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sheets/sheet1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5.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Mis documentos\Administración\CNV\Dic 20\"/>
    </mc:Choice>
  </mc:AlternateContent>
  <bookViews>
    <workbookView xWindow="0" yWindow="0" windowWidth="28800" windowHeight="12000" tabRatio="500" activeTab="10"/>
  </bookViews>
  <sheets>
    <sheet name="AXA" sheetId="1" r:id="rId1"/>
    <sheet name="AXB" sheetId="2" r:id="rId2"/>
    <sheet name="AXC" sheetId="3" r:id="rId3"/>
    <sheet name="AXD" sheetId="4" r:id="rId4"/>
    <sheet name="AXE" sheetId="5" r:id="rId5"/>
    <sheet name="AXF" sheetId="6" r:id="rId6"/>
    <sheet name="AXG " sheetId="7" r:id="rId7"/>
    <sheet name="AXH" sheetId="8" r:id="rId8"/>
    <sheet name="AXI" sheetId="9" r:id="rId9"/>
    <sheet name="AXJ" sheetId="10" r:id="rId10"/>
    <sheet name="BG" sheetId="11" r:id="rId11"/>
    <sheet name="ESTRES" sheetId="12" r:id="rId12"/>
    <sheet name="ESTEVOPN" sheetId="13" r:id="rId13"/>
    <sheet name="FLUJO DE EFECTIVO" sheetId="14" r:id="rId14"/>
    <sheet name="Notas" sheetId="15" r:id="rId15"/>
  </sheets>
  <definedNames>
    <definedName name="_Regression_Int" localSheetId="1">1</definedName>
    <definedName name="_Regression_Int" localSheetId="2">1</definedName>
    <definedName name="_Regression_Int" localSheetId="3">1</definedName>
    <definedName name="_Regression_Int" localSheetId="4">1</definedName>
    <definedName name="_Regression_Int" localSheetId="5">1</definedName>
    <definedName name="_Regression_Int" localSheetId="6">1</definedName>
    <definedName name="_Regression_Int" localSheetId="7">1</definedName>
    <definedName name="_Regression_Int" localSheetId="8">1</definedName>
    <definedName name="_Regression_Int" localSheetId="9">1</definedName>
    <definedName name="_Regression_Int" localSheetId="10">1</definedName>
    <definedName name="_Regression_Int" localSheetId="12">1</definedName>
    <definedName name="_Regression_Int" localSheetId="11">1</definedName>
    <definedName name="A_impresión_IM" localSheetId="0">AXA!$A$1:$N$38</definedName>
    <definedName name="A_impresión_IM" localSheetId="1">AXB!$A$1:$J$25</definedName>
    <definedName name="A_impresión_IM" localSheetId="2">AXC!$A$1:$M$28</definedName>
    <definedName name="A_impresión_IM" localSheetId="3">AXD!$A$1:$F$27</definedName>
    <definedName name="A_impresión_IM" localSheetId="4">AXE!$A$1:$F$26</definedName>
    <definedName name="A_impresión_IM" localSheetId="5">AXF!$A$1:$E$31</definedName>
    <definedName name="A_impresión_IM" localSheetId="6">'AXG '!$A$1:$F$62</definedName>
    <definedName name="A_impresión_IM" localSheetId="7">AXH!$A$1:$H$48</definedName>
    <definedName name="A_impresión_IM" localSheetId="8">AXI!$A$1:$C$26</definedName>
    <definedName name="A_impresión_IM" localSheetId="9">AXJ!#REF!</definedName>
    <definedName name="A_impresión_IM" localSheetId="10">BG!$A$1:$F$71</definedName>
    <definedName name="A_impresión_IM" localSheetId="12">ESTEVOPN!$B$1:$N$40</definedName>
    <definedName name="A_impresión_IM" localSheetId="11">ESTRES!$A$2:$C$25</definedName>
    <definedName name="A_IMPRESIÓN_IM">AXA!$A$1:$N$38</definedName>
    <definedName name="_xlnm.Print_Area" localSheetId="0">AXA!$A$2:$O$39</definedName>
    <definedName name="_xlnm.Print_Area" localSheetId="1">AXB!$A$1:$J$25</definedName>
    <definedName name="_xlnm.Print_Area" localSheetId="2">AXC!$A$1:$M$28</definedName>
    <definedName name="_xlnm.Print_Area" localSheetId="3">AXD!$A$1:$F$27</definedName>
    <definedName name="_xlnm.Print_Area" localSheetId="4">AXE!$A$1:$F$26</definedName>
    <definedName name="_xlnm.Print_Area" localSheetId="5">AXF!$A$1:$E$31</definedName>
    <definedName name="_xlnm.Print_Area" localSheetId="7">AXH!$A$3:$H$47</definedName>
    <definedName name="_xlnm.Print_Area" localSheetId="8">AXI!$A$1:$C$26</definedName>
    <definedName name="_xlnm.Print_Area" localSheetId="9">AXJ!$A$1:$C$1</definedName>
    <definedName name="_xlnm.Print_Area" localSheetId="10">BG!$A$1:$F$72</definedName>
    <definedName name="_xlnm.Print_Area" localSheetId="12">ESTEVOPN!$A$2:$N$50</definedName>
    <definedName name="_xlnm.Print_Area" localSheetId="11">ESTRES!$A$1:$C$37</definedName>
    <definedName name="Excel_BuiltIn_Print_Area" localSheetId="9">AXJ!#REF!</definedName>
  </definedNames>
  <calcPr calcId="162913"/>
</workbook>
</file>

<file path=xl/calcChain.xml><?xml version="1.0" encoding="utf-8"?>
<calcChain xmlns="http://schemas.openxmlformats.org/spreadsheetml/2006/main">
  <c r="C14" i="1" l="1"/>
  <c r="F14" i="1"/>
  <c r="N14" i="1"/>
  <c r="M14" i="1"/>
  <c r="M32" i="1"/>
  <c r="F16" i="1"/>
  <c r="M16" i="1"/>
  <c r="N16" i="1"/>
  <c r="F18" i="1"/>
  <c r="N18" i="1"/>
  <c r="M18" i="1"/>
  <c r="C20" i="1"/>
  <c r="F20" i="1"/>
  <c r="N20" i="1"/>
  <c r="M20" i="1"/>
  <c r="F22" i="1"/>
  <c r="M22" i="1"/>
  <c r="N22" i="1"/>
  <c r="F24" i="1"/>
  <c r="N24" i="1"/>
  <c r="F26" i="1"/>
  <c r="N26" i="1"/>
  <c r="M26" i="1"/>
  <c r="F28" i="1"/>
  <c r="M28" i="1"/>
  <c r="N28" i="1"/>
  <c r="C30" i="1"/>
  <c r="C32" i="1"/>
  <c r="C36" i="1"/>
  <c r="M30" i="1"/>
  <c r="B32" i="1"/>
  <c r="B36" i="1"/>
  <c r="D32" i="1"/>
  <c r="D36" i="1"/>
  <c r="E32" i="1"/>
  <c r="G32" i="1"/>
  <c r="I32" i="1"/>
  <c r="I36" i="1"/>
  <c r="J32" i="1"/>
  <c r="J36" i="1"/>
  <c r="K32" i="1"/>
  <c r="K36" i="1"/>
  <c r="L32" i="1"/>
  <c r="F34" i="1"/>
  <c r="K34" i="1"/>
  <c r="M34" i="1"/>
  <c r="N34" i="1"/>
  <c r="E36" i="1"/>
  <c r="G36" i="1"/>
  <c r="L36" i="1"/>
  <c r="F37" i="1"/>
  <c r="M37" i="1"/>
  <c r="N37" i="1"/>
  <c r="E13" i="2"/>
  <c r="J13" i="2"/>
  <c r="I13" i="2"/>
  <c r="E14" i="2"/>
  <c r="I14" i="2"/>
  <c r="J14" i="2"/>
  <c r="B23" i="2"/>
  <c r="C23" i="2"/>
  <c r="D23" i="2"/>
  <c r="F23" i="2"/>
  <c r="G23" i="2"/>
  <c r="H23" i="2"/>
  <c r="I23" i="2"/>
  <c r="E24" i="2"/>
  <c r="I24" i="2"/>
  <c r="J24" i="2"/>
  <c r="E15" i="5"/>
  <c r="D16" i="5"/>
  <c r="D18" i="5"/>
  <c r="E17" i="5"/>
  <c r="B18" i="5"/>
  <c r="C18" i="5"/>
  <c r="F18" i="5"/>
  <c r="D13" i="6"/>
  <c r="C15" i="6"/>
  <c r="C13" i="6"/>
  <c r="E15" i="6"/>
  <c r="B17" i="6"/>
  <c r="B13" i="6"/>
  <c r="C19" i="6"/>
  <c r="E19" i="6"/>
  <c r="C23" i="6"/>
  <c r="E23" i="6"/>
  <c r="E13" i="6"/>
  <c r="E30" i="6"/>
  <c r="E27" i="6"/>
  <c r="E29" i="6"/>
  <c r="E13" i="7"/>
  <c r="D14" i="7"/>
  <c r="E14" i="7"/>
  <c r="D15" i="7"/>
  <c r="E15" i="7"/>
  <c r="D16" i="7"/>
  <c r="E16" i="7"/>
  <c r="D17" i="7"/>
  <c r="E17" i="7"/>
  <c r="D18" i="7"/>
  <c r="E18" i="7"/>
  <c r="D19" i="7"/>
  <c r="E19" i="7"/>
  <c r="D20" i="7"/>
  <c r="E20" i="7"/>
  <c r="C21" i="7"/>
  <c r="E21" i="7"/>
  <c r="D21" i="7"/>
  <c r="D22" i="7"/>
  <c r="E22" i="7"/>
  <c r="D23" i="7"/>
  <c r="E23" i="7"/>
  <c r="D24" i="7"/>
  <c r="E24" i="7"/>
  <c r="D25" i="7"/>
  <c r="E25" i="7"/>
  <c r="D26" i="7"/>
  <c r="E26" i="7"/>
  <c r="D27" i="7"/>
  <c r="E27" i="7"/>
  <c r="D28" i="7"/>
  <c r="E28" i="7"/>
  <c r="D29" i="7"/>
  <c r="E29" i="7"/>
  <c r="D30" i="7"/>
  <c r="E30" i="7"/>
  <c r="D31" i="7"/>
  <c r="E31" i="7"/>
  <c r="F32" i="7"/>
  <c r="E35" i="7"/>
  <c r="D36" i="7"/>
  <c r="E36" i="7"/>
  <c r="D38" i="7"/>
  <c r="E38" i="7"/>
  <c r="D39" i="7"/>
  <c r="E39" i="7"/>
  <c r="D40" i="7"/>
  <c r="E40" i="7"/>
  <c r="D41" i="7"/>
  <c r="E41" i="7"/>
  <c r="D42" i="7"/>
  <c r="E42" i="7"/>
  <c r="C43" i="7"/>
  <c r="F43" i="7"/>
  <c r="D45" i="7"/>
  <c r="E45" i="7"/>
  <c r="D46" i="7"/>
  <c r="E46" i="7"/>
  <c r="D47" i="7"/>
  <c r="E47" i="7"/>
  <c r="D48" i="7"/>
  <c r="E48" i="7"/>
  <c r="D49" i="7"/>
  <c r="E49" i="7"/>
  <c r="C50" i="7"/>
  <c r="F50" i="7"/>
  <c r="F62" i="7"/>
  <c r="D51" i="7"/>
  <c r="E51" i="7"/>
  <c r="C52" i="7"/>
  <c r="D52" i="7"/>
  <c r="E52" i="7"/>
  <c r="D53" i="7"/>
  <c r="E53" i="7"/>
  <c r="D54" i="7"/>
  <c r="E54" i="7"/>
  <c r="D55" i="7"/>
  <c r="E55" i="7"/>
  <c r="D56" i="7"/>
  <c r="E56" i="7"/>
  <c r="C57" i="7"/>
  <c r="E57" i="7"/>
  <c r="D57" i="7"/>
  <c r="D58" i="7"/>
  <c r="E58" i="7"/>
  <c r="D59" i="7"/>
  <c r="E59" i="7"/>
  <c r="D60" i="7"/>
  <c r="E60" i="7"/>
  <c r="F61" i="7"/>
  <c r="G13" i="8"/>
  <c r="G15" i="8"/>
  <c r="G17" i="8"/>
  <c r="G46" i="8"/>
  <c r="G20" i="8"/>
  <c r="G22" i="8"/>
  <c r="G24" i="8"/>
  <c r="G26" i="8"/>
  <c r="G29" i="8"/>
  <c r="G31" i="8"/>
  <c r="G33" i="8"/>
  <c r="G35" i="8"/>
  <c r="G37" i="8"/>
  <c r="G39" i="8"/>
  <c r="G41" i="8"/>
  <c r="G42" i="8"/>
  <c r="G44" i="8"/>
  <c r="B46" i="8"/>
  <c r="C46" i="8"/>
  <c r="B29" i="6"/>
  <c r="D46" i="8"/>
  <c r="E46" i="8"/>
  <c r="B18" i="12"/>
  <c r="F46" i="8"/>
  <c r="B17" i="12"/>
  <c r="H47" i="8"/>
  <c r="B15" i="9"/>
  <c r="E6" i="11"/>
  <c r="F6" i="11"/>
  <c r="E8" i="11"/>
  <c r="E36" i="11"/>
  <c r="E55" i="11"/>
  <c r="F8" i="11"/>
  <c r="F36" i="11"/>
  <c r="F55" i="11"/>
  <c r="F57" i="11"/>
  <c r="E14" i="11"/>
  <c r="F14" i="11"/>
  <c r="B17" i="11"/>
  <c r="C17" i="11"/>
  <c r="E21" i="11"/>
  <c r="F21" i="11"/>
  <c r="E25" i="11"/>
  <c r="F25" i="11"/>
  <c r="C28" i="11"/>
  <c r="C57" i="11"/>
  <c r="E32" i="11"/>
  <c r="F32" i="11"/>
  <c r="E39" i="11"/>
  <c r="F39" i="11"/>
  <c r="E47" i="11"/>
  <c r="E54" i="11"/>
  <c r="F47" i="11"/>
  <c r="E50" i="11"/>
  <c r="F50" i="11"/>
  <c r="F54" i="11"/>
  <c r="E60" i="11"/>
  <c r="F60" i="11"/>
  <c r="E62" i="11"/>
  <c r="F62" i="11"/>
  <c r="E67" i="11"/>
  <c r="F67" i="11"/>
  <c r="E69" i="11"/>
  <c r="F69" i="11"/>
  <c r="B70" i="11"/>
  <c r="C70" i="11"/>
  <c r="E70" i="11"/>
  <c r="F70" i="11"/>
  <c r="G15" i="13"/>
  <c r="M15" i="13"/>
  <c r="K15" i="13"/>
  <c r="G16" i="13"/>
  <c r="G18" i="13"/>
  <c r="M18" i="13"/>
  <c r="K18" i="13"/>
  <c r="M19" i="13"/>
  <c r="M20" i="13"/>
  <c r="K22" i="13"/>
  <c r="M22" i="13"/>
  <c r="K24" i="13"/>
  <c r="M24" i="13"/>
  <c r="G25" i="13"/>
  <c r="M25" i="13"/>
  <c r="G26" i="13"/>
  <c r="M26" i="13"/>
  <c r="M30" i="13"/>
  <c r="M31" i="13"/>
  <c r="J32" i="13"/>
  <c r="K32" i="13"/>
  <c r="M32" i="13"/>
  <c r="K33" i="13"/>
  <c r="M33" i="13"/>
  <c r="K34" i="13"/>
  <c r="M34" i="13"/>
  <c r="C36" i="13"/>
  <c r="G36" i="13"/>
  <c r="D36" i="13"/>
  <c r="E36" i="13"/>
  <c r="F36" i="13"/>
  <c r="H36" i="13"/>
  <c r="I36" i="13"/>
  <c r="J36" i="13"/>
  <c r="N36" i="13"/>
  <c r="B19" i="12"/>
  <c r="C21" i="12"/>
  <c r="C24" i="12"/>
  <c r="D23" i="14"/>
  <c r="D29" i="14"/>
  <c r="D37" i="14"/>
  <c r="D38" i="14"/>
  <c r="D40" i="14"/>
  <c r="D44" i="14"/>
  <c r="D46" i="14"/>
  <c r="D159" i="15"/>
  <c r="E159" i="15"/>
  <c r="D173" i="15"/>
  <c r="D188" i="15"/>
  <c r="D174" i="15"/>
  <c r="D182" i="15"/>
  <c r="E174" i="15"/>
  <c r="D180" i="15"/>
  <c r="D181" i="15"/>
  <c r="E181" i="15"/>
  <c r="E182" i="15"/>
  <c r="C188" i="15"/>
  <c r="C190" i="15"/>
  <c r="D190" i="15"/>
  <c r="D189" i="15"/>
  <c r="C191" i="15"/>
  <c r="D191" i="15"/>
  <c r="D215" i="15"/>
  <c r="D218" i="15"/>
  <c r="E215" i="15"/>
  <c r="E218" i="15"/>
  <c r="D227" i="15"/>
  <c r="D233" i="15"/>
  <c r="E227" i="15"/>
  <c r="E233" i="15"/>
  <c r="D232" i="15"/>
  <c r="E232" i="15"/>
  <c r="C243" i="15"/>
  <c r="D243" i="15"/>
  <c r="E243" i="15"/>
  <c r="C247" i="15"/>
  <c r="D247" i="15"/>
  <c r="E247" i="15"/>
  <c r="E248" i="15"/>
  <c r="C248" i="15"/>
  <c r="D248" i="15"/>
  <c r="C255" i="15"/>
  <c r="D255" i="15"/>
  <c r="E255" i="15"/>
  <c r="C259" i="15"/>
  <c r="C260" i="15"/>
  <c r="D259" i="15"/>
  <c r="D260" i="15"/>
  <c r="E259" i="15"/>
  <c r="E260" i="15"/>
  <c r="E43" i="7"/>
  <c r="E50" i="7"/>
  <c r="E188" i="15"/>
  <c r="D193" i="15"/>
  <c r="K36" i="13"/>
  <c r="E32" i="7"/>
  <c r="J23" i="2"/>
  <c r="M36" i="1"/>
  <c r="C27" i="6"/>
  <c r="C29" i="6"/>
  <c r="C30" i="6"/>
  <c r="B16" i="12"/>
  <c r="B21" i="12"/>
  <c r="B24" i="12"/>
  <c r="L35" i="13"/>
  <c r="E61" i="7"/>
  <c r="E62" i="7"/>
  <c r="C189" i="15"/>
  <c r="C193" i="15"/>
  <c r="C194" i="15"/>
  <c r="C61" i="7"/>
  <c r="C62" i="7"/>
  <c r="C32" i="7"/>
  <c r="E23" i="2"/>
  <c r="E16" i="5"/>
  <c r="E18" i="5"/>
  <c r="F30" i="1"/>
  <c r="N30" i="1"/>
  <c r="N32" i="1"/>
  <c r="N36" i="1"/>
  <c r="B24" i="11"/>
  <c r="B28" i="11"/>
  <c r="B57" i="11"/>
  <c r="L36" i="13"/>
  <c r="M35" i="13"/>
  <c r="M36" i="13"/>
  <c r="E56" i="11"/>
  <c r="E57" i="11"/>
  <c r="F32" i="1"/>
  <c r="F36" i="1"/>
  <c r="E193" i="15"/>
</calcChain>
</file>

<file path=xl/sharedStrings.xml><?xml version="1.0" encoding="utf-8"?>
<sst xmlns="http://schemas.openxmlformats.org/spreadsheetml/2006/main" count="902" uniqueCount="606">
  <si>
    <t>Anexo A</t>
  </si>
  <si>
    <t>DATA SYSTEMS S.A.E.C.A.</t>
  </si>
  <si>
    <t>BALANCE GENERAL AL 31/12/2020</t>
  </si>
  <si>
    <t>(En miles de guaraníes)</t>
  </si>
  <si>
    <t>B I E N E S  D E  U S O</t>
  </si>
  <si>
    <t>VALORES DE ORIGEN</t>
  </si>
  <si>
    <t>DEPRECIACIONES/AMORTIZACIONES</t>
  </si>
  <si>
    <t>Al inicio</t>
  </si>
  <si>
    <t>Altas/Transf.</t>
  </si>
  <si>
    <t>Bajas</t>
  </si>
  <si>
    <t>Revalúo</t>
  </si>
  <si>
    <t>Al cierre</t>
  </si>
  <si>
    <t>Acumulado</t>
  </si>
  <si>
    <t>Altas</t>
  </si>
  <si>
    <t xml:space="preserve">Revalúo </t>
  </si>
  <si>
    <t>C U E N T A S</t>
  </si>
  <si>
    <t>del período</t>
  </si>
  <si>
    <t>y/o Ajustes</t>
  </si>
  <si>
    <t>del</t>
  </si>
  <si>
    <t>al inicio</t>
  </si>
  <si>
    <t>Ajustes</t>
  </si>
  <si>
    <t>al cierre</t>
  </si>
  <si>
    <t>Neto</t>
  </si>
  <si>
    <t>período</t>
  </si>
  <si>
    <t>%</t>
  </si>
  <si>
    <t>Resultante</t>
  </si>
  <si>
    <t>Muebles y Útiles</t>
  </si>
  <si>
    <t>10</t>
  </si>
  <si>
    <t>Maquinarias</t>
  </si>
  <si>
    <t>Herramientas y Equipos</t>
  </si>
  <si>
    <t>25</t>
  </si>
  <si>
    <t>Equipos de Informática</t>
  </si>
  <si>
    <t>Automóvil, Camioneta, Camiones</t>
  </si>
  <si>
    <t>20</t>
  </si>
  <si>
    <t>Terreno</t>
  </si>
  <si>
    <t>0</t>
  </si>
  <si>
    <t>Edificios</t>
  </si>
  <si>
    <t>2,5</t>
  </si>
  <si>
    <t>Instalaciones</t>
  </si>
  <si>
    <t>Obras en ejecución</t>
  </si>
  <si>
    <t>Totales de Bienes de Uso</t>
  </si>
  <si>
    <t xml:space="preserve"> </t>
  </si>
  <si>
    <t>Bienes para Leasing</t>
  </si>
  <si>
    <t>Totales período actual</t>
  </si>
  <si>
    <t>Totales período anterior</t>
  </si>
  <si>
    <t>Anexo B</t>
  </si>
  <si>
    <t>A C T I V O S    I N T A N G I B L E S</t>
  </si>
  <si>
    <t>AMORTIZACIONES</t>
  </si>
  <si>
    <t>CUENTAS</t>
  </si>
  <si>
    <t>Acumuladas</t>
  </si>
  <si>
    <t>Aumentos</t>
  </si>
  <si>
    <t>Disminuc.</t>
  </si>
  <si>
    <t xml:space="preserve">del </t>
  </si>
  <si>
    <t xml:space="preserve">Del </t>
  </si>
  <si>
    <t>al cierre del</t>
  </si>
  <si>
    <t>Softwares</t>
  </si>
  <si>
    <t>Marcas</t>
  </si>
  <si>
    <t>Anexo C</t>
  </si>
  <si>
    <t>INVERSIONES, ACCIONES, DEBENTURES Y OTROS TÍTULOS EMITIDOS EN SERIE</t>
  </si>
  <si>
    <t>PARTICIPACIÓN EN OTRAS SOCIEDADES</t>
  </si>
  <si>
    <t>Información sobre el Emisor</t>
  </si>
  <si>
    <t>Denominación y características</t>
  </si>
  <si>
    <t>Valor</t>
  </si>
  <si>
    <t>Según Ultimo Balance</t>
  </si>
  <si>
    <t>de los valores emisor</t>
  </si>
  <si>
    <t>Clases</t>
  </si>
  <si>
    <t>Nominal</t>
  </si>
  <si>
    <t>Cantidad</t>
  </si>
  <si>
    <t>Patrim.</t>
  </si>
  <si>
    <t>de</t>
  </si>
  <si>
    <t>% de</t>
  </si>
  <si>
    <t>Actividad</t>
  </si>
  <si>
    <t>Unitario</t>
  </si>
  <si>
    <t>Total</t>
  </si>
  <si>
    <t>Proporc.</t>
  </si>
  <si>
    <t>Libros</t>
  </si>
  <si>
    <t>Cotizac.</t>
  </si>
  <si>
    <t>Partic.</t>
  </si>
  <si>
    <t>Principal</t>
  </si>
  <si>
    <t>Capital</t>
  </si>
  <si>
    <t>Resultado</t>
  </si>
  <si>
    <t>Pat.Neto</t>
  </si>
  <si>
    <t>Inversiones</t>
  </si>
  <si>
    <t>SIN MOVIMIENTO</t>
  </si>
  <si>
    <t>Temporarias</t>
  </si>
  <si>
    <t>Totales ejercicio actual</t>
  </si>
  <si>
    <t>Totales ejercicio anterior</t>
  </si>
  <si>
    <t>Permanentes</t>
  </si>
  <si>
    <t>DATA SYSTEMS S.A.E.C.A</t>
  </si>
  <si>
    <t>Anexo D</t>
  </si>
  <si>
    <t>OTRAS INVERSIONES</t>
  </si>
  <si>
    <t>de costo</t>
  </si>
  <si>
    <t>Amortizac.</t>
  </si>
  <si>
    <t>de Cotizac.</t>
  </si>
  <si>
    <t>registrado</t>
  </si>
  <si>
    <t>período actual</t>
  </si>
  <si>
    <t>período ant.</t>
  </si>
  <si>
    <t>Corrientes</t>
  </si>
  <si>
    <t>(Detallar)</t>
  </si>
  <si>
    <t>Subtotal</t>
  </si>
  <si>
    <t>No Corrientes</t>
  </si>
  <si>
    <t>Totales del ejercicio</t>
  </si>
  <si>
    <t>Anexo E</t>
  </si>
  <si>
    <t>(En miles de guaranies)</t>
  </si>
  <si>
    <t>P R E V I S I O N E S</t>
  </si>
  <si>
    <t>Saldo</t>
  </si>
  <si>
    <t>RUBROS</t>
  </si>
  <si>
    <t>período anterior</t>
  </si>
  <si>
    <t>Previsiones por Incobrables</t>
  </si>
  <si>
    <t>Previsiones por Obsolescencia</t>
  </si>
  <si>
    <t>Previsiones para Despidos</t>
  </si>
  <si>
    <t>Deducidas del</t>
  </si>
  <si>
    <t xml:space="preserve">     Pasivo</t>
  </si>
  <si>
    <t>Anexo F</t>
  </si>
  <si>
    <t>COSTO DE MERCADERIAS O SERVICIOS PRESTADOS</t>
  </si>
  <si>
    <t>DETALLE</t>
  </si>
  <si>
    <t>Período Actual</t>
  </si>
  <si>
    <t>Período Anterior</t>
  </si>
  <si>
    <t>I.-COSTO DE MERCADERIAS VENDIDAS</t>
  </si>
  <si>
    <t>Existencia al Comienzo del Período</t>
  </si>
  <si>
    <t xml:space="preserve">    Mercaderías de Reventa</t>
  </si>
  <si>
    <t>Compras del Período</t>
  </si>
  <si>
    <t xml:space="preserve">    Compras</t>
  </si>
  <si>
    <t>Existencia al Cierre del Período</t>
  </si>
  <si>
    <t>II.-COSTO DE SERVICIOS PRESTADOS</t>
  </si>
  <si>
    <t xml:space="preserve">    Costo de Servicios</t>
  </si>
  <si>
    <t>COSTO DE MERC. VEND. Y SERV. PREST.</t>
  </si>
  <si>
    <t>Anexo G</t>
  </si>
  <si>
    <t>(En miles de dólares y guaraníes)</t>
  </si>
  <si>
    <t>ACTIVOS Y PASIVOS EN MONEDA EXTRANJERA</t>
  </si>
  <si>
    <t>Moneda Extranjera</t>
  </si>
  <si>
    <t>Moneda Local</t>
  </si>
  <si>
    <t>Clase</t>
  </si>
  <si>
    <t>Monto</t>
  </si>
  <si>
    <t>Cambio</t>
  </si>
  <si>
    <t>Vigente</t>
  </si>
  <si>
    <t>ACTIVOS</t>
  </si>
  <si>
    <t>Activos Corrientes y No Corrientes</t>
  </si>
  <si>
    <t>Caja Moneda Extranjera</t>
  </si>
  <si>
    <t>U$A</t>
  </si>
  <si>
    <t>Recaudaciones a Depositar Moneda Extranjera</t>
  </si>
  <si>
    <t>Itaú Paraguay S.A. C.Ahorro U$A</t>
  </si>
  <si>
    <t>Itaú Paraguay S.A. C.Corriente U$A</t>
  </si>
  <si>
    <t>Banco Continental S.A.E.C.A. C.Ahorro U$A</t>
  </si>
  <si>
    <t>Banco Regional S.A.E.C.A. C.Ahorro U$A</t>
  </si>
  <si>
    <t>Banco Bilbao Vizcaya Argentaria Paraguay S.A.</t>
  </si>
  <si>
    <t>Sudameris Paraguay S.A.E.C.A.</t>
  </si>
  <si>
    <t>Créditos por Ventas y por Leasing - Neto</t>
  </si>
  <si>
    <t>Cheques Diferidos</t>
  </si>
  <si>
    <t>Anticipos de Clientes</t>
  </si>
  <si>
    <t>Débitos en Suspenso</t>
  </si>
  <si>
    <t>Adelantos Varios</t>
  </si>
  <si>
    <t>Viáticos a Rendir</t>
  </si>
  <si>
    <t>Adelantos a Empleados</t>
  </si>
  <si>
    <t>Mercaderías en Camino</t>
  </si>
  <si>
    <t>Anticipos a Proveedores</t>
  </si>
  <si>
    <t>Inversiones en CDA y Títulos de Inversión U$A</t>
  </si>
  <si>
    <t>Gastos Pagados por Adelantado</t>
  </si>
  <si>
    <r>
      <rPr>
        <b/>
        <sz val="14"/>
        <rFont val="Times New Roman"/>
        <family val="1"/>
      </rPr>
      <t>Total de Activos</t>
    </r>
    <r>
      <rPr>
        <sz val="14"/>
        <rFont val="Times New Roman"/>
        <family val="1"/>
      </rPr>
      <t xml:space="preserve"> </t>
    </r>
    <r>
      <rPr>
        <b/>
        <sz val="14"/>
        <rFont val="Times New Roman"/>
        <family val="1"/>
      </rPr>
      <t>(*)</t>
    </r>
  </si>
  <si>
    <t>PASIVOS</t>
  </si>
  <si>
    <t>Pasivos Corrientes</t>
  </si>
  <si>
    <t>Proveedores del Exterior</t>
  </si>
  <si>
    <t>Proveedores Locales</t>
  </si>
  <si>
    <t>Descubierto y Préstamos Bancarios</t>
  </si>
  <si>
    <t>Banco Regional S.A.</t>
  </si>
  <si>
    <t>Itaú Paraguay S.A.</t>
  </si>
  <si>
    <t>Solar S.A.</t>
  </si>
  <si>
    <t>Banco Amambay S.A.</t>
  </si>
  <si>
    <t>Total Descubierto y Préstamos Bancarios</t>
  </si>
  <si>
    <t>Descuentos de Documentos</t>
  </si>
  <si>
    <t xml:space="preserve">Solar S.A. </t>
  </si>
  <si>
    <t>Banco Continental S.A.E.C.A.</t>
  </si>
  <si>
    <t>Banco Familiar S.A.E.C.A.</t>
  </si>
  <si>
    <t xml:space="preserve">B.C. S.A.E.C.A. </t>
  </si>
  <si>
    <t>Total Descuentos de Documentos</t>
  </si>
  <si>
    <t>Bonos Emitidos</t>
  </si>
  <si>
    <t>Cuentas y Honorarios a Pagar</t>
  </si>
  <si>
    <t>Documentos a Pagar</t>
  </si>
  <si>
    <t>Remuneraciones a Pagar</t>
  </si>
  <si>
    <t>Acreedores Varios</t>
  </si>
  <si>
    <t>Créditos en Suspenso</t>
  </si>
  <si>
    <t>Intereses a Pagar</t>
  </si>
  <si>
    <t>Intereses y Comisiones a Vencer</t>
  </si>
  <si>
    <t>Leasing a Realizar</t>
  </si>
  <si>
    <t>Intereses no Devengados</t>
  </si>
  <si>
    <t>Total de Otras Deudas y Beneficios a Realizar</t>
  </si>
  <si>
    <r>
      <rPr>
        <b/>
        <sz val="14"/>
        <rFont val="Times New Roman"/>
        <family val="1"/>
      </rPr>
      <t>Total de Pasivos</t>
    </r>
    <r>
      <rPr>
        <sz val="14"/>
        <rFont val="Times New Roman"/>
        <family val="1"/>
      </rPr>
      <t xml:space="preserve"> </t>
    </r>
  </si>
  <si>
    <r>
      <rPr>
        <b/>
        <sz val="12"/>
        <rFont val="Times New Roman"/>
        <family val="1"/>
      </rPr>
      <t xml:space="preserve">(*) </t>
    </r>
    <r>
      <rPr>
        <sz val="12"/>
        <rFont val="Times New Roman"/>
        <family val="1"/>
      </rPr>
      <t xml:space="preserve">Tal  como  se  explica  en  la  </t>
    </r>
    <r>
      <rPr>
        <b/>
        <sz val="12"/>
        <rFont val="Times New Roman"/>
        <family val="1"/>
      </rPr>
      <t>Nota 2 - c)</t>
    </r>
    <r>
      <rPr>
        <sz val="12"/>
        <rFont val="Times New Roman"/>
        <family val="1"/>
      </rPr>
      <t xml:space="preserve">  a  los  Estados Contables  las  Existencias  de  Mercaderías, que  al  31 de diciembre del  2020  y</t>
    </r>
  </si>
  <si>
    <r>
      <rPr>
        <sz val="12"/>
        <rFont val="Times New Roman"/>
        <family val="1"/>
      </rPr>
      <t xml:space="preserve"> 2019 ascendían - Neto de Previsión por Obsolescencia - a Gs. 12.606.389,11</t>
    </r>
    <r>
      <rPr>
        <sz val="12"/>
        <rFont val="Times New Roman"/>
        <family val="1"/>
      </rPr>
      <t xml:space="preserve">  (en miles) y a Gs. </t>
    </r>
    <r>
      <rPr>
        <sz val="12"/>
        <rFont val="Times New Roman"/>
        <family val="1"/>
      </rPr>
      <t xml:space="preserve"> 10.358.087,81</t>
    </r>
    <r>
      <rPr>
        <sz val="12"/>
        <rFont val="Times New Roman"/>
        <family val="1"/>
      </rPr>
      <t xml:space="preserve">  (en miles), respectivamente, </t>
    </r>
  </si>
  <si>
    <t xml:space="preserve">se encuentran  valuadas a  su  costo  de adquisición histórico  más  los gastos  necesarios  para  la  puesta en condición de venta en depósito        </t>
  </si>
  <si>
    <t xml:space="preserve">de la Sociedad. El  valor histórico en moneda extranjera de esas Mercaderías a  dichas fechas no pudieron ser cuantificadas y no se    </t>
  </si>
  <si>
    <r>
      <rPr>
        <sz val="12"/>
        <rFont val="Times New Roman"/>
        <family val="1"/>
      </rPr>
      <t xml:space="preserve">encuentran consideradas en la presente </t>
    </r>
    <r>
      <rPr>
        <b/>
        <sz val="12"/>
        <rFont val="Times New Roman"/>
        <family val="1"/>
      </rPr>
      <t>Posición Activa en M/E</t>
    </r>
    <r>
      <rPr>
        <sz val="12"/>
        <rFont val="Times New Roman"/>
        <family val="1"/>
      </rPr>
      <t>.</t>
    </r>
  </si>
  <si>
    <t>Anexo H</t>
  </si>
  <si>
    <t>INFORMACION SOBRE COSTOS Y GASTOS</t>
  </si>
  <si>
    <t>Costo</t>
  </si>
  <si>
    <t>Gastos</t>
  </si>
  <si>
    <t>TOTAL</t>
  </si>
  <si>
    <t>Bienes de</t>
  </si>
  <si>
    <t>Servicios</t>
  </si>
  <si>
    <t>Financieros</t>
  </si>
  <si>
    <t>Admin.</t>
  </si>
  <si>
    <t>Comerc.</t>
  </si>
  <si>
    <t>Costos  Directos</t>
  </si>
  <si>
    <t>Costos Directos del Personal y Gastos de Capacitación</t>
  </si>
  <si>
    <t>Gastos Administrativos y Financieros Directos</t>
  </si>
  <si>
    <t xml:space="preserve">Honorarios y Remuneraciones de Administradores, Directores y </t>
  </si>
  <si>
    <t xml:space="preserve">   Síndicos</t>
  </si>
  <si>
    <t>Honorarios y Remuneraciones por Servicios</t>
  </si>
  <si>
    <t>Sueldos y Jornales</t>
  </si>
  <si>
    <t>Contribuciones Sociales</t>
  </si>
  <si>
    <t>Regalias y Honorarios por Servicios</t>
  </si>
  <si>
    <t xml:space="preserve">    Técnicos (Comisiones Pagadas)</t>
  </si>
  <si>
    <t>Publicidad y Propaganda</t>
  </si>
  <si>
    <t xml:space="preserve">Gastos de Ventas </t>
  </si>
  <si>
    <t>Intereses, Multas y Recargos Impositivos</t>
  </si>
  <si>
    <t>Impuestos, Tasas y Contribuciones</t>
  </si>
  <si>
    <t>Depreciación de Bienes de Uso y Amortizaciones de Intangibles</t>
  </si>
  <si>
    <t>Intereses, Comi. Gtos Bancarios y Dif. Cambiaria GD</t>
  </si>
  <si>
    <t>Intereses, Comi. Gtos Bancarios y Dif. Cambiaria GND</t>
  </si>
  <si>
    <t xml:space="preserve">Otros Gastos </t>
  </si>
  <si>
    <t>Total  ejercicio actual</t>
  </si>
  <si>
    <t>Total ejercicio anterior</t>
  </si>
  <si>
    <t>Anexo I</t>
  </si>
  <si>
    <t>DATOS ESTADISTICOS</t>
  </si>
  <si>
    <t>Acumulado al fín del período</t>
  </si>
  <si>
    <t>INDICADORES OPERATIVOS</t>
  </si>
  <si>
    <t>Volumen de Producción</t>
  </si>
  <si>
    <t xml:space="preserve">     No tiene</t>
  </si>
  <si>
    <t>No tiene</t>
  </si>
  <si>
    <t>Volumen de Ventas Netas de Merc. y Serv.</t>
  </si>
  <si>
    <t>Cantidad de Empleados y Obreros</t>
  </si>
  <si>
    <t>Consumo de Energía</t>
  </si>
  <si>
    <t>Cantidad de Sucursales</t>
  </si>
  <si>
    <t>Otros</t>
  </si>
  <si>
    <t xml:space="preserve">         No tiene</t>
  </si>
  <si>
    <r>
      <rPr>
        <sz val="14"/>
        <rFont val="Times New Roman"/>
        <family val="1"/>
        <charset val="1"/>
      </rPr>
      <t>A continuación se resumen las políticas de contabilidad más significativas aplicadas por la Sociedad</t>
    </r>
    <r>
      <rPr>
        <sz val="14"/>
        <rFont val="Times New Roman"/>
        <family val="1"/>
      </rPr>
      <t>, que han sido preparadas, según la opción establecida en el Artículo 2° de la Resolución CNV CG N° 18/20 – Acta de Directorio N° 065/2020 de fecha 10 de junio del 2020, adoptando la Resolución CNV N° 5/92 del 31 de Julio de 1992, para la elaboración y presentación de los Estados Financieros del Ejercicio Fiscal 2020:</t>
    </r>
  </si>
  <si>
    <t>BALANCE DE ESTADO DE SITUACION PATRIMONIAL AL 31/12/2020 COMPARATIVO CON EL PERIODO ANTERIOR</t>
  </si>
  <si>
    <t>(En Miles de guaraníes)</t>
  </si>
  <si>
    <t>ACTIVO</t>
  </si>
  <si>
    <t>PASIVO</t>
  </si>
  <si>
    <t xml:space="preserve"> Activo Corriente</t>
  </si>
  <si>
    <t>Pasivo Corriente</t>
  </si>
  <si>
    <t>Deudas Comerciales</t>
  </si>
  <si>
    <t>Disponibilidades (Nota 4)</t>
  </si>
  <si>
    <t>Proveedores del Exterior (Anexo G)</t>
  </si>
  <si>
    <t>Crédito por Ventas (Nota 5)</t>
  </si>
  <si>
    <t>Otros Créditos (Nota 6)</t>
  </si>
  <si>
    <t>Mercaderías a Entregar a Clientes</t>
  </si>
  <si>
    <t>Bienes de Cambio (Nota 2.c y 7)</t>
  </si>
  <si>
    <t>Deudas Bancarios y Financieras</t>
  </si>
  <si>
    <t>Cargos Diferidos</t>
  </si>
  <si>
    <t>Préstamos Bancarios (Anexo G y Nota 8)</t>
  </si>
  <si>
    <t>Intangibles</t>
  </si>
  <si>
    <t>Descuentos de Documentos (Nota 9)</t>
  </si>
  <si>
    <t xml:space="preserve"> Total Activo Corriente</t>
  </si>
  <si>
    <t xml:space="preserve"> - Intereses a Vencer</t>
  </si>
  <si>
    <t>Documentos a Pagar (Nota 10)</t>
  </si>
  <si>
    <t>Bonos Emitidos (Nota 2.f y 11)</t>
  </si>
  <si>
    <t xml:space="preserve"> Activo No Corriente</t>
  </si>
  <si>
    <t>Créditos por Ventas (Nota 5)</t>
  </si>
  <si>
    <t>Otras Deudas</t>
  </si>
  <si>
    <t>Cuentas a Pagar</t>
  </si>
  <si>
    <t>Bienes de Cambio (Nota 7)</t>
  </si>
  <si>
    <t>Bienes de Uso (Anexo A y Nota 2.d)</t>
  </si>
  <si>
    <t>Deudas Fiscales, Sociales y Provisiones</t>
  </si>
  <si>
    <t>Dirección General de Grandes Contribuyentes</t>
  </si>
  <si>
    <t>Instituto de Previsión Social (I.P.S.)</t>
  </si>
  <si>
    <t xml:space="preserve"> Total Activo No Corriente</t>
  </si>
  <si>
    <t>Retención de Impuesto al Valor Agregado (I.V.A.)</t>
  </si>
  <si>
    <t>Provisión p/ Aguinaldos</t>
  </si>
  <si>
    <t>Impuesto al Valor Agregado (I.V.A.)</t>
  </si>
  <si>
    <t>Utilidades Diferidas</t>
  </si>
  <si>
    <t>Beneficios a Realizar</t>
  </si>
  <si>
    <t xml:space="preserve"> Total Pasivo Corriente</t>
  </si>
  <si>
    <t>Pasivo No Corriente</t>
  </si>
  <si>
    <t>Previsión p/ Despidos</t>
  </si>
  <si>
    <t xml:space="preserve"> Total No Pasivo Corriente</t>
  </si>
  <si>
    <t>Total Pasivo</t>
  </si>
  <si>
    <t xml:space="preserve">Patrimonio Neto </t>
  </si>
  <si>
    <t>Total del Activo</t>
  </si>
  <si>
    <t>Total del Pasivo y Patrimonio Neto</t>
  </si>
  <si>
    <t>CUENTAS DE CONTINGENCIAS Y DE ORDEN</t>
  </si>
  <si>
    <t>DEUDORAS</t>
  </si>
  <si>
    <t>ACREEDORAS</t>
  </si>
  <si>
    <t>Garantías Otorgadas</t>
  </si>
  <si>
    <t>Otorgantes de Garantías</t>
  </si>
  <si>
    <t>Hipotecas</t>
  </si>
  <si>
    <t>Documentos</t>
  </si>
  <si>
    <t>Fianzas</t>
  </si>
  <si>
    <t>Cash Collateral</t>
  </si>
  <si>
    <t>Cartas de Crédito</t>
  </si>
  <si>
    <t>Obligaciones Emitidas</t>
  </si>
  <si>
    <t>Acreedores por Obligaciones</t>
  </si>
  <si>
    <t>Cupones por Bonos Emitidos</t>
  </si>
  <si>
    <t>Acreedores por Bonos Emitidos</t>
  </si>
  <si>
    <t xml:space="preserve">Total </t>
  </si>
  <si>
    <t>Las notas y anexos que se acompañan son partes integrante de los estados contables.</t>
  </si>
  <si>
    <t>ESTADO DE RESULTADOS</t>
  </si>
  <si>
    <t>Por el período finalizado el 31/12/2020 comparativo con el período anterior</t>
  </si>
  <si>
    <t>Período de 12 meses finalizado el</t>
  </si>
  <si>
    <t>Ventas Netas de Merc. y Serv.</t>
  </si>
  <si>
    <t>Otros Ingresos</t>
  </si>
  <si>
    <t>Costo de Merc. y Serv. Vendidos (Anexo F)</t>
  </si>
  <si>
    <t>Gastos de Comercialización (Anexo H)</t>
  </si>
  <si>
    <t>Gastos de Administración (Anexo H)</t>
  </si>
  <si>
    <t>Gastos Financieros (Anexo H)</t>
  </si>
  <si>
    <t>Otros Egresos</t>
  </si>
  <si>
    <t>Ganancias Ordinarias</t>
  </si>
  <si>
    <t>Impuesto a la Renta Empresarial (I.R.E.)</t>
  </si>
  <si>
    <t>Impuesto a la Renta 5% Adicional s/ Dividendos</t>
  </si>
  <si>
    <t>Ganancia (Pérdida) del Período</t>
  </si>
  <si>
    <t xml:space="preserve">Las notas y anexos que se acompañan son partes integrante de los estados  </t>
  </si>
  <si>
    <t>contables.</t>
  </si>
  <si>
    <t>ESTADO DE EVOLUCION DEL PATRIMONIO NETO</t>
  </si>
  <si>
    <t>Por el ejercicio finalizado el 31/12/2020 comparativo con el ejercicio anterior</t>
  </si>
  <si>
    <t xml:space="preserve">                              Ejercicio finalizado el 31/12/2020</t>
  </si>
  <si>
    <t xml:space="preserve">R U B R O S </t>
  </si>
  <si>
    <t>Aportes de los Socios</t>
  </si>
  <si>
    <t>Reservas</t>
  </si>
  <si>
    <t>Ganancias</t>
  </si>
  <si>
    <t>Aportes p/</t>
  </si>
  <si>
    <t>Primas p/Vta.</t>
  </si>
  <si>
    <t>Acciones a</t>
  </si>
  <si>
    <t xml:space="preserve">Reserva de </t>
  </si>
  <si>
    <t xml:space="preserve">Reserva </t>
  </si>
  <si>
    <t>Otras</t>
  </si>
  <si>
    <t>Resultados no</t>
  </si>
  <si>
    <t>Integrado</t>
  </si>
  <si>
    <t>Fut. Integ.</t>
  </si>
  <si>
    <t>de Acciones</t>
  </si>
  <si>
    <t>Integrar</t>
  </si>
  <si>
    <t>Revalúo Ley 125/91</t>
  </si>
  <si>
    <t>Legal</t>
  </si>
  <si>
    <t>Asignados</t>
  </si>
  <si>
    <t>del P.N.</t>
  </si>
  <si>
    <t>Saldo al inicio del período</t>
  </si>
  <si>
    <t>Integración de Acciones</t>
  </si>
  <si>
    <t>Prima de Acciones</t>
  </si>
  <si>
    <t>Acciones a Integrar</t>
  </si>
  <si>
    <t xml:space="preserve">Distribución de Resultados Acumulados </t>
  </si>
  <si>
    <t xml:space="preserve">    Pago de Dividendos / Dividendos a Pagar</t>
  </si>
  <si>
    <t xml:space="preserve">    Reserva p/ Indemnizaciónes</t>
  </si>
  <si>
    <t xml:space="preserve">    Reserva p/ Obsolescencias</t>
  </si>
  <si>
    <t xml:space="preserve">    Reserva p/ Incobrables</t>
  </si>
  <si>
    <t xml:space="preserve">    Reserva Legal</t>
  </si>
  <si>
    <t xml:space="preserve">    Aportes para Futuras Integraciones</t>
  </si>
  <si>
    <t xml:space="preserve">    Transferencia de Dividendos a Pagar</t>
  </si>
  <si>
    <t xml:space="preserve">    Aplicaciones a:</t>
  </si>
  <si>
    <t xml:space="preserve">    - Comisiones Pagadas a Vencer</t>
  </si>
  <si>
    <t xml:space="preserve">    - Gastos Pagados por Adelantado</t>
  </si>
  <si>
    <t xml:space="preserve">    - Constitución de Previsión Créditos Incobrables</t>
  </si>
  <si>
    <t xml:space="preserve">    - Constitución de Previsión por Obsolescencia</t>
  </si>
  <si>
    <t xml:space="preserve">    - Constitución de Otras Reservas: Indemnizaciones para Despidos</t>
  </si>
  <si>
    <t>Ajuste por Redondeo</t>
  </si>
  <si>
    <t>Revalúo (Nota 2.d)</t>
  </si>
  <si>
    <t>Ganancia del Período s/ Estado de Resultados</t>
  </si>
  <si>
    <t>Saldos al cierre del Período</t>
  </si>
  <si>
    <t>Las notas y anexos que se acompañan son partes integrantes de los estados contables.</t>
  </si>
  <si>
    <t>FLUJO DE EFECTIVO</t>
  </si>
  <si>
    <t>Por los períodos comprendidos entre el 1° de enero y  el 31 de Diciembre del 2020 y 2019</t>
  </si>
  <si>
    <t>Fondos</t>
  </si>
  <si>
    <t>I</t>
  </si>
  <si>
    <t>FLUJO DE CAJA DE ACTIVIDADES OPERATIVAS</t>
  </si>
  <si>
    <t>Provistos</t>
  </si>
  <si>
    <t>(Usados)</t>
  </si>
  <si>
    <t>Cobranzas efectuadas a clientes</t>
  </si>
  <si>
    <t>Otros ingresos percibidos</t>
  </si>
  <si>
    <t>Pagos efectuados a proveedores y empleados</t>
  </si>
  <si>
    <t>Otros egresos extraordinarios</t>
  </si>
  <si>
    <t>-</t>
  </si>
  <si>
    <t>Pago de impuesto a la renta</t>
  </si>
  <si>
    <t>Flujo neto de caja por actividades operativas</t>
  </si>
  <si>
    <t>II</t>
  </si>
  <si>
    <t>FLUJO DE CAJA DE ACTIVIDADES DE INVERSIÓN</t>
  </si>
  <si>
    <t>Adquisición de bienes de uso</t>
  </si>
  <si>
    <t>Pago de dividendos a accionistas</t>
  </si>
  <si>
    <t>Flujo neto de caja por actividades de inversión</t>
  </si>
  <si>
    <t>III</t>
  </si>
  <si>
    <t>FLUJO DE CAJA DE ACTIVIDADES DE FINANCIAMIENTO</t>
  </si>
  <si>
    <t>Préstamos y Descuentos bancarios recibidos</t>
  </si>
  <si>
    <t>Préstamos y Descuentos bancarios pagados</t>
  </si>
  <si>
    <t>Bonos Pagados</t>
  </si>
  <si>
    <t>Otros Egresos financieros</t>
  </si>
  <si>
    <t>Flujo neto de caja por actividades de financiamiento</t>
  </si>
  <si>
    <t>IV</t>
  </si>
  <si>
    <t>VARIACIÓN NETA DE DISPONIBILIDADES</t>
  </si>
  <si>
    <t>V</t>
  </si>
  <si>
    <t>DISPONIBILIDADES AL INICIO DEL PERIODO</t>
  </si>
  <si>
    <t>VI</t>
  </si>
  <si>
    <t>DISPONIBILIDADES AL FINAL DEL PERIODO - ANTES DE PREVISION</t>
  </si>
  <si>
    <t>VII</t>
  </si>
  <si>
    <t>PREVISION SOBRE DISPONIBILIDADES</t>
  </si>
  <si>
    <t>VIII</t>
  </si>
  <si>
    <t>DISPONIBILIDADES AL FINAL DEL PERIODO - LUEGO DE PREVISION</t>
  </si>
  <si>
    <t>Las notas y anexos que se acompañan forman parte integrante de estos estados contables.</t>
  </si>
  <si>
    <t>DATA  SYSTEMS S.A.E.C.A.</t>
  </si>
  <si>
    <t>NOTAS A LOS ESTADOS CONTABLES AL 31 DE DICIEMBRE DEL 2020 Y 2019</t>
  </si>
  <si>
    <t>NOTA 1- EL ENTE</t>
  </si>
  <si>
    <t>La empresa fue constituida bajo la forma jurídica de Sociedad Anónima, según las leyes vigentes en Paraguay, el 18 de setiembre de 1979, con una duración de 99 años. Tiene por objeto dedicarse por cuenta propia o ajena, o asociada a terceros, dentro o fuera del país, a la importación, exportación y representación de todo tipo de productos y todo lo relacionado con el procesamiento de datos, análisis y diseños de sistema, automatización de procesamiento en tiempo real, programación de computadoras electrónicas y en general, elaboración de sistema de información, aplicación de técnicas matemáticas, cálculos estadísticos, control estadísticos de la calidad, modelos matemáticos.</t>
  </si>
  <si>
    <t xml:space="preserve">En octubre de 1995, la Sociedad solicitó a la Comisión Nacional de Valores, acogerse a los beneficios otorgados por la Ley N° 548 del 21 de abril de 1994, a los efectos de cotizar sus acciones en el mercado de la Bolsa de Valores de Asunción. La Sociedad obtuvo, mediante la Resolución N° 194/95 de la Comisión Nacional de Valores la calificación de Sociedad Emisora de Capital Abierto. La referida Ley fue derogada por la Ley N° 1.284/98 - "MERCADO DE VALORES" y está a su vez por la Ley N° 5.810/17 - "MERCADO DE VALORES" del 18 de julio del 2017. Dicha norma es la que regula actualmente la oferta pública de valores y sus emisores, entre otros.   </t>
  </si>
  <si>
    <t>NOTA 2- RESUMEN DE LAS PRINCIPALES POLÍTICAS CONTABLES</t>
  </si>
  <si>
    <t xml:space="preserve">a) Ajuste por inflación de la moneda de cuenta  </t>
  </si>
  <si>
    <r>
      <rPr>
        <sz val="14"/>
        <rFont val="Times New Roman"/>
        <family val="1"/>
        <charset val="1"/>
      </rPr>
      <t xml:space="preserve">Los estados contables se han preparado sobre la base de costos históricos, excepto para los Activos Fijos según se explica en el </t>
    </r>
    <r>
      <rPr>
        <b/>
        <sz val="14"/>
        <rFont val="Times New Roman"/>
        <family val="1"/>
      </rPr>
      <t>punto d)</t>
    </r>
    <r>
      <rPr>
        <sz val="14"/>
        <rFont val="Times New Roman"/>
        <family val="1"/>
      </rPr>
      <t xml:space="preserve"> de la presente nota, y no reconocen en forma integral los efectos de la inflación en la situación patrimonial y financiera de la Sociedad al 31 de diciembre del 2020 y 2019, en atención a que la corrección monetaria no constituye una práctica contable aceptada en el Paraguay.</t>
    </r>
  </si>
  <si>
    <t>b) Moneda extranjera</t>
  </si>
  <si>
    <r>
      <rPr>
        <sz val="14"/>
        <rFont val="Times New Roman"/>
        <family val="1"/>
        <charset val="1"/>
      </rPr>
      <t>Los activos y pasivos en moneda extranjera se valúan a los tipos de cambio vigentes a la fecha de cierre del Balance General, conforme a la Resolución emitida al efecto por la Subsecretaría de Estado de Tributación del Ministerio de Hacienda. Al respecto, el tipo de cambio utilizado para la valuación de los activos y pasivos por cada dólar americano al 31 de diciembre del 2020 fue de Gs. 6.891,96 (Comprador) y Gs. 6.941,95 (Vendedor), respectivamente. El tipo de cambio para dicha moneda a la fecha de emisión de estos estados contables no ha variado sustancialmente al tipo de cambio de cierre utilizado</t>
    </r>
    <r>
      <rPr>
        <b/>
        <sz val="14"/>
        <rFont val="Times New Roman"/>
        <family val="1"/>
      </rPr>
      <t>.</t>
    </r>
  </si>
  <si>
    <t xml:space="preserve">Las diferencias de cambio originadas por fluctuaciones en los tipos de cambio, entre las fechas de concertación de las operaciones y su liquidación o valuación al cierre del período, son reconocidas en resultados. </t>
  </si>
  <si>
    <t>c) Existencias</t>
  </si>
  <si>
    <t xml:space="preserve">Las compras se incorporan al activo a su costo de adquisición más todos los gastos necesarios para la puesta en condición de venta en depósito de la Sociedad. Las existencias así como las salidas por las ventas se valúan de acuerdo con el criterio de valuación de salida de existencias “promedio ponderado”. El valor histórico en Moneda Local de las Existencias de Mercaderías al 31 de diciembre del 2020 y 2019 – Neto de Previsión por Obsolescencia - ascendieron a Gs.  12.606.389,11 (en miles) y Gs. 10.358.087,81 (en miles), respectivamente, cuyos equivalentes en U$A históricos no pudieron ser cuantificados a la fecha de emisión de estos estados contables.  </t>
  </si>
  <si>
    <t>d) Activo Fijo y Bienes para Leasing</t>
  </si>
  <si>
    <t>Los activos Fijos (Bienes de uso) incorporados hasta el 31 de diciembre de 2019 se exponen a su costo reexpresado menos la correspondiente depreciación acumulada y los incorporados en el ejercicio 2020 a su costo histórico, los cuales serán depreciados al cierre del ejercicio a concluir el 31 de diciembre de 2021, de acuerdo con sus años de vida útil menos el porcentaje de valor residual para cada tipo de bien establecido en el Decreto N° 3.182 y su Anexo del 30 de diciembre de 2019. Los bienes para leasing  incorporados hasta el 31 de diciembre de 2019 se exponen a su costo reexpresado menos la correspondiente amortización acumulada, a partir del mes siguiente de su alta, y los incorporados en el ejercicio 2020 a su costo histórico menos la correspondiente amortización acumulada, a partir del mes siguiente de su alta, de acuerdo con sus años de vida útil menos el porcentaje de valor residual para cada tipo de bien establecido en el Decreto N° 3.182 y su Anexo del 30 de diciembre de 2019. El incremento por revaluación de los bienes de activo fijo y para leasing hasta el 31 de diciembre de 2019 se acreditó en la cuenta: “Reserva de Revalúo” del Patrimonio Neto, cuyo saldo puede ser utilizado únicamente para aumentar el capital. Las actualizaciones de los valores de origen como de la depreciación acumulada efectuadas hasta el cierre del ejercicio concluido el 31 de diciembre de 2019 para los bienes del activo fijo y al mes siguiente de su alta para los bienes para leasing, se realizaron de acuerdo a la Ley 125/91 y la reglamentación complementaria emitida al efecto por la Subsecretaría de Tributación del Ministerio de Hacienda. Los gastos de mantenimiento normales de estos bienes son considerados como gastos del ejercicio. Dicho cambio de criterio originó un menor cargo a resultados del Ejercicio Fiscal 2020, en concepto de Depreciaciones de Bienes de Uso y Amortizaciones de Intangibles, por un monto de Gs.249.980 (en Miles), que generó a su vez su efecto relacionado en el cálculo del IRE 2020 a la tasa del 10%.</t>
  </si>
  <si>
    <t>En fecha 2 de marzo de 2005 por Acta de Directorio Nº 133 se resolvió contratar una línea de crédito en Itaú Paraguay S.A. de U$A 320 (en miles). Dicha línea de crédito está garantizada con la hipoteca de las fincas 14.906 y 8.660 del Distrito de San Roque, con Cuentas Corrientes Nº 12.0327.03/27/28, que forman un solo cuerpo y están ubicadas en las calles Avda. Perú Nº 1055 y Avda. Artigas. En el mencionado inmueble se encuentran ubicadas las oficinas principales de la Sociedad.</t>
  </si>
  <si>
    <t>e) Operaciones de Leasing</t>
  </si>
  <si>
    <t>A partir de la promulgación de la Ley N° 1295/98 de Locación, Arrendamiento o Leasing Financiero o Mercantil, las operaciones de leasing son contabilizadas como leasing operativo y no como leasing financiero.</t>
  </si>
  <si>
    <t>f) Bonos Emitidos</t>
  </si>
  <si>
    <r>
      <rPr>
        <sz val="14"/>
        <rFont val="Times New Roman"/>
        <family val="1"/>
        <charset val="1"/>
      </rPr>
      <t>La emisión de bonos</t>
    </r>
    <r>
      <rPr>
        <b/>
        <sz val="14"/>
        <rFont val="Times New Roman"/>
        <family val="1"/>
      </rPr>
      <t xml:space="preserve">, </t>
    </r>
    <r>
      <rPr>
        <sz val="14"/>
        <rFont val="Times New Roman"/>
        <family val="1"/>
      </rPr>
      <t>en Dólares Americanos y en Guaraníes, es realizada por la Empresa en su carácter de Sociedad Emisora de Capital Abierto debidamente habilitada para ello, previa aprobación de cada emisión por parte del Directorio de la Comisión Nacional de Valores (CNV) y del Directorio de la Bolsa de Valores y Productos de Asunción Sociedad Anónima (BVPASA) por medio de Resoluciones de autorización, bajo la modalidad de títulos de deuda, siendo su objetivo la captación de fondos destinados para capital operativo. Los bonos son negociados en las ruedas de la BVPASA, a través de las Casas de Bolsas habilitadas al efecto.</t>
    </r>
  </si>
  <si>
    <t>Al 31 de diciembre del 2020 la Sociedad mantiene vigente 1 (Una) emisión de bonos electrónicos, que corresponden a la sexta emisión de ese tipo. Se encuentran íntegramente cancelados a esa fecha los bonos de las Series I al XIV más todos los bonos electrónicos de las Series 1 al 5 de la primera emisión electrónica, las Series 1 al 7 de  la segunda, las Series 1 al 3 de la tercera, las Series 1 al 4 de la cuarta y las Series 5 al 10 de la quinta.</t>
  </si>
  <si>
    <t>A continuación se describen las características de los bonos emitidos y en circulación al 31 de diciembre del 2020:</t>
  </si>
  <si>
    <t>F1) Por Resolución N° 1.801/18 se autorizó la emisión electrónica de las Series 11, 12, 13 y 14, según las condiciones siguientes:</t>
  </si>
  <si>
    <t>Se estableció registrar la ampliación del Plazo de vigencia del Programa de Emisión Global de Bonos G3, por 365 días, contados a partir del 30 de octubre del 2018, cuyas características son las siguientes:</t>
  </si>
  <si>
    <r>
      <rPr>
        <b/>
        <sz val="14"/>
        <rFont val="Times New Roman"/>
        <family val="1"/>
      </rPr>
      <t xml:space="preserve">Numeración de la Serie: </t>
    </r>
    <r>
      <rPr>
        <sz val="14"/>
        <rFont val="Times New Roman"/>
        <family val="1"/>
        <charset val="1"/>
      </rPr>
      <t>11 (Once).</t>
    </r>
  </si>
  <si>
    <t>Código ISIN: PYDAT11F8756</t>
  </si>
  <si>
    <r>
      <rPr>
        <b/>
        <sz val="14"/>
        <rFont val="Times New Roman"/>
        <family val="1"/>
      </rPr>
      <t xml:space="preserve">Monto de la Serie: </t>
    </r>
    <r>
      <rPr>
        <sz val="14"/>
        <rFont val="Times New Roman"/>
        <family val="1"/>
        <charset val="1"/>
      </rPr>
      <t>Guaraníes 250.000.000 (Doscientos Cincuenta Millones)</t>
    </r>
  </si>
  <si>
    <r>
      <rPr>
        <b/>
        <sz val="14"/>
        <rFont val="Times New Roman"/>
        <family val="1"/>
      </rPr>
      <t xml:space="preserve">Tasa de Interés Anual: </t>
    </r>
    <r>
      <rPr>
        <sz val="14"/>
        <rFont val="Times New Roman"/>
        <family val="1"/>
        <charset val="1"/>
      </rPr>
      <t>11,25% anual.</t>
    </r>
  </si>
  <si>
    <r>
      <rPr>
        <b/>
        <sz val="14"/>
        <rFont val="Times New Roman"/>
        <family val="1"/>
      </rPr>
      <t xml:space="preserve">Plazo de Vencimiento: </t>
    </r>
    <r>
      <rPr>
        <sz val="14"/>
        <rFont val="Times New Roman"/>
        <family val="1"/>
        <charset val="1"/>
      </rPr>
      <t>849 días – 18 de marzo del 2021.</t>
    </r>
  </si>
  <si>
    <r>
      <rPr>
        <b/>
        <sz val="14"/>
        <rFont val="Times New Roman"/>
        <family val="1"/>
      </rPr>
      <t xml:space="preserve">Forma de pago de Capital: </t>
    </r>
    <r>
      <rPr>
        <sz val="14"/>
        <rFont val="Times New Roman"/>
        <family val="1"/>
        <charset val="1"/>
      </rPr>
      <t>Al vencimiento.</t>
    </r>
  </si>
  <si>
    <r>
      <rPr>
        <b/>
        <sz val="14"/>
        <rFont val="Times New Roman"/>
        <family val="1"/>
      </rPr>
      <t xml:space="preserve">Forma de pago de Intereses: </t>
    </r>
    <r>
      <rPr>
        <sz val="14"/>
        <rFont val="Times New Roman"/>
        <family val="1"/>
        <charset val="1"/>
      </rPr>
      <t>Variable. Conforme al siguiente detalle:</t>
    </r>
  </si>
  <si>
    <t>Pago 1: martes, 19/02/2019</t>
  </si>
  <si>
    <t>Pago 2: martes, 21/05/2019</t>
  </si>
  <si>
    <t>Pago 3: martes, 20/08/2019</t>
  </si>
  <si>
    <t>Pago 4: martes, 19/11/2019</t>
  </si>
  <si>
    <t>Pago 5: martes, 18/02/2020</t>
  </si>
  <si>
    <t>Pago 6: martes, 19/05/2020</t>
  </si>
  <si>
    <t>Pago 7: martes, 18/08/2020</t>
  </si>
  <si>
    <t>Pago 8: martes, 17/11/2020</t>
  </si>
  <si>
    <t>Pago 9: martes, 16/02/2021</t>
  </si>
  <si>
    <t>Pago 10: jueves, 18/03/2021</t>
  </si>
  <si>
    <r>
      <rPr>
        <b/>
        <sz val="14"/>
        <rFont val="Times New Roman"/>
        <family val="1"/>
      </rPr>
      <t>Numeración de la Serie: 12 (Doce)</t>
    </r>
    <r>
      <rPr>
        <sz val="14"/>
        <rFont val="Times New Roman"/>
        <family val="1"/>
        <charset val="1"/>
      </rPr>
      <t>.</t>
    </r>
  </si>
  <si>
    <t>Código ISIN: PYDAT12F8763</t>
  </si>
  <si>
    <r>
      <rPr>
        <b/>
        <sz val="14"/>
        <rFont val="Times New Roman"/>
        <family val="1"/>
      </rPr>
      <t xml:space="preserve">Tasa de Interés Anual: </t>
    </r>
    <r>
      <rPr>
        <sz val="14"/>
        <rFont val="Times New Roman"/>
        <family val="1"/>
        <charset val="1"/>
      </rPr>
      <t>11,50% anual.</t>
    </r>
  </si>
  <si>
    <r>
      <rPr>
        <b/>
        <sz val="14"/>
        <rFont val="Times New Roman"/>
        <family val="1"/>
      </rPr>
      <t xml:space="preserve">Plazo de Vencimiento: </t>
    </r>
    <r>
      <rPr>
        <sz val="14"/>
        <rFont val="Times New Roman"/>
        <family val="1"/>
        <charset val="1"/>
      </rPr>
      <t>1.031 días – 16 de setiembre del 2021.</t>
    </r>
  </si>
  <si>
    <t>Pago 10: martes, 18/05/2021</t>
  </si>
  <si>
    <t>Pago 11: martes, 17/08/2021</t>
  </si>
  <si>
    <t>Pago 12: jueves, 16/09/2021</t>
  </si>
  <si>
    <r>
      <rPr>
        <b/>
        <sz val="14"/>
        <rFont val="Times New Roman"/>
        <family val="1"/>
      </rPr>
      <t>Numeración de la Serie: 13 (Trece)</t>
    </r>
    <r>
      <rPr>
        <sz val="14"/>
        <rFont val="Times New Roman"/>
        <family val="1"/>
        <charset val="1"/>
      </rPr>
      <t>.</t>
    </r>
  </si>
  <si>
    <t>Código ISIN: PYDAT13F8770</t>
  </si>
  <si>
    <r>
      <rPr>
        <b/>
        <sz val="14"/>
        <rFont val="Times New Roman"/>
        <family val="1"/>
      </rPr>
      <t xml:space="preserve">Tasa de Interés Anual: </t>
    </r>
    <r>
      <rPr>
        <sz val="14"/>
        <rFont val="Times New Roman"/>
        <family val="1"/>
        <charset val="1"/>
      </rPr>
      <t>11,75% anual.</t>
    </r>
  </si>
  <si>
    <r>
      <rPr>
        <b/>
        <sz val="14"/>
        <rFont val="Times New Roman"/>
        <family val="1"/>
      </rPr>
      <t xml:space="preserve">Plazo de Vencimiento: </t>
    </r>
    <r>
      <rPr>
        <sz val="14"/>
        <rFont val="Times New Roman"/>
        <family val="1"/>
        <charset val="1"/>
      </rPr>
      <t>1.213 días</t>
    </r>
    <r>
      <rPr>
        <b/>
        <sz val="14"/>
        <rFont val="Times New Roman"/>
        <family val="1"/>
      </rPr>
      <t xml:space="preserve"> – </t>
    </r>
    <r>
      <rPr>
        <sz val="14"/>
        <rFont val="Times New Roman"/>
        <family val="1"/>
        <charset val="1"/>
      </rPr>
      <t>17 de marzo del 2022.</t>
    </r>
  </si>
  <si>
    <t>Pago 12: martes, 16/11/2021</t>
  </si>
  <si>
    <t>Pago 13: martes, 15/02/2022</t>
  </si>
  <si>
    <t>Pago 14: martes, 17/03/2022</t>
  </si>
  <si>
    <r>
      <rPr>
        <b/>
        <sz val="14"/>
        <rFont val="Times New Roman"/>
        <family val="1"/>
      </rPr>
      <t>Numeración de la Serie: 14 (Catorce)</t>
    </r>
    <r>
      <rPr>
        <sz val="14"/>
        <rFont val="Times New Roman"/>
        <family val="1"/>
        <charset val="1"/>
      </rPr>
      <t>.</t>
    </r>
  </si>
  <si>
    <t>Código ISIN: PYDAT14F8787</t>
  </si>
  <si>
    <r>
      <rPr>
        <b/>
        <sz val="14"/>
        <rFont val="Times New Roman"/>
        <family val="1"/>
      </rPr>
      <t xml:space="preserve">Tasa de Interés Anual: </t>
    </r>
    <r>
      <rPr>
        <sz val="14"/>
        <rFont val="Times New Roman"/>
        <family val="1"/>
        <charset val="1"/>
      </rPr>
      <t>12,00% anual.</t>
    </r>
  </si>
  <si>
    <r>
      <rPr>
        <b/>
        <sz val="14"/>
        <rFont val="Times New Roman"/>
        <family val="1"/>
      </rPr>
      <t xml:space="preserve">Plazo de Vencimiento: </t>
    </r>
    <r>
      <rPr>
        <sz val="14"/>
        <rFont val="Times New Roman"/>
        <family val="1"/>
        <charset val="1"/>
      </rPr>
      <t>1.395 días</t>
    </r>
    <r>
      <rPr>
        <b/>
        <sz val="14"/>
        <rFont val="Times New Roman"/>
        <family val="1"/>
      </rPr>
      <t xml:space="preserve"> – </t>
    </r>
    <r>
      <rPr>
        <sz val="14"/>
        <rFont val="Times New Roman"/>
        <family val="1"/>
        <charset val="1"/>
      </rPr>
      <t>15 de setiembre del 2022.</t>
    </r>
  </si>
  <si>
    <t>Pago 14: martes, 17/05/2022</t>
  </si>
  <si>
    <t>Pago 15: martes, 16/08/2022</t>
  </si>
  <si>
    <t>Pago 16: martes, 15/09/2022</t>
  </si>
  <si>
    <t>Igualmente:</t>
  </si>
  <si>
    <t>- registro las características comunes de las Series 11,12, 13 y 14, las cuales son las siguientes:</t>
  </si>
  <si>
    <r>
      <rPr>
        <b/>
        <sz val="14"/>
        <rFont val="Times New Roman"/>
        <family val="1"/>
      </rPr>
      <t>Plazo de colocación:</t>
    </r>
    <r>
      <rPr>
        <sz val="14"/>
        <rFont val="Times New Roman"/>
        <family val="1"/>
        <charset val="1"/>
      </rPr>
      <t xml:space="preserve"> Hasta el 30/10/2019 – De acuerdo al Art. 22 del Reglamento Operativo del Sistema Electrónico de Negociación.</t>
    </r>
  </si>
  <si>
    <r>
      <rPr>
        <b/>
        <sz val="14"/>
        <rFont val="Times New Roman"/>
        <family val="1"/>
      </rPr>
      <t>Instrumento que aprobó la emisión:</t>
    </r>
    <r>
      <rPr>
        <sz val="14"/>
        <rFont val="Times New Roman"/>
        <family val="1"/>
        <charset val="1"/>
      </rPr>
      <t xml:space="preserve"> Acta de Directorio Nº 247 de fecha 12/11/2018.</t>
    </r>
  </si>
  <si>
    <r>
      <rPr>
        <b/>
        <sz val="14"/>
        <rFont val="Times New Roman"/>
        <family val="1"/>
      </rPr>
      <t xml:space="preserve">Agente colocador: </t>
    </r>
    <r>
      <rPr>
        <sz val="14"/>
        <rFont val="Times New Roman"/>
        <family val="1"/>
        <charset val="1"/>
      </rPr>
      <t>CADIEM Casa de Bolsa S.A.</t>
    </r>
  </si>
  <si>
    <t>Destino de los fondos: Los fondos obtenidos serán destinados a capital operativo dentro del giro comercial de la empresa.</t>
  </si>
  <si>
    <r>
      <rPr>
        <b/>
        <sz val="14"/>
        <rFont val="Times New Roman"/>
        <family val="1"/>
      </rPr>
      <t>Garantía:</t>
    </r>
    <r>
      <rPr>
        <sz val="14"/>
        <rFont val="Times New Roman"/>
        <family val="1"/>
        <charset val="1"/>
      </rPr>
      <t xml:space="preserve"> Común.</t>
    </r>
  </si>
  <si>
    <r>
      <rPr>
        <b/>
        <sz val="14"/>
        <rFont val="Times New Roman"/>
        <family val="1"/>
      </rPr>
      <t>Rescate Anticipado:</t>
    </r>
    <r>
      <rPr>
        <sz val="14"/>
        <rFont val="Times New Roman"/>
        <family val="1"/>
        <charset val="1"/>
      </rPr>
      <t xml:space="preserve"> No se prevé rescate anticipado.</t>
    </r>
  </si>
  <si>
    <r>
      <rPr>
        <b/>
        <sz val="14"/>
        <rFont val="Times New Roman"/>
        <family val="1"/>
      </rPr>
      <t>Calificación de Riesgo:</t>
    </r>
    <r>
      <rPr>
        <sz val="14"/>
        <rFont val="Times New Roman"/>
        <family val="1"/>
        <charset val="1"/>
      </rPr>
      <t xml:space="preserve"> No sujeta a calificación, conforme al art. 15, Resolución CNV Nº 1241/09.</t>
    </r>
  </si>
  <si>
    <t>Asimismo, establecer los siguientes parámetros operativos para la negociación de los títulos a través del Sistema Electrónico de Negociación, de acuerdo a lo dispuesto en la Resolución BVPASA      Nº 885/09:</t>
  </si>
  <si>
    <t>Denominación de la Emisión: DAT. G3</t>
  </si>
  <si>
    <t>Fecha de inicio de Colocación: 20 de noviembre del 2018.</t>
  </si>
  <si>
    <r>
      <rPr>
        <b/>
        <sz val="14"/>
        <rFont val="Times New Roman"/>
        <family val="1"/>
      </rPr>
      <t>Período de exclusividad:</t>
    </r>
    <r>
      <rPr>
        <sz val="14"/>
        <rFont val="Times New Roman"/>
        <family val="1"/>
        <charset val="1"/>
      </rPr>
      <t xml:space="preserve"> Del 20 de noviembre del 2018 hasta el 03 de diciembre del 2018 inclusive, período para la colocación en mercado primario exclusivamente, salvo colocación total en el mercado primario antes de la fecha mencionada.</t>
    </r>
  </si>
  <si>
    <t>dispuso que el agente colocador deberá proporcionar al inversionista la carta declaración para su respectiva firma, atendiendo el formato expuesto en el Anexo M de la Resolución CNV N° 763/04.</t>
  </si>
  <si>
    <t>aclaró que la BVPASA no se pronuncia sobre la calidad de los títulos valores registrados emergentes de las operaciones pactadas en su recinto. La circunstancia que la Bolsa haya inscripto los mismos no significa que garantice su pago y la solvencia del Emisor. En consecuencia, la Bolsa no se hace responsable de ningún tipo de daño que perjudique a los inversionistas que los adquieran, por lo tanto, el inversionista deberá evaluar la conveniencia de adquirir los títulos valores a que se refiere esta Resolución.</t>
  </si>
  <si>
    <t>Remitió copia a la CNV y a Data Systems S.A.E.C.A..</t>
  </si>
  <si>
    <r>
      <rPr>
        <sz val="14"/>
        <rFont val="Times New Roman"/>
        <family val="1"/>
        <charset val="1"/>
      </rPr>
      <t xml:space="preserve">En </t>
    </r>
    <r>
      <rPr>
        <b/>
        <sz val="14"/>
        <rFont val="Times New Roman"/>
        <family val="1"/>
      </rPr>
      <t>Nota 10</t>
    </r>
    <r>
      <rPr>
        <sz val="14"/>
        <rFont val="Times New Roman"/>
        <family val="1"/>
        <charset val="1"/>
      </rPr>
      <t xml:space="preserve"> se expone la composición de los Bonos electrónicos vigentes emitidos por la Sociedad a la fecha de presentación de estos Estados Contables: </t>
    </r>
    <r>
      <rPr>
        <b/>
        <sz val="14"/>
        <rFont val="Times New Roman"/>
        <family val="1"/>
      </rPr>
      <t xml:space="preserve">14° Emisión – de las Series electrónicas 11 al 14 de la sexta emisión, </t>
    </r>
    <r>
      <rPr>
        <sz val="14"/>
        <rFont val="Times New Roman"/>
        <family val="1"/>
      </rPr>
      <t>de acuerdo al plazo de su exigibilidad.</t>
    </r>
  </si>
  <si>
    <t>g) Impuesto a la Renta</t>
  </si>
  <si>
    <r>
      <rPr>
        <sz val="14"/>
        <rFont val="Times New Roman"/>
        <family val="1"/>
        <charset val="1"/>
      </rPr>
      <t xml:space="preserve">Las actividades de la Sociedad comprenden operaciones gravadas por el Impuesto a la Renta. El Impuesto a la Renta que se carga a los resultados del ejercicio corresponde a los ingresos gravados y se basa en la utilidad contable antes de este concepto, ajustada por las partidas que la Ley incluye o excluye para la determinación de la utilidad gravable. Estas partidas en todos los casos constituyen diferencias permanentes no recuperables. La metodología de cálculo aplicada al 31 de diciembre de 2020 y 2019 se sustenta en el contenido de los respectivos Artículos e Incisos de la Ley N° 6380/19 con sus reglamentaciones complementarias y la Ley Nº 125/91 y la Ley Nº 2421/04 con sus reglamentaciones complementarias, respectivamente. Los efectos de los cambios en el tratamiento de la depreciación de los Bienes de Uso y los límites de deducibilidad de ciertos gastos se muestran en el monto de pago de impuesto a la renta indicado más abajo. En tal sentido también se aclara que como se menciona en la </t>
    </r>
    <r>
      <rPr>
        <b/>
        <sz val="14"/>
        <rFont val="Times New Roman"/>
        <family val="1"/>
      </rPr>
      <t>Nota 1</t>
    </r>
    <r>
      <rPr>
        <sz val="14"/>
        <rFont val="Times New Roman"/>
        <family val="1"/>
        <charset val="1"/>
      </rPr>
      <t xml:space="preserve"> a los Estados Contables, la Sociedad se halla acogida a los beneficios otorgados por la Ley Nº 5810/17, a los efectos de cotizar en la Bolsa de Valores de Asunción, y por consiguiente, gozaba de incentivos fiscales hasta el 31 de diciembre de 2019, de acuerdo a su Artículo 126, entre los cuales se encontraba la deducibilidad, de hasta un 15% por ejercicio, de las pérdidas por previsiones por incobrables constituidas con cargo a resultados, sobre los saldos al cierre de cada ejercicio de la cartera de créditos vigentes de las cuentas por cobrar y de las pérdidas por previsiones por obsolescencia comercial o técnica constituidas, con cargo a resultados, sobre los saldos al cierre de cada ejercicio de los bienes de cambio, siempre que sean aplicables a valores o bienes ciertos e individualizables; limitación porcentual que no regirá para los bienes de capital.  Por Resolución CNV CG N° 6 /19 y Acta de Directorio Nº 097 de fecha 13 de diciembre de 2019, se aprobó el REGLAMENTO GENERAL DEL MERCADO DE VALORES, y se derogaron las Resoluciones CNV CG N°s 1/19, 2/19, 3/19, 4/19 y 5/19 como la discontinuación de los incentivos fiscales para el Ejercicio Fiscal 2020, cuyos efectos se reflejarán en el cálculo del IRE, a partir del 2020, en caso de ocurrencia. L</t>
    </r>
    <r>
      <rPr>
        <sz val="14"/>
        <color indexed="8"/>
        <rFont val="Times New Roman"/>
        <family val="1"/>
      </rPr>
      <t>a tasa de Impuesto a la Renta Empresarial (I.R.E.) aplicada por la Sociedad es del 10% y cuando las utilidades fueren distribuidas, se aplica adicionalmente al Accionista la tasa del 5% del IDU, a partir del 1° de enero del 2020 y del 8% del IDU, a partir del 1° de enero del 2021, ya sea al momento del pago efectivo o acreditamiento, lo que ocurriera primero.</t>
    </r>
  </si>
  <si>
    <r>
      <rPr>
        <sz val="14"/>
        <rFont val="Times New Roman"/>
        <family val="1"/>
        <charset val="1"/>
      </rPr>
      <t xml:space="preserve"> Al 31 de diciembre del 2020 y 2019 se ha contabilizado en concepto de Impuesto a la Renta Empresarial Gs. 780.187 (en miles) y Gs. 981.370 (en miles), respectivamente. </t>
    </r>
    <r>
      <rPr>
        <b/>
        <sz val="14"/>
        <rFont val="Times New Roman"/>
        <family val="1"/>
      </rPr>
      <t>Ver Estado de Resultados</t>
    </r>
  </si>
  <si>
    <t>h) Previsión para despidos y Reserva para Indemnizaciones</t>
  </si>
  <si>
    <t>Las indemnizaciones por despido serán aplicadas contra la Previsión para despidos y/o Reserva para Indemnizaciones al momento de su pago.</t>
  </si>
  <si>
    <t>i) Estimaciones</t>
  </si>
  <si>
    <t>La preparación de estos estados financieros requiere que la Gerencia de la Sociedad realice ciertas estimaciones y supuestos que afectan los saldos de los activos y pasivos, la exposición de contingencias y el reconocimiento de ingresos y gastos. Los activos y pasivos son reconocidos en los estados financieros cuando es probable que futuros beneficios económicos fluyan hacia o desde la entidad y que las diferentes partidas tengan un costo o valor que pueda ser confiablemente medido. Si en el futuro estas estimaciones y supuestos, que se basan en el mejor criterio de la Gerencia a la fecha de estos estados financieros, se modificaran con respecto a las actuales circunstancias, los estimados y supuestos originales serán adecuadamente modificados en la fecha en que se produzcan tales cambios. Las principales estimaciones de los estados financieros se refieren habitualmente a previsiones para cuenta de dudoso cobro, para obsolescencia de inventarios, la depreciación de los bienes de uso y la amortización de los bienes leasing.</t>
  </si>
  <si>
    <t>NOTA 3 - CAPITAL SOCIAL</t>
  </si>
  <si>
    <t>Como resultado de calificar como Sociedad Anónima Emisora de Capital Abierto, mediante la Resolución N° 194/95 de la Comisión Nacional de Valores, la Sociedad aumentó su Capital en un 45% sobre el nuevo Capital Social determinado por la Ley N° 548/94. La suscripción fue efectivizada a razón de 15% anual a partir del año de 1996, Gs. 227.400,0 (en miles), 1997 Gs. 226.400,0 (en miles) y 1998 Gs. 225.200,0 (en miles), según Art. 11 y 24 de la Ley 548/94, por año.</t>
  </si>
  <si>
    <r>
      <rPr>
        <sz val="14"/>
        <color indexed="8"/>
        <rFont val="Times New Roman"/>
        <family val="1"/>
      </rPr>
      <t>Al 31 de diciembre de 1999 y 1998 el Capital Social Integrado ascendió a Gs. 2.187.300,0 (en miles). Al 31 de diciembre de 2014 y 2013 dicho Capital asciende a Gs. 8.400.000,0 (en miles) como las Acciones a Integrar a esas fechas asciende a Gs. 1.600.000,0 (en miles). Por consiguiente, el Capital Social al 31 de diciembre de 2015 y 2014 asciende a Gs. 10.000.000,0 (en miles). Por Acta de Asamblea General Extraordinaria de Accionistas del 26 de abril de</t>
    </r>
    <r>
      <rPr>
        <sz val="10.5"/>
        <color indexed="8"/>
        <rFont val="Times New Roman"/>
        <family val="1"/>
      </rPr>
      <t xml:space="preserve"> </t>
    </r>
    <r>
      <rPr>
        <sz val="14"/>
        <color indexed="8"/>
        <rFont val="Times New Roman"/>
        <family val="1"/>
      </rPr>
      <t>2013, protocolizada por Escritura Pública N° 73 del 26 de junio de 2013, debidamente inscripta en el Registro correspondiente, consta la modificación de los estatutos sociales por aumento de capital social y su respectiva emisión de acciones dentro del Capital Social. En el Acta de Directorio N° 208 del 5 de setiembre de 2013, se establecieron las normas de emisión, suscripción e integración de las acciones, de conformidad a lo dispuesto por la Asamblea General de Accionistas del 26 de abril de 2013.</t>
    </r>
  </si>
  <si>
    <t xml:space="preserve">En consecuencia, el Directorio de la Comisión Nacional de Valores resolvió registrar las acciones emitidas e integradas de la Sociedad, según sus características, por el monto de Gs. 5.310.600 (en miles), según Resolución N° 68E/13 del 21 de noviembre de 2013. Por Acta de Asamblea General Extraordinaria de Accionistas del 10 de agosto del 2016, protocolizada por Escritura Pública N° 100, Comercial B, del 13 de setiembre del 2016, debidamente inscripta en el Registro correspondiente, consta la modificación de los estatutos sociales por aumento de capital social y su respectiva emisión de acciones dentro del Capital Social. En el Acta de Directorio N° 234 del 2 de diciembre del 2016, se establecieron las normas de emisión, suscripción e integración de 41.345 acciones, de conformidad a lo dispuesto por la Asamblea General de Accionistas del 10 de agosto del 2016. En consecuencia, el Directorio de la Comisión Nacional de Valores resolvió registrar las acciones emitidas e integradas de la Sociedad, según sus características, por el monto de Gs. 4.134.500 (en miles), según Resolución CNV N° 3 E/17 del 10 de enero del 2017. Igualmente dicho hecho registro la BVPASA, según Resolución Nº 1607/17 del 20 de enero del 2017. </t>
  </si>
  <si>
    <t xml:space="preserve">Por consiguiente, el Capital Social al 31 de diciembre del 2016, 2017 y 2018como también al 30 de junio del 2019 y 2018asciende a Gs. 17.000.000,0 (en miles) y el Capital Integrado a Gs. 14.134.500,0 (en miles). Por Acta de Asamblea General Extraordinaria de Accionistas del 25 de abril del 2019, protocolizada por Escritura Pública N° 65, Comercial A, del 22 de mayo del 2019, debidamente inscripta en el Registro correspondiente, consta la modificación de los estatutos sociales por aumento de capital social y su respectiva emisión de acciones dentro del Capital Social. </t>
  </si>
  <si>
    <r>
      <rPr>
        <sz val="14"/>
        <color indexed="8"/>
        <rFont val="Times New Roman"/>
        <family val="1"/>
      </rPr>
      <t xml:space="preserve">En el Acta de Directorio N° 249 del 20 de marzo del 2019, se establecieron las normas de emisión, suscripción e integración de 28.655 acciones, de conformidad a lo dispuesto por la Asamblea General de Accionistas pertinente. En consecuencia, el Directorio de la Comisión Nacional de Valores resolvió registrar las acciones emitidas e integradas de la Sociedad, según sus características, por el monto de Gs. 2.865.500 (en miles), según Resolución CNV N° 40 E/19 del 30 de abril del 2019. Por consiguiente, el Capital Social al 31 de diciembre del 2019 asciende a Gs. 27.000.000,0 (en miles) y el Capital Integrado a Gs. 17.000.000,0 (en miles). El Capital Social e Integrado al 31 de diciembre del 2020 asciende a Gs. 27.000.000,0 (en miles). </t>
    </r>
    <r>
      <rPr>
        <b/>
        <sz val="14"/>
        <color indexed="8"/>
        <rFont val="Times New Roman"/>
        <family val="1"/>
      </rPr>
      <t>Ver Estado de Evolución del Patrimonio Neto.</t>
    </r>
  </si>
  <si>
    <t>NOTA 4 - DISPONIBILIDADES</t>
  </si>
  <si>
    <t>La composición de la cuenta es la siguiente; (en miles de Gs.)</t>
  </si>
  <si>
    <r>
      <rPr>
        <sz val="14"/>
        <rFont val="Times New Roman"/>
        <family val="1"/>
      </rPr>
      <t xml:space="preserve">                                                          </t>
    </r>
    <r>
      <rPr>
        <sz val="14"/>
        <rFont val="Times New Roman"/>
        <family val="1"/>
        <charset val="1"/>
      </rPr>
      <t xml:space="preserve">		       </t>
    </r>
  </si>
  <si>
    <t>31/12/19</t>
  </si>
  <si>
    <t xml:space="preserve">Caja                                                      </t>
  </si>
  <si>
    <t xml:space="preserve">Recaudaciones a Depositar		     </t>
  </si>
  <si>
    <t xml:space="preserve">Itaú Paraguay S.A. Cta.Cte.		          </t>
  </si>
  <si>
    <t xml:space="preserve">Itaú Paraguay S.A. Cta. Cte.U$A	  </t>
  </si>
  <si>
    <t xml:space="preserve">Itaú Paraguay S.A. C. Ahorro U$A  	 </t>
  </si>
  <si>
    <t xml:space="preserve">Itaú Paraguay S.A. Cta. Cte.                   </t>
  </si>
  <si>
    <t xml:space="preserve">Banco Continental Cta. Cte.                  </t>
  </si>
  <si>
    <t xml:space="preserve">Banco Continental S. A. C.Ahorro U$A               </t>
  </si>
  <si>
    <t xml:space="preserve">Banco Nacional de Fomento C. C.      </t>
  </si>
  <si>
    <t xml:space="preserve">Banco Regional S.A. C.A. U$A          </t>
  </si>
  <si>
    <t xml:space="preserve">Banco Bilbao Vizcaya Arg. Py.S.A.  </t>
  </si>
  <si>
    <t xml:space="preserve">Banco Familiar S.A.E.C.A.                 </t>
  </si>
  <si>
    <t xml:space="preserve">Banco Sudameris Paraguay S.A.         </t>
  </si>
  <si>
    <t xml:space="preserve">Menos: Previsión			</t>
  </si>
  <si>
    <t xml:space="preserve">Total					                </t>
  </si>
  <si>
    <t>NOTA 5 - CRÉDITOS POR VENTAS</t>
  </si>
  <si>
    <t>Corresponde a créditos favor de la Empresa originados por la comer-cialización de productos y/o servicios. La composición de la cuenta es la siguiente; (en miles de Gs.)</t>
  </si>
  <si>
    <r>
      <rPr>
        <b/>
        <u/>
        <sz val="14"/>
        <rFont val="Times New Roman"/>
        <family val="1"/>
      </rPr>
      <t>Corto Plazo</t>
    </r>
    <r>
      <rPr>
        <sz val="14"/>
        <rFont val="Times New Roman"/>
        <family val="1"/>
        <charset val="1"/>
      </rPr>
      <t xml:space="preserve">	</t>
    </r>
    <r>
      <rPr>
        <b/>
        <sz val="14"/>
        <rFont val="Times New Roman"/>
        <family val="1"/>
      </rPr>
      <t xml:space="preserve">			      </t>
    </r>
  </si>
  <si>
    <t xml:space="preserve"> 31/12/20</t>
  </si>
  <si>
    <t xml:space="preserve">Clientes                               </t>
  </si>
  <si>
    <t>Cuentas a Cobrar</t>
  </si>
  <si>
    <t xml:space="preserve">Cobros Ent.Púb.Pend.Aplic.   </t>
  </si>
  <si>
    <t xml:space="preserve">Clientes por Leasing             </t>
  </si>
  <si>
    <t xml:space="preserve">Documentos a Cobrar                  </t>
  </si>
  <si>
    <t xml:space="preserve">Cheques Diferidos                 </t>
  </si>
  <si>
    <t xml:space="preserve">Créditos en Gestión de Cobro         </t>
  </si>
  <si>
    <t>Créditos en Gestión de Cobro Judicial</t>
  </si>
  <si>
    <t xml:space="preserve">Prev. por Créditos Dudosos 	</t>
  </si>
  <si>
    <t xml:space="preserve">Sub-Total				</t>
  </si>
  <si>
    <t>Largo Plazo</t>
  </si>
  <si>
    <t xml:space="preserve">Clientes                                     </t>
  </si>
  <si>
    <t xml:space="preserve">Documentos a  Cobrar                  </t>
  </si>
  <si>
    <t xml:space="preserve">Créditos en Gestión de Cobro            </t>
  </si>
  <si>
    <t xml:space="preserve">Clientes Leasing a Realizar        </t>
  </si>
  <si>
    <t xml:space="preserve">Previsión para Créditos Dudosos	</t>
  </si>
  <si>
    <t xml:space="preserve">Sub-Total				         </t>
  </si>
  <si>
    <t xml:space="preserve">Total					        </t>
  </si>
  <si>
    <t>Al respecto, la composición de la Cartera de Créditos al 31/12/2020 con sus respectivas Previsiones a esa fecha es como sigue:</t>
  </si>
  <si>
    <t>Situación</t>
  </si>
  <si>
    <t>Previsiones</t>
  </si>
  <si>
    <t>(En Gs.)</t>
  </si>
  <si>
    <t>(En %)</t>
  </si>
  <si>
    <t xml:space="preserve">A. Cartera no Vencida - Neto de Previsiones (Ver Nota 5 a los Estados Contables) </t>
  </si>
  <si>
    <t>B   Cartera Vencida (Ver Nota 5 a los Estados Contables)</t>
  </si>
  <si>
    <t>B.1 Normal</t>
  </si>
  <si>
    <t>b.2 En Gestión de Cobro</t>
  </si>
  <si>
    <t>b.3 En Gestión de Cobro Judicial</t>
  </si>
  <si>
    <t> </t>
  </si>
  <si>
    <t>TOTAL CARTERA</t>
  </si>
  <si>
    <t>TOTAL CARTERA NETA DE PREVISIONES (Ver Nota 5 a los Estados Contables)</t>
  </si>
  <si>
    <t>Observaciones</t>
  </si>
  <si>
    <t>Criterios de Clasificación utilizados</t>
  </si>
  <si>
    <t>Normal</t>
  </si>
  <si>
    <t>Más de 1 día de atraso</t>
  </si>
  <si>
    <t>En Gestión de Cobro</t>
  </si>
  <si>
    <t>Según determinación de la Dirección.</t>
  </si>
  <si>
    <t>En Gestión de Cobro Judicial</t>
  </si>
  <si>
    <t>NOTA 6 - OTROS CRÉDITOS</t>
  </si>
  <si>
    <t xml:space="preserve">Corresponde a créditos a favor de la Empresa originados en las operaciones normales del negocio. La composición de la cuenta es la siguiente; (en miles de Gs.)  </t>
  </si>
  <si>
    <t xml:space="preserve">                                          </t>
  </si>
  <si>
    <t>Corto Plazo</t>
  </si>
  <si>
    <t xml:space="preserve">Adelantos Varios                       </t>
  </si>
  <si>
    <t xml:space="preserve">Débitos en Suspenso                       </t>
  </si>
  <si>
    <t xml:space="preserve">Adelantos a Empleados                   </t>
  </si>
  <si>
    <t xml:space="preserve">Valores a Realizar                               </t>
  </si>
  <si>
    <t xml:space="preserve">Merc. Entreg. A Clientes a Facturar    </t>
  </si>
  <si>
    <t xml:space="preserve">Anticipos a Proveedores            </t>
  </si>
  <si>
    <t xml:space="preserve">Viáticos a Rendir                            </t>
  </si>
  <si>
    <t xml:space="preserve">I.V.A. Crédito Fiscal                  </t>
  </si>
  <si>
    <r>
      <rPr>
        <sz val="14"/>
        <rFont val="Times New Roman"/>
        <family val="1"/>
        <charset val="1"/>
      </rPr>
      <t xml:space="preserve">Anticipos de Imp. a la Renta </t>
    </r>
    <r>
      <rPr>
        <sz val="10"/>
        <rFont val="Times New Roman"/>
        <family val="1"/>
        <charset val="1"/>
      </rPr>
      <t xml:space="preserve">  	     </t>
    </r>
  </si>
  <si>
    <t xml:space="preserve">Sub-Total				  	 </t>
  </si>
  <si>
    <t xml:space="preserve">Accionistas						  </t>
  </si>
  <si>
    <t xml:space="preserve">Total							</t>
  </si>
  <si>
    <t>NOTA 7 - BIENES DE CAMBIO</t>
  </si>
  <si>
    <t xml:space="preserve">Mercaderías                              </t>
  </si>
  <si>
    <t xml:space="preserve">Mercaderías en Camino             </t>
  </si>
  <si>
    <t xml:space="preserve">Sub-Total					          </t>
  </si>
  <si>
    <r>
      <rPr>
        <b/>
        <u/>
        <sz val="14"/>
        <rFont val="Times New Roman"/>
        <family val="1"/>
        <charset val="1"/>
      </rPr>
      <t xml:space="preserve">Largo Plazo (Obsoletos y </t>
    </r>
    <r>
      <rPr>
        <b/>
        <u/>
        <sz val="14"/>
        <rFont val="Times New Roman"/>
        <family val="1"/>
      </rPr>
      <t>Averiados)</t>
    </r>
  </si>
  <si>
    <t xml:space="preserve">Mercaderías                                </t>
  </si>
  <si>
    <t xml:space="preserve">Previsión por Obsolescencia    </t>
  </si>
  <si>
    <t xml:space="preserve">	Sub-Total					</t>
  </si>
  <si>
    <t xml:space="preserve">Total						      </t>
  </si>
  <si>
    <t>NOTA 8 - DOCUMENTOS A PAGAR</t>
  </si>
  <si>
    <t>La composición de la cuenta es la siguiente; (en miles de US$ y Gs.)</t>
  </si>
  <si>
    <t>US$</t>
  </si>
  <si>
    <t xml:space="preserve">Oscar Rivarola Mernes           </t>
  </si>
  <si>
    <t>Al Portador</t>
  </si>
  <si>
    <t xml:space="preserve">Sergio Pérez                    	</t>
  </si>
  <si>
    <t xml:space="preserve">Carmen de Santacruz           </t>
  </si>
  <si>
    <t>Magdalena Cosp de Flecha</t>
  </si>
  <si>
    <t xml:space="preserve">Sub-Total			        </t>
  </si>
  <si>
    <t xml:space="preserve">Al Portador                          </t>
  </si>
  <si>
    <t xml:space="preserve">Jorge Andrés Mengual		</t>
  </si>
  <si>
    <t xml:space="preserve">Sub-Total			  	     </t>
  </si>
  <si>
    <t xml:space="preserve">Total              		     </t>
  </si>
  <si>
    <t>NOTA 9 – BONOS EMITIDOS</t>
  </si>
  <si>
    <t>La composición de la cuenta, de acuerdo a su plazo de exigibilidad, es la siguiente; (en miles de U$A y Gs.)</t>
  </si>
  <si>
    <r>
      <rPr>
        <b/>
        <u/>
        <sz val="14"/>
        <rFont val="Times New Roman"/>
        <family val="1"/>
      </rPr>
      <t>Corto Plazo</t>
    </r>
    <r>
      <rPr>
        <b/>
        <sz val="14"/>
        <rFont val="Times New Roman"/>
        <family val="1"/>
      </rPr>
      <t xml:space="preserve"> (*)</t>
    </r>
    <r>
      <rPr>
        <sz val="14"/>
        <rFont val="Times New Roman"/>
        <family val="1"/>
        <charset val="1"/>
      </rPr>
      <t xml:space="preserve">		    </t>
    </r>
  </si>
  <si>
    <t xml:space="preserve">Bonos Emitidos Gs.     </t>
  </si>
  <si>
    <t xml:space="preserve">Bonos Emitidos U$A   </t>
  </si>
  <si>
    <t xml:space="preserve">Sub-Total                  </t>
  </si>
  <si>
    <r>
      <rPr>
        <b/>
        <u/>
        <sz val="14"/>
        <rFont val="Times New Roman"/>
        <family val="1"/>
      </rPr>
      <t>Largo Plazo</t>
    </r>
    <r>
      <rPr>
        <sz val="14"/>
        <rFont val="Times New Roman"/>
        <family val="1"/>
        <charset val="1"/>
      </rPr>
      <t xml:space="preserve"> (*)</t>
    </r>
  </si>
  <si>
    <t xml:space="preserve">Bonos Emitidos U$A    </t>
  </si>
  <si>
    <t xml:space="preserve">Sub-Total                    </t>
  </si>
  <si>
    <t xml:space="preserve">Total 					 </t>
  </si>
  <si>
    <t>(*) Las tasas de interés pactadas en Gs. Al  31 de diciembre del 2020 oscilaban entre 11,25% a 12,00%. A esa fecha no hay captaciones en U$A. La cantidad de bonos activos a esa fecha en Gs. y U$A ascendían a 4 y 0, respectivamente, totalizando 4. Las tasas de interés pactadas en Gs. y U$A al 31 de diciembre del 2019 oscilaban entre 11,25% a 13,25%. A esa fecha no hay captaciones en U$A. La cantidad de bonos activos al 31 de diciembre del 2019 en Gs. y U$A ascendían a 6 y 0, respectivamente, totalizando 6.</t>
  </si>
  <si>
    <t>NOTA 10 – ACTIVOS Y PASIVOS EN MONEDA EXTRANJERA</t>
  </si>
  <si>
    <r>
      <rPr>
        <sz val="14"/>
        <rFont val="Times New Roman"/>
        <family val="1"/>
        <charset val="1"/>
      </rPr>
      <t xml:space="preserve">Los Activos en moneda extranjera totalizan al 31 de diciembre del 2020 y 2019 U$A 1.970,26 (en miles) y U$A 4.429,03 (en miles) – Equivalentes a Gs. 13.578.669 (en miles) y Gs. 28.533.133 (en miles)-, respectivamente, y los Pasivos en moneda extranjera totalizan U$A 2.915,18 (en miles) y U$A 3.167,02 (en miles) - Equivalentes a Gs. 20.169.143 (en miles) y Gs. 20.441.727 (en miles) -, respectivamente. El detalle de los mismos se expone en el </t>
    </r>
    <r>
      <rPr>
        <b/>
        <sz val="14"/>
        <rFont val="Times New Roman"/>
        <family val="1"/>
      </rPr>
      <t>Anexo G</t>
    </r>
    <r>
      <rPr>
        <sz val="14"/>
        <rFont val="Times New Roman"/>
        <family val="1"/>
        <charset val="1"/>
      </rPr>
      <t xml:space="preserve">.	</t>
    </r>
  </si>
  <si>
    <t>NOTA 11 – HECHOS POSTERIORES</t>
  </si>
  <si>
    <t>Entre la fecha de cierre del ejercicio y la fecha de aprobación de estos Estados Contables, la Organización Mundial de la Salud (OMS) con el brote vírico en China y con la expansión global del Coronavirus COVID – 19  ha declarado a la misma, en fecha 11 de marzo del 2020, como  pandemia a nivel mundial.</t>
  </si>
  <si>
    <t>En la actualidad nuestro país se encuentra inmerso en una “Emergencia Sanitaria Nacional y Cuarentena”, declarada, como consecuencia de la propagación del COVID – 19, a partir del 16 de marzo del 2020, mediante Decreto N° 3456 y en fecha 20 de marzo del 2020, el Gobierno Nacional ha decretado la medida de cuarentena total, suspendiendo así todas las actividades a nivel nacional, que luego se han ido retomando por etapas, según las evaluaciones y autorizaciones por parte del Gobierno Nacional en coordinación con las autoridades sanitarias, mediante la emisión de nuevos y sucesivos Decretos, que derogaban o modificaban los anteriores, para atender y/o mitigar esta emergencia sanitaria nacional. En tal sentido, el último vigente a la fecha de emisión de estos Estados Contables es el Decreto N° 5118 de fecha 16 de abril del 2021 – POR EL CUAL SE EXTIENDE EL PERIODO ESTABLECIDO EN EL ARTÍCULO 1° DEL DECRETO N° 5100/2021, HASTA EL 26 DE ABRIL DEL 2021, Y SE MANTIENEN VIGENTES LAS MEDIDAS ESPECÍFICAS DISPUESTAS EN EL MARCO DEL PLAN DE LEVANTAMIENTO GRADUAL DEL AISLAMIENTO PREVENTIVO GENERAL EN EL TERRITORIO NACIONAL POR LA PANDEMIA DEL CORONAVIRUS (COVID-19).</t>
  </si>
  <si>
    <t>Si bien esta situación no ha afectado la situación patrimonial o financiera de la Sociedad al 31 de diciembre del 2020, no tenemos certeza de poder expresar en este momento, a través de  una valoración detallada, el impacto exacto que podría tener la misma sobre la gestión de la Sociedad, a corto, mediano y largo plazo, sin embargo, es importante señalar que las ventas han disminuido un 19% y los cobros se han mantenido al 30 de abril del 2021 respecto al mismo período del año 2020.</t>
  </si>
  <si>
    <t>No obstante, es muy importante mencionar que el Directorio de la Sociedad se encuentra en monitoreo constante de su gestión, de manera a eventualmente afrontar, en tiempo y forma, el posible impacto económico-financiero derivado de dicha cuestión.</t>
  </si>
  <si>
    <t>No tenemos conocimiento de que hayan ocurrido otros hechos significativos de carácter financiero o de otra índole que deban ser expuestos en la presente Nota y/o que puedan afectar la situación patrimonial o financiera o los resultados de la Sociedad.</t>
  </si>
  <si>
    <t xml:space="preserve">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</si>
</sst>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General_)"/>
    <numFmt numFmtId="165" formatCode="_-* #,##0\ _P_t_s_-;\-* #,##0\ _P_t_s_-;_-* &quot;- &quot;_P_t_s_-;_-@_-"/>
    <numFmt numFmtId="166" formatCode="_-* #,##0.00\ _P_t_s_-;\-* #,##0.00\ _P_t_s_-;_-* \-??\ _P_t_s_-;_-@_-"/>
    <numFmt numFmtId="167" formatCode="_-* #,##0\ _P_t_s_-;\-* #,##0\ _P_t_s_-;_-* \-??\ _P_t_s_-;_-@_-"/>
    <numFmt numFmtId="168" formatCode="0\ %"/>
    <numFmt numFmtId="169" formatCode="dd/mm/yyyy"/>
    <numFmt numFmtId="170" formatCode="#,##0;\(#,##0\)"/>
    <numFmt numFmtId="171" formatCode="dd/mm/yy"/>
    <numFmt numFmtId="172" formatCode="dd/mm/yy;@"/>
    <numFmt numFmtId="173" formatCode="0.00\ %"/>
  </numFmts>
  <fonts count="32" x14ac:knownFonts="1">
    <font>
      <sz val="8"/>
      <name val="Times New Roman"/>
    </font>
    <font>
      <sz val="14"/>
      <name val="Times New Roman"/>
      <family val="1"/>
    </font>
    <font>
      <sz val="14"/>
      <name val="Times New Roman"/>
      <family val="1"/>
    </font>
    <font>
      <b/>
      <u/>
      <sz val="14"/>
      <name val="Times New Roman"/>
      <family val="1"/>
    </font>
    <font>
      <u/>
      <sz val="14"/>
      <name val="Times New Roman"/>
      <family val="1"/>
    </font>
    <font>
      <sz val="13"/>
      <name val="Times New Roman"/>
      <family val="1"/>
    </font>
    <font>
      <b/>
      <sz val="13"/>
      <name val="Times New Roman"/>
      <family val="1"/>
    </font>
    <font>
      <b/>
      <sz val="14"/>
      <name val="Times New Roman"/>
      <family val="1"/>
    </font>
    <font>
      <b/>
      <i/>
      <sz val="14"/>
      <name val="Times New Roman"/>
      <family val="1"/>
    </font>
    <font>
      <b/>
      <u/>
      <sz val="13"/>
      <name val="Times New Roman"/>
      <family val="1"/>
    </font>
    <font>
      <u/>
      <sz val="13"/>
      <name val="Times New Roman"/>
      <family val="1"/>
    </font>
    <font>
      <b/>
      <i/>
      <sz val="13"/>
      <name val="Times New Roman"/>
      <family val="1"/>
    </font>
    <font>
      <b/>
      <sz val="12"/>
      <name val="Times New Roman"/>
      <family val="1"/>
    </font>
    <font>
      <sz val="12"/>
      <name val="Times New Roman"/>
      <family val="1"/>
    </font>
    <font>
      <sz val="12"/>
      <name val="Times New Roman"/>
      <family val="1"/>
    </font>
    <font>
      <sz val="14"/>
      <name val="Times New Roman"/>
      <family val="1"/>
      <charset val="1"/>
    </font>
    <font>
      <b/>
      <i/>
      <u/>
      <sz val="13"/>
      <name val="Times New Roman"/>
      <family val="1"/>
    </font>
    <font>
      <sz val="10"/>
      <name val="Times New Roman"/>
      <family val="1"/>
    </font>
    <font>
      <b/>
      <sz val="12"/>
      <name val="Times New Roman"/>
      <family val="1"/>
    </font>
    <font>
      <b/>
      <sz val="10"/>
      <name val="Times New Roman"/>
      <family val="1"/>
    </font>
    <font>
      <b/>
      <sz val="9"/>
      <name val="Times New Roman"/>
      <family val="1"/>
    </font>
    <font>
      <b/>
      <u/>
      <sz val="14"/>
      <name val="Times New Roman"/>
      <family val="1"/>
      <charset val="1"/>
    </font>
    <font>
      <b/>
      <i/>
      <u/>
      <sz val="14"/>
      <name val="Times New Roman"/>
      <family val="1"/>
      <charset val="1"/>
    </font>
    <font>
      <b/>
      <sz val="14"/>
      <name val="Times New Roman"/>
      <family val="1"/>
      <charset val="1"/>
    </font>
    <font>
      <sz val="14"/>
      <color indexed="8"/>
      <name val="Times New Roman"/>
      <family val="1"/>
    </font>
    <font>
      <sz val="14"/>
      <color indexed="8"/>
      <name val="Times New Roman"/>
      <family val="1"/>
      <charset val="1"/>
    </font>
    <font>
      <sz val="10.5"/>
      <color indexed="8"/>
      <name val="Times New Roman"/>
      <family val="1"/>
    </font>
    <font>
      <b/>
      <sz val="14"/>
      <color indexed="8"/>
      <name val="Times New Roman"/>
      <family val="1"/>
    </font>
    <font>
      <b/>
      <sz val="14"/>
      <color indexed="8"/>
      <name val="Times New Roman"/>
      <family val="1"/>
      <charset val="1"/>
    </font>
    <font>
      <b/>
      <u/>
      <sz val="14"/>
      <color indexed="8"/>
      <name val="Times New Roman"/>
      <family val="1"/>
      <charset val="1"/>
    </font>
    <font>
      <sz val="10"/>
      <name val="Times New Roman"/>
      <family val="1"/>
      <charset val="1"/>
    </font>
    <font>
      <sz val="8"/>
      <name val="Times New Roman"/>
      <family val="1"/>
    </font>
  </fonts>
  <fills count="2">
    <fill>
      <patternFill patternType="none"/>
    </fill>
    <fill>
      <patternFill patternType="gray125"/>
    </fill>
  </fills>
  <borders count="98">
    <border>
      <left/>
      <right/>
      <top/>
      <bottom/>
      <diagonal/>
    </border>
    <border>
      <left style="double">
        <color indexed="8"/>
      </left>
      <right/>
      <top style="double">
        <color indexed="8"/>
      </top>
      <bottom/>
      <diagonal/>
    </border>
    <border>
      <left/>
      <right/>
      <top style="double">
        <color indexed="8"/>
      </top>
      <bottom/>
      <diagonal/>
    </border>
    <border>
      <left/>
      <right style="double">
        <color indexed="8"/>
      </right>
      <top style="double">
        <color indexed="8"/>
      </top>
      <bottom/>
      <diagonal/>
    </border>
    <border>
      <left style="double">
        <color indexed="8"/>
      </left>
      <right/>
      <top/>
      <bottom/>
      <diagonal/>
    </border>
    <border>
      <left/>
      <right style="double">
        <color indexed="8"/>
      </right>
      <top/>
      <bottom/>
      <diagonal/>
    </border>
    <border>
      <left style="double">
        <color indexed="8"/>
      </left>
      <right style="thin">
        <color indexed="8"/>
      </right>
      <top style="thin">
        <color indexed="8"/>
      </top>
      <bottom/>
      <diagonal/>
    </border>
    <border>
      <left style="thin">
        <color indexed="8"/>
      </left>
      <right style="double">
        <color indexed="8"/>
      </right>
      <top style="thin">
        <color indexed="8"/>
      </top>
      <bottom/>
      <diagonal/>
    </border>
    <border>
      <left style="double">
        <color indexed="8"/>
      </left>
      <right style="thin">
        <color indexed="8"/>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style="double">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double">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double">
        <color indexed="8"/>
      </right>
      <top style="thin">
        <color indexed="8"/>
      </top>
      <bottom style="thin">
        <color indexed="8"/>
      </bottom>
      <diagonal/>
    </border>
    <border>
      <left style="double">
        <color indexed="8"/>
      </left>
      <right style="thin">
        <color indexed="8"/>
      </right>
      <top style="thin">
        <color indexed="8"/>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double">
        <color indexed="8"/>
      </bottom>
      <diagonal/>
    </border>
    <border>
      <left style="thin">
        <color indexed="8"/>
      </left>
      <right style="double">
        <color indexed="8"/>
      </right>
      <top style="thin">
        <color indexed="8"/>
      </top>
      <bottom style="double">
        <color indexed="8"/>
      </bottom>
      <diagonal/>
    </border>
    <border>
      <left/>
      <right/>
      <top style="thin">
        <color indexed="8"/>
      </top>
      <bottom/>
      <diagonal/>
    </border>
    <border>
      <left style="thin">
        <color indexed="8"/>
      </left>
      <right style="double">
        <color indexed="8"/>
      </right>
      <top/>
      <bottom/>
      <diagonal/>
    </border>
    <border>
      <left/>
      <right/>
      <top/>
      <bottom style="thin">
        <color indexed="8"/>
      </bottom>
      <diagonal/>
    </border>
    <border>
      <left style="thin">
        <color indexed="8"/>
      </left>
      <right style="double">
        <color indexed="8"/>
      </right>
      <top/>
      <bottom style="thin">
        <color indexed="8"/>
      </bottom>
      <diagonal/>
    </border>
    <border>
      <left style="double">
        <color indexed="8"/>
      </left>
      <right/>
      <top style="thin">
        <color indexed="8"/>
      </top>
      <bottom style="thin">
        <color indexed="8"/>
      </bottom>
      <diagonal/>
    </border>
    <border>
      <left style="double">
        <color indexed="8"/>
      </left>
      <right/>
      <top/>
      <bottom style="double">
        <color indexed="8"/>
      </bottom>
      <diagonal/>
    </border>
    <border>
      <left/>
      <right/>
      <top/>
      <bottom style="double">
        <color indexed="8"/>
      </bottom>
      <diagonal/>
    </border>
    <border>
      <left style="thin">
        <color indexed="8"/>
      </left>
      <right style="double">
        <color indexed="8"/>
      </right>
      <top/>
      <bottom style="double">
        <color indexed="8"/>
      </bottom>
      <diagonal/>
    </border>
    <border>
      <left/>
      <right style="double">
        <color indexed="8"/>
      </right>
      <top style="thin">
        <color indexed="8"/>
      </top>
      <bottom/>
      <diagonal/>
    </border>
    <border>
      <left/>
      <right style="double">
        <color indexed="8"/>
      </right>
      <top/>
      <bottom style="double">
        <color indexed="8"/>
      </bottom>
      <diagonal/>
    </border>
    <border>
      <left style="double">
        <color indexed="8"/>
      </left>
      <right/>
      <top style="thin">
        <color indexed="8"/>
      </top>
      <bottom/>
      <diagonal/>
    </border>
    <border>
      <left style="double">
        <color indexed="8"/>
      </left>
      <right/>
      <top/>
      <bottom style="thin">
        <color indexed="8"/>
      </bottom>
      <diagonal/>
    </border>
    <border>
      <left/>
      <right/>
      <top style="thin">
        <color indexed="8"/>
      </top>
      <bottom style="thin">
        <color indexed="8"/>
      </bottom>
      <diagonal/>
    </border>
    <border>
      <left style="double">
        <color indexed="8"/>
      </left>
      <right style="thin">
        <color indexed="8"/>
      </right>
      <top style="double">
        <color indexed="8"/>
      </top>
      <bottom style="double">
        <color indexed="8"/>
      </bottom>
      <diagonal/>
    </border>
    <border>
      <left/>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right style="double">
        <color indexed="8"/>
      </right>
      <top style="double">
        <color indexed="8"/>
      </top>
      <bottom style="double">
        <color indexed="8"/>
      </bottom>
      <diagonal/>
    </border>
    <border>
      <left style="medium">
        <color indexed="8"/>
      </left>
      <right/>
      <top/>
      <bottom/>
      <diagonal/>
    </border>
    <border>
      <left/>
      <right style="medium">
        <color indexed="8"/>
      </right>
      <top/>
      <bottom/>
      <diagonal/>
    </border>
    <border>
      <left style="medium">
        <color indexed="8"/>
      </left>
      <right/>
      <top style="thin">
        <color indexed="8"/>
      </top>
      <bottom/>
      <diagonal/>
    </border>
    <border>
      <left/>
      <right style="medium">
        <color indexed="8"/>
      </right>
      <top style="thin">
        <color indexed="8"/>
      </top>
      <bottom/>
      <diagonal/>
    </border>
    <border>
      <left style="medium">
        <color indexed="8"/>
      </left>
      <right/>
      <top/>
      <bottom style="thin">
        <color indexed="8"/>
      </bottom>
      <diagonal/>
    </border>
    <border>
      <left/>
      <right style="medium">
        <color indexed="8"/>
      </right>
      <top/>
      <bottom style="thin">
        <color indexed="8"/>
      </bottom>
      <diagonal/>
    </border>
    <border>
      <left style="medium">
        <color indexed="8"/>
      </left>
      <right/>
      <top style="double">
        <color indexed="8"/>
      </top>
      <bottom style="double">
        <color indexed="8"/>
      </bottom>
      <diagonal/>
    </border>
    <border>
      <left/>
      <right style="medium">
        <color indexed="8"/>
      </right>
      <top style="double">
        <color indexed="8"/>
      </top>
      <bottom style="double">
        <color indexed="8"/>
      </bottom>
      <diagonal/>
    </border>
    <border>
      <left/>
      <right style="thin">
        <color indexed="8"/>
      </right>
      <top style="double">
        <color indexed="8"/>
      </top>
      <bottom style="double">
        <color indexed="8"/>
      </bottom>
      <diagonal/>
    </border>
    <border>
      <left style="medium">
        <color indexed="8"/>
      </left>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right/>
      <top style="double">
        <color indexed="8"/>
      </top>
      <bottom style="medium">
        <color indexed="8"/>
      </bottom>
      <diagonal/>
    </border>
    <border>
      <left/>
      <right style="medium">
        <color indexed="8"/>
      </right>
      <top style="double">
        <color indexed="8"/>
      </top>
      <bottom style="medium">
        <color indexed="8"/>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style="thin">
        <color indexed="8"/>
      </left>
      <right style="medium">
        <color indexed="8"/>
      </right>
      <top/>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double">
        <color indexed="8"/>
      </top>
      <bottom style="thin">
        <color indexed="8"/>
      </bottom>
      <diagonal/>
    </border>
    <border>
      <left style="double">
        <color indexed="8"/>
      </left>
      <right/>
      <top style="thin">
        <color indexed="8"/>
      </top>
      <bottom style="double">
        <color indexed="8"/>
      </bottom>
      <diagonal/>
    </border>
    <border>
      <left style="thin">
        <color indexed="8"/>
      </left>
      <right/>
      <top style="thin">
        <color indexed="8"/>
      </top>
      <bottom style="double">
        <color indexed="8"/>
      </bottom>
      <diagonal/>
    </border>
    <border>
      <left/>
      <right/>
      <top style="thin">
        <color indexed="8"/>
      </top>
      <bottom style="double">
        <color indexed="8"/>
      </bottom>
      <diagonal/>
    </border>
    <border>
      <left/>
      <right style="thin">
        <color indexed="8"/>
      </right>
      <top style="thin">
        <color indexed="8"/>
      </top>
      <bottom style="double">
        <color indexed="8"/>
      </bottom>
      <diagonal/>
    </border>
    <border>
      <left style="thin">
        <color indexed="8"/>
      </left>
      <right style="double">
        <color indexed="8"/>
      </right>
      <top style="double">
        <color indexed="8"/>
      </top>
      <bottom style="thin">
        <color indexed="8"/>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style="medium">
        <color indexed="8"/>
      </bottom>
      <diagonal/>
    </border>
    <border>
      <left style="hair">
        <color indexed="8"/>
      </left>
      <right style="hair">
        <color indexed="8"/>
      </right>
      <top/>
      <bottom style="medium">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
      <left style="hair">
        <color indexed="8"/>
      </left>
      <right style="hair">
        <color indexed="8"/>
      </right>
      <top style="thin">
        <color indexed="8"/>
      </top>
      <bottom style="double">
        <color indexed="8"/>
      </bottom>
      <diagonal/>
    </border>
    <border>
      <left style="hair">
        <color indexed="8"/>
      </left>
      <right style="hair">
        <color indexed="8"/>
      </right>
      <top style="double">
        <color indexed="8"/>
      </top>
      <bottom style="double">
        <color indexed="8"/>
      </bottom>
      <diagonal/>
    </border>
    <border>
      <left style="hair">
        <color indexed="8"/>
      </left>
      <right style="hair">
        <color indexed="8"/>
      </right>
      <top/>
      <bottom/>
      <diagonal/>
    </border>
    <border>
      <left/>
      <right/>
      <top style="medium">
        <color indexed="8"/>
      </top>
      <bottom style="double">
        <color indexed="8"/>
      </bottom>
      <diagonal/>
    </border>
    <border>
      <left style="double">
        <color indexed="8"/>
      </left>
      <right style="double">
        <color indexed="8"/>
      </right>
      <top/>
      <bottom/>
      <diagonal/>
    </border>
    <border>
      <left style="double">
        <color indexed="8"/>
      </left>
      <right style="double">
        <color indexed="8"/>
      </right>
      <top style="double">
        <color indexed="8"/>
      </top>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thin">
        <color indexed="8"/>
      </left>
      <right style="thin">
        <color indexed="64"/>
      </right>
      <top/>
      <bottom/>
      <diagonal/>
    </border>
  </borders>
  <cellStyleXfs count="17">
    <xf numFmtId="0" fontId="0" fillId="0" borderId="0"/>
    <xf numFmtId="166" fontId="31" fillId="0" borderId="0" applyFill="0" applyBorder="0" applyAlignment="0" applyProtection="0"/>
    <xf numFmtId="165" fontId="31" fillId="0" borderId="0" applyFill="0" applyBorder="0" applyAlignment="0" applyProtection="0"/>
    <xf numFmtId="37" fontId="1" fillId="0" borderId="0"/>
    <xf numFmtId="164" fontId="1" fillId="0" borderId="0"/>
    <xf numFmtId="164" fontId="1" fillId="0" borderId="0"/>
    <xf numFmtId="164" fontId="1" fillId="0" borderId="0"/>
    <xf numFmtId="37" fontId="1" fillId="0" borderId="0"/>
    <xf numFmtId="37" fontId="1" fillId="0" borderId="0"/>
    <xf numFmtId="37" fontId="1" fillId="0" borderId="0"/>
    <xf numFmtId="37" fontId="1" fillId="0" borderId="0"/>
    <xf numFmtId="37" fontId="1" fillId="0" borderId="0"/>
    <xf numFmtId="37" fontId="1" fillId="0" borderId="0"/>
    <xf numFmtId="37" fontId="1" fillId="0" borderId="0"/>
    <xf numFmtId="37" fontId="1" fillId="0" borderId="0"/>
    <xf numFmtId="37" fontId="1" fillId="0" borderId="0"/>
    <xf numFmtId="168" fontId="31" fillId="0" borderId="0" applyFill="0" applyBorder="0" applyAlignment="0" applyProtection="0"/>
  </cellStyleXfs>
  <cellXfs count="665">
    <xf numFmtId="0" fontId="0" fillId="0" borderId="0" xfId="0"/>
    <xf numFmtId="37" fontId="1" fillId="0" borderId="0" xfId="3"/>
    <xf numFmtId="37" fontId="2" fillId="0" borderId="1" xfId="3" applyFont="1" applyBorder="1"/>
    <xf numFmtId="37" fontId="2" fillId="0" borderId="2" xfId="3" applyFont="1" applyBorder="1"/>
    <xf numFmtId="37" fontId="2" fillId="0" borderId="3" xfId="3" applyNumberFormat="1" applyFont="1" applyBorder="1" applyAlignment="1" applyProtection="1">
      <alignment horizontal="center"/>
    </xf>
    <xf numFmtId="37" fontId="2" fillId="0" borderId="4" xfId="3" applyFont="1" applyBorder="1"/>
    <xf numFmtId="37" fontId="2" fillId="0" borderId="0" xfId="3" applyFont="1" applyAlignment="1">
      <alignment horizontal="center"/>
    </xf>
    <xf numFmtId="37" fontId="2" fillId="0" borderId="5" xfId="3" applyFont="1" applyBorder="1" applyAlignment="1">
      <alignment horizontal="center"/>
    </xf>
    <xf numFmtId="37" fontId="2" fillId="0" borderId="6" xfId="3" applyFont="1" applyBorder="1"/>
    <xf numFmtId="37" fontId="2" fillId="0" borderId="7" xfId="3" applyFont="1" applyBorder="1"/>
    <xf numFmtId="37" fontId="2" fillId="0" borderId="8" xfId="3" applyFont="1" applyBorder="1"/>
    <xf numFmtId="37" fontId="2" fillId="0" borderId="9" xfId="3" applyNumberFormat="1" applyFont="1" applyBorder="1" applyAlignment="1" applyProtection="1">
      <alignment horizontal="center"/>
    </xf>
    <xf numFmtId="37" fontId="2" fillId="0" borderId="10" xfId="3" applyNumberFormat="1" applyFont="1" applyBorder="1" applyAlignment="1" applyProtection="1">
      <alignment horizontal="center"/>
    </xf>
    <xf numFmtId="37" fontId="2" fillId="0" borderId="9" xfId="3" applyFont="1" applyBorder="1"/>
    <xf numFmtId="37" fontId="2" fillId="0" borderId="11" xfId="3" applyNumberFormat="1" applyFont="1" applyBorder="1" applyAlignment="1" applyProtection="1">
      <alignment horizontal="center"/>
    </xf>
    <xf numFmtId="37" fontId="2" fillId="0" borderId="5" xfId="3" applyFont="1" applyBorder="1"/>
    <xf numFmtId="37" fontId="2" fillId="0" borderId="8" xfId="3" applyNumberFormat="1" applyFont="1" applyBorder="1" applyAlignment="1" applyProtection="1">
      <alignment horizontal="center"/>
    </xf>
    <xf numFmtId="37" fontId="2" fillId="0" borderId="12" xfId="3" applyNumberFormat="1" applyFont="1" applyBorder="1" applyAlignment="1" applyProtection="1">
      <alignment horizontal="center"/>
    </xf>
    <xf numFmtId="37" fontId="2" fillId="0" borderId="13" xfId="3" applyNumberFormat="1" applyFont="1" applyBorder="1" applyAlignment="1" applyProtection="1">
      <alignment horizontal="center"/>
    </xf>
    <xf numFmtId="37" fontId="2" fillId="0" borderId="12" xfId="3" applyFont="1" applyBorder="1"/>
    <xf numFmtId="37" fontId="2" fillId="0" borderId="14" xfId="3" applyNumberFormat="1" applyFont="1" applyBorder="1" applyAlignment="1" applyProtection="1">
      <alignment horizontal="center"/>
    </xf>
    <xf numFmtId="37" fontId="2" fillId="0" borderId="5" xfId="3" applyNumberFormat="1" applyFont="1" applyBorder="1" applyAlignment="1" applyProtection="1">
      <alignment horizontal="center"/>
    </xf>
    <xf numFmtId="37" fontId="2" fillId="0" borderId="15" xfId="3" applyFont="1" applyBorder="1"/>
    <xf numFmtId="37" fontId="2" fillId="0" borderId="16" xfId="3" applyFont="1" applyBorder="1"/>
    <xf numFmtId="37" fontId="2" fillId="0" borderId="16" xfId="3" applyNumberFormat="1" applyFont="1" applyBorder="1" applyAlignment="1" applyProtection="1">
      <alignment horizontal="center"/>
    </xf>
    <xf numFmtId="37" fontId="2" fillId="0" borderId="17" xfId="3" applyNumberFormat="1" applyFont="1" applyBorder="1" applyAlignment="1" applyProtection="1">
      <alignment horizontal="center"/>
    </xf>
    <xf numFmtId="37" fontId="2" fillId="0" borderId="18" xfId="3" applyNumberFormat="1" applyFont="1" applyBorder="1" applyAlignment="1" applyProtection="1">
      <alignment horizontal="center"/>
    </xf>
    <xf numFmtId="37" fontId="2" fillId="0" borderId="0" xfId="3" applyFont="1"/>
    <xf numFmtId="37" fontId="2" fillId="0" borderId="10" xfId="3" applyFont="1" applyBorder="1"/>
    <xf numFmtId="37" fontId="2" fillId="0" borderId="0" xfId="3" applyNumberFormat="1" applyFont="1" applyAlignment="1"/>
    <xf numFmtId="37" fontId="2" fillId="0" borderId="4" xfId="3" applyNumberFormat="1" applyFont="1" applyBorder="1" applyAlignment="1" applyProtection="1">
      <alignment horizontal="left"/>
    </xf>
    <xf numFmtId="165" fontId="5" fillId="0" borderId="12" xfId="2" applyFont="1" applyFill="1" applyBorder="1" applyAlignment="1" applyProtection="1"/>
    <xf numFmtId="165" fontId="5" fillId="0" borderId="0" xfId="2" applyFont="1" applyFill="1" applyBorder="1" applyAlignment="1" applyProtection="1"/>
    <xf numFmtId="165" fontId="5" fillId="0" borderId="12" xfId="2" applyFont="1" applyFill="1" applyBorder="1" applyAlignment="1" applyProtection="1">
      <alignment horizontal="center"/>
    </xf>
    <xf numFmtId="165" fontId="5" fillId="0" borderId="13" xfId="2" applyFont="1" applyFill="1" applyBorder="1" applyAlignment="1" applyProtection="1"/>
    <xf numFmtId="165" fontId="5" fillId="0" borderId="5" xfId="2" applyFont="1" applyFill="1" applyBorder="1" applyAlignment="1" applyProtection="1"/>
    <xf numFmtId="165" fontId="6" fillId="0" borderId="0" xfId="2" applyFont="1" applyFill="1" applyBorder="1" applyAlignment="1" applyProtection="1"/>
    <xf numFmtId="37" fontId="5" fillId="0" borderId="0" xfId="2" applyNumberFormat="1" applyFont="1" applyFill="1" applyBorder="1" applyAlignment="1" applyProtection="1"/>
    <xf numFmtId="165" fontId="5" fillId="0" borderId="16" xfId="2" applyFont="1" applyFill="1" applyBorder="1" applyAlignment="1" applyProtection="1"/>
    <xf numFmtId="37" fontId="7" fillId="0" borderId="19" xfId="3" applyNumberFormat="1" applyFont="1" applyBorder="1" applyAlignment="1" applyProtection="1">
      <alignment horizontal="left"/>
    </xf>
    <xf numFmtId="165" fontId="6" fillId="0" borderId="20" xfId="2" applyFont="1" applyFill="1" applyBorder="1" applyAlignment="1" applyProtection="1"/>
    <xf numFmtId="165" fontId="6" fillId="0" borderId="21" xfId="2" applyFont="1" applyFill="1" applyBorder="1" applyAlignment="1" applyProtection="1"/>
    <xf numFmtId="165" fontId="5" fillId="0" borderId="9" xfId="2" applyFont="1" applyFill="1" applyBorder="1" applyAlignment="1" applyProtection="1"/>
    <xf numFmtId="165" fontId="5" fillId="0" borderId="22" xfId="2" applyFont="1" applyFill="1" applyBorder="1" applyAlignment="1" applyProtection="1"/>
    <xf numFmtId="165" fontId="6" fillId="0" borderId="9" xfId="2" applyFont="1" applyFill="1" applyBorder="1" applyAlignment="1" applyProtection="1"/>
    <xf numFmtId="165" fontId="6" fillId="0" borderId="23" xfId="2" applyFont="1" applyFill="1" applyBorder="1" applyAlignment="1" applyProtection="1"/>
    <xf numFmtId="165" fontId="6" fillId="0" borderId="24" xfId="2" applyFont="1" applyFill="1" applyBorder="1" applyAlignment="1" applyProtection="1"/>
    <xf numFmtId="37" fontId="7" fillId="0" borderId="25" xfId="3" applyNumberFormat="1" applyFont="1" applyBorder="1" applyAlignment="1" applyProtection="1">
      <alignment horizontal="left"/>
    </xf>
    <xf numFmtId="165" fontId="6" fillId="0" borderId="26" xfId="2" applyFont="1" applyFill="1" applyBorder="1" applyAlignment="1" applyProtection="1"/>
    <xf numFmtId="165" fontId="6" fillId="0" borderId="27" xfId="2" applyFont="1" applyFill="1" applyBorder="1" applyAlignment="1" applyProtection="1"/>
    <xf numFmtId="165" fontId="6" fillId="0" borderId="28" xfId="2" applyFont="1" applyFill="1" applyBorder="1" applyAlignment="1" applyProtection="1"/>
    <xf numFmtId="164" fontId="1" fillId="0" borderId="0" xfId="4"/>
    <xf numFmtId="164" fontId="2" fillId="0" borderId="0" xfId="4" applyFont="1"/>
    <xf numFmtId="164" fontId="4" fillId="0" borderId="4" xfId="4" applyFont="1" applyBorder="1" applyAlignment="1">
      <alignment horizontal="center"/>
    </xf>
    <xf numFmtId="164" fontId="2" fillId="0" borderId="0" xfId="4" applyFont="1" applyAlignment="1">
      <alignment horizontal="center"/>
    </xf>
    <xf numFmtId="164" fontId="2" fillId="0" borderId="5" xfId="4" applyFont="1" applyBorder="1" applyAlignment="1" applyProtection="1">
      <alignment horizontal="left"/>
    </xf>
    <xf numFmtId="164" fontId="2" fillId="0" borderId="5" xfId="4" applyFont="1" applyBorder="1" applyAlignment="1">
      <alignment horizontal="center"/>
    </xf>
    <xf numFmtId="164" fontId="2" fillId="0" borderId="6" xfId="4" applyFont="1" applyBorder="1"/>
    <xf numFmtId="164" fontId="2" fillId="0" borderId="7" xfId="4" applyFont="1" applyBorder="1"/>
    <xf numFmtId="164" fontId="2" fillId="0" borderId="8" xfId="4" applyFont="1" applyBorder="1" applyAlignment="1" applyProtection="1">
      <alignment horizontal="center"/>
    </xf>
    <xf numFmtId="164" fontId="2" fillId="0" borderId="11" xfId="4" applyFont="1" applyBorder="1" applyAlignment="1" applyProtection="1">
      <alignment horizontal="center"/>
    </xf>
    <xf numFmtId="164" fontId="2" fillId="0" borderId="9" xfId="4" applyFont="1" applyBorder="1"/>
    <xf numFmtId="164" fontId="2" fillId="0" borderId="29" xfId="4" applyFont="1" applyBorder="1"/>
    <xf numFmtId="164" fontId="2" fillId="0" borderId="9" xfId="4" applyFont="1" applyBorder="1" applyAlignment="1" applyProtection="1">
      <alignment horizontal="center"/>
    </xf>
    <xf numFmtId="164" fontId="2" fillId="0" borderId="29" xfId="4" applyFont="1" applyBorder="1" applyAlignment="1" applyProtection="1">
      <alignment horizontal="center"/>
    </xf>
    <xf numFmtId="164" fontId="2" fillId="0" borderId="30" xfId="4" applyFont="1" applyBorder="1"/>
    <xf numFmtId="164" fontId="2" fillId="0" borderId="8" xfId="4" applyFont="1" applyBorder="1"/>
    <xf numFmtId="164" fontId="2" fillId="0" borderId="14" xfId="4" applyFont="1" applyBorder="1" applyAlignment="1" applyProtection="1">
      <alignment horizontal="center"/>
    </xf>
    <xf numFmtId="164" fontId="2" fillId="0" borderId="12" xfId="4" applyFont="1" applyBorder="1" applyAlignment="1" applyProtection="1">
      <alignment horizontal="center"/>
    </xf>
    <xf numFmtId="164" fontId="2" fillId="0" borderId="0" xfId="4" applyFont="1" applyAlignment="1" applyProtection="1">
      <alignment horizontal="center"/>
    </xf>
    <xf numFmtId="164" fontId="2" fillId="0" borderId="30" xfId="4" applyFont="1" applyBorder="1" applyAlignment="1" applyProtection="1">
      <alignment horizontal="center"/>
    </xf>
    <xf numFmtId="164" fontId="2" fillId="0" borderId="15" xfId="4" applyFont="1" applyBorder="1"/>
    <xf numFmtId="164" fontId="2" fillId="0" borderId="16" xfId="4" applyFont="1" applyBorder="1" applyAlignment="1" applyProtection="1">
      <alignment horizontal="center"/>
    </xf>
    <xf numFmtId="164" fontId="2" fillId="0" borderId="16" xfId="4" applyFont="1" applyBorder="1"/>
    <xf numFmtId="164" fontId="2" fillId="0" borderId="31" xfId="4" applyFont="1" applyBorder="1"/>
    <xf numFmtId="164" fontId="2" fillId="0" borderId="32" xfId="4" applyFont="1" applyBorder="1" applyAlignment="1" applyProtection="1">
      <alignment horizontal="center"/>
    </xf>
    <xf numFmtId="164" fontId="2" fillId="0" borderId="4" xfId="4" applyFont="1" applyBorder="1"/>
    <xf numFmtId="167" fontId="2" fillId="0" borderId="9" xfId="1" applyNumberFormat="1" applyFont="1" applyFill="1" applyBorder="1" applyAlignment="1" applyProtection="1">
      <alignment horizontal="right"/>
    </xf>
    <xf numFmtId="167" fontId="2" fillId="0" borderId="9" xfId="1" applyNumberFormat="1" applyFont="1" applyFill="1" applyBorder="1" applyAlignment="1" applyProtection="1"/>
    <xf numFmtId="167" fontId="2" fillId="0" borderId="10" xfId="1" applyNumberFormat="1" applyFont="1" applyFill="1" applyBorder="1" applyAlignment="1" applyProtection="1"/>
    <xf numFmtId="3" fontId="2" fillId="0" borderId="12" xfId="4" applyNumberFormat="1" applyFont="1" applyBorder="1"/>
    <xf numFmtId="167" fontId="2" fillId="0" borderId="9" xfId="1" applyNumberFormat="1" applyFont="1" applyFill="1" applyBorder="1" applyAlignment="1" applyProtection="1">
      <alignment horizontal="center"/>
    </xf>
    <xf numFmtId="167" fontId="2" fillId="0" borderId="0" xfId="1" applyNumberFormat="1" applyFont="1" applyFill="1" applyBorder="1" applyAlignment="1" applyProtection="1"/>
    <xf numFmtId="167" fontId="2" fillId="0" borderId="30" xfId="1" applyNumberFormat="1" applyFont="1" applyFill="1" applyBorder="1" applyAlignment="1" applyProtection="1"/>
    <xf numFmtId="167" fontId="2" fillId="0" borderId="12" xfId="1" applyNumberFormat="1" applyFont="1" applyFill="1" applyBorder="1" applyAlignment="1" applyProtection="1"/>
    <xf numFmtId="167" fontId="2" fillId="0" borderId="13" xfId="1" applyNumberFormat="1" applyFont="1" applyFill="1" applyBorder="1" applyAlignment="1" applyProtection="1"/>
    <xf numFmtId="167" fontId="2" fillId="0" borderId="12" xfId="1" applyNumberFormat="1" applyFont="1" applyFill="1" applyBorder="1" applyAlignment="1" applyProtection="1">
      <alignment horizontal="center"/>
    </xf>
    <xf numFmtId="164" fontId="2" fillId="0" borderId="12" xfId="4" applyFont="1" applyBorder="1"/>
    <xf numFmtId="164" fontId="8" fillId="0" borderId="12" xfId="4" applyFont="1" applyBorder="1" applyAlignment="1" applyProtection="1">
      <alignment horizontal="left"/>
    </xf>
    <xf numFmtId="164" fontId="2" fillId="0" borderId="33" xfId="4" applyFont="1" applyFill="1" applyBorder="1" applyAlignment="1" applyProtection="1">
      <alignment horizontal="left"/>
    </xf>
    <xf numFmtId="167" fontId="2" fillId="0" borderId="20" xfId="1" applyNumberFormat="1" applyFont="1" applyFill="1" applyBorder="1" applyAlignment="1" applyProtection="1"/>
    <xf numFmtId="167" fontId="2" fillId="0" borderId="21" xfId="1" applyNumberFormat="1" applyFont="1" applyFill="1" applyBorder="1" applyAlignment="1" applyProtection="1"/>
    <xf numFmtId="164" fontId="2" fillId="0" borderId="34" xfId="4" applyFont="1" applyBorder="1" applyAlignment="1" applyProtection="1">
      <alignment horizontal="left"/>
    </xf>
    <xf numFmtId="167" fontId="2" fillId="0" borderId="27" xfId="1" applyNumberFormat="1" applyFont="1" applyFill="1" applyBorder="1" applyAlignment="1" applyProtection="1"/>
    <xf numFmtId="167" fontId="2" fillId="0" borderId="35" xfId="1" applyNumberFormat="1" applyFont="1" applyFill="1" applyBorder="1" applyAlignment="1" applyProtection="1"/>
    <xf numFmtId="3" fontId="2" fillId="0" borderId="35" xfId="4" applyNumberFormat="1" applyFont="1" applyBorder="1" applyAlignment="1">
      <alignment horizontal="center"/>
    </xf>
    <xf numFmtId="164" fontId="2" fillId="0" borderId="27" xfId="4" applyFont="1" applyBorder="1"/>
    <xf numFmtId="167" fontId="2" fillId="0" borderId="36" xfId="1" applyNumberFormat="1" applyFont="1" applyFill="1" applyBorder="1" applyAlignment="1" applyProtection="1"/>
    <xf numFmtId="164" fontId="1" fillId="0" borderId="0" xfId="5"/>
    <xf numFmtId="164" fontId="5" fillId="0" borderId="0" xfId="5" applyFont="1"/>
    <xf numFmtId="164" fontId="10" fillId="0" borderId="4" xfId="5" applyFont="1" applyBorder="1" applyAlignment="1">
      <alignment horizontal="center"/>
    </xf>
    <xf numFmtId="164" fontId="5" fillId="0" borderId="0" xfId="5" applyFont="1" applyAlignment="1">
      <alignment horizontal="center"/>
    </xf>
    <xf numFmtId="164" fontId="5" fillId="0" borderId="5" xfId="5" applyFont="1" applyBorder="1" applyAlignment="1" applyProtection="1">
      <alignment horizontal="left"/>
    </xf>
    <xf numFmtId="164" fontId="5" fillId="0" borderId="5" xfId="5" applyFont="1" applyBorder="1" applyAlignment="1">
      <alignment horizontal="center"/>
    </xf>
    <xf numFmtId="164" fontId="5" fillId="0" borderId="6" xfId="5" applyFont="1" applyBorder="1"/>
    <xf numFmtId="164" fontId="5" fillId="0" borderId="29" xfId="5" applyFont="1" applyBorder="1"/>
    <xf numFmtId="164" fontId="5" fillId="0" borderId="9" xfId="5" applyFont="1" applyBorder="1"/>
    <xf numFmtId="164" fontId="5" fillId="0" borderId="21" xfId="5" applyFont="1" applyBorder="1" applyAlignment="1" applyProtection="1">
      <alignment horizontal="center"/>
    </xf>
    <xf numFmtId="164" fontId="5" fillId="0" borderId="8" xfId="5" applyFont="1" applyBorder="1" applyAlignment="1" applyProtection="1">
      <alignment horizontal="center"/>
    </xf>
    <xf numFmtId="164" fontId="5" fillId="0" borderId="12" xfId="5" applyFont="1" applyBorder="1" applyAlignment="1" applyProtection="1">
      <alignment horizontal="center"/>
    </xf>
    <xf numFmtId="164" fontId="5" fillId="0" borderId="0" xfId="5" applyFont="1" applyAlignment="1" applyProtection="1">
      <alignment horizontal="center"/>
    </xf>
    <xf numFmtId="164" fontId="5" fillId="0" borderId="11" xfId="5" applyFont="1" applyBorder="1" applyAlignment="1" applyProtection="1">
      <alignment horizontal="left"/>
    </xf>
    <xf numFmtId="164" fontId="5" fillId="0" borderId="37" xfId="5" applyFont="1" applyBorder="1"/>
    <xf numFmtId="164" fontId="5" fillId="0" borderId="12" xfId="5" applyFont="1" applyBorder="1"/>
    <xf numFmtId="164" fontId="5" fillId="0" borderId="17" xfId="5" applyFont="1" applyBorder="1"/>
    <xf numFmtId="164" fontId="5" fillId="0" borderId="18" xfId="5" applyFont="1" applyBorder="1"/>
    <xf numFmtId="164" fontId="5" fillId="0" borderId="15" xfId="5" applyFont="1" applyBorder="1"/>
    <xf numFmtId="164" fontId="5" fillId="0" borderId="31" xfId="5" applyFont="1" applyBorder="1"/>
    <xf numFmtId="164" fontId="5" fillId="0" borderId="16" xfId="5" applyFont="1" applyBorder="1" applyAlignment="1" applyProtection="1">
      <alignment horizontal="center"/>
    </xf>
    <xf numFmtId="164" fontId="5" fillId="0" borderId="31" xfId="5" applyFont="1" applyBorder="1" applyAlignment="1" applyProtection="1">
      <alignment horizontal="center"/>
    </xf>
    <xf numFmtId="164" fontId="5" fillId="0" borderId="20" xfId="5" applyFont="1" applyBorder="1" applyAlignment="1" applyProtection="1">
      <alignment horizontal="center"/>
    </xf>
    <xf numFmtId="164" fontId="5" fillId="0" borderId="8" xfId="5" applyFont="1" applyBorder="1"/>
    <xf numFmtId="164" fontId="5" fillId="0" borderId="30" xfId="5" applyFont="1" applyBorder="1"/>
    <xf numFmtId="164" fontId="6" fillId="0" borderId="0" xfId="5" applyFont="1" applyAlignment="1" applyProtection="1">
      <alignment horizontal="center"/>
    </xf>
    <xf numFmtId="164" fontId="5" fillId="0" borderId="12" xfId="5" applyFont="1" applyBorder="1" applyAlignment="1">
      <alignment horizontal="center"/>
    </xf>
    <xf numFmtId="164" fontId="11" fillId="0" borderId="12" xfId="5" applyFont="1" applyBorder="1" applyAlignment="1"/>
    <xf numFmtId="164" fontId="5" fillId="0" borderId="30" xfId="5" applyFont="1" applyBorder="1" applyAlignment="1">
      <alignment horizontal="center"/>
    </xf>
    <xf numFmtId="164" fontId="5" fillId="0" borderId="16" xfId="5" applyFont="1" applyBorder="1"/>
    <xf numFmtId="164" fontId="5" fillId="0" borderId="32" xfId="5" applyFont="1" applyBorder="1"/>
    <xf numFmtId="164" fontId="5" fillId="0" borderId="19" xfId="5" applyFont="1" applyBorder="1" applyAlignment="1" applyProtection="1">
      <alignment horizontal="center"/>
    </xf>
    <xf numFmtId="164" fontId="5" fillId="0" borderId="5" xfId="5" applyFont="1" applyBorder="1"/>
    <xf numFmtId="164" fontId="5" fillId="0" borderId="4" xfId="5" applyFont="1" applyBorder="1"/>
    <xf numFmtId="164" fontId="5" fillId="0" borderId="7" xfId="5" applyFont="1" applyBorder="1"/>
    <xf numFmtId="164" fontId="5" fillId="0" borderId="34" xfId="5" applyFont="1" applyBorder="1"/>
    <xf numFmtId="164" fontId="5" fillId="0" borderId="35" xfId="5" applyFont="1" applyBorder="1"/>
    <xf numFmtId="164" fontId="5" fillId="0" borderId="38" xfId="5" applyFont="1" applyBorder="1"/>
    <xf numFmtId="164" fontId="1" fillId="0" borderId="0" xfId="6"/>
    <xf numFmtId="164" fontId="2" fillId="0" borderId="0" xfId="6" applyFont="1"/>
    <xf numFmtId="164" fontId="4" fillId="0" borderId="4" xfId="6" applyFont="1" applyBorder="1" applyAlignment="1">
      <alignment horizontal="center"/>
    </xf>
    <xf numFmtId="164" fontId="2" fillId="0" borderId="0" xfId="6" applyFont="1" applyAlignment="1">
      <alignment horizontal="center"/>
    </xf>
    <xf numFmtId="164" fontId="2" fillId="0" borderId="5" xfId="6" applyFont="1" applyBorder="1" applyAlignment="1" applyProtection="1">
      <alignment horizontal="center"/>
    </xf>
    <xf numFmtId="164" fontId="2" fillId="0" borderId="5" xfId="6" applyFont="1" applyBorder="1" applyAlignment="1">
      <alignment horizontal="center"/>
    </xf>
    <xf numFmtId="164" fontId="2" fillId="0" borderId="39" xfId="6" applyFont="1" applyBorder="1"/>
    <xf numFmtId="164" fontId="2" fillId="0" borderId="9" xfId="6" applyFont="1" applyBorder="1" applyAlignment="1" applyProtection="1">
      <alignment horizontal="center"/>
    </xf>
    <xf numFmtId="164" fontId="2" fillId="0" borderId="29" xfId="6" applyFont="1" applyBorder="1"/>
    <xf numFmtId="164" fontId="2" fillId="0" borderId="29" xfId="6" applyFont="1" applyBorder="1" applyAlignment="1" applyProtection="1">
      <alignment horizontal="center"/>
    </xf>
    <xf numFmtId="164" fontId="2" fillId="0" borderId="7" xfId="6" applyFont="1" applyBorder="1" applyAlignment="1" applyProtection="1">
      <alignment horizontal="center"/>
    </xf>
    <xf numFmtId="164" fontId="2" fillId="0" borderId="4" xfId="6" applyFont="1" applyBorder="1" applyAlignment="1" applyProtection="1">
      <alignment horizontal="center"/>
    </xf>
    <xf numFmtId="164" fontId="2" fillId="0" borderId="12" xfId="6" applyFont="1" applyBorder="1" applyAlignment="1" applyProtection="1">
      <alignment horizontal="center"/>
    </xf>
    <xf numFmtId="164" fontId="2" fillId="0" borderId="0" xfId="6" applyFont="1" applyAlignment="1" applyProtection="1">
      <alignment horizontal="center"/>
    </xf>
    <xf numFmtId="164" fontId="2" fillId="0" borderId="30" xfId="6" applyFont="1" applyBorder="1" applyAlignment="1" applyProtection="1">
      <alignment horizontal="center"/>
    </xf>
    <xf numFmtId="164" fontId="2" fillId="0" borderId="40" xfId="6" applyFont="1" applyBorder="1"/>
    <xf numFmtId="164" fontId="2" fillId="0" borderId="16" xfId="6" applyFont="1" applyBorder="1"/>
    <xf numFmtId="164" fontId="2" fillId="0" borderId="31" xfId="6" applyFont="1" applyBorder="1"/>
    <xf numFmtId="164" fontId="2" fillId="0" borderId="31" xfId="6" applyFont="1" applyBorder="1" applyAlignment="1" applyProtection="1">
      <alignment horizontal="center"/>
    </xf>
    <xf numFmtId="164" fontId="2" fillId="0" borderId="32" xfId="6" applyFont="1" applyBorder="1" applyAlignment="1" applyProtection="1">
      <alignment horizontal="center"/>
    </xf>
    <xf numFmtId="164" fontId="2" fillId="0" borderId="4" xfId="6" applyFont="1" applyBorder="1"/>
    <xf numFmtId="164" fontId="2" fillId="0" borderId="12" xfId="6" applyFont="1" applyBorder="1"/>
    <xf numFmtId="164" fontId="2" fillId="0" borderId="30" xfId="6" applyFont="1" applyBorder="1"/>
    <xf numFmtId="164" fontId="2" fillId="0" borderId="4" xfId="6" applyFont="1" applyBorder="1" applyAlignment="1" applyProtection="1">
      <alignment horizontal="left"/>
    </xf>
    <xf numFmtId="164" fontId="7" fillId="0" borderId="0" xfId="6" applyFont="1" applyAlignment="1" applyProtection="1">
      <alignment horizontal="left"/>
    </xf>
    <xf numFmtId="164" fontId="2" fillId="0" borderId="33" xfId="6" applyFont="1" applyBorder="1" applyAlignment="1" applyProtection="1">
      <alignment horizontal="left"/>
    </xf>
    <xf numFmtId="164" fontId="2" fillId="0" borderId="20" xfId="6" applyFont="1" applyBorder="1"/>
    <xf numFmtId="164" fontId="7" fillId="0" borderId="41" xfId="6" applyFont="1" applyBorder="1"/>
    <xf numFmtId="164" fontId="2" fillId="0" borderId="41" xfId="6" applyFont="1" applyBorder="1"/>
    <xf numFmtId="164" fontId="2" fillId="0" borderId="21" xfId="6" applyFont="1" applyBorder="1"/>
    <xf numFmtId="164" fontId="2" fillId="0" borderId="5" xfId="6" applyFont="1" applyBorder="1"/>
    <xf numFmtId="164" fontId="2" fillId="0" borderId="34" xfId="6" applyFont="1" applyBorder="1"/>
    <xf numFmtId="164" fontId="2" fillId="0" borderId="35" xfId="6" applyFont="1" applyBorder="1"/>
    <xf numFmtId="164" fontId="2" fillId="0" borderId="38" xfId="6" applyFont="1" applyBorder="1"/>
    <xf numFmtId="37" fontId="1" fillId="0" borderId="0" xfId="7"/>
    <xf numFmtId="37" fontId="4" fillId="0" borderId="4" xfId="7" applyFont="1" applyBorder="1" applyAlignment="1">
      <alignment horizontal="center"/>
    </xf>
    <xf numFmtId="37" fontId="2" fillId="0" borderId="0" xfId="7" applyFont="1" applyAlignment="1">
      <alignment horizontal="center"/>
    </xf>
    <xf numFmtId="37" fontId="2" fillId="0" borderId="5" xfId="7" applyFont="1" applyBorder="1" applyAlignment="1" applyProtection="1">
      <alignment horizontal="center"/>
    </xf>
    <xf numFmtId="37" fontId="2" fillId="0" borderId="5" xfId="7" applyFont="1" applyBorder="1" applyAlignment="1">
      <alignment horizontal="center"/>
    </xf>
    <xf numFmtId="37" fontId="2" fillId="0" borderId="39" xfId="7" applyFont="1" applyBorder="1"/>
    <xf numFmtId="37" fontId="2" fillId="0" borderId="9" xfId="7" applyFont="1" applyBorder="1" applyAlignment="1" applyProtection="1">
      <alignment horizontal="center"/>
    </xf>
    <xf numFmtId="37" fontId="2" fillId="0" borderId="29" xfId="7" applyFont="1" applyBorder="1"/>
    <xf numFmtId="37" fontId="2" fillId="0" borderId="9" xfId="7" applyFont="1" applyBorder="1"/>
    <xf numFmtId="37" fontId="2" fillId="0" borderId="9" xfId="7" applyFont="1" applyFill="1" applyBorder="1" applyAlignment="1" applyProtection="1">
      <alignment horizontal="center"/>
    </xf>
    <xf numFmtId="37" fontId="2" fillId="0" borderId="37" xfId="7" applyFont="1" applyBorder="1" applyAlignment="1" applyProtection="1">
      <alignment horizontal="center"/>
    </xf>
    <xf numFmtId="37" fontId="2" fillId="0" borderId="4" xfId="7" applyFont="1" applyBorder="1" applyAlignment="1" applyProtection="1">
      <alignment horizontal="center"/>
    </xf>
    <xf numFmtId="37" fontId="2" fillId="0" borderId="12" xfId="7" applyFont="1" applyBorder="1" applyAlignment="1" applyProtection="1">
      <alignment horizontal="center"/>
    </xf>
    <xf numFmtId="37" fontId="2" fillId="0" borderId="0" xfId="7" applyFont="1" applyAlignment="1" applyProtection="1">
      <alignment horizontal="center"/>
    </xf>
    <xf numFmtId="37" fontId="2" fillId="0" borderId="12" xfId="7" applyFont="1" applyFill="1" applyBorder="1" applyAlignment="1" applyProtection="1">
      <alignment horizontal="center"/>
    </xf>
    <xf numFmtId="37" fontId="2" fillId="0" borderId="40" xfId="7" applyFont="1" applyBorder="1"/>
    <xf numFmtId="37" fontId="2" fillId="0" borderId="16" xfId="7" applyFont="1" applyBorder="1" applyAlignment="1" applyProtection="1">
      <alignment horizontal="center"/>
    </xf>
    <xf numFmtId="37" fontId="2" fillId="0" borderId="31" xfId="7" applyFont="1" applyBorder="1"/>
    <xf numFmtId="37" fontId="2" fillId="0" borderId="16" xfId="7" applyFont="1" applyBorder="1"/>
    <xf numFmtId="37" fontId="2" fillId="0" borderId="16" xfId="7" applyFont="1" applyFill="1" applyBorder="1" applyAlignment="1" applyProtection="1">
      <alignment horizontal="center"/>
    </xf>
    <xf numFmtId="37" fontId="2" fillId="0" borderId="18" xfId="7" applyFont="1" applyBorder="1" applyAlignment="1" applyProtection="1">
      <alignment horizontal="center"/>
    </xf>
    <xf numFmtId="37" fontId="2" fillId="0" borderId="4" xfId="7" applyFont="1" applyBorder="1"/>
    <xf numFmtId="37" fontId="2" fillId="0" borderId="12" xfId="7" applyFont="1" applyBorder="1"/>
    <xf numFmtId="37" fontId="2" fillId="0" borderId="0" xfId="7" applyFont="1"/>
    <xf numFmtId="37" fontId="2" fillId="0" borderId="12" xfId="7" applyFont="1" applyFill="1" applyBorder="1"/>
    <xf numFmtId="37" fontId="2" fillId="0" borderId="5" xfId="7" applyFont="1" applyBorder="1"/>
    <xf numFmtId="37" fontId="2" fillId="0" borderId="4" xfId="7" applyFont="1" applyBorder="1" applyAlignment="1" applyProtection="1">
      <alignment horizontal="left"/>
    </xf>
    <xf numFmtId="37" fontId="2" fillId="0" borderId="12" xfId="7" applyFont="1" applyBorder="1" applyProtection="1"/>
    <xf numFmtId="37" fontId="2" fillId="0" borderId="5" xfId="7" applyFont="1" applyBorder="1" applyProtection="1"/>
    <xf numFmtId="37" fontId="2" fillId="0" borderId="42" xfId="7" applyFont="1" applyBorder="1" applyProtection="1"/>
    <xf numFmtId="37" fontId="2" fillId="0" borderId="43" xfId="7" applyFont="1" applyBorder="1" applyProtection="1"/>
    <xf numFmtId="37" fontId="2" fillId="0" borderId="44" xfId="7" applyFont="1" applyBorder="1"/>
    <xf numFmtId="37" fontId="2" fillId="0" borderId="44" xfId="7" applyFont="1" applyFill="1" applyBorder="1" applyProtection="1"/>
    <xf numFmtId="37" fontId="2" fillId="0" borderId="45" xfId="7" applyFont="1" applyBorder="1" applyProtection="1"/>
    <xf numFmtId="37" fontId="2" fillId="0" borderId="0" xfId="7" applyFont="1" applyProtection="1"/>
    <xf numFmtId="37" fontId="2" fillId="0" borderId="44" xfId="7" applyFont="1" applyBorder="1" applyProtection="1"/>
    <xf numFmtId="37" fontId="2" fillId="0" borderId="37" xfId="7" applyFont="1" applyBorder="1"/>
    <xf numFmtId="37" fontId="2" fillId="0" borderId="34" xfId="7" applyFont="1" applyBorder="1"/>
    <xf numFmtId="37" fontId="2" fillId="0" borderId="35" xfId="7" applyFont="1" applyBorder="1"/>
    <xf numFmtId="37" fontId="2" fillId="0" borderId="38" xfId="7" applyFont="1" applyBorder="1"/>
    <xf numFmtId="37" fontId="1" fillId="0" borderId="0" xfId="8"/>
    <xf numFmtId="37" fontId="2" fillId="0" borderId="0" xfId="8" applyFont="1"/>
    <xf numFmtId="37" fontId="4" fillId="0" borderId="46" xfId="8" applyFont="1" applyBorder="1" applyAlignment="1">
      <alignment horizontal="center"/>
    </xf>
    <xf numFmtId="37" fontId="2" fillId="0" borderId="0" xfId="8" applyFont="1" applyBorder="1" applyAlignment="1">
      <alignment horizontal="center"/>
    </xf>
    <xf numFmtId="37" fontId="2" fillId="0" borderId="47" xfId="8" applyFont="1" applyBorder="1" applyAlignment="1" applyProtection="1">
      <alignment horizontal="center"/>
    </xf>
    <xf numFmtId="37" fontId="2" fillId="0" borderId="47" xfId="8" applyFont="1" applyBorder="1" applyAlignment="1">
      <alignment horizontal="center"/>
    </xf>
    <xf numFmtId="37" fontId="2" fillId="0" borderId="48" xfId="8" applyFont="1" applyBorder="1"/>
    <xf numFmtId="37" fontId="2" fillId="0" borderId="11" xfId="8" applyFont="1" applyBorder="1"/>
    <xf numFmtId="37" fontId="2" fillId="0" borderId="29" xfId="8" applyFont="1" applyBorder="1"/>
    <xf numFmtId="37" fontId="2" fillId="0" borderId="49" xfId="8" applyFont="1" applyBorder="1"/>
    <xf numFmtId="37" fontId="2" fillId="0" borderId="46" xfId="8" applyFont="1" applyBorder="1" applyAlignment="1" applyProtection="1">
      <alignment horizontal="center"/>
    </xf>
    <xf numFmtId="37" fontId="2" fillId="0" borderId="50" xfId="8" applyFont="1" applyBorder="1"/>
    <xf numFmtId="37" fontId="2" fillId="0" borderId="17" xfId="8" applyFont="1" applyBorder="1"/>
    <xf numFmtId="37" fontId="2" fillId="0" borderId="31" xfId="8" applyFont="1" applyBorder="1"/>
    <xf numFmtId="37" fontId="2" fillId="0" borderId="51" xfId="8" applyFont="1" applyBorder="1"/>
    <xf numFmtId="37" fontId="2" fillId="0" borderId="46" xfId="8" applyFont="1" applyBorder="1"/>
    <xf numFmtId="37" fontId="2" fillId="0" borderId="12" xfId="8" applyFont="1" applyBorder="1"/>
    <xf numFmtId="37" fontId="2" fillId="0" borderId="0" xfId="8" applyFont="1" applyBorder="1"/>
    <xf numFmtId="37" fontId="2" fillId="0" borderId="47" xfId="8" applyFont="1" applyBorder="1"/>
    <xf numFmtId="37" fontId="2" fillId="0" borderId="52" xfId="8" applyFont="1" applyBorder="1" applyAlignment="1" applyProtection="1">
      <alignment horizontal="left"/>
    </xf>
    <xf numFmtId="37" fontId="2" fillId="0" borderId="44" xfId="8" applyFont="1" applyBorder="1" applyAlignment="1" applyProtection="1">
      <alignment horizontal="right"/>
    </xf>
    <xf numFmtId="37" fontId="2" fillId="0" borderId="43" xfId="8" applyFont="1" applyBorder="1" applyAlignment="1" applyProtection="1">
      <alignment horizontal="right"/>
    </xf>
    <xf numFmtId="37" fontId="2" fillId="0" borderId="53" xfId="8" applyFont="1" applyBorder="1" applyAlignment="1" applyProtection="1">
      <alignment horizontal="right"/>
    </xf>
    <xf numFmtId="37" fontId="2" fillId="0" borderId="12" xfId="8" applyFont="1" applyBorder="1" applyAlignment="1">
      <alignment horizontal="right"/>
    </xf>
    <xf numFmtId="37" fontId="2" fillId="0" borderId="0" xfId="8" applyFont="1" applyBorder="1" applyAlignment="1">
      <alignment horizontal="right"/>
    </xf>
    <xf numFmtId="37" fontId="2" fillId="0" borderId="47" xfId="8" applyFont="1" applyBorder="1" applyAlignment="1">
      <alignment horizontal="right"/>
    </xf>
    <xf numFmtId="37" fontId="2" fillId="0" borderId="46" xfId="8" applyFont="1" applyBorder="1" applyAlignment="1" applyProtection="1">
      <alignment horizontal="left"/>
    </xf>
    <xf numFmtId="37" fontId="2" fillId="0" borderId="0" xfId="8" applyFont="1" applyBorder="1" applyAlignment="1" applyProtection="1">
      <alignment horizontal="right"/>
    </xf>
    <xf numFmtId="37" fontId="2" fillId="0" borderId="47" xfId="8" applyFont="1" applyBorder="1" applyAlignment="1" applyProtection="1">
      <alignment horizontal="right"/>
    </xf>
    <xf numFmtId="37" fontId="2" fillId="0" borderId="16" xfId="8" applyFont="1" applyBorder="1" applyAlignment="1" applyProtection="1">
      <alignment horizontal="right"/>
    </xf>
    <xf numFmtId="37" fontId="2" fillId="0" borderId="16" xfId="8" applyFont="1" applyFill="1" applyBorder="1" applyAlignment="1" applyProtection="1">
      <alignment horizontal="right"/>
    </xf>
    <xf numFmtId="37" fontId="2" fillId="0" borderId="44" xfId="8" applyFont="1" applyBorder="1" applyAlignment="1">
      <alignment horizontal="right"/>
    </xf>
    <xf numFmtId="37" fontId="2" fillId="0" borderId="54" xfId="8" applyFont="1" applyBorder="1" applyAlignment="1" applyProtection="1">
      <alignment horizontal="right"/>
    </xf>
    <xf numFmtId="37" fontId="2" fillId="0" borderId="12" xfId="8" applyFont="1" applyBorder="1" applyAlignment="1" applyProtection="1">
      <alignment horizontal="right"/>
    </xf>
    <xf numFmtId="37" fontId="2" fillId="0" borderId="55" xfId="8" applyFont="1" applyBorder="1" applyAlignment="1" applyProtection="1">
      <alignment horizontal="left"/>
    </xf>
    <xf numFmtId="37" fontId="2" fillId="0" borderId="56" xfId="8" applyFont="1" applyBorder="1" applyAlignment="1">
      <alignment horizontal="right"/>
    </xf>
    <xf numFmtId="37" fontId="2" fillId="0" borderId="57" xfId="8" applyFont="1" applyBorder="1" applyAlignment="1" applyProtection="1">
      <alignment horizontal="right"/>
    </xf>
    <xf numFmtId="37" fontId="2" fillId="0" borderId="58" xfId="8" applyFont="1" applyBorder="1" applyAlignment="1" applyProtection="1">
      <alignment horizontal="right"/>
    </xf>
    <xf numFmtId="37" fontId="1" fillId="0" borderId="0" xfId="8" applyFont="1"/>
    <xf numFmtId="37" fontId="1" fillId="0" borderId="0" xfId="9" applyNumberFormat="1" applyFont="1"/>
    <xf numFmtId="37" fontId="4" fillId="0" borderId="46" xfId="9" applyNumberFormat="1" applyFont="1" applyBorder="1" applyAlignment="1">
      <alignment horizontal="center"/>
    </xf>
    <xf numFmtId="37" fontId="2" fillId="0" borderId="0" xfId="9" applyNumberFormat="1" applyFont="1" applyBorder="1" applyAlignment="1">
      <alignment horizontal="center"/>
    </xf>
    <xf numFmtId="37" fontId="2" fillId="0" borderId="47" xfId="9" applyNumberFormat="1" applyFont="1" applyBorder="1" applyAlignment="1" applyProtection="1">
      <alignment horizontal="left"/>
    </xf>
    <xf numFmtId="37" fontId="2" fillId="0" borderId="48" xfId="9" applyNumberFormat="1" applyFont="1" applyBorder="1"/>
    <xf numFmtId="37" fontId="2" fillId="0" borderId="20" xfId="9" applyNumberFormat="1" applyFont="1" applyBorder="1" applyAlignment="1" applyProtection="1">
      <alignment horizontal="center"/>
    </xf>
    <xf numFmtId="37" fontId="2" fillId="0" borderId="29" xfId="9" applyNumberFormat="1" applyFont="1" applyBorder="1"/>
    <xf numFmtId="37" fontId="2" fillId="0" borderId="46" xfId="9" applyNumberFormat="1" applyFont="1" applyBorder="1" applyAlignment="1" applyProtection="1">
      <alignment horizontal="center"/>
    </xf>
    <xf numFmtId="37" fontId="2" fillId="0" borderId="9" xfId="9" applyNumberFormat="1" applyFont="1" applyBorder="1" applyAlignment="1" applyProtection="1">
      <alignment horizontal="center"/>
    </xf>
    <xf numFmtId="37" fontId="2" fillId="0" borderId="0" xfId="9" applyNumberFormat="1" applyFont="1" applyBorder="1" applyAlignment="1" applyProtection="1">
      <alignment horizontal="center"/>
    </xf>
    <xf numFmtId="37" fontId="2" fillId="0" borderId="9" xfId="9" applyNumberFormat="1" applyFont="1" applyFill="1" applyBorder="1" applyAlignment="1" applyProtection="1">
      <alignment horizontal="center"/>
    </xf>
    <xf numFmtId="37" fontId="2" fillId="0" borderId="59" xfId="9" applyNumberFormat="1" applyFont="1" applyBorder="1" applyAlignment="1" applyProtection="1">
      <alignment horizontal="center"/>
    </xf>
    <xf numFmtId="37" fontId="2" fillId="0" borderId="50" xfId="9" applyNumberFormat="1" applyFont="1" applyBorder="1"/>
    <xf numFmtId="37" fontId="2" fillId="0" borderId="16" xfId="9" applyNumberFormat="1" applyFont="1" applyBorder="1"/>
    <xf numFmtId="37" fontId="2" fillId="0" borderId="31" xfId="9" applyNumberFormat="1" applyFont="1" applyBorder="1" applyAlignment="1" applyProtection="1">
      <alignment horizontal="center"/>
    </xf>
    <xf numFmtId="37" fontId="2" fillId="0" borderId="16" xfId="9" applyNumberFormat="1" applyFont="1" applyFill="1" applyBorder="1" applyAlignment="1" applyProtection="1">
      <alignment horizontal="center"/>
    </xf>
    <xf numFmtId="37" fontId="2" fillId="0" borderId="60" xfId="9" applyNumberFormat="1" applyFont="1" applyBorder="1" applyAlignment="1" applyProtection="1">
      <alignment horizontal="center"/>
    </xf>
    <xf numFmtId="37" fontId="3" fillId="0" borderId="46" xfId="9" applyNumberFormat="1" applyFont="1" applyBorder="1" applyAlignment="1" applyProtection="1">
      <alignment horizontal="center"/>
    </xf>
    <xf numFmtId="37" fontId="2" fillId="0" borderId="12" xfId="9" applyNumberFormat="1" applyFont="1" applyBorder="1"/>
    <xf numFmtId="37" fontId="2" fillId="0" borderId="0" xfId="9" applyNumberFormat="1" applyFont="1" applyBorder="1"/>
    <xf numFmtId="37" fontId="2" fillId="0" borderId="47" xfId="9" applyNumberFormat="1" applyFont="1" applyBorder="1"/>
    <xf numFmtId="37" fontId="4" fillId="0" borderId="46" xfId="9" applyNumberFormat="1" applyFont="1" applyBorder="1" applyAlignment="1" applyProtection="1">
      <alignment horizontal="left"/>
    </xf>
    <xf numFmtId="37" fontId="2" fillId="0" borderId="46" xfId="9" applyNumberFormat="1" applyFont="1" applyBorder="1" applyAlignment="1" applyProtection="1">
      <alignment horizontal="left"/>
    </xf>
    <xf numFmtId="37" fontId="2" fillId="0" borderId="12" xfId="9" applyNumberFormat="1" applyFont="1" applyBorder="1" applyAlignment="1" applyProtection="1">
      <alignment horizontal="center"/>
    </xf>
    <xf numFmtId="39" fontId="2" fillId="0" borderId="12" xfId="9" applyNumberFormat="1" applyFont="1" applyBorder="1" applyProtection="1"/>
    <xf numFmtId="2" fontId="2" fillId="0" borderId="0" xfId="9" applyNumberFormat="1" applyFont="1" applyBorder="1" applyProtection="1"/>
    <xf numFmtId="37" fontId="2" fillId="0" borderId="12" xfId="9" applyNumberFormat="1" applyFont="1" applyBorder="1" applyProtection="1"/>
    <xf numFmtId="37" fontId="2" fillId="0" borderId="61" xfId="9" applyNumberFormat="1" applyFont="1" applyBorder="1" applyProtection="1"/>
    <xf numFmtId="37" fontId="7" fillId="0" borderId="62" xfId="9" applyNumberFormat="1" applyFont="1" applyBorder="1" applyAlignment="1" applyProtection="1">
      <alignment horizontal="center"/>
    </xf>
    <xf numFmtId="37" fontId="2" fillId="0" borderId="63" xfId="9" applyNumberFormat="1" applyFont="1" applyBorder="1"/>
    <xf numFmtId="39" fontId="7" fillId="0" borderId="20" xfId="9" applyNumberFormat="1" applyFont="1" applyFill="1" applyBorder="1" applyProtection="1"/>
    <xf numFmtId="37" fontId="7" fillId="0" borderId="41" xfId="9" applyNumberFormat="1" applyFont="1" applyBorder="1"/>
    <xf numFmtId="37" fontId="7" fillId="0" borderId="20" xfId="9" applyNumberFormat="1" applyFont="1" applyBorder="1" applyProtection="1"/>
    <xf numFmtId="37" fontId="7" fillId="0" borderId="64" xfId="9" applyNumberFormat="1" applyFont="1" applyBorder="1" applyProtection="1"/>
    <xf numFmtId="37" fontId="2" fillId="0" borderId="62" xfId="9" applyNumberFormat="1" applyFont="1" applyBorder="1" applyAlignment="1" applyProtection="1">
      <alignment horizontal="left"/>
    </xf>
    <xf numFmtId="39" fontId="2" fillId="0" borderId="41" xfId="9" applyNumberFormat="1" applyFont="1" applyBorder="1" applyProtection="1"/>
    <xf numFmtId="2" fontId="2" fillId="0" borderId="20" xfId="9" applyNumberFormat="1" applyFont="1" applyBorder="1" applyProtection="1"/>
    <xf numFmtId="37" fontId="2" fillId="0" borderId="20" xfId="9" applyNumberFormat="1" applyFont="1" applyBorder="1" applyProtection="1"/>
    <xf numFmtId="37" fontId="2" fillId="0" borderId="65" xfId="9" applyNumberFormat="1" applyFont="1" applyBorder="1" applyProtection="1"/>
    <xf numFmtId="37" fontId="2" fillId="0" borderId="50" xfId="9" applyNumberFormat="1" applyFont="1" applyBorder="1" applyAlignment="1" applyProtection="1">
      <alignment horizontal="left"/>
    </xf>
    <xf numFmtId="2" fontId="2" fillId="0" borderId="16" xfId="9" applyNumberFormat="1" applyFont="1" applyBorder="1" applyProtection="1"/>
    <xf numFmtId="37" fontId="4" fillId="0" borderId="46" xfId="9" applyNumberFormat="1" applyFont="1" applyBorder="1" applyAlignment="1" applyProtection="1">
      <alignment horizontal="center"/>
    </xf>
    <xf numFmtId="39" fontId="2" fillId="0" borderId="20" xfId="9" applyNumberFormat="1" applyFont="1" applyBorder="1" applyProtection="1"/>
    <xf numFmtId="37" fontId="2" fillId="0" borderId="64" xfId="9" applyNumberFormat="1" applyFont="1" applyBorder="1" applyProtection="1"/>
    <xf numFmtId="37" fontId="2" fillId="0" borderId="10" xfId="9" applyNumberFormat="1" applyFont="1" applyBorder="1"/>
    <xf numFmtId="37" fontId="7" fillId="0" borderId="29" xfId="9" applyNumberFormat="1" applyFont="1" applyBorder="1"/>
    <xf numFmtId="37" fontId="2" fillId="0" borderId="11" xfId="9" applyNumberFormat="1" applyFont="1" applyBorder="1" applyProtection="1"/>
    <xf numFmtId="39" fontId="2" fillId="0" borderId="29" xfId="9" applyNumberFormat="1" applyFont="1" applyBorder="1" applyProtection="1"/>
    <xf numFmtId="2" fontId="2" fillId="0" borderId="9" xfId="9" applyNumberFormat="1" applyFont="1" applyBorder="1" applyProtection="1"/>
    <xf numFmtId="37" fontId="2" fillId="0" borderId="9" xfId="9" applyNumberFormat="1" applyFont="1" applyBorder="1" applyProtection="1"/>
    <xf numFmtId="37" fontId="2" fillId="0" borderId="49" xfId="9" applyNumberFormat="1" applyFont="1" applyBorder="1" applyProtection="1"/>
    <xf numFmtId="37" fontId="2" fillId="0" borderId="14" xfId="9" applyNumberFormat="1" applyFont="1" applyBorder="1" applyAlignment="1" applyProtection="1">
      <alignment horizontal="center"/>
    </xf>
    <xf numFmtId="39" fontId="2" fillId="0" borderId="14" xfId="9" applyNumberFormat="1" applyFont="1" applyBorder="1" applyProtection="1"/>
    <xf numFmtId="2" fontId="2" fillId="0" borderId="12" xfId="9" applyNumberFormat="1" applyFont="1" applyBorder="1" applyProtection="1"/>
    <xf numFmtId="37" fontId="2" fillId="0" borderId="14" xfId="9" applyNumberFormat="1" applyFont="1" applyBorder="1" applyProtection="1"/>
    <xf numFmtId="39" fontId="2" fillId="0" borderId="0" xfId="9" applyNumberFormat="1" applyFont="1" applyBorder="1" applyProtection="1"/>
    <xf numFmtId="37" fontId="2" fillId="0" borderId="47" xfId="9" applyNumberFormat="1" applyFont="1" applyBorder="1" applyProtection="1"/>
    <xf numFmtId="39" fontId="2" fillId="0" borderId="12" xfId="9" applyNumberFormat="1" applyFont="1" applyFill="1" applyBorder="1" applyProtection="1"/>
    <xf numFmtId="37" fontId="2" fillId="0" borderId="16" xfId="9" applyNumberFormat="1" applyFont="1" applyBorder="1" applyAlignment="1" applyProtection="1">
      <alignment horizontal="center"/>
    </xf>
    <xf numFmtId="39" fontId="2" fillId="0" borderId="22" xfId="9" applyNumberFormat="1" applyFont="1" applyBorder="1" applyProtection="1"/>
    <xf numFmtId="37" fontId="2" fillId="0" borderId="16" xfId="9" applyNumberFormat="1" applyFont="1" applyBorder="1" applyProtection="1"/>
    <xf numFmtId="37" fontId="2" fillId="0" borderId="51" xfId="9" applyNumberFormat="1" applyFont="1" applyBorder="1" applyProtection="1"/>
    <xf numFmtId="37" fontId="2" fillId="0" borderId="20" xfId="9" applyNumberFormat="1" applyFont="1" applyBorder="1"/>
    <xf numFmtId="37" fontId="2" fillId="0" borderId="59" xfId="9" applyNumberFormat="1" applyFont="1" applyBorder="1" applyProtection="1"/>
    <xf numFmtId="37" fontId="7" fillId="0" borderId="66" xfId="9" applyNumberFormat="1" applyFont="1" applyBorder="1" applyAlignment="1" applyProtection="1">
      <alignment horizontal="center"/>
    </xf>
    <xf numFmtId="37" fontId="2" fillId="0" borderId="67" xfId="9" applyNumberFormat="1" applyFont="1" applyBorder="1"/>
    <xf numFmtId="4" fontId="7" fillId="0" borderId="68" xfId="9" applyNumberFormat="1" applyFont="1" applyBorder="1" applyAlignment="1" applyProtection="1">
      <alignment horizontal="right"/>
    </xf>
    <xf numFmtId="37" fontId="7" fillId="0" borderId="69" xfId="9" applyNumberFormat="1" applyFont="1" applyBorder="1"/>
    <xf numFmtId="37" fontId="7" fillId="0" borderId="68" xfId="9" applyNumberFormat="1" applyFont="1" applyBorder="1" applyProtection="1"/>
    <xf numFmtId="37" fontId="7" fillId="0" borderId="70" xfId="9" applyNumberFormat="1" applyFont="1" applyBorder="1" applyProtection="1"/>
    <xf numFmtId="37" fontId="1" fillId="0" borderId="0" xfId="10"/>
    <xf numFmtId="37" fontId="2" fillId="0" borderId="0" xfId="10" applyFont="1"/>
    <xf numFmtId="37" fontId="4" fillId="0" borderId="4" xfId="10" applyFont="1" applyBorder="1" applyAlignment="1">
      <alignment horizontal="center"/>
    </xf>
    <xf numFmtId="37" fontId="2" fillId="0" borderId="0" xfId="10" applyFont="1" applyAlignment="1">
      <alignment horizontal="center"/>
    </xf>
    <xf numFmtId="37" fontId="2" fillId="0" borderId="5" xfId="10" applyFont="1" applyBorder="1" applyAlignment="1" applyProtection="1">
      <alignment horizontal="left"/>
    </xf>
    <xf numFmtId="37" fontId="2" fillId="0" borderId="5" xfId="10" applyFont="1" applyBorder="1" applyAlignment="1">
      <alignment horizontal="center"/>
    </xf>
    <xf numFmtId="37" fontId="2" fillId="0" borderId="39" xfId="10" applyFont="1" applyBorder="1"/>
    <xf numFmtId="37" fontId="2" fillId="0" borderId="9" xfId="10" applyFont="1" applyBorder="1" applyAlignment="1" applyProtection="1">
      <alignment horizontal="center"/>
    </xf>
    <xf numFmtId="37" fontId="2" fillId="0" borderId="29" xfId="10" applyFont="1" applyBorder="1" applyAlignment="1" applyProtection="1">
      <alignment horizontal="center"/>
    </xf>
    <xf numFmtId="37" fontId="2" fillId="0" borderId="4" xfId="10" applyFont="1" applyBorder="1" applyAlignment="1" applyProtection="1">
      <alignment horizontal="center"/>
    </xf>
    <xf numFmtId="37" fontId="2" fillId="0" borderId="12" xfId="10" applyFont="1" applyBorder="1" applyAlignment="1" applyProtection="1">
      <alignment horizontal="center"/>
    </xf>
    <xf numFmtId="37" fontId="2" fillId="0" borderId="0" xfId="10" applyFont="1" applyAlignment="1" applyProtection="1">
      <alignment horizontal="center"/>
    </xf>
    <xf numFmtId="37" fontId="2" fillId="0" borderId="12" xfId="10" applyFont="1" applyBorder="1"/>
    <xf numFmtId="37" fontId="2" fillId="0" borderId="30" xfId="10" applyFont="1" applyBorder="1"/>
    <xf numFmtId="37" fontId="2" fillId="0" borderId="40" xfId="10" applyFont="1" applyBorder="1"/>
    <xf numFmtId="37" fontId="2" fillId="0" borderId="16" xfId="10" applyFont="1" applyBorder="1" applyAlignment="1" applyProtection="1">
      <alignment horizontal="center"/>
    </xf>
    <xf numFmtId="37" fontId="2" fillId="0" borderId="31" xfId="10" applyFont="1" applyBorder="1" applyAlignment="1" applyProtection="1">
      <alignment horizontal="center"/>
    </xf>
    <xf numFmtId="37" fontId="2" fillId="0" borderId="32" xfId="10" applyFont="1" applyBorder="1" applyAlignment="1" applyProtection="1">
      <alignment horizontal="center"/>
    </xf>
    <xf numFmtId="37" fontId="2" fillId="0" borderId="4" xfId="10" applyFont="1" applyBorder="1"/>
    <xf numFmtId="37" fontId="2" fillId="0" borderId="0" xfId="10" applyFont="1" applyBorder="1" applyAlignment="1" applyProtection="1">
      <alignment horizontal="center"/>
    </xf>
    <xf numFmtId="37" fontId="2" fillId="0" borderId="5" xfId="10" applyFont="1" applyBorder="1" applyAlignment="1" applyProtection="1">
      <alignment horizontal="center"/>
    </xf>
    <xf numFmtId="37" fontId="2" fillId="0" borderId="12" xfId="10" applyFont="1" applyFill="1" applyBorder="1" applyAlignment="1" applyProtection="1">
      <alignment horizontal="center"/>
    </xf>
    <xf numFmtId="37" fontId="2" fillId="0" borderId="0" xfId="10" applyFont="1" applyFill="1" applyBorder="1" applyAlignment="1" applyProtection="1">
      <alignment horizontal="center"/>
    </xf>
    <xf numFmtId="37" fontId="2" fillId="0" borderId="12" xfId="10" applyFont="1" applyFill="1" applyBorder="1" applyAlignment="1" applyProtection="1">
      <alignment horizontal="right"/>
    </xf>
    <xf numFmtId="37" fontId="2" fillId="0" borderId="5" xfId="10" applyFont="1" applyBorder="1" applyAlignment="1" applyProtection="1">
      <alignment horizontal="right"/>
    </xf>
    <xf numFmtId="37" fontId="2" fillId="0" borderId="12" xfId="10" applyFont="1" applyBorder="1" applyAlignment="1" applyProtection="1">
      <alignment horizontal="right"/>
    </xf>
    <xf numFmtId="37" fontId="2" fillId="0" borderId="4" xfId="10" applyFont="1" applyBorder="1" applyAlignment="1" applyProtection="1">
      <alignment horizontal="left"/>
    </xf>
    <xf numFmtId="37" fontId="2" fillId="0" borderId="12" xfId="10" applyFont="1" applyFill="1" applyBorder="1"/>
    <xf numFmtId="37" fontId="2" fillId="0" borderId="0" xfId="10" applyFont="1" applyFill="1"/>
    <xf numFmtId="37" fontId="2" fillId="0" borderId="12" xfId="10" applyFont="1" applyFill="1" applyBorder="1" applyAlignment="1">
      <alignment horizontal="right"/>
    </xf>
    <xf numFmtId="37" fontId="2" fillId="0" borderId="0" xfId="10" applyFont="1" applyFill="1" applyAlignment="1">
      <alignment horizontal="right"/>
    </xf>
    <xf numFmtId="37" fontId="2" fillId="0" borderId="12" xfId="10" applyFont="1" applyBorder="1" applyAlignment="1">
      <alignment horizontal="right"/>
    </xf>
    <xf numFmtId="37" fontId="2" fillId="0" borderId="5" xfId="10" applyFont="1" applyBorder="1" applyAlignment="1">
      <alignment horizontal="right"/>
    </xf>
    <xf numFmtId="37" fontId="2" fillId="0" borderId="0" xfId="10" applyFont="1" applyFill="1" applyAlignment="1" applyProtection="1">
      <alignment horizontal="right"/>
    </xf>
    <xf numFmtId="37" fontId="2" fillId="0" borderId="16" xfId="10" applyFont="1" applyBorder="1"/>
    <xf numFmtId="37" fontId="2" fillId="0" borderId="16" xfId="10" applyFont="1" applyBorder="1" applyAlignment="1">
      <alignment horizontal="right"/>
    </xf>
    <xf numFmtId="37" fontId="2" fillId="0" borderId="0" xfId="10" applyFont="1" applyAlignment="1" applyProtection="1">
      <alignment horizontal="right"/>
    </xf>
    <xf numFmtId="37" fontId="2" fillId="0" borderId="19" xfId="10" applyFont="1" applyBorder="1" applyAlignment="1" applyProtection="1">
      <alignment horizontal="left"/>
    </xf>
    <xf numFmtId="3" fontId="2" fillId="0" borderId="20" xfId="2" applyNumberFormat="1" applyFont="1" applyFill="1" applyBorder="1" applyAlignment="1" applyProtection="1">
      <alignment horizontal="right"/>
    </xf>
    <xf numFmtId="3" fontId="2" fillId="0" borderId="20" xfId="10" applyNumberFormat="1" applyFont="1" applyFill="1" applyBorder="1" applyAlignment="1" applyProtection="1">
      <alignment horizontal="right"/>
    </xf>
    <xf numFmtId="3" fontId="2" fillId="0" borderId="21" xfId="10" applyNumberFormat="1" applyFont="1" applyBorder="1" applyAlignment="1">
      <alignment horizontal="right"/>
    </xf>
    <xf numFmtId="37" fontId="2" fillId="0" borderId="20" xfId="10" applyFont="1" applyBorder="1"/>
    <xf numFmtId="37" fontId="2" fillId="0" borderId="20" xfId="10" applyFont="1" applyBorder="1" applyAlignment="1" applyProtection="1">
      <alignment horizontal="right"/>
    </xf>
    <xf numFmtId="37" fontId="2" fillId="0" borderId="20" xfId="10" applyFont="1" applyFill="1" applyBorder="1" applyAlignment="1" applyProtection="1">
      <alignment horizontal="right"/>
    </xf>
    <xf numFmtId="37" fontId="2" fillId="0" borderId="20" xfId="10" applyFont="1" applyBorder="1" applyAlignment="1">
      <alignment horizontal="right"/>
    </xf>
    <xf numFmtId="3" fontId="2" fillId="0" borderId="21" xfId="1" applyNumberFormat="1" applyFont="1" applyFill="1" applyBorder="1" applyAlignment="1" applyProtection="1">
      <alignment horizontal="right"/>
    </xf>
    <xf numFmtId="37" fontId="2" fillId="0" borderId="34" xfId="10" applyFont="1" applyBorder="1"/>
    <xf numFmtId="37" fontId="2" fillId="0" borderId="35" xfId="10" applyFont="1" applyBorder="1"/>
    <xf numFmtId="37" fontId="2" fillId="0" borderId="35" xfId="10" applyFont="1" applyBorder="1" applyAlignment="1">
      <alignment horizontal="right"/>
    </xf>
    <xf numFmtId="37" fontId="2" fillId="0" borderId="38" xfId="10" applyFont="1" applyBorder="1" applyAlignment="1">
      <alignment horizontal="right"/>
    </xf>
    <xf numFmtId="37" fontId="1" fillId="0" borderId="0" xfId="10" applyFont="1"/>
    <xf numFmtId="37" fontId="1" fillId="0" borderId="0" xfId="11"/>
    <xf numFmtId="37" fontId="2" fillId="0" borderId="0" xfId="11" applyFont="1"/>
    <xf numFmtId="37" fontId="4" fillId="0" borderId="4" xfId="11" applyFont="1" applyBorder="1" applyAlignment="1">
      <alignment horizontal="center"/>
    </xf>
    <xf numFmtId="37" fontId="2" fillId="0" borderId="0" xfId="11" applyFont="1" applyAlignment="1">
      <alignment horizontal="center"/>
    </xf>
    <xf numFmtId="37" fontId="2" fillId="0" borderId="5" xfId="11" applyFont="1" applyBorder="1" applyAlignment="1" applyProtection="1">
      <alignment horizontal="center"/>
    </xf>
    <xf numFmtId="37" fontId="2" fillId="0" borderId="5" xfId="11" applyFont="1" applyBorder="1" applyAlignment="1">
      <alignment horizontal="center"/>
    </xf>
    <xf numFmtId="37" fontId="2" fillId="0" borderId="39" xfId="11" applyFont="1" applyBorder="1"/>
    <xf numFmtId="37" fontId="2" fillId="0" borderId="4" xfId="11" applyFont="1" applyBorder="1" applyAlignment="1" applyProtection="1">
      <alignment horizontal="center"/>
    </xf>
    <xf numFmtId="37" fontId="2" fillId="0" borderId="12" xfId="11" applyFont="1" applyBorder="1"/>
    <xf numFmtId="37" fontId="2" fillId="0" borderId="30" xfId="11" applyFont="1" applyBorder="1"/>
    <xf numFmtId="37" fontId="2" fillId="0" borderId="40" xfId="11" applyFont="1" applyBorder="1"/>
    <xf numFmtId="37" fontId="2" fillId="0" borderId="16" xfId="11" applyFont="1" applyFill="1" applyBorder="1" applyAlignment="1" applyProtection="1">
      <alignment horizontal="center"/>
    </xf>
    <xf numFmtId="37" fontId="2" fillId="0" borderId="32" xfId="11" applyFont="1" applyBorder="1" applyAlignment="1" applyProtection="1">
      <alignment horizontal="center"/>
    </xf>
    <xf numFmtId="37" fontId="2" fillId="0" borderId="4" xfId="11" applyFont="1" applyBorder="1"/>
    <xf numFmtId="37" fontId="2" fillId="0" borderId="5" xfId="11" applyFont="1" applyBorder="1"/>
    <xf numFmtId="37" fontId="2" fillId="0" borderId="4" xfId="11" applyFont="1" applyBorder="1" applyAlignment="1" applyProtection="1">
      <alignment horizontal="left"/>
    </xf>
    <xf numFmtId="37" fontId="2" fillId="0" borderId="12" xfId="11" applyFont="1" applyBorder="1" applyAlignment="1" applyProtection="1">
      <alignment horizontal="center"/>
    </xf>
    <xf numFmtId="37" fontId="2" fillId="0" borderId="12" xfId="11" applyFont="1" applyFill="1" applyBorder="1" applyProtection="1"/>
    <xf numFmtId="37" fontId="2" fillId="0" borderId="5" xfId="11" applyFont="1" applyBorder="1" applyAlignment="1">
      <alignment horizontal="right"/>
    </xf>
    <xf numFmtId="37" fontId="2" fillId="0" borderId="12" xfId="11" applyFont="1" applyFill="1" applyBorder="1"/>
    <xf numFmtId="37" fontId="2" fillId="0" borderId="40" xfId="11" applyFont="1" applyBorder="1" applyAlignment="1" applyProtection="1">
      <alignment horizontal="left"/>
    </xf>
    <xf numFmtId="37" fontId="2" fillId="0" borderId="16" xfId="11" applyFont="1" applyBorder="1" applyAlignment="1" applyProtection="1">
      <alignment horizontal="left"/>
    </xf>
    <xf numFmtId="37" fontId="2" fillId="0" borderId="32" xfId="11" applyFont="1" applyBorder="1" applyAlignment="1">
      <alignment horizontal="center"/>
    </xf>
    <xf numFmtId="37" fontId="2" fillId="0" borderId="34" xfId="11" applyFont="1" applyBorder="1"/>
    <xf numFmtId="37" fontId="2" fillId="0" borderId="35" xfId="11" applyFont="1" applyBorder="1"/>
    <xf numFmtId="37" fontId="2" fillId="0" borderId="38" xfId="11" applyFont="1" applyBorder="1"/>
    <xf numFmtId="37" fontId="1" fillId="0" borderId="0" xfId="12"/>
    <xf numFmtId="37" fontId="15" fillId="0" borderId="0" xfId="12" applyFont="1"/>
    <xf numFmtId="37" fontId="1" fillId="0" borderId="0" xfId="13" applyFill="1"/>
    <xf numFmtId="37" fontId="10" fillId="0" borderId="0" xfId="13" applyFont="1" applyFill="1" applyAlignment="1">
      <alignment horizontal="center"/>
    </xf>
    <xf numFmtId="37" fontId="5" fillId="0" borderId="0" xfId="13" applyFont="1" applyFill="1" applyAlignment="1">
      <alignment horizontal="center"/>
    </xf>
    <xf numFmtId="37" fontId="5" fillId="0" borderId="0" xfId="13" applyFont="1" applyFill="1"/>
    <xf numFmtId="37" fontId="9" fillId="0" borderId="1" xfId="13" applyFont="1" applyFill="1" applyBorder="1" applyAlignment="1" applyProtection="1">
      <alignment horizontal="left"/>
    </xf>
    <xf numFmtId="169" fontId="5" fillId="0" borderId="71" xfId="13" applyNumberFormat="1" applyFont="1" applyFill="1" applyBorder="1" applyAlignment="1" applyProtection="1">
      <alignment horizontal="center"/>
    </xf>
    <xf numFmtId="37" fontId="9" fillId="0" borderId="2" xfId="13" applyFont="1" applyFill="1" applyBorder="1" applyAlignment="1" applyProtection="1">
      <alignment horizontal="left"/>
    </xf>
    <xf numFmtId="37" fontId="9" fillId="0" borderId="4" xfId="13" applyFont="1" applyFill="1" applyBorder="1" applyAlignment="1" applyProtection="1">
      <alignment horizontal="left"/>
    </xf>
    <xf numFmtId="37" fontId="5" fillId="0" borderId="12" xfId="13" applyFont="1" applyFill="1" applyBorder="1"/>
    <xf numFmtId="37" fontId="9" fillId="0" borderId="0" xfId="13" applyFont="1" applyFill="1" applyAlignment="1" applyProtection="1">
      <alignment horizontal="left"/>
    </xf>
    <xf numFmtId="37" fontId="5" fillId="0" borderId="14" xfId="13" applyFont="1" applyFill="1" applyBorder="1"/>
    <xf numFmtId="37" fontId="5" fillId="0" borderId="9" xfId="13" applyFont="1" applyFill="1" applyBorder="1"/>
    <xf numFmtId="37" fontId="1" fillId="0" borderId="12" xfId="13" applyFill="1" applyBorder="1"/>
    <xf numFmtId="37" fontId="1" fillId="0" borderId="13" xfId="13" applyFill="1" applyBorder="1"/>
    <xf numFmtId="37" fontId="16" fillId="0" borderId="0" xfId="13" applyFont="1" applyFill="1" applyAlignment="1" applyProtection="1">
      <alignment horizontal="left"/>
    </xf>
    <xf numFmtId="37" fontId="11" fillId="0" borderId="14" xfId="13" applyFont="1" applyFill="1" applyBorder="1" applyProtection="1"/>
    <xf numFmtId="37" fontId="11" fillId="0" borderId="12" xfId="13" applyFont="1" applyFill="1" applyBorder="1" applyProtection="1"/>
    <xf numFmtId="37" fontId="5" fillId="0" borderId="4" xfId="13" applyFont="1" applyFill="1" applyBorder="1" applyAlignment="1" applyProtection="1">
      <alignment horizontal="left"/>
    </xf>
    <xf numFmtId="37" fontId="5" fillId="0" borderId="12" xfId="13" applyFont="1" applyFill="1" applyBorder="1" applyProtection="1"/>
    <xf numFmtId="37" fontId="5" fillId="0" borderId="0" xfId="13" applyFont="1" applyFill="1" applyBorder="1" applyAlignment="1" applyProtection="1">
      <alignment horizontal="left"/>
    </xf>
    <xf numFmtId="37" fontId="5" fillId="0" borderId="14" xfId="13" applyFont="1" applyFill="1" applyBorder="1" applyProtection="1"/>
    <xf numFmtId="37" fontId="5" fillId="0" borderId="0" xfId="13" applyFont="1" applyFill="1" applyBorder="1"/>
    <xf numFmtId="37" fontId="16" fillId="0" borderId="0" xfId="13" applyFont="1" applyFill="1" applyBorder="1" applyAlignment="1" applyProtection="1">
      <alignment horizontal="left"/>
    </xf>
    <xf numFmtId="37" fontId="16" fillId="0" borderId="4" xfId="13" applyFont="1" applyFill="1" applyBorder="1" applyAlignment="1" applyProtection="1">
      <alignment horizontal="left"/>
    </xf>
    <xf numFmtId="37" fontId="16" fillId="0" borderId="12" xfId="13" applyFont="1" applyFill="1" applyBorder="1"/>
    <xf numFmtId="37" fontId="9" fillId="0" borderId="4" xfId="13" applyFont="1" applyFill="1" applyBorder="1"/>
    <xf numFmtId="37" fontId="5" fillId="0" borderId="14" xfId="13" applyFont="1" applyFill="1" applyBorder="1" applyAlignment="1" applyProtection="1">
      <alignment horizontal="left"/>
    </xf>
    <xf numFmtId="37" fontId="16" fillId="0" borderId="14" xfId="13" applyFont="1" applyFill="1" applyBorder="1" applyAlignment="1" applyProtection="1">
      <alignment horizontal="left"/>
    </xf>
    <xf numFmtId="37" fontId="11" fillId="0" borderId="16" xfId="13" applyFont="1" applyFill="1" applyBorder="1" applyProtection="1"/>
    <xf numFmtId="37" fontId="5" fillId="0" borderId="4" xfId="13" applyFont="1" applyFill="1" applyBorder="1"/>
    <xf numFmtId="37" fontId="1" fillId="0" borderId="14" xfId="13" applyFill="1" applyBorder="1"/>
    <xf numFmtId="37" fontId="5" fillId="0" borderId="12" xfId="13" applyFont="1" applyFill="1" applyBorder="1" applyAlignment="1" applyProtection="1">
      <alignment horizontal="left"/>
    </xf>
    <xf numFmtId="37" fontId="6" fillId="0" borderId="14" xfId="13" applyFont="1" applyFill="1" applyBorder="1" applyProtection="1"/>
    <xf numFmtId="37" fontId="16" fillId="0" borderId="12" xfId="13" applyFont="1" applyFill="1" applyBorder="1" applyAlignment="1" applyProtection="1">
      <alignment horizontal="left"/>
    </xf>
    <xf numFmtId="37" fontId="16" fillId="0" borderId="14" xfId="13" applyFont="1" applyFill="1" applyBorder="1" applyProtection="1"/>
    <xf numFmtId="37" fontId="9" fillId="0" borderId="12" xfId="13" applyFont="1" applyFill="1" applyBorder="1" applyAlignment="1" applyProtection="1">
      <alignment horizontal="left"/>
    </xf>
    <xf numFmtId="37" fontId="5" fillId="0" borderId="13" xfId="13" applyFont="1" applyFill="1" applyBorder="1" applyAlignment="1" applyProtection="1">
      <alignment horizontal="left"/>
    </xf>
    <xf numFmtId="37" fontId="16" fillId="0" borderId="16" xfId="13" applyFont="1" applyFill="1" applyBorder="1" applyProtection="1"/>
    <xf numFmtId="37" fontId="16" fillId="0" borderId="23" xfId="13" applyFont="1" applyFill="1" applyBorder="1" applyAlignment="1" applyProtection="1">
      <alignment horizontal="left"/>
    </xf>
    <xf numFmtId="37" fontId="11" fillId="0" borderId="20" xfId="13" applyFont="1" applyFill="1" applyBorder="1" applyProtection="1"/>
    <xf numFmtId="37" fontId="11" fillId="0" borderId="72" xfId="13" applyFont="1" applyFill="1" applyBorder="1" applyAlignment="1" applyProtection="1">
      <alignment horizontal="left"/>
    </xf>
    <xf numFmtId="37" fontId="11" fillId="0" borderId="26" xfId="13" applyFont="1" applyFill="1" applyBorder="1" applyProtection="1"/>
    <xf numFmtId="37" fontId="11" fillId="0" borderId="73" xfId="13" applyFont="1" applyFill="1" applyBorder="1" applyAlignment="1" applyProtection="1">
      <alignment horizontal="left"/>
    </xf>
    <xf numFmtId="37" fontId="11" fillId="0" borderId="0" xfId="13" applyFont="1" applyFill="1" applyBorder="1" applyAlignment="1" applyProtection="1">
      <alignment horizontal="left"/>
    </xf>
    <xf numFmtId="37" fontId="11" fillId="0" borderId="0" xfId="13" applyFont="1" applyFill="1" applyBorder="1" applyProtection="1"/>
    <xf numFmtId="37" fontId="11" fillId="0" borderId="72" xfId="13" applyFont="1" applyFill="1" applyBorder="1" applyAlignment="1" applyProtection="1"/>
    <xf numFmtId="0" fontId="0" fillId="0" borderId="74" xfId="0" applyBorder="1" applyAlignment="1"/>
    <xf numFmtId="0" fontId="0" fillId="0" borderId="75" xfId="0" applyBorder="1" applyAlignment="1"/>
    <xf numFmtId="37" fontId="5" fillId="0" borderId="16" xfId="13" applyFont="1" applyFill="1" applyBorder="1" applyProtection="1"/>
    <xf numFmtId="37" fontId="11" fillId="0" borderId="27" xfId="13" applyFont="1" applyFill="1" applyBorder="1" applyProtection="1"/>
    <xf numFmtId="37" fontId="1" fillId="0" borderId="0" xfId="14" applyFill="1"/>
    <xf numFmtId="37" fontId="2" fillId="0" borderId="1" xfId="14" applyFont="1" applyFill="1" applyBorder="1"/>
    <xf numFmtId="37" fontId="2" fillId="0" borderId="2" xfId="14" applyFont="1" applyFill="1" applyBorder="1"/>
    <xf numFmtId="37" fontId="2" fillId="0" borderId="3" xfId="14" applyFont="1" applyFill="1" applyBorder="1"/>
    <xf numFmtId="37" fontId="4" fillId="0" borderId="4" xfId="14" applyFont="1" applyFill="1" applyBorder="1" applyAlignment="1">
      <alignment horizontal="center"/>
    </xf>
    <xf numFmtId="37" fontId="2" fillId="0" borderId="0" xfId="14" applyFont="1" applyFill="1" applyAlignment="1">
      <alignment horizontal="center"/>
    </xf>
    <xf numFmtId="37" fontId="2" fillId="0" borderId="5" xfId="14" applyFont="1" applyFill="1" applyBorder="1" applyAlignment="1">
      <alignment horizontal="center"/>
    </xf>
    <xf numFmtId="37" fontId="2" fillId="0" borderId="4" xfId="14" applyFont="1" applyFill="1" applyBorder="1"/>
    <xf numFmtId="37" fontId="2" fillId="0" borderId="0" xfId="14" applyFont="1" applyFill="1"/>
    <xf numFmtId="37" fontId="2" fillId="0" borderId="5" xfId="14" applyFont="1" applyFill="1" applyBorder="1"/>
    <xf numFmtId="37" fontId="2" fillId="0" borderId="39" xfId="14" applyFont="1" applyFill="1" applyBorder="1"/>
    <xf numFmtId="169" fontId="2" fillId="0" borderId="20" xfId="14" applyNumberFormat="1" applyFont="1" applyFill="1" applyBorder="1" applyAlignment="1" applyProtection="1">
      <alignment horizontal="center"/>
    </xf>
    <xf numFmtId="169" fontId="2" fillId="0" borderId="21" xfId="14" applyNumberFormat="1" applyFont="1" applyFill="1" applyBorder="1" applyAlignment="1" applyProtection="1">
      <alignment horizontal="center"/>
    </xf>
    <xf numFmtId="37" fontId="2" fillId="0" borderId="12" xfId="14" applyFont="1" applyFill="1" applyBorder="1"/>
    <xf numFmtId="37" fontId="2" fillId="0" borderId="30" xfId="14" applyFont="1" applyFill="1" applyBorder="1"/>
    <xf numFmtId="37" fontId="2" fillId="0" borderId="4" xfId="14" applyFont="1" applyFill="1" applyBorder="1" applyAlignment="1" applyProtection="1">
      <alignment horizontal="left"/>
    </xf>
    <xf numFmtId="37" fontId="2" fillId="0" borderId="12" xfId="14" applyFont="1" applyFill="1" applyBorder="1" applyProtection="1"/>
    <xf numFmtId="37" fontId="2" fillId="0" borderId="5" xfId="14" applyFont="1" applyFill="1" applyBorder="1" applyAlignment="1"/>
    <xf numFmtId="37" fontId="2" fillId="0" borderId="12" xfId="14" applyFont="1" applyFill="1" applyBorder="1" applyAlignment="1" applyProtection="1"/>
    <xf numFmtId="37" fontId="2" fillId="0" borderId="16" xfId="14" applyFont="1" applyFill="1" applyBorder="1" applyAlignment="1" applyProtection="1"/>
    <xf numFmtId="37" fontId="2" fillId="0" borderId="23" xfId="14" applyFont="1" applyFill="1" applyBorder="1" applyProtection="1"/>
    <xf numFmtId="37" fontId="2" fillId="0" borderId="21" xfId="14" applyFont="1" applyFill="1" applyBorder="1" applyAlignment="1">
      <alignment horizontal="right"/>
    </xf>
    <xf numFmtId="37" fontId="1" fillId="0" borderId="14" xfId="14" applyFill="1" applyBorder="1"/>
    <xf numFmtId="37" fontId="2" fillId="0" borderId="15" xfId="14" applyFont="1" applyFill="1" applyBorder="1" applyAlignment="1" applyProtection="1">
      <alignment horizontal="left"/>
    </xf>
    <xf numFmtId="37" fontId="2" fillId="0" borderId="32" xfId="14" applyFont="1" applyFill="1" applyBorder="1" applyAlignment="1"/>
    <xf numFmtId="37" fontId="2" fillId="0" borderId="34" xfId="14" applyFont="1" applyFill="1" applyBorder="1" applyAlignment="1" applyProtection="1">
      <alignment horizontal="left"/>
    </xf>
    <xf numFmtId="37" fontId="2" fillId="0" borderId="26" xfId="14" applyFont="1" applyFill="1" applyBorder="1" applyProtection="1"/>
    <xf numFmtId="37" fontId="2" fillId="0" borderId="36" xfId="14" applyFont="1" applyFill="1" applyBorder="1" applyAlignment="1">
      <alignment horizontal="right"/>
    </xf>
    <xf numFmtId="37" fontId="2" fillId="0" borderId="0" xfId="14" applyFont="1" applyFill="1" applyAlignment="1" applyProtection="1">
      <alignment horizontal="left"/>
    </xf>
    <xf numFmtId="37" fontId="1" fillId="0" borderId="0" xfId="15"/>
    <xf numFmtId="37" fontId="2" fillId="0" borderId="0" xfId="15" applyFont="1"/>
    <xf numFmtId="37" fontId="4" fillId="0" borderId="0" xfId="15" applyFont="1" applyAlignment="1">
      <alignment horizontal="center"/>
    </xf>
    <xf numFmtId="37" fontId="2" fillId="0" borderId="0" xfId="15" applyFont="1" applyAlignment="1">
      <alignment horizontal="center"/>
    </xf>
    <xf numFmtId="37" fontId="2" fillId="0" borderId="1" xfId="15" applyFont="1" applyBorder="1"/>
    <xf numFmtId="169" fontId="2" fillId="0" borderId="76" xfId="15" applyNumberFormat="1" applyFont="1" applyBorder="1" applyAlignment="1" applyProtection="1">
      <alignment horizontal="center"/>
    </xf>
    <xf numFmtId="37" fontId="2" fillId="0" borderId="8" xfId="15" applyFont="1" applyBorder="1" applyAlignment="1" applyProtection="1">
      <alignment horizontal="center"/>
    </xf>
    <xf numFmtId="37" fontId="2" fillId="0" borderId="11" xfId="15" applyFont="1" applyFill="1" applyBorder="1"/>
    <xf numFmtId="37" fontId="2" fillId="0" borderId="20" xfId="15" applyFont="1" applyFill="1" applyBorder="1" applyAlignment="1">
      <alignment horizontal="center"/>
    </xf>
    <xf numFmtId="37" fontId="2" fillId="0" borderId="10" xfId="15" applyFont="1" applyFill="1" applyBorder="1"/>
    <xf numFmtId="37" fontId="2" fillId="0" borderId="7" xfId="15" applyFont="1" applyFill="1" applyBorder="1"/>
    <xf numFmtId="37" fontId="2" fillId="0" borderId="8" xfId="15" applyFont="1" applyBorder="1"/>
    <xf numFmtId="37" fontId="2" fillId="0" borderId="9" xfId="15" applyFont="1" applyBorder="1" applyAlignment="1" applyProtection="1">
      <alignment horizontal="center"/>
    </xf>
    <xf numFmtId="37" fontId="2" fillId="0" borderId="12" xfId="15" applyFont="1" applyBorder="1" applyAlignment="1" applyProtection="1">
      <alignment horizontal="center"/>
    </xf>
    <xf numFmtId="37" fontId="2" fillId="0" borderId="9" xfId="15" applyFont="1" applyBorder="1" applyAlignment="1">
      <alignment horizontal="center"/>
    </xf>
    <xf numFmtId="37" fontId="2" fillId="0" borderId="12" xfId="15" applyFont="1" applyFill="1" applyBorder="1" applyAlignment="1" applyProtection="1">
      <alignment horizontal="center"/>
    </xf>
    <xf numFmtId="37" fontId="2" fillId="0" borderId="30" xfId="15" applyFont="1" applyFill="1" applyBorder="1" applyAlignment="1" applyProtection="1">
      <alignment horizontal="center"/>
    </xf>
    <xf numFmtId="37" fontId="2" fillId="0" borderId="15" xfId="15" applyFont="1" applyBorder="1"/>
    <xf numFmtId="37" fontId="2" fillId="0" borderId="16" xfId="15" applyFont="1" applyBorder="1" applyAlignment="1" applyProtection="1">
      <alignment horizontal="center"/>
    </xf>
    <xf numFmtId="37" fontId="2" fillId="0" borderId="16" xfId="15" applyFont="1" applyBorder="1"/>
    <xf numFmtId="37" fontId="2" fillId="0" borderId="16" xfId="15" applyFont="1" applyFill="1" applyBorder="1"/>
    <xf numFmtId="37" fontId="2" fillId="0" borderId="16" xfId="15" applyFont="1" applyFill="1" applyBorder="1" applyAlignment="1" applyProtection="1">
      <alignment horizontal="center"/>
    </xf>
    <xf numFmtId="37" fontId="2" fillId="0" borderId="32" xfId="15" applyFont="1" applyFill="1" applyBorder="1" applyAlignment="1" applyProtection="1">
      <alignment horizontal="center"/>
    </xf>
    <xf numFmtId="37" fontId="2" fillId="0" borderId="19" xfId="15" applyFont="1" applyBorder="1" applyAlignment="1" applyProtection="1">
      <alignment horizontal="left"/>
    </xf>
    <xf numFmtId="37" fontId="2" fillId="0" borderId="20" xfId="15" applyFont="1" applyBorder="1" applyProtection="1"/>
    <xf numFmtId="37" fontId="2" fillId="0" borderId="20" xfId="15" applyFont="1" applyBorder="1" applyAlignment="1" applyProtection="1">
      <alignment horizontal="right"/>
    </xf>
    <xf numFmtId="37" fontId="7" fillId="0" borderId="20" xfId="15" applyFont="1" applyBorder="1" applyProtection="1"/>
    <xf numFmtId="37" fontId="7" fillId="0" borderId="21" xfId="15" applyFont="1" applyBorder="1" applyProtection="1"/>
    <xf numFmtId="37" fontId="2" fillId="0" borderId="20" xfId="15" applyFont="1" applyBorder="1"/>
    <xf numFmtId="37" fontId="2" fillId="0" borderId="21" xfId="15" applyFont="1" applyBorder="1" applyProtection="1"/>
    <xf numFmtId="37" fontId="2" fillId="0" borderId="20" xfId="15" applyFont="1" applyBorder="1" applyAlignment="1" applyProtection="1">
      <alignment horizontal="left"/>
    </xf>
    <xf numFmtId="37" fontId="2" fillId="0" borderId="21" xfId="15" applyFont="1" applyBorder="1" applyAlignment="1" applyProtection="1">
      <alignment horizontal="right"/>
    </xf>
    <xf numFmtId="37" fontId="2" fillId="0" borderId="21" xfId="15" applyFont="1" applyBorder="1"/>
    <xf numFmtId="37" fontId="2" fillId="0" borderId="20" xfId="15" applyFont="1" applyFill="1" applyBorder="1" applyProtection="1"/>
    <xf numFmtId="37" fontId="2" fillId="0" borderId="20" xfId="15" applyFont="1" applyFill="1" applyBorder="1"/>
    <xf numFmtId="37" fontId="2" fillId="0" borderId="25" xfId="15" applyFont="1" applyBorder="1" applyAlignment="1" applyProtection="1">
      <alignment horizontal="left"/>
    </xf>
    <xf numFmtId="37" fontId="2" fillId="0" borderId="26" xfId="15" applyFont="1" applyBorder="1" applyProtection="1"/>
    <xf numFmtId="37" fontId="7" fillId="0" borderId="26" xfId="15" applyFont="1" applyBorder="1" applyProtection="1"/>
    <xf numFmtId="37" fontId="7" fillId="0" borderId="28" xfId="15" applyFont="1" applyBorder="1" applyProtection="1"/>
    <xf numFmtId="37" fontId="2" fillId="0" borderId="4" xfId="15" applyFont="1" applyBorder="1"/>
    <xf numFmtId="37" fontId="2" fillId="0" borderId="5" xfId="15" applyFont="1" applyBorder="1"/>
    <xf numFmtId="37" fontId="2" fillId="0" borderId="4" xfId="15" applyFont="1" applyBorder="1" applyAlignment="1" applyProtection="1">
      <alignment horizontal="left"/>
    </xf>
    <xf numFmtId="37" fontId="2" fillId="0" borderId="34" xfId="15" applyFont="1" applyBorder="1"/>
    <xf numFmtId="37" fontId="2" fillId="0" borderId="35" xfId="15" applyFont="1" applyBorder="1"/>
    <xf numFmtId="37" fontId="2" fillId="0" borderId="38" xfId="15" applyFont="1" applyBorder="1"/>
    <xf numFmtId="0" fontId="17" fillId="0" borderId="0" xfId="0" applyFont="1"/>
    <xf numFmtId="0" fontId="19" fillId="0" borderId="0" xfId="0" applyFont="1" applyAlignment="1">
      <alignment horizontal="center"/>
    </xf>
    <xf numFmtId="3" fontId="20" fillId="0" borderId="0" xfId="0" applyNumberFormat="1" applyFont="1" applyBorder="1" applyAlignment="1">
      <alignment horizontal="center"/>
    </xf>
    <xf numFmtId="3" fontId="20" fillId="0" borderId="0" xfId="0" applyNumberFormat="1" applyFont="1" applyAlignment="1">
      <alignment horizontal="center"/>
    </xf>
    <xf numFmtId="0" fontId="17" fillId="0" borderId="77" xfId="0" applyFont="1" applyBorder="1"/>
    <xf numFmtId="0" fontId="17" fillId="0" borderId="78" xfId="0" applyFont="1" applyBorder="1"/>
    <xf numFmtId="3" fontId="20" fillId="0" borderId="78" xfId="0" applyNumberFormat="1" applyFont="1" applyBorder="1" applyAlignment="1">
      <alignment horizontal="center"/>
    </xf>
    <xf numFmtId="3" fontId="20" fillId="0" borderId="79" xfId="0" applyNumberFormat="1" applyFont="1" applyBorder="1" applyAlignment="1">
      <alignment horizontal="center"/>
    </xf>
    <xf numFmtId="0" fontId="19" fillId="0" borderId="46" xfId="0" applyFont="1" applyBorder="1"/>
    <xf numFmtId="0" fontId="19" fillId="0" borderId="0" xfId="0" applyFont="1" applyBorder="1"/>
    <xf numFmtId="37" fontId="19" fillId="0" borderId="0" xfId="0" applyNumberFormat="1" applyFont="1" applyBorder="1" applyAlignment="1">
      <alignment horizontal="center"/>
    </xf>
    <xf numFmtId="37" fontId="17" fillId="0" borderId="47" xfId="0" applyNumberFormat="1" applyFont="1" applyBorder="1"/>
    <xf numFmtId="37" fontId="17" fillId="0" borderId="0" xfId="0" applyNumberFormat="1" applyFont="1"/>
    <xf numFmtId="37" fontId="19" fillId="0" borderId="0" xfId="0" applyNumberFormat="1" applyFont="1" applyFill="1" applyBorder="1" applyAlignment="1">
      <alignment horizontal="center"/>
    </xf>
    <xf numFmtId="0" fontId="17" fillId="0" borderId="46" xfId="0" applyFont="1" applyBorder="1"/>
    <xf numFmtId="0" fontId="17" fillId="0" borderId="0" xfId="0" applyFont="1" applyBorder="1"/>
    <xf numFmtId="170" fontId="17" fillId="0" borderId="0" xfId="0" applyNumberFormat="1" applyFont="1" applyBorder="1" applyAlignment="1">
      <alignment horizontal="center"/>
    </xf>
    <xf numFmtId="170" fontId="17" fillId="0" borderId="47" xfId="0" applyNumberFormat="1" applyFont="1" applyBorder="1"/>
    <xf numFmtId="170" fontId="17" fillId="0" borderId="0" xfId="0" applyNumberFormat="1" applyFont="1"/>
    <xf numFmtId="170" fontId="17" fillId="0" borderId="0" xfId="0" applyNumberFormat="1" applyFont="1" applyAlignment="1">
      <alignment horizontal="right"/>
    </xf>
    <xf numFmtId="170" fontId="17" fillId="0" borderId="41" xfId="0" applyNumberFormat="1" applyFont="1" applyBorder="1" applyAlignment="1">
      <alignment horizontal="center"/>
    </xf>
    <xf numFmtId="170" fontId="17" fillId="0" borderId="0" xfId="0" applyNumberFormat="1" applyFont="1" applyFill="1" applyBorder="1" applyAlignment="1">
      <alignment horizontal="center"/>
    </xf>
    <xf numFmtId="170" fontId="17" fillId="0" borderId="29" xfId="0" applyNumberFormat="1" applyFont="1" applyBorder="1" applyAlignment="1">
      <alignment horizontal="center"/>
    </xf>
    <xf numFmtId="170" fontId="17" fillId="0" borderId="74" xfId="0" applyNumberFormat="1" applyFont="1" applyBorder="1" applyAlignment="1">
      <alignment horizontal="center"/>
    </xf>
    <xf numFmtId="0" fontId="17" fillId="0" borderId="80" xfId="0" applyFont="1" applyBorder="1"/>
    <xf numFmtId="0" fontId="17" fillId="0" borderId="81" xfId="0" applyFont="1" applyBorder="1"/>
    <xf numFmtId="37" fontId="17" fillId="0" borderId="81" xfId="0" applyNumberFormat="1" applyFont="1" applyBorder="1"/>
    <xf numFmtId="37" fontId="17" fillId="0" borderId="82" xfId="0" applyNumberFormat="1" applyFont="1" applyBorder="1"/>
    <xf numFmtId="0" fontId="15" fillId="0" borderId="0" xfId="0" applyFont="1"/>
    <xf numFmtId="0" fontId="21" fillId="0" borderId="0" xfId="0" applyFont="1" applyAlignment="1">
      <alignment horizontal="left"/>
    </xf>
    <xf numFmtId="0" fontId="22" fillId="0" borderId="0" xfId="0" applyFont="1" applyAlignment="1">
      <alignment horizontal="left"/>
    </xf>
    <xf numFmtId="0" fontId="15" fillId="0" borderId="0" xfId="0" applyFont="1" applyAlignment="1">
      <alignment horizontal="justify"/>
    </xf>
    <xf numFmtId="0" fontId="22" fillId="0" borderId="0" xfId="0" applyFont="1" applyAlignment="1">
      <alignment horizontal="justify"/>
    </xf>
    <xf numFmtId="0" fontId="23" fillId="0" borderId="0" xfId="0" applyFont="1" applyAlignment="1">
      <alignment horizontal="justify"/>
    </xf>
    <xf numFmtId="0" fontId="15" fillId="0" borderId="0" xfId="0" applyFont="1" applyFill="1" applyAlignment="1">
      <alignment horizontal="justify"/>
    </xf>
    <xf numFmtId="0" fontId="7" fillId="0" borderId="0" xfId="0" applyFont="1" applyAlignment="1">
      <alignment horizontal="justify"/>
    </xf>
    <xf numFmtId="0" fontId="15" fillId="0" borderId="0" xfId="0" applyFont="1" applyFill="1" applyAlignment="1">
      <alignment horizontal="justify" wrapText="1"/>
    </xf>
    <xf numFmtId="0" fontId="25" fillId="0" borderId="0" xfId="0" applyFont="1" applyAlignment="1">
      <alignment horizontal="justify"/>
    </xf>
    <xf numFmtId="0" fontId="24" fillId="0" borderId="0" xfId="0" applyFont="1" applyAlignment="1">
      <alignment horizontal="justify"/>
    </xf>
    <xf numFmtId="0" fontId="2" fillId="0" borderId="0" xfId="0" applyFont="1" applyAlignment="1">
      <alignment wrapText="1"/>
    </xf>
    <xf numFmtId="171" fontId="23" fillId="0" borderId="83" xfId="0" applyNumberFormat="1" applyFont="1" applyBorder="1" applyAlignment="1">
      <alignment horizontal="center"/>
    </xf>
    <xf numFmtId="0" fontId="15" fillId="0" borderId="0" xfId="0" applyFont="1" applyAlignment="1">
      <alignment horizontal="left"/>
    </xf>
    <xf numFmtId="3" fontId="15" fillId="0" borderId="0" xfId="0" applyNumberFormat="1" applyFont="1" applyBorder="1" applyAlignment="1">
      <alignment horizontal="right"/>
    </xf>
    <xf numFmtId="3" fontId="15" fillId="0" borderId="0" xfId="0" applyNumberFormat="1" applyFont="1" applyFill="1" applyBorder="1" applyAlignment="1">
      <alignment horizontal="right"/>
    </xf>
    <xf numFmtId="3" fontId="15" fillId="0" borderId="0" xfId="0" applyNumberFormat="1" applyFont="1" applyAlignment="1">
      <alignment horizontal="right"/>
    </xf>
    <xf numFmtId="3" fontId="23" fillId="0" borderId="74" xfId="0" applyNumberFormat="1" applyFont="1" applyFill="1" applyBorder="1" applyAlignment="1">
      <alignment horizontal="right"/>
    </xf>
    <xf numFmtId="3" fontId="23" fillId="0" borderId="74" xfId="0" applyNumberFormat="1" applyFont="1" applyBorder="1" applyAlignment="1">
      <alignment horizontal="right"/>
    </xf>
    <xf numFmtId="0" fontId="3" fillId="0" borderId="0" xfId="0" applyFont="1" applyAlignment="1">
      <alignment horizontal="justify"/>
    </xf>
    <xf numFmtId="0" fontId="23" fillId="0" borderId="31" xfId="0" applyFont="1" applyBorder="1" applyAlignment="1">
      <alignment horizontal="center"/>
    </xf>
    <xf numFmtId="172" fontId="23" fillId="0" borderId="31" xfId="0" applyNumberFormat="1" applyFont="1" applyBorder="1" applyAlignment="1">
      <alignment horizontal="center"/>
    </xf>
    <xf numFmtId="3" fontId="23" fillId="0" borderId="69" xfId="0" applyNumberFormat="1" applyFont="1" applyFill="1" applyBorder="1"/>
    <xf numFmtId="3" fontId="23" fillId="0" borderId="69" xfId="0" applyNumberFormat="1" applyFont="1" applyBorder="1"/>
    <xf numFmtId="0" fontId="21" fillId="0" borderId="0" xfId="0" applyFont="1" applyAlignment="1">
      <alignment horizontal="justify"/>
    </xf>
    <xf numFmtId="3" fontId="15" fillId="0" borderId="0" xfId="0" applyNumberFormat="1" applyFont="1"/>
    <xf numFmtId="0" fontId="28" fillId="0" borderId="84" xfId="0" applyFont="1" applyBorder="1" applyAlignment="1">
      <alignment horizontal="center"/>
    </xf>
    <xf numFmtId="0" fontId="28" fillId="0" borderId="84" xfId="0" applyFont="1" applyBorder="1"/>
    <xf numFmtId="3" fontId="28" fillId="0" borderId="85" xfId="0" applyNumberFormat="1" applyFont="1" applyFill="1" applyBorder="1" applyAlignment="1">
      <alignment horizontal="right"/>
    </xf>
    <xf numFmtId="173" fontId="28" fillId="0" borderId="85" xfId="0" applyNumberFormat="1" applyFont="1" applyFill="1" applyBorder="1" applyAlignment="1">
      <alignment horizontal="center"/>
    </xf>
    <xf numFmtId="3" fontId="28" fillId="0" borderId="86" xfId="0" applyNumberFormat="1" applyFont="1" applyFill="1" applyBorder="1" applyAlignment="1">
      <alignment horizontal="right"/>
    </xf>
    <xf numFmtId="173" fontId="28" fillId="0" borderId="86" xfId="0" applyNumberFormat="1" applyFont="1" applyFill="1" applyBorder="1" applyAlignment="1">
      <alignment horizontal="center"/>
    </xf>
    <xf numFmtId="0" fontId="25" fillId="0" borderId="84" xfId="0" applyFont="1" applyBorder="1"/>
    <xf numFmtId="3" fontId="25" fillId="0" borderId="87" xfId="0" applyNumberFormat="1" applyFont="1" applyFill="1" applyBorder="1" applyAlignment="1">
      <alignment horizontal="right"/>
    </xf>
    <xf numFmtId="173" fontId="25" fillId="0" borderId="87" xfId="0" applyNumberFormat="1" applyFont="1" applyFill="1" applyBorder="1" applyAlignment="1">
      <alignment horizontal="center"/>
    </xf>
    <xf numFmtId="3" fontId="25" fillId="0" borderId="84" xfId="0" applyNumberFormat="1" applyFont="1" applyFill="1" applyBorder="1" applyAlignment="1">
      <alignment horizontal="right"/>
    </xf>
    <xf numFmtId="173" fontId="25" fillId="0" borderId="84" xfId="0" applyNumberFormat="1" applyFont="1" applyFill="1" applyBorder="1" applyAlignment="1">
      <alignment horizontal="center"/>
    </xf>
    <xf numFmtId="0" fontId="25" fillId="0" borderId="88" xfId="0" applyFont="1" applyFill="1" applyBorder="1"/>
    <xf numFmtId="3" fontId="28" fillId="0" borderId="89" xfId="0" applyNumberFormat="1" applyFont="1" applyFill="1" applyBorder="1" applyAlignment="1">
      <alignment horizontal="right"/>
    </xf>
    <xf numFmtId="173" fontId="28" fillId="0" borderId="89" xfId="0" applyNumberFormat="1" applyFont="1" applyFill="1" applyBorder="1" applyAlignment="1">
      <alignment horizontal="center"/>
    </xf>
    <xf numFmtId="3" fontId="28" fillId="0" borderId="90" xfId="0" applyNumberFormat="1" applyFont="1" applyFill="1" applyBorder="1" applyAlignment="1">
      <alignment horizontal="right"/>
    </xf>
    <xf numFmtId="3" fontId="28" fillId="0" borderId="87" xfId="0" applyNumberFormat="1" applyFont="1" applyFill="1" applyBorder="1"/>
    <xf numFmtId="0" fontId="28" fillId="0" borderId="87" xfId="0" applyFont="1" applyFill="1" applyBorder="1"/>
    <xf numFmtId="3" fontId="28" fillId="0" borderId="91" xfId="0" applyNumberFormat="1" applyFont="1" applyFill="1" applyBorder="1" applyAlignment="1">
      <alignment horizontal="right"/>
    </xf>
    <xf numFmtId="0" fontId="28" fillId="0" borderId="0" xfId="0" applyFont="1" applyFill="1" applyBorder="1"/>
    <xf numFmtId="0" fontId="29" fillId="0" borderId="84" xfId="0" applyFont="1" applyBorder="1"/>
    <xf numFmtId="0" fontId="15" fillId="0" borderId="0" xfId="0" applyFont="1" applyFill="1"/>
    <xf numFmtId="3" fontId="23" fillId="0" borderId="81" xfId="0" applyNumberFormat="1" applyFont="1" applyFill="1" applyBorder="1"/>
    <xf numFmtId="3" fontId="23" fillId="0" borderId="81" xfId="0" applyNumberFormat="1" applyFont="1" applyBorder="1"/>
    <xf numFmtId="3" fontId="23" fillId="0" borderId="92" xfId="0" applyNumberFormat="1" applyFont="1" applyFill="1" applyBorder="1" applyAlignment="1">
      <alignment horizontal="right"/>
    </xf>
    <xf numFmtId="3" fontId="23" fillId="0" borderId="35" xfId="0" applyNumberFormat="1" applyFont="1" applyBorder="1" applyAlignment="1">
      <alignment horizontal="right"/>
    </xf>
    <xf numFmtId="3" fontId="23" fillId="0" borderId="35" xfId="0" applyNumberFormat="1" applyFont="1" applyFill="1" applyBorder="1" applyAlignment="1">
      <alignment horizontal="right"/>
    </xf>
    <xf numFmtId="0" fontId="21" fillId="0" borderId="0" xfId="0" applyFont="1" applyAlignment="1"/>
    <xf numFmtId="4" fontId="15" fillId="0" borderId="0" xfId="0" applyNumberFormat="1" applyFont="1" applyFill="1" applyBorder="1" applyAlignment="1">
      <alignment horizontal="right"/>
    </xf>
    <xf numFmtId="4" fontId="23" fillId="0" borderId="69" xfId="0" applyNumberFormat="1" applyFont="1" applyFill="1" applyBorder="1"/>
    <xf numFmtId="4" fontId="23" fillId="0" borderId="35" xfId="0" applyNumberFormat="1" applyFont="1" applyFill="1" applyBorder="1" applyAlignment="1">
      <alignment horizontal="right"/>
    </xf>
    <xf numFmtId="0" fontId="15" fillId="0" borderId="0" xfId="0" applyFont="1" applyAlignment="1">
      <alignment horizontal="center"/>
    </xf>
    <xf numFmtId="37" fontId="11" fillId="0" borderId="97" xfId="13" applyFont="1" applyFill="1" applyBorder="1" applyProtection="1"/>
    <xf numFmtId="37" fontId="5" fillId="0" borderId="97" xfId="13" applyFont="1" applyFill="1" applyBorder="1" applyProtection="1"/>
    <xf numFmtId="37" fontId="5" fillId="0" borderId="97" xfId="13" applyFont="1" applyFill="1" applyBorder="1"/>
    <xf numFmtId="37" fontId="1" fillId="0" borderId="97" xfId="13" applyFill="1" applyBorder="1"/>
    <xf numFmtId="37" fontId="16" fillId="0" borderId="97" xfId="13" applyFont="1" applyFill="1" applyBorder="1" applyProtection="1"/>
    <xf numFmtId="37" fontId="3" fillId="0" borderId="93" xfId="3" applyNumberFormat="1" applyFont="1" applyBorder="1" applyAlignment="1" applyProtection="1">
      <alignment horizontal="center"/>
    </xf>
    <xf numFmtId="37" fontId="4" fillId="0" borderId="93" xfId="3" applyNumberFormat="1" applyFont="1" applyFill="1" applyBorder="1" applyAlignment="1" applyProtection="1">
      <alignment horizontal="center"/>
    </xf>
    <xf numFmtId="37" fontId="4" fillId="0" borderId="93" xfId="3" applyNumberFormat="1" applyFont="1" applyBorder="1" applyAlignment="1" applyProtection="1">
      <alignment horizontal="center"/>
    </xf>
    <xf numFmtId="37" fontId="2" fillId="0" borderId="20" xfId="3" applyNumberFormat="1" applyFont="1" applyBorder="1" applyAlignment="1" applyProtection="1">
      <alignment horizontal="center"/>
    </xf>
    <xf numFmtId="164" fontId="3" fillId="0" borderId="94" xfId="4" applyFont="1" applyBorder="1" applyAlignment="1" applyProtection="1">
      <alignment horizontal="center"/>
    </xf>
    <xf numFmtId="164" fontId="4" fillId="0" borderId="93" xfId="4" applyFont="1" applyBorder="1" applyAlignment="1" applyProtection="1">
      <alignment horizontal="center"/>
    </xf>
    <xf numFmtId="164" fontId="2" fillId="0" borderId="23" xfId="4" applyFont="1" applyBorder="1" applyAlignment="1" applyProtection="1">
      <alignment horizontal="center"/>
    </xf>
    <xf numFmtId="164" fontId="2" fillId="0" borderId="20" xfId="4" applyFont="1" applyBorder="1" applyAlignment="1" applyProtection="1">
      <alignment horizontal="center"/>
    </xf>
    <xf numFmtId="164" fontId="9" fillId="0" borderId="94" xfId="5" applyFont="1" applyBorder="1" applyAlignment="1" applyProtection="1">
      <alignment horizontal="center"/>
    </xf>
    <xf numFmtId="164" fontId="10" fillId="0" borderId="93" xfId="5" applyFont="1" applyBorder="1" applyAlignment="1" applyProtection="1">
      <alignment horizontal="center"/>
    </xf>
    <xf numFmtId="164" fontId="5" fillId="0" borderId="21" xfId="5" applyFont="1" applyBorder="1" applyAlignment="1" applyProtection="1">
      <alignment horizontal="center"/>
    </xf>
    <xf numFmtId="164" fontId="3" fillId="0" borderId="94" xfId="6" applyFont="1" applyBorder="1" applyAlignment="1" applyProtection="1">
      <alignment horizontal="center"/>
    </xf>
    <xf numFmtId="164" fontId="4" fillId="0" borderId="93" xfId="6" applyFont="1" applyBorder="1" applyAlignment="1" applyProtection="1">
      <alignment horizontal="center"/>
    </xf>
    <xf numFmtId="37" fontId="3" fillId="0" borderId="94" xfId="7" applyFont="1" applyBorder="1" applyAlignment="1" applyProtection="1">
      <alignment horizontal="center"/>
    </xf>
    <xf numFmtId="37" fontId="4" fillId="0" borderId="93" xfId="7" applyFont="1" applyBorder="1" applyAlignment="1" applyProtection="1">
      <alignment horizontal="center"/>
    </xf>
    <xf numFmtId="37" fontId="3" fillId="0" borderId="95" xfId="8" applyFont="1" applyBorder="1" applyAlignment="1" applyProtection="1">
      <alignment horizontal="center"/>
    </xf>
    <xf numFmtId="37" fontId="4" fillId="0" borderId="96" xfId="8" applyFont="1" applyBorder="1" applyAlignment="1" applyProtection="1">
      <alignment horizontal="center"/>
    </xf>
    <xf numFmtId="37" fontId="2" fillId="0" borderId="14" xfId="8" applyFont="1" applyFill="1" applyBorder="1" applyAlignment="1" applyProtection="1">
      <alignment horizontal="center"/>
    </xf>
    <xf numFmtId="37" fontId="2" fillId="0" borderId="61" xfId="8" applyFont="1" applyBorder="1" applyAlignment="1" applyProtection="1">
      <alignment horizontal="center"/>
    </xf>
    <xf numFmtId="37" fontId="2" fillId="0" borderId="64" xfId="9" applyNumberFormat="1" applyFont="1" applyBorder="1" applyAlignment="1" applyProtection="1">
      <alignment horizontal="center"/>
    </xf>
    <xf numFmtId="168" fontId="12" fillId="0" borderId="0" xfId="16" applyNumberFormat="1" applyFont="1" applyFill="1" applyBorder="1" applyAlignment="1" applyProtection="1">
      <alignment horizontal="left"/>
    </xf>
    <xf numFmtId="37" fontId="14" fillId="0" borderId="0" xfId="9" applyNumberFormat="1" applyFont="1" applyBorder="1" applyAlignment="1">
      <alignment horizontal="left"/>
    </xf>
    <xf numFmtId="37" fontId="13" fillId="0" borderId="0" xfId="9" applyNumberFormat="1" applyFont="1" applyBorder="1" applyAlignment="1">
      <alignment horizontal="left"/>
    </xf>
    <xf numFmtId="37" fontId="3" fillId="0" borderId="95" xfId="9" applyNumberFormat="1" applyFont="1" applyBorder="1" applyAlignment="1" applyProtection="1">
      <alignment horizontal="center"/>
    </xf>
    <xf numFmtId="37" fontId="4" fillId="0" borderId="96" xfId="9" applyNumberFormat="1" applyFont="1" applyBorder="1" applyAlignment="1" applyProtection="1">
      <alignment horizontal="center"/>
    </xf>
    <xf numFmtId="37" fontId="2" fillId="0" borderId="20" xfId="9" applyNumberFormat="1" applyFont="1" applyBorder="1" applyAlignment="1" applyProtection="1">
      <alignment horizontal="center"/>
    </xf>
    <xf numFmtId="37" fontId="3" fillId="0" borderId="94" xfId="10" applyFont="1" applyBorder="1" applyAlignment="1" applyProtection="1">
      <alignment horizontal="center"/>
    </xf>
    <xf numFmtId="37" fontId="4" fillId="0" borderId="93" xfId="10" applyFont="1" applyBorder="1" applyAlignment="1" applyProtection="1">
      <alignment horizontal="center"/>
    </xf>
    <xf numFmtId="37" fontId="2" fillId="0" borderId="21" xfId="10" applyFont="1" applyBorder="1" applyAlignment="1" applyProtection="1">
      <alignment horizontal="center"/>
    </xf>
    <xf numFmtId="37" fontId="3" fillId="0" borderId="94" xfId="11" applyFont="1" applyBorder="1" applyAlignment="1" applyProtection="1">
      <alignment horizontal="center"/>
    </xf>
    <xf numFmtId="37" fontId="4" fillId="0" borderId="93" xfId="11" applyFont="1" applyBorder="1" applyAlignment="1" applyProtection="1">
      <alignment horizontal="center"/>
    </xf>
    <xf numFmtId="37" fontId="2" fillId="0" borderId="21" xfId="11" applyFont="1" applyBorder="1" applyAlignment="1" applyProtection="1">
      <alignment horizontal="center"/>
    </xf>
    <xf numFmtId="37" fontId="9" fillId="0" borderId="0" xfId="13" applyFont="1" applyFill="1" applyBorder="1" applyAlignment="1" applyProtection="1">
      <alignment horizontal="center"/>
    </xf>
    <xf numFmtId="37" fontId="10" fillId="0" borderId="0" xfId="13" applyFont="1" applyFill="1" applyBorder="1" applyAlignment="1" applyProtection="1">
      <alignment horizontal="center"/>
    </xf>
    <xf numFmtId="37" fontId="5" fillId="0" borderId="2" xfId="13" applyFont="1" applyFill="1" applyBorder="1" applyAlignment="1" applyProtection="1">
      <alignment horizontal="left"/>
    </xf>
    <xf numFmtId="37" fontId="3" fillId="0" borderId="93" xfId="14" applyFont="1" applyFill="1" applyBorder="1" applyAlignment="1" applyProtection="1">
      <alignment horizontal="center"/>
    </xf>
    <xf numFmtId="37" fontId="4" fillId="0" borderId="93" xfId="14" applyFont="1" applyFill="1" applyBorder="1" applyAlignment="1" applyProtection="1">
      <alignment horizontal="center"/>
    </xf>
    <xf numFmtId="37" fontId="2" fillId="0" borderId="21" xfId="14" applyFont="1" applyFill="1" applyBorder="1" applyAlignment="1" applyProtection="1">
      <alignment horizontal="center"/>
    </xf>
    <xf numFmtId="37" fontId="3" fillId="0" borderId="0" xfId="15" applyFont="1" applyBorder="1" applyAlignment="1" applyProtection="1">
      <alignment horizontal="center"/>
    </xf>
    <xf numFmtId="37" fontId="4" fillId="0" borderId="0" xfId="15" applyFont="1" applyBorder="1" applyAlignment="1" applyProtection="1">
      <alignment horizontal="center"/>
    </xf>
    <xf numFmtId="37" fontId="2" fillId="0" borderId="71" xfId="15" applyFont="1" applyFill="1" applyBorder="1" applyAlignment="1" applyProtection="1">
      <alignment horizontal="center"/>
    </xf>
    <xf numFmtId="37" fontId="2" fillId="0" borderId="20" xfId="15" applyFont="1" applyBorder="1" applyAlignment="1" applyProtection="1">
      <alignment horizontal="center"/>
    </xf>
    <xf numFmtId="0" fontId="7" fillId="0" borderId="0" xfId="0" applyFont="1" applyBorder="1" applyAlignment="1">
      <alignment horizontal="left"/>
    </xf>
    <xf numFmtId="0" fontId="18" fillId="0" borderId="0"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0" xfId="0" applyFont="1" applyBorder="1" applyAlignment="1">
      <alignment horizontal="center"/>
    </xf>
    <xf numFmtId="37" fontId="19" fillId="0" borderId="31" xfId="0" applyNumberFormat="1" applyFont="1" applyBorder="1" applyAlignment="1">
      <alignment horizontal="center"/>
    </xf>
    <xf numFmtId="0" fontId="25" fillId="0" borderId="84" xfId="0" applyFont="1" applyBorder="1" applyAlignment="1">
      <alignment wrapText="1"/>
    </xf>
    <xf numFmtId="0" fontId="15" fillId="0" borderId="0" xfId="0" applyFont="1" applyFill="1" applyBorder="1" applyAlignment="1">
      <alignment horizontal="left" wrapText="1"/>
    </xf>
    <xf numFmtId="0" fontId="15" fillId="0" borderId="0" xfId="0" applyFont="1" applyBorder="1" applyAlignment="1">
      <alignment horizontal="left"/>
    </xf>
    <xf numFmtId="0" fontId="28" fillId="0" borderId="87" xfId="0" applyFont="1" applyBorder="1"/>
    <xf numFmtId="0" fontId="28" fillId="0" borderId="84" xfId="0" applyFont="1" applyBorder="1"/>
    <xf numFmtId="0" fontId="25" fillId="0" borderId="84" xfId="0" applyFont="1" applyBorder="1"/>
  </cellXfs>
  <cellStyles count="17">
    <cellStyle name="Millares" xfId="1" builtinId="3"/>
    <cellStyle name="Millares [0]" xfId="2" builtinId="6"/>
    <cellStyle name="Normal" xfId="0" builtinId="0"/>
    <cellStyle name="Normal_AXA" xfId="3"/>
    <cellStyle name="Normal_AXB" xfId="4"/>
    <cellStyle name="Normal_AXC" xfId="5"/>
    <cellStyle name="Normal_AXD" xfId="6"/>
    <cellStyle name="Normal_AXE" xfId="7"/>
    <cellStyle name="Normal_AXF" xfId="8"/>
    <cellStyle name="Normal_AXG (2)" xfId="9"/>
    <cellStyle name="Normal_AXH" xfId="10"/>
    <cellStyle name="Normal_AXI" xfId="11"/>
    <cellStyle name="Normal_AXJ" xfId="12"/>
    <cellStyle name="Normal_NOT2" xfId="13"/>
    <cellStyle name="Normal_NOT3" xfId="14"/>
    <cellStyle name="Normal_NOT4" xfId="15"/>
    <cellStyle name="Porcentaje" xfId="16"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72BF44"/>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3:N37"/>
  <sheetViews>
    <sheetView zoomScale="81" zoomScaleNormal="81" workbookViewId="0"/>
  </sheetViews>
  <sheetFormatPr baseColWidth="10" defaultColWidth="14.6640625" defaultRowHeight="18.75" x14ac:dyDescent="0.3"/>
  <cols>
    <col min="1" max="1" width="48.6640625" style="1" customWidth="1"/>
    <col min="2" max="2" width="23.83203125" style="1" customWidth="1"/>
    <col min="3" max="3" width="22.33203125" style="1" customWidth="1"/>
    <col min="4" max="4" width="21.83203125" style="1" customWidth="1"/>
    <col min="5" max="5" width="22.5" style="1" customWidth="1"/>
    <col min="6" max="6" width="24" style="1" customWidth="1"/>
    <col min="7" max="7" width="24.83203125" style="1" customWidth="1"/>
    <col min="8" max="8" width="10" style="1" customWidth="1"/>
    <col min="9" max="9" width="21.83203125" style="1" customWidth="1"/>
    <col min="10" max="10" width="19.33203125" style="1" customWidth="1"/>
    <col min="11" max="11" width="24.33203125" style="1" customWidth="1"/>
    <col min="12" max="12" width="24.1640625" style="1" customWidth="1"/>
    <col min="13" max="13" width="29.6640625" style="1" customWidth="1"/>
    <col min="14" max="14" width="25.1640625" style="1" customWidth="1"/>
    <col min="15" max="16384" width="14.6640625" style="1"/>
  </cols>
  <sheetData>
    <row r="3" spans="1:14" x14ac:dyDescent="0.3">
      <c r="A3" s="2"/>
      <c r="B3" s="3"/>
      <c r="C3" s="3"/>
      <c r="D3" s="3"/>
      <c r="E3" s="3"/>
      <c r="F3" s="3"/>
      <c r="G3" s="3"/>
      <c r="H3" s="3"/>
      <c r="I3" s="3"/>
      <c r="J3" s="3"/>
      <c r="K3" s="3"/>
      <c r="L3" s="3"/>
      <c r="M3" s="3"/>
      <c r="N3" s="4" t="s">
        <v>0</v>
      </c>
    </row>
    <row r="4" spans="1:14" x14ac:dyDescent="0.3">
      <c r="A4" s="612" t="s">
        <v>1</v>
      </c>
      <c r="B4" s="612"/>
      <c r="C4" s="612"/>
      <c r="D4" s="612"/>
      <c r="E4" s="612"/>
      <c r="F4" s="612"/>
      <c r="G4" s="612"/>
      <c r="H4" s="612"/>
      <c r="I4" s="612"/>
      <c r="J4" s="612"/>
      <c r="K4" s="612"/>
      <c r="L4" s="612"/>
      <c r="M4" s="612"/>
      <c r="N4" s="612"/>
    </row>
    <row r="5" spans="1:14" x14ac:dyDescent="0.3">
      <c r="A5" s="613" t="s">
        <v>2</v>
      </c>
      <c r="B5" s="613"/>
      <c r="C5" s="613"/>
      <c r="D5" s="613"/>
      <c r="E5" s="613"/>
      <c r="F5" s="613"/>
      <c r="G5" s="613"/>
      <c r="H5" s="613"/>
      <c r="I5" s="613"/>
      <c r="J5" s="613"/>
      <c r="K5" s="613"/>
      <c r="L5" s="613"/>
      <c r="M5" s="613"/>
      <c r="N5" s="613"/>
    </row>
    <row r="6" spans="1:14" x14ac:dyDescent="0.3">
      <c r="A6" s="614" t="s">
        <v>3</v>
      </c>
      <c r="B6" s="614"/>
      <c r="C6" s="614"/>
      <c r="D6" s="614"/>
      <c r="E6" s="614"/>
      <c r="F6" s="614"/>
      <c r="G6" s="614"/>
      <c r="H6" s="614"/>
      <c r="I6" s="614"/>
      <c r="J6" s="614"/>
      <c r="K6" s="614"/>
      <c r="L6" s="614"/>
      <c r="M6" s="614"/>
      <c r="N6" s="614"/>
    </row>
    <row r="7" spans="1:14" x14ac:dyDescent="0.3">
      <c r="A7" s="614" t="s">
        <v>4</v>
      </c>
      <c r="B7" s="614"/>
      <c r="C7" s="614"/>
      <c r="D7" s="614"/>
      <c r="E7" s="614"/>
      <c r="F7" s="614"/>
      <c r="G7" s="614"/>
      <c r="H7" s="614"/>
      <c r="I7" s="614"/>
      <c r="J7" s="614"/>
      <c r="K7" s="614"/>
      <c r="L7" s="614"/>
      <c r="M7" s="614"/>
      <c r="N7" s="614"/>
    </row>
    <row r="8" spans="1:14" x14ac:dyDescent="0.3">
      <c r="A8" s="5"/>
      <c r="B8" s="6"/>
      <c r="C8" s="6"/>
      <c r="D8" s="6"/>
      <c r="E8" s="6"/>
      <c r="F8" s="6"/>
      <c r="G8" s="6"/>
      <c r="H8" s="6"/>
      <c r="I8" s="6"/>
      <c r="J8" s="6"/>
      <c r="K8" s="6"/>
      <c r="L8" s="6"/>
      <c r="M8" s="6"/>
      <c r="N8" s="7"/>
    </row>
    <row r="9" spans="1:14" x14ac:dyDescent="0.3">
      <c r="A9" s="8"/>
      <c r="B9" s="615" t="s">
        <v>5</v>
      </c>
      <c r="C9" s="615"/>
      <c r="D9" s="615"/>
      <c r="E9" s="615"/>
      <c r="F9" s="615"/>
      <c r="G9" s="615" t="s">
        <v>6</v>
      </c>
      <c r="H9" s="615"/>
      <c r="I9" s="615"/>
      <c r="J9" s="615"/>
      <c r="K9" s="615"/>
      <c r="L9" s="615"/>
      <c r="M9" s="615"/>
      <c r="N9" s="9"/>
    </row>
    <row r="10" spans="1:14" x14ac:dyDescent="0.3">
      <c r="A10" s="10"/>
      <c r="B10" s="11" t="s">
        <v>7</v>
      </c>
      <c r="C10" s="11" t="s">
        <v>8</v>
      </c>
      <c r="D10" s="11" t="s">
        <v>9</v>
      </c>
      <c r="E10" s="11" t="s">
        <v>10</v>
      </c>
      <c r="F10" s="12" t="s">
        <v>11</v>
      </c>
      <c r="G10" s="11" t="s">
        <v>12</v>
      </c>
      <c r="H10" s="13"/>
      <c r="I10" s="11" t="s">
        <v>13</v>
      </c>
      <c r="J10" s="11"/>
      <c r="K10" s="11" t="s">
        <v>9</v>
      </c>
      <c r="L10" s="14" t="s">
        <v>14</v>
      </c>
      <c r="M10" s="11" t="s">
        <v>12</v>
      </c>
      <c r="N10" s="15"/>
    </row>
    <row r="11" spans="1:14" x14ac:dyDescent="0.3">
      <c r="A11" s="16" t="s">
        <v>15</v>
      </c>
      <c r="B11" s="17" t="s">
        <v>16</v>
      </c>
      <c r="C11" s="17" t="s">
        <v>17</v>
      </c>
      <c r="D11" s="17" t="s">
        <v>18</v>
      </c>
      <c r="E11" s="17" t="s">
        <v>18</v>
      </c>
      <c r="F11" s="18" t="s">
        <v>18</v>
      </c>
      <c r="G11" s="17" t="s">
        <v>19</v>
      </c>
      <c r="H11" s="19"/>
      <c r="I11" s="17" t="s">
        <v>18</v>
      </c>
      <c r="J11" s="17" t="s">
        <v>20</v>
      </c>
      <c r="K11" s="17" t="s">
        <v>18</v>
      </c>
      <c r="L11" s="20" t="s">
        <v>18</v>
      </c>
      <c r="M11" s="17" t="s">
        <v>21</v>
      </c>
      <c r="N11" s="21" t="s">
        <v>22</v>
      </c>
    </row>
    <row r="12" spans="1:14" x14ac:dyDescent="0.3">
      <c r="A12" s="22"/>
      <c r="B12" s="23"/>
      <c r="C12" s="24" t="s">
        <v>16</v>
      </c>
      <c r="D12" s="25" t="s">
        <v>23</v>
      </c>
      <c r="E12" s="25" t="s">
        <v>23</v>
      </c>
      <c r="F12" s="25" t="s">
        <v>23</v>
      </c>
      <c r="G12" s="24" t="s">
        <v>16</v>
      </c>
      <c r="H12" s="24" t="s">
        <v>24</v>
      </c>
      <c r="I12" s="25" t="s">
        <v>23</v>
      </c>
      <c r="J12" s="17"/>
      <c r="K12" s="25" t="s">
        <v>23</v>
      </c>
      <c r="L12" s="25" t="s">
        <v>23</v>
      </c>
      <c r="M12" s="24" t="s">
        <v>16</v>
      </c>
      <c r="N12" s="26" t="s">
        <v>25</v>
      </c>
    </row>
    <row r="13" spans="1:14" x14ac:dyDescent="0.3">
      <c r="A13" s="5"/>
      <c r="B13" s="13"/>
      <c r="C13" s="27"/>
      <c r="D13" s="13"/>
      <c r="E13" s="27"/>
      <c r="F13" s="13"/>
      <c r="G13" s="27"/>
      <c r="H13" s="13"/>
      <c r="I13" s="27"/>
      <c r="J13" s="13"/>
      <c r="K13" s="28"/>
      <c r="L13" s="29"/>
      <c r="M13" s="19"/>
      <c r="N13" s="15"/>
    </row>
    <row r="14" spans="1:14" x14ac:dyDescent="0.3">
      <c r="A14" s="30" t="s">
        <v>26</v>
      </c>
      <c r="B14" s="31">
        <v>1039776</v>
      </c>
      <c r="C14" s="32">
        <f>70172</f>
        <v>70172</v>
      </c>
      <c r="D14" s="31">
        <v>0</v>
      </c>
      <c r="E14" s="32">
        <v>0</v>
      </c>
      <c r="F14" s="31">
        <f>SUM(B14:E14)</f>
        <v>1109948</v>
      </c>
      <c r="G14" s="32">
        <v>577782</v>
      </c>
      <c r="H14" s="33" t="s">
        <v>27</v>
      </c>
      <c r="I14" s="32">
        <v>73139</v>
      </c>
      <c r="J14" s="31">
        <v>0</v>
      </c>
      <c r="K14" s="34">
        <v>0</v>
      </c>
      <c r="L14" s="32">
        <v>0</v>
      </c>
      <c r="M14" s="31">
        <f>SUM(G14:L14)</f>
        <v>650921</v>
      </c>
      <c r="N14" s="35">
        <f>F14-M14</f>
        <v>459027</v>
      </c>
    </row>
    <row r="15" spans="1:14" x14ac:dyDescent="0.3">
      <c r="A15" s="30"/>
      <c r="B15" s="31"/>
      <c r="C15" s="32"/>
      <c r="D15" s="31"/>
      <c r="E15" s="32"/>
      <c r="F15" s="31"/>
      <c r="G15" s="32"/>
      <c r="H15" s="33"/>
      <c r="I15" s="32"/>
      <c r="J15" s="31"/>
      <c r="K15" s="34"/>
      <c r="L15" s="32"/>
      <c r="M15" s="31"/>
      <c r="N15" s="35"/>
    </row>
    <row r="16" spans="1:14" x14ac:dyDescent="0.3">
      <c r="A16" s="30" t="s">
        <v>28</v>
      </c>
      <c r="B16" s="31">
        <v>2894</v>
      </c>
      <c r="C16" s="32">
        <v>0</v>
      </c>
      <c r="D16" s="31">
        <v>0</v>
      </c>
      <c r="E16" s="32">
        <v>0</v>
      </c>
      <c r="F16" s="31">
        <f>SUM(B16:E16)</f>
        <v>2894</v>
      </c>
      <c r="G16" s="32">
        <v>587</v>
      </c>
      <c r="H16" s="33" t="s">
        <v>27</v>
      </c>
      <c r="I16" s="32">
        <v>231</v>
      </c>
      <c r="J16" s="31">
        <v>0</v>
      </c>
      <c r="K16" s="34">
        <v>0</v>
      </c>
      <c r="L16" s="32">
        <v>0</v>
      </c>
      <c r="M16" s="31">
        <f>SUM(G16:L16)</f>
        <v>818</v>
      </c>
      <c r="N16" s="35">
        <f>F16-M16</f>
        <v>2076</v>
      </c>
    </row>
    <row r="17" spans="1:14" x14ac:dyDescent="0.3">
      <c r="A17" s="5"/>
      <c r="B17" s="31"/>
      <c r="C17" s="32"/>
      <c r="D17" s="31"/>
      <c r="E17" s="32"/>
      <c r="F17" s="31"/>
      <c r="G17" s="32"/>
      <c r="H17" s="31"/>
      <c r="I17" s="36"/>
      <c r="J17" s="31"/>
      <c r="K17" s="34"/>
      <c r="L17" s="37"/>
      <c r="M17" s="31"/>
      <c r="N17" s="35"/>
    </row>
    <row r="18" spans="1:14" x14ac:dyDescent="0.3">
      <c r="A18" s="30" t="s">
        <v>29</v>
      </c>
      <c r="B18" s="31">
        <v>40720</v>
      </c>
      <c r="C18" s="32">
        <v>0</v>
      </c>
      <c r="D18" s="31">
        <v>0</v>
      </c>
      <c r="E18" s="32">
        <v>0</v>
      </c>
      <c r="F18" s="31">
        <f>SUM(B18:E18)</f>
        <v>40720</v>
      </c>
      <c r="G18" s="32">
        <v>12011</v>
      </c>
      <c r="H18" s="33" t="s">
        <v>30</v>
      </c>
      <c r="I18" s="32">
        <v>5580</v>
      </c>
      <c r="J18" s="31">
        <v>0</v>
      </c>
      <c r="K18" s="34">
        <v>0</v>
      </c>
      <c r="L18" s="32">
        <v>0</v>
      </c>
      <c r="M18" s="31">
        <f>SUM(G18:L18)</f>
        <v>17591</v>
      </c>
      <c r="N18" s="35">
        <f>F18-M18</f>
        <v>23129</v>
      </c>
    </row>
    <row r="19" spans="1:14" x14ac:dyDescent="0.3">
      <c r="A19" s="5"/>
      <c r="B19" s="31"/>
      <c r="C19" s="32"/>
      <c r="D19" s="31"/>
      <c r="E19" s="32"/>
      <c r="F19" s="31"/>
      <c r="G19" s="32"/>
      <c r="H19" s="31"/>
      <c r="I19" s="36"/>
      <c r="J19" s="31"/>
      <c r="K19" s="34"/>
      <c r="L19" s="37"/>
      <c r="M19" s="31"/>
      <c r="N19" s="35"/>
    </row>
    <row r="20" spans="1:14" x14ac:dyDescent="0.3">
      <c r="A20" s="30" t="s">
        <v>31</v>
      </c>
      <c r="B20" s="31">
        <v>2626938</v>
      </c>
      <c r="C20" s="32">
        <f>226804</f>
        <v>226804</v>
      </c>
      <c r="D20" s="31">
        <v>0</v>
      </c>
      <c r="E20" s="32">
        <v>0</v>
      </c>
      <c r="F20" s="31">
        <f>SUM(B20:E20)</f>
        <v>2853742</v>
      </c>
      <c r="G20" s="32">
        <v>2073175</v>
      </c>
      <c r="H20" s="33" t="s">
        <v>30</v>
      </c>
      <c r="I20" s="32">
        <v>206894</v>
      </c>
      <c r="J20" s="31">
        <v>0</v>
      </c>
      <c r="K20" s="31">
        <v>0</v>
      </c>
      <c r="L20" s="32">
        <v>0</v>
      </c>
      <c r="M20" s="31">
        <f>SUM(G20:L20)</f>
        <v>2280069</v>
      </c>
      <c r="N20" s="35">
        <f>F20-M20</f>
        <v>573673</v>
      </c>
    </row>
    <row r="21" spans="1:14" x14ac:dyDescent="0.3">
      <c r="A21" s="30"/>
      <c r="B21" s="31"/>
      <c r="C21" s="32"/>
      <c r="D21" s="31"/>
      <c r="E21" s="32"/>
      <c r="F21" s="31"/>
      <c r="G21" s="32"/>
      <c r="H21" s="33"/>
      <c r="I21" s="32"/>
      <c r="J21" s="31"/>
      <c r="K21" s="34"/>
      <c r="L21" s="37"/>
      <c r="M21" s="31"/>
      <c r="N21" s="35"/>
    </row>
    <row r="22" spans="1:14" x14ac:dyDescent="0.3">
      <c r="A22" s="30" t="s">
        <v>32</v>
      </c>
      <c r="B22" s="31">
        <v>401171</v>
      </c>
      <c r="C22" s="32">
        <v>0</v>
      </c>
      <c r="D22" s="31">
        <v>0</v>
      </c>
      <c r="E22" s="32">
        <v>0</v>
      </c>
      <c r="F22" s="31">
        <f>SUM(B22:E22)</f>
        <v>401171</v>
      </c>
      <c r="G22" s="32">
        <v>159881</v>
      </c>
      <c r="H22" s="33" t="s">
        <v>33</v>
      </c>
      <c r="I22" s="32">
        <v>64187</v>
      </c>
      <c r="J22" s="31">
        <v>0</v>
      </c>
      <c r="K22" s="34">
        <v>0</v>
      </c>
      <c r="L22" s="32">
        <v>0</v>
      </c>
      <c r="M22" s="31">
        <f>SUM(G22:L22)</f>
        <v>224068</v>
      </c>
      <c r="N22" s="35">
        <f>F22-M22</f>
        <v>177103</v>
      </c>
    </row>
    <row r="23" spans="1:14" x14ac:dyDescent="0.3">
      <c r="A23" s="5"/>
      <c r="B23" s="31"/>
      <c r="C23" s="32"/>
      <c r="D23" s="31"/>
      <c r="E23" s="32"/>
      <c r="F23" s="31"/>
      <c r="G23" s="32"/>
      <c r="H23" s="31"/>
      <c r="I23" s="36"/>
      <c r="J23" s="31"/>
      <c r="K23" s="34"/>
      <c r="L23" s="37"/>
      <c r="M23" s="31"/>
      <c r="N23" s="35"/>
    </row>
    <row r="24" spans="1:14" x14ac:dyDescent="0.3">
      <c r="A24" s="30" t="s">
        <v>34</v>
      </c>
      <c r="B24" s="31">
        <v>1491926</v>
      </c>
      <c r="C24" s="32">
        <v>0</v>
      </c>
      <c r="D24" s="31">
        <v>0</v>
      </c>
      <c r="E24" s="32">
        <v>0</v>
      </c>
      <c r="F24" s="31">
        <f>SUM(B24:E24)</f>
        <v>1491926</v>
      </c>
      <c r="G24" s="32">
        <v>0</v>
      </c>
      <c r="H24" s="33" t="s">
        <v>35</v>
      </c>
      <c r="I24" s="32">
        <v>0</v>
      </c>
      <c r="J24" s="31">
        <v>0</v>
      </c>
      <c r="K24" s="34">
        <v>0</v>
      </c>
      <c r="L24" s="32">
        <v>0</v>
      </c>
      <c r="M24" s="31">
        <v>0</v>
      </c>
      <c r="N24" s="35">
        <f>F24</f>
        <v>1491926</v>
      </c>
    </row>
    <row r="25" spans="1:14" x14ac:dyDescent="0.3">
      <c r="A25" s="5"/>
      <c r="B25" s="31"/>
      <c r="C25" s="32"/>
      <c r="D25" s="31"/>
      <c r="E25" s="32"/>
      <c r="F25" s="31"/>
      <c r="G25" s="32"/>
      <c r="H25" s="31"/>
      <c r="I25" s="36"/>
      <c r="J25" s="31"/>
      <c r="K25" s="34"/>
      <c r="L25" s="37"/>
      <c r="M25" s="31"/>
      <c r="N25" s="35"/>
    </row>
    <row r="26" spans="1:14" x14ac:dyDescent="0.3">
      <c r="A26" s="30" t="s">
        <v>36</v>
      </c>
      <c r="B26" s="31">
        <v>5012377</v>
      </c>
      <c r="C26" s="32">
        <v>1058816</v>
      </c>
      <c r="D26" s="31">
        <v>0</v>
      </c>
      <c r="E26" s="32">
        <v>0</v>
      </c>
      <c r="F26" s="31">
        <f>SUM(B26:E26)</f>
        <v>6071193</v>
      </c>
      <c r="G26" s="32">
        <v>1456105</v>
      </c>
      <c r="H26" s="33" t="s">
        <v>37</v>
      </c>
      <c r="I26" s="32">
        <v>180840</v>
      </c>
      <c r="J26" s="31">
        <v>0</v>
      </c>
      <c r="K26" s="34">
        <v>0</v>
      </c>
      <c r="L26" s="32">
        <v>0</v>
      </c>
      <c r="M26" s="31">
        <f>SUM(G26:L26)</f>
        <v>1636945</v>
      </c>
      <c r="N26" s="35">
        <f>F26-M26</f>
        <v>4434248</v>
      </c>
    </row>
    <row r="27" spans="1:14" x14ac:dyDescent="0.3">
      <c r="A27" s="5"/>
      <c r="B27" s="31"/>
      <c r="C27" s="32"/>
      <c r="D27" s="31"/>
      <c r="E27" s="32"/>
      <c r="F27" s="31"/>
      <c r="G27" s="32"/>
      <c r="H27" s="31"/>
      <c r="I27" s="36"/>
      <c r="J27" s="31"/>
      <c r="K27" s="34"/>
      <c r="L27" s="37"/>
      <c r="M27" s="31"/>
      <c r="N27" s="35"/>
    </row>
    <row r="28" spans="1:14" x14ac:dyDescent="0.3">
      <c r="A28" s="30" t="s">
        <v>38</v>
      </c>
      <c r="B28" s="31">
        <v>412556</v>
      </c>
      <c r="C28" s="32">
        <v>2603</v>
      </c>
      <c r="D28" s="31">
        <v>0</v>
      </c>
      <c r="E28" s="32">
        <v>0</v>
      </c>
      <c r="F28" s="31">
        <f>SUM(B28:E28)</f>
        <v>415159</v>
      </c>
      <c r="G28" s="32">
        <v>360737</v>
      </c>
      <c r="H28" s="33" t="s">
        <v>33</v>
      </c>
      <c r="I28" s="32">
        <v>14696</v>
      </c>
      <c r="J28" s="31">
        <v>0</v>
      </c>
      <c r="K28" s="34">
        <v>0</v>
      </c>
      <c r="L28" s="32">
        <v>0</v>
      </c>
      <c r="M28" s="31">
        <f>SUM(G28:L28)</f>
        <v>375433</v>
      </c>
      <c r="N28" s="35">
        <f>F28-M28</f>
        <v>39726</v>
      </c>
    </row>
    <row r="29" spans="1:14" x14ac:dyDescent="0.3">
      <c r="A29" s="30"/>
      <c r="B29" s="31"/>
      <c r="C29" s="32"/>
      <c r="D29" s="31"/>
      <c r="E29" s="32"/>
      <c r="F29" s="31"/>
      <c r="G29" s="32"/>
      <c r="H29" s="33"/>
      <c r="I29" s="32"/>
      <c r="J29" s="31"/>
      <c r="K29" s="34"/>
      <c r="L29" s="32"/>
      <c r="M29" s="31"/>
      <c r="N29" s="35"/>
    </row>
    <row r="30" spans="1:14" x14ac:dyDescent="0.3">
      <c r="A30" s="30" t="s">
        <v>39</v>
      </c>
      <c r="B30" s="31">
        <v>961089</v>
      </c>
      <c r="C30" s="32">
        <f>7285+466696</f>
        <v>473981</v>
      </c>
      <c r="D30" s="31">
        <v>0</v>
      </c>
      <c r="E30" s="32">
        <v>0</v>
      </c>
      <c r="F30" s="31">
        <f>SUM(B30:E30)</f>
        <v>1435070</v>
      </c>
      <c r="G30" s="32">
        <v>0</v>
      </c>
      <c r="H30" s="33"/>
      <c r="I30" s="32">
        <v>0</v>
      </c>
      <c r="J30" s="31">
        <v>0</v>
      </c>
      <c r="K30" s="34">
        <v>0</v>
      </c>
      <c r="L30" s="32">
        <v>0</v>
      </c>
      <c r="M30" s="31">
        <f>SUM(G30:L30)</f>
        <v>0</v>
      </c>
      <c r="N30" s="35">
        <f>F30-M30</f>
        <v>1435070</v>
      </c>
    </row>
    <row r="31" spans="1:14" x14ac:dyDescent="0.3">
      <c r="A31" s="30"/>
      <c r="B31" s="31"/>
      <c r="C31" s="32"/>
      <c r="D31" s="31"/>
      <c r="E31" s="32"/>
      <c r="F31" s="31"/>
      <c r="G31" s="32"/>
      <c r="H31" s="33"/>
      <c r="I31" s="32"/>
      <c r="J31" s="38"/>
      <c r="K31" s="34"/>
      <c r="L31" s="37"/>
      <c r="M31" s="31"/>
      <c r="N31" s="35"/>
    </row>
    <row r="32" spans="1:14" x14ac:dyDescent="0.3">
      <c r="A32" s="39" t="s">
        <v>40</v>
      </c>
      <c r="B32" s="40">
        <f t="shared" ref="B32:G32" si="0">SUM(B14:B31)</f>
        <v>11989447</v>
      </c>
      <c r="C32" s="40">
        <f t="shared" si="0"/>
        <v>1832376</v>
      </c>
      <c r="D32" s="40">
        <f t="shared" si="0"/>
        <v>0</v>
      </c>
      <c r="E32" s="40">
        <f t="shared" si="0"/>
        <v>0</v>
      </c>
      <c r="F32" s="40">
        <f t="shared" si="0"/>
        <v>13821823</v>
      </c>
      <c r="G32" s="40">
        <f t="shared" si="0"/>
        <v>4640278</v>
      </c>
      <c r="H32" s="40"/>
      <c r="I32" s="40">
        <f t="shared" ref="I32:N32" si="1">SUM(I14:I31)</f>
        <v>545567</v>
      </c>
      <c r="J32" s="40">
        <f t="shared" si="1"/>
        <v>0</v>
      </c>
      <c r="K32" s="40">
        <f t="shared" si="1"/>
        <v>0</v>
      </c>
      <c r="L32" s="40">
        <f t="shared" si="1"/>
        <v>0</v>
      </c>
      <c r="M32" s="40">
        <f t="shared" si="1"/>
        <v>5185845</v>
      </c>
      <c r="N32" s="41">
        <f t="shared" si="1"/>
        <v>8635978</v>
      </c>
    </row>
    <row r="33" spans="1:14" x14ac:dyDescent="0.3">
      <c r="A33" s="5"/>
      <c r="B33" s="31"/>
      <c r="C33" s="32"/>
      <c r="D33" s="31"/>
      <c r="E33" s="32" t="s">
        <v>41</v>
      </c>
      <c r="F33" s="31"/>
      <c r="G33" s="32"/>
      <c r="H33" s="31"/>
      <c r="I33" s="32"/>
      <c r="J33" s="42"/>
      <c r="K33" s="34"/>
      <c r="L33" s="37"/>
      <c r="M33" s="31"/>
      <c r="N33" s="35"/>
    </row>
    <row r="34" spans="1:14" x14ac:dyDescent="0.3">
      <c r="A34" s="30" t="s">
        <v>42</v>
      </c>
      <c r="B34" s="31">
        <v>18868197</v>
      </c>
      <c r="C34" s="32">
        <v>3354015</v>
      </c>
      <c r="D34" s="31">
        <v>-1752569</v>
      </c>
      <c r="E34" s="32">
        <v>0</v>
      </c>
      <c r="F34" s="31">
        <f>SUM(B34:E34)</f>
        <v>20469643</v>
      </c>
      <c r="G34" s="32">
        <v>13831529</v>
      </c>
      <c r="H34" s="33" t="s">
        <v>30</v>
      </c>
      <c r="I34" s="32">
        <v>2513995</v>
      </c>
      <c r="J34" s="31">
        <v>0</v>
      </c>
      <c r="K34" s="31">
        <f>-1051001</f>
        <v>-1051001</v>
      </c>
      <c r="L34" s="32">
        <v>0</v>
      </c>
      <c r="M34" s="31">
        <f>SUM(G34:L34)</f>
        <v>15294523</v>
      </c>
      <c r="N34" s="35">
        <f>F34-M34</f>
        <v>5175120</v>
      </c>
    </row>
    <row r="35" spans="1:14" x14ac:dyDescent="0.3">
      <c r="A35" s="5"/>
      <c r="B35" s="38"/>
      <c r="C35" s="32" t="s">
        <v>41</v>
      </c>
      <c r="D35" s="38"/>
      <c r="E35" s="32"/>
      <c r="F35" s="38"/>
      <c r="G35" s="32"/>
      <c r="H35" s="38"/>
      <c r="I35" s="32"/>
      <c r="J35" s="38"/>
      <c r="K35" s="43"/>
      <c r="L35" s="37"/>
      <c r="M35" s="31"/>
      <c r="N35" s="35"/>
    </row>
    <row r="36" spans="1:14" x14ac:dyDescent="0.3">
      <c r="A36" s="39" t="s">
        <v>43</v>
      </c>
      <c r="B36" s="40">
        <f>SUM(B32:B35)-1</f>
        <v>30857643</v>
      </c>
      <c r="C36" s="40">
        <f>SUM(C32:C34)</f>
        <v>5186391</v>
      </c>
      <c r="D36" s="40">
        <f>SUM(D32:D34)</f>
        <v>-1752569</v>
      </c>
      <c r="E36" s="40">
        <f>SUM(E32:E34)</f>
        <v>0</v>
      </c>
      <c r="F36" s="44">
        <f>SUM(F32:F34)</f>
        <v>34291466</v>
      </c>
      <c r="G36" s="44">
        <f>SUM(G32:G34)</f>
        <v>18471807</v>
      </c>
      <c r="H36" s="40"/>
      <c r="I36" s="40">
        <f>SUM(I32:I34)</f>
        <v>3059562</v>
      </c>
      <c r="J36" s="40">
        <f>SUM(J32:J34)</f>
        <v>0</v>
      </c>
      <c r="K36" s="40">
        <f>SUM(K32:K34)</f>
        <v>-1051001</v>
      </c>
      <c r="L36" s="45">
        <f>SUM(L32:L34)</f>
        <v>0</v>
      </c>
      <c r="M36" s="40">
        <f>SUM(G36:L36)</f>
        <v>20480368</v>
      </c>
      <c r="N36" s="46">
        <f>SUM(N32:N35)</f>
        <v>13811098</v>
      </c>
    </row>
    <row r="37" spans="1:14" x14ac:dyDescent="0.3">
      <c r="A37" s="47" t="s">
        <v>44</v>
      </c>
      <c r="B37" s="48">
        <v>26978264</v>
      </c>
      <c r="C37" s="48">
        <v>4544175</v>
      </c>
      <c r="D37" s="48">
        <v>-1160116</v>
      </c>
      <c r="E37" s="48">
        <v>495321</v>
      </c>
      <c r="F37" s="48">
        <f>SUM(B37:E37)+1</f>
        <v>30857645</v>
      </c>
      <c r="G37" s="48">
        <v>15971676</v>
      </c>
      <c r="H37" s="48"/>
      <c r="I37" s="48">
        <v>2600727</v>
      </c>
      <c r="J37" s="48">
        <v>1</v>
      </c>
      <c r="K37" s="48">
        <v>-237600</v>
      </c>
      <c r="L37" s="48">
        <v>137003</v>
      </c>
      <c r="M37" s="49">
        <f>SUM(G37:L37)</f>
        <v>18471807</v>
      </c>
      <c r="N37" s="50">
        <f>+F37-M37-1</f>
        <v>12385837</v>
      </c>
    </row>
  </sheetData>
  <sheetProtection selectLockedCells="1" selectUnlockedCells="1"/>
  <mergeCells count="6">
    <mergeCell ref="A4:N4"/>
    <mergeCell ref="A5:N5"/>
    <mergeCell ref="A6:N6"/>
    <mergeCell ref="A7:N7"/>
    <mergeCell ref="B9:F9"/>
    <mergeCell ref="G9:M9"/>
  </mergeCells>
  <pageMargins left="1.3777777777777778" right="0.90555555555555556" top="1.1020833333333333" bottom="0.31527777777777777" header="0.51180555555555551" footer="0.51180555555555551"/>
  <pageSetup firstPageNumber="0" orientation="landscape" horizontalDpi="300" verticalDpi="3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B7"/>
  <sheetViews>
    <sheetView zoomScale="81" zoomScaleNormal="81" workbookViewId="0">
      <selection activeCell="C4" sqref="C4"/>
    </sheetView>
  </sheetViews>
  <sheetFormatPr baseColWidth="10" defaultColWidth="14.6640625" defaultRowHeight="18.75" x14ac:dyDescent="0.3"/>
  <cols>
    <col min="1" max="1" width="68.6640625" style="396" customWidth="1"/>
    <col min="2" max="2" width="23.6640625" style="396" customWidth="1"/>
    <col min="3" max="3" width="26.1640625" style="396" customWidth="1"/>
    <col min="4" max="16384" width="14.6640625" style="396"/>
  </cols>
  <sheetData>
    <row r="7" spans="2:2" x14ac:dyDescent="0.3">
      <c r="B7" s="397" t="s">
        <v>235</v>
      </c>
    </row>
  </sheetData>
  <sheetProtection selectLockedCells="1" selectUnlockedCells="1"/>
  <printOptions horizontalCentered="1"/>
  <pageMargins left="0.98402777777777772" right="0.51180555555555551" top="0.90555555555555556" bottom="0.31527777777777777" header="0.51180555555555551" footer="0.51180555555555551"/>
  <pageSetup firstPageNumber="0"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0"/>
    <pageSetUpPr fitToPage="1"/>
  </sheetPr>
  <dimension ref="A1:F71"/>
  <sheetViews>
    <sheetView showGridLines="0" tabSelected="1" topLeftCell="E1" zoomScale="90" zoomScaleNormal="90" workbookViewId="0">
      <selection activeCell="V7" sqref="V7"/>
    </sheetView>
  </sheetViews>
  <sheetFormatPr baseColWidth="10" defaultColWidth="14.6640625" defaultRowHeight="18.75" x14ac:dyDescent="0.3"/>
  <cols>
    <col min="1" max="1" width="56.83203125" style="398" customWidth="1"/>
    <col min="2" max="2" width="24" style="398" customWidth="1"/>
    <col min="3" max="3" width="22.33203125" style="398" customWidth="1"/>
    <col min="4" max="4" width="61" style="398" customWidth="1"/>
    <col min="5" max="5" width="25.33203125" style="398" customWidth="1"/>
    <col min="6" max="6" width="26.5" style="398" customWidth="1"/>
    <col min="7" max="16384" width="14.6640625" style="398"/>
  </cols>
  <sheetData>
    <row r="1" spans="1:6" x14ac:dyDescent="0.3">
      <c r="A1" s="644" t="s">
        <v>1</v>
      </c>
      <c r="B1" s="644"/>
      <c r="C1" s="644"/>
      <c r="D1" s="644"/>
      <c r="E1" s="644"/>
      <c r="F1" s="644"/>
    </row>
    <row r="2" spans="1:6" ht="6" customHeight="1" x14ac:dyDescent="0.3">
      <c r="A2" s="399"/>
      <c r="B2" s="400"/>
      <c r="C2" s="400"/>
      <c r="D2" s="400"/>
      <c r="E2" s="400"/>
      <c r="F2" s="400"/>
    </row>
    <row r="3" spans="1:6" x14ac:dyDescent="0.3">
      <c r="A3" s="645" t="s">
        <v>236</v>
      </c>
      <c r="B3" s="645"/>
      <c r="C3" s="645"/>
      <c r="D3" s="645"/>
      <c r="E3" s="645"/>
      <c r="F3" s="645"/>
    </row>
    <row r="4" spans="1:6" x14ac:dyDescent="0.3">
      <c r="A4" s="645" t="s">
        <v>237</v>
      </c>
      <c r="B4" s="645"/>
      <c r="C4" s="645"/>
      <c r="D4" s="645"/>
      <c r="E4" s="645"/>
      <c r="F4" s="645"/>
    </row>
    <row r="5" spans="1:6" ht="3" customHeight="1" x14ac:dyDescent="0.3">
      <c r="A5" s="401"/>
      <c r="B5" s="401"/>
      <c r="C5" s="401"/>
      <c r="D5" s="401"/>
      <c r="E5" s="401"/>
      <c r="F5" s="400"/>
    </row>
    <row r="6" spans="1:6" x14ac:dyDescent="0.3">
      <c r="A6" s="402" t="s">
        <v>238</v>
      </c>
      <c r="B6" s="403">
        <v>44196</v>
      </c>
      <c r="C6" s="403">
        <v>43830</v>
      </c>
      <c r="D6" s="404" t="s">
        <v>239</v>
      </c>
      <c r="E6" s="403">
        <f>+B6</f>
        <v>44196</v>
      </c>
      <c r="F6" s="403">
        <f>+C6</f>
        <v>43830</v>
      </c>
    </row>
    <row r="7" spans="1:6" x14ac:dyDescent="0.3">
      <c r="A7" s="405" t="s">
        <v>240</v>
      </c>
      <c r="B7" s="406" t="s">
        <v>41</v>
      </c>
      <c r="C7" s="406" t="s">
        <v>41</v>
      </c>
      <c r="D7" s="407" t="s">
        <v>241</v>
      </c>
      <c r="E7" s="408"/>
      <c r="F7" s="409"/>
    </row>
    <row r="8" spans="1:6" x14ac:dyDescent="0.3">
      <c r="A8" s="410"/>
      <c r="B8" s="411"/>
      <c r="C8" s="411"/>
      <c r="D8" s="412" t="s">
        <v>242</v>
      </c>
      <c r="E8" s="413">
        <f>SUM(E9:E12)</f>
        <v>11160821</v>
      </c>
      <c r="F8" s="607">
        <f>SUM(F9:F12)</f>
        <v>12562224</v>
      </c>
    </row>
    <row r="9" spans="1:6" x14ac:dyDescent="0.3">
      <c r="A9" s="415" t="s">
        <v>243</v>
      </c>
      <c r="B9" s="416">
        <v>8815263</v>
      </c>
      <c r="C9" s="416">
        <v>8753083</v>
      </c>
      <c r="D9" s="417" t="s">
        <v>244</v>
      </c>
      <c r="E9" s="418">
        <v>6792028</v>
      </c>
      <c r="F9" s="608">
        <v>8351150</v>
      </c>
    </row>
    <row r="10" spans="1:6" x14ac:dyDescent="0.3">
      <c r="A10" s="415" t="s">
        <v>245</v>
      </c>
      <c r="B10" s="416">
        <v>29024113</v>
      </c>
      <c r="C10" s="416">
        <v>29540126</v>
      </c>
      <c r="D10" s="417" t="s">
        <v>162</v>
      </c>
      <c r="E10" s="418">
        <v>1157600</v>
      </c>
      <c r="F10" s="608">
        <v>933505</v>
      </c>
    </row>
    <row r="11" spans="1:6" x14ac:dyDescent="0.3">
      <c r="A11" s="415" t="s">
        <v>246</v>
      </c>
      <c r="B11" s="416">
        <v>8113939</v>
      </c>
      <c r="C11" s="416">
        <v>5700199</v>
      </c>
      <c r="D11" s="417" t="s">
        <v>149</v>
      </c>
      <c r="E11" s="418">
        <v>43063</v>
      </c>
      <c r="F11" s="608">
        <v>40071</v>
      </c>
    </row>
    <row r="12" spans="1:6" x14ac:dyDescent="0.3">
      <c r="A12" s="415" t="s">
        <v>82</v>
      </c>
      <c r="B12" s="416">
        <v>0</v>
      </c>
      <c r="C12" s="416">
        <v>0</v>
      </c>
      <c r="D12" s="419" t="s">
        <v>247</v>
      </c>
      <c r="E12" s="408">
        <v>3168130</v>
      </c>
      <c r="F12" s="609">
        <v>3237498</v>
      </c>
    </row>
    <row r="13" spans="1:6" x14ac:dyDescent="0.3">
      <c r="A13" s="415" t="s">
        <v>248</v>
      </c>
      <c r="B13" s="416">
        <v>12606389</v>
      </c>
      <c r="C13" s="416">
        <v>10358088</v>
      </c>
      <c r="D13" s="419"/>
      <c r="E13" s="408"/>
      <c r="F13" s="609"/>
    </row>
    <row r="14" spans="1:6" x14ac:dyDescent="0.3">
      <c r="A14" s="415" t="s">
        <v>157</v>
      </c>
      <c r="B14" s="416">
        <v>13805</v>
      </c>
      <c r="C14" s="416">
        <v>11832</v>
      </c>
      <c r="D14" s="420" t="s">
        <v>249</v>
      </c>
      <c r="E14" s="413">
        <f>SUM(E15:E20)</f>
        <v>1763810</v>
      </c>
      <c r="F14" s="607">
        <f>SUM(F15:F20)</f>
        <v>2188537</v>
      </c>
    </row>
    <row r="15" spans="1:6" x14ac:dyDescent="0.3">
      <c r="A15" s="415" t="s">
        <v>250</v>
      </c>
      <c r="B15" s="416">
        <v>14715</v>
      </c>
      <c r="C15" s="416">
        <v>10649</v>
      </c>
      <c r="D15" s="417" t="s">
        <v>251</v>
      </c>
      <c r="E15" s="418">
        <v>0</v>
      </c>
      <c r="F15" s="608">
        <v>0</v>
      </c>
    </row>
    <row r="16" spans="1:6" x14ac:dyDescent="0.3">
      <c r="A16" s="415" t="s">
        <v>252</v>
      </c>
      <c r="B16" s="416">
        <v>0</v>
      </c>
      <c r="C16" s="416">
        <v>0</v>
      </c>
      <c r="D16" s="417" t="s">
        <v>253</v>
      </c>
      <c r="E16" s="418">
        <v>0</v>
      </c>
      <c r="F16" s="608">
        <v>0</v>
      </c>
    </row>
    <row r="17" spans="1:6" x14ac:dyDescent="0.3">
      <c r="A17" s="421" t="s">
        <v>254</v>
      </c>
      <c r="B17" s="422">
        <f>SUM(B9:B16)</f>
        <v>58588224</v>
      </c>
      <c r="C17" s="422">
        <f>SUM(C9:C16)</f>
        <v>54373977</v>
      </c>
      <c r="D17" s="417" t="s">
        <v>255</v>
      </c>
      <c r="E17" s="418">
        <v>0</v>
      </c>
      <c r="F17" s="608">
        <v>0</v>
      </c>
    </row>
    <row r="18" spans="1:6" x14ac:dyDescent="0.3">
      <c r="A18" s="410"/>
      <c r="B18" s="410"/>
      <c r="C18" s="410"/>
      <c r="D18" s="417" t="s">
        <v>256</v>
      </c>
      <c r="E18" s="418">
        <v>1263810</v>
      </c>
      <c r="F18" s="608">
        <v>1188537</v>
      </c>
    </row>
    <row r="19" spans="1:6" x14ac:dyDescent="0.3">
      <c r="A19" s="423"/>
      <c r="B19" s="406"/>
      <c r="C19" s="406"/>
      <c r="D19" s="419" t="s">
        <v>257</v>
      </c>
      <c r="E19" s="418">
        <v>500000</v>
      </c>
      <c r="F19" s="608">
        <v>1000000</v>
      </c>
    </row>
    <row r="20" spans="1:6" x14ac:dyDescent="0.3">
      <c r="A20" s="405" t="s">
        <v>258</v>
      </c>
      <c r="B20" s="406"/>
      <c r="C20" s="406"/>
      <c r="D20" s="417" t="s">
        <v>255</v>
      </c>
      <c r="E20" s="418">
        <v>0</v>
      </c>
      <c r="F20" s="608">
        <v>0</v>
      </c>
    </row>
    <row r="21" spans="1:6" x14ac:dyDescent="0.3">
      <c r="A21" s="415" t="s">
        <v>259</v>
      </c>
      <c r="B21" s="416">
        <v>5562902</v>
      </c>
      <c r="C21" s="416">
        <v>5297684</v>
      </c>
      <c r="D21" s="420" t="s">
        <v>260</v>
      </c>
      <c r="E21" s="413">
        <f>SUM(E22:E23)</f>
        <v>5359802</v>
      </c>
      <c r="F21" s="607">
        <f>SUM(F22:F23)</f>
        <v>3037551</v>
      </c>
    </row>
    <row r="22" spans="1:6" x14ac:dyDescent="0.3">
      <c r="A22" s="415" t="s">
        <v>246</v>
      </c>
      <c r="B22" s="416">
        <v>0</v>
      </c>
      <c r="C22" s="416">
        <v>0</v>
      </c>
      <c r="D22" s="424" t="s">
        <v>261</v>
      </c>
      <c r="E22" s="418">
        <v>697764</v>
      </c>
      <c r="F22" s="608">
        <v>718690</v>
      </c>
    </row>
    <row r="23" spans="1:6" x14ac:dyDescent="0.3">
      <c r="A23" s="415" t="s">
        <v>262</v>
      </c>
      <c r="B23" s="416">
        <v>0</v>
      </c>
      <c r="C23" s="416">
        <v>0</v>
      </c>
      <c r="D23" s="424" t="s">
        <v>260</v>
      </c>
      <c r="E23" s="418">
        <v>4662038</v>
      </c>
      <c r="F23" s="608">
        <v>2318861</v>
      </c>
    </row>
    <row r="24" spans="1:6" x14ac:dyDescent="0.3">
      <c r="A24" s="415" t="s">
        <v>263</v>
      </c>
      <c r="B24" s="416">
        <f>+AXA!N36</f>
        <v>13811098</v>
      </c>
      <c r="C24" s="416">
        <v>12385837</v>
      </c>
      <c r="D24" s="410"/>
      <c r="E24" s="410"/>
      <c r="F24" s="610"/>
    </row>
    <row r="25" spans="1:6" x14ac:dyDescent="0.3">
      <c r="A25" s="415" t="s">
        <v>157</v>
      </c>
      <c r="B25" s="416">
        <v>0</v>
      </c>
      <c r="C25" s="416">
        <v>0</v>
      </c>
      <c r="D25" s="425" t="s">
        <v>264</v>
      </c>
      <c r="E25" s="413">
        <f>SUM(E26:E29)</f>
        <v>240768</v>
      </c>
      <c r="F25" s="607">
        <f>SUM(F26:F30)</f>
        <v>241742</v>
      </c>
    </row>
    <row r="26" spans="1:6" x14ac:dyDescent="0.3">
      <c r="A26" s="415" t="s">
        <v>250</v>
      </c>
      <c r="B26" s="416">
        <v>0</v>
      </c>
      <c r="C26" s="416">
        <v>0</v>
      </c>
      <c r="D26" s="424" t="s">
        <v>265</v>
      </c>
      <c r="E26" s="418">
        <v>2709</v>
      </c>
      <c r="F26" s="608">
        <v>1186</v>
      </c>
    </row>
    <row r="27" spans="1:6" x14ac:dyDescent="0.3">
      <c r="A27" s="415" t="s">
        <v>252</v>
      </c>
      <c r="B27" s="416">
        <v>355005</v>
      </c>
      <c r="C27" s="416">
        <v>567233</v>
      </c>
      <c r="D27" s="424" t="s">
        <v>266</v>
      </c>
      <c r="E27" s="418">
        <v>143516</v>
      </c>
      <c r="F27" s="608">
        <v>157972</v>
      </c>
    </row>
    <row r="28" spans="1:6" x14ac:dyDescent="0.3">
      <c r="A28" s="421" t="s">
        <v>267</v>
      </c>
      <c r="B28" s="426">
        <f>SUM(B21:B27)</f>
        <v>19729005</v>
      </c>
      <c r="C28" s="426">
        <f>SUM(C21:C27)</f>
        <v>18250754</v>
      </c>
      <c r="D28" s="424" t="s">
        <v>268</v>
      </c>
      <c r="E28" s="418">
        <v>94543</v>
      </c>
      <c r="F28" s="608">
        <v>82584</v>
      </c>
    </row>
    <row r="29" spans="1:6" x14ac:dyDescent="0.3">
      <c r="A29" s="427"/>
      <c r="B29" s="406"/>
      <c r="C29" s="406"/>
      <c r="D29" s="424" t="s">
        <v>269</v>
      </c>
      <c r="E29" s="418">
        <v>0</v>
      </c>
      <c r="F29" s="608">
        <v>0</v>
      </c>
    </row>
    <row r="30" spans="1:6" x14ac:dyDescent="0.3">
      <c r="A30" s="427"/>
      <c r="B30" s="408"/>
      <c r="C30" s="408"/>
      <c r="D30" s="424" t="s">
        <v>270</v>
      </c>
      <c r="E30" s="418">
        <v>0</v>
      </c>
      <c r="F30" s="608">
        <v>0</v>
      </c>
    </row>
    <row r="31" spans="1:6" ht="8.25" customHeight="1" x14ac:dyDescent="0.3">
      <c r="A31" s="427"/>
      <c r="B31" s="408"/>
      <c r="C31" s="408"/>
      <c r="D31" s="410"/>
      <c r="E31" s="428"/>
      <c r="F31" s="610"/>
    </row>
    <row r="32" spans="1:6" ht="22.5" customHeight="1" x14ac:dyDescent="0.3">
      <c r="A32" s="427"/>
      <c r="B32" s="408"/>
      <c r="C32" s="406"/>
      <c r="D32" s="425" t="s">
        <v>271</v>
      </c>
      <c r="E32" s="413">
        <f>SUM(E33:E34)</f>
        <v>11396419</v>
      </c>
      <c r="F32" s="607">
        <f>SUM(F33:F34)</f>
        <v>9155300</v>
      </c>
    </row>
    <row r="33" spans="1:6" x14ac:dyDescent="0.3">
      <c r="A33" s="427"/>
      <c r="B33" s="408"/>
      <c r="C33" s="408"/>
      <c r="D33" s="424" t="s">
        <v>183</v>
      </c>
      <c r="E33" s="418">
        <v>11396419</v>
      </c>
      <c r="F33" s="608">
        <v>9155300</v>
      </c>
    </row>
    <row r="34" spans="1:6" x14ac:dyDescent="0.3">
      <c r="A34" s="427"/>
      <c r="B34" s="408"/>
      <c r="C34" s="408"/>
      <c r="D34" s="424" t="s">
        <v>272</v>
      </c>
      <c r="E34" s="418">
        <v>0</v>
      </c>
      <c r="F34" s="608">
        <v>0</v>
      </c>
    </row>
    <row r="35" spans="1:6" x14ac:dyDescent="0.3">
      <c r="A35" s="427"/>
      <c r="B35" s="408"/>
      <c r="C35" s="408"/>
      <c r="D35" s="429"/>
      <c r="E35" s="430"/>
      <c r="F35" s="608"/>
    </row>
    <row r="36" spans="1:6" ht="15.75" customHeight="1" x14ac:dyDescent="0.3">
      <c r="A36" s="427"/>
      <c r="B36" s="408"/>
      <c r="C36" s="408"/>
      <c r="D36" s="431" t="s">
        <v>273</v>
      </c>
      <c r="E36" s="432">
        <f>+E8+E14+E21+E25+E32</f>
        <v>29921620</v>
      </c>
      <c r="F36" s="611">
        <f>+F8+F14+F21+F25+F32</f>
        <v>27185354</v>
      </c>
    </row>
    <row r="37" spans="1:6" ht="17.25" customHeight="1" x14ac:dyDescent="0.3">
      <c r="A37" s="427"/>
      <c r="B37" s="408"/>
      <c r="C37" s="406"/>
      <c r="D37" s="410"/>
      <c r="E37" s="410"/>
      <c r="F37" s="610"/>
    </row>
    <row r="38" spans="1:6" ht="17.25" customHeight="1" x14ac:dyDescent="0.3">
      <c r="A38" s="427"/>
      <c r="B38" s="408"/>
      <c r="C38" s="408"/>
      <c r="D38" s="433" t="s">
        <v>274</v>
      </c>
      <c r="E38" s="432"/>
      <c r="F38" s="611"/>
    </row>
    <row r="39" spans="1:6" ht="17.25" customHeight="1" x14ac:dyDescent="0.3">
      <c r="A39" s="427"/>
      <c r="B39" s="408"/>
      <c r="C39" s="408"/>
      <c r="D39" s="431" t="s">
        <v>249</v>
      </c>
      <c r="E39" s="413">
        <f>SUM(E40:E45)</f>
        <v>500000</v>
      </c>
      <c r="F39" s="607">
        <f>SUM(F40:F45)</f>
        <v>1000000</v>
      </c>
    </row>
    <row r="40" spans="1:6" x14ac:dyDescent="0.3">
      <c r="A40" s="427"/>
      <c r="B40" s="408"/>
      <c r="C40" s="408"/>
      <c r="D40" s="429" t="s">
        <v>251</v>
      </c>
      <c r="E40" s="418">
        <v>0</v>
      </c>
      <c r="F40" s="608">
        <v>0</v>
      </c>
    </row>
    <row r="41" spans="1:6" x14ac:dyDescent="0.3">
      <c r="A41" s="427"/>
      <c r="B41" s="408" t="s">
        <v>41</v>
      </c>
      <c r="C41" s="408"/>
      <c r="D41" s="429" t="s">
        <v>253</v>
      </c>
      <c r="E41" s="418">
        <v>0</v>
      </c>
      <c r="F41" s="608">
        <v>0</v>
      </c>
    </row>
    <row r="42" spans="1:6" x14ac:dyDescent="0.3">
      <c r="A42" s="427"/>
      <c r="B42" s="408"/>
      <c r="C42" s="408"/>
      <c r="D42" s="429" t="s">
        <v>255</v>
      </c>
      <c r="E42" s="418">
        <v>0</v>
      </c>
      <c r="F42" s="608">
        <v>0</v>
      </c>
    </row>
    <row r="43" spans="1:6" x14ac:dyDescent="0.3">
      <c r="A43" s="427"/>
      <c r="B43" s="408"/>
      <c r="C43" s="408"/>
      <c r="D43" s="429" t="s">
        <v>256</v>
      </c>
      <c r="E43" s="418">
        <v>0</v>
      </c>
      <c r="F43" s="608">
        <v>0</v>
      </c>
    </row>
    <row r="44" spans="1:6" x14ac:dyDescent="0.3">
      <c r="A44" s="427"/>
      <c r="B44" s="408"/>
      <c r="C44" s="408"/>
      <c r="D44" s="406" t="s">
        <v>257</v>
      </c>
      <c r="E44" s="418">
        <v>500000</v>
      </c>
      <c r="F44" s="608">
        <v>1000000</v>
      </c>
    </row>
    <row r="45" spans="1:6" x14ac:dyDescent="0.3">
      <c r="A45" s="427"/>
      <c r="B45" s="408"/>
      <c r="C45" s="408"/>
      <c r="D45" s="429" t="s">
        <v>255</v>
      </c>
      <c r="E45" s="418">
        <v>0</v>
      </c>
      <c r="F45" s="608">
        <v>0</v>
      </c>
    </row>
    <row r="46" spans="1:6" x14ac:dyDescent="0.3">
      <c r="A46" s="427"/>
      <c r="B46" s="408"/>
      <c r="C46" s="406"/>
      <c r="D46" s="434"/>
      <c r="E46" s="416"/>
      <c r="F46" s="608"/>
    </row>
    <row r="47" spans="1:6" x14ac:dyDescent="0.3">
      <c r="A47" s="427"/>
      <c r="B47" s="408"/>
      <c r="C47" s="406"/>
      <c r="D47" s="420" t="s">
        <v>260</v>
      </c>
      <c r="E47" s="413">
        <f>SUM(E48:E49)</f>
        <v>100000</v>
      </c>
      <c r="F47" s="607">
        <f>SUM(F48:F49)</f>
        <v>100000</v>
      </c>
    </row>
    <row r="48" spans="1:6" x14ac:dyDescent="0.3">
      <c r="A48" s="427"/>
      <c r="B48" s="408"/>
      <c r="C48" s="406"/>
      <c r="D48" s="424" t="s">
        <v>275</v>
      </c>
      <c r="E48" s="418">
        <v>100000</v>
      </c>
      <c r="F48" s="608">
        <v>100000</v>
      </c>
    </row>
    <row r="49" spans="1:6" x14ac:dyDescent="0.3">
      <c r="A49" s="427"/>
      <c r="B49" s="408"/>
      <c r="C49" s="406"/>
      <c r="D49" s="411"/>
      <c r="E49" s="410"/>
      <c r="F49" s="610"/>
    </row>
    <row r="50" spans="1:6" x14ac:dyDescent="0.3">
      <c r="A50" s="427"/>
      <c r="B50" s="408"/>
      <c r="C50" s="408"/>
      <c r="D50" s="425" t="s">
        <v>271</v>
      </c>
      <c r="E50" s="413">
        <f>SUM(E51:E52)</f>
        <v>5562902</v>
      </c>
      <c r="F50" s="607">
        <f>SUM(F51:F52)</f>
        <v>5297684</v>
      </c>
    </row>
    <row r="51" spans="1:6" x14ac:dyDescent="0.3">
      <c r="A51" s="427"/>
      <c r="B51" s="408"/>
      <c r="C51" s="408"/>
      <c r="D51" s="424" t="s">
        <v>183</v>
      </c>
      <c r="E51" s="418">
        <v>5562902</v>
      </c>
      <c r="F51" s="608">
        <v>5297684</v>
      </c>
    </row>
    <row r="52" spans="1:6" x14ac:dyDescent="0.3">
      <c r="A52" s="427"/>
      <c r="B52" s="408"/>
      <c r="C52" s="408"/>
      <c r="D52" s="424" t="s">
        <v>272</v>
      </c>
      <c r="E52" s="418">
        <v>0</v>
      </c>
      <c r="F52" s="608">
        <v>0</v>
      </c>
    </row>
    <row r="53" spans="1:6" ht="6" customHeight="1" x14ac:dyDescent="0.3">
      <c r="A53" s="427"/>
      <c r="B53" s="408"/>
      <c r="C53" s="408"/>
      <c r="D53" s="429"/>
      <c r="E53" s="418"/>
      <c r="F53" s="416"/>
    </row>
    <row r="54" spans="1:6" x14ac:dyDescent="0.3">
      <c r="A54" s="427"/>
      <c r="B54" s="408"/>
      <c r="C54" s="408"/>
      <c r="D54" s="431" t="s">
        <v>276</v>
      </c>
      <c r="E54" s="432">
        <f>+E50+E47+E39</f>
        <v>6162902</v>
      </c>
      <c r="F54" s="435">
        <f>+F50+F47+F39</f>
        <v>6397684</v>
      </c>
    </row>
    <row r="55" spans="1:6" x14ac:dyDescent="0.3">
      <c r="A55" s="427"/>
      <c r="B55" s="408"/>
      <c r="C55" s="408"/>
      <c r="D55" s="436" t="s">
        <v>277</v>
      </c>
      <c r="E55" s="437">
        <f>E36+E54</f>
        <v>36084522</v>
      </c>
      <c r="F55" s="426">
        <f>+F36+F54</f>
        <v>33583038</v>
      </c>
    </row>
    <row r="56" spans="1:6" x14ac:dyDescent="0.3">
      <c r="A56" s="427"/>
      <c r="B56" s="408"/>
      <c r="C56" s="408"/>
      <c r="D56" s="425" t="s">
        <v>278</v>
      </c>
      <c r="E56" s="414">
        <f>+ESTEVOPN!M36</f>
        <v>42232707</v>
      </c>
      <c r="F56" s="414">
        <v>39041693</v>
      </c>
    </row>
    <row r="57" spans="1:6" x14ac:dyDescent="0.3">
      <c r="A57" s="438" t="s">
        <v>279</v>
      </c>
      <c r="B57" s="439">
        <f>B17+B28</f>
        <v>78317229</v>
      </c>
      <c r="C57" s="439">
        <f>C17+C28</f>
        <v>72624731</v>
      </c>
      <c r="D57" s="440" t="s">
        <v>280</v>
      </c>
      <c r="E57" s="439">
        <f>E55+E56</f>
        <v>78317229</v>
      </c>
      <c r="F57" s="439">
        <f>+F55+F56</f>
        <v>72624731</v>
      </c>
    </row>
    <row r="58" spans="1:6" ht="5.25" customHeight="1" x14ac:dyDescent="0.3">
      <c r="A58" s="441"/>
      <c r="B58" s="442"/>
      <c r="C58" s="442"/>
      <c r="D58" s="441"/>
      <c r="E58" s="442"/>
      <c r="F58" s="442"/>
    </row>
    <row r="59" spans="1:6" x14ac:dyDescent="0.3">
      <c r="A59" s="443" t="s">
        <v>281</v>
      </c>
      <c r="B59" s="444"/>
      <c r="C59" s="444"/>
      <c r="D59" s="444"/>
      <c r="E59" s="444"/>
      <c r="F59" s="445"/>
    </row>
    <row r="60" spans="1:6" x14ac:dyDescent="0.3">
      <c r="A60" s="402" t="s">
        <v>282</v>
      </c>
      <c r="B60" s="403">
        <v>44196</v>
      </c>
      <c r="C60" s="403">
        <v>43830</v>
      </c>
      <c r="D60" s="404" t="s">
        <v>283</v>
      </c>
      <c r="E60" s="403">
        <f>+B60</f>
        <v>44196</v>
      </c>
      <c r="F60" s="403">
        <f>+C60</f>
        <v>43830</v>
      </c>
    </row>
    <row r="61" spans="1:6" x14ac:dyDescent="0.3">
      <c r="A61" s="405" t="s">
        <v>284</v>
      </c>
      <c r="B61" s="408" t="s">
        <v>41</v>
      </c>
      <c r="C61" s="409" t="s">
        <v>41</v>
      </c>
      <c r="D61" s="407" t="s">
        <v>285</v>
      </c>
      <c r="E61" s="408" t="s">
        <v>41</v>
      </c>
      <c r="F61" s="409" t="s">
        <v>41</v>
      </c>
    </row>
    <row r="62" spans="1:6" x14ac:dyDescent="0.3">
      <c r="A62" s="415" t="s">
        <v>286</v>
      </c>
      <c r="B62" s="418">
        <v>2221328</v>
      </c>
      <c r="C62" s="416">
        <v>2068464</v>
      </c>
      <c r="D62" s="417" t="s">
        <v>286</v>
      </c>
      <c r="E62" s="418">
        <f>+B62</f>
        <v>2221328</v>
      </c>
      <c r="F62" s="416">
        <f>+C62</f>
        <v>2068464</v>
      </c>
    </row>
    <row r="63" spans="1:6" x14ac:dyDescent="0.3">
      <c r="A63" s="415" t="s">
        <v>287</v>
      </c>
      <c r="B63" s="418">
        <v>0</v>
      </c>
      <c r="C63" s="416">
        <v>0</v>
      </c>
      <c r="D63" s="417" t="s">
        <v>287</v>
      </c>
      <c r="E63" s="418">
        <v>0</v>
      </c>
      <c r="F63" s="416">
        <v>0</v>
      </c>
    </row>
    <row r="64" spans="1:6" x14ac:dyDescent="0.3">
      <c r="A64" s="415" t="s">
        <v>288</v>
      </c>
      <c r="B64" s="418">
        <v>0</v>
      </c>
      <c r="C64" s="416">
        <v>0</v>
      </c>
      <c r="D64" s="417" t="s">
        <v>288</v>
      </c>
      <c r="E64" s="418">
        <v>0</v>
      </c>
      <c r="F64" s="416">
        <v>0</v>
      </c>
    </row>
    <row r="65" spans="1:6" x14ac:dyDescent="0.3">
      <c r="A65" s="415" t="s">
        <v>289</v>
      </c>
      <c r="B65" s="418">
        <v>0</v>
      </c>
      <c r="C65" s="416">
        <v>0</v>
      </c>
      <c r="D65" s="417" t="s">
        <v>289</v>
      </c>
      <c r="E65" s="418">
        <v>0</v>
      </c>
      <c r="F65" s="416">
        <v>0</v>
      </c>
    </row>
    <row r="66" spans="1:6" x14ac:dyDescent="0.3">
      <c r="A66" s="415" t="s">
        <v>233</v>
      </c>
      <c r="B66" s="418">
        <v>0</v>
      </c>
      <c r="C66" s="416">
        <v>0</v>
      </c>
      <c r="D66" s="417" t="s">
        <v>233</v>
      </c>
      <c r="E66" s="418">
        <v>0</v>
      </c>
      <c r="F66" s="416">
        <v>0</v>
      </c>
    </row>
    <row r="67" spans="1:6" x14ac:dyDescent="0.3">
      <c r="A67" s="415" t="s">
        <v>290</v>
      </c>
      <c r="B67" s="418">
        <v>520624</v>
      </c>
      <c r="C67" s="416">
        <v>484796</v>
      </c>
      <c r="D67" s="417" t="s">
        <v>290</v>
      </c>
      <c r="E67" s="418">
        <f>+B67</f>
        <v>520624</v>
      </c>
      <c r="F67" s="416">
        <f>+C67</f>
        <v>484796</v>
      </c>
    </row>
    <row r="68" spans="1:6" x14ac:dyDescent="0.3">
      <c r="A68" s="405" t="s">
        <v>291</v>
      </c>
      <c r="B68" s="408" t="s">
        <v>41</v>
      </c>
      <c r="C68" s="406" t="s">
        <v>41</v>
      </c>
      <c r="D68" s="407" t="s">
        <v>292</v>
      </c>
      <c r="E68" s="408" t="s">
        <v>41</v>
      </c>
      <c r="F68" s="406" t="s">
        <v>41</v>
      </c>
    </row>
    <row r="69" spans="1:6" x14ac:dyDescent="0.3">
      <c r="A69" s="415" t="s">
        <v>293</v>
      </c>
      <c r="B69" s="418">
        <v>113031</v>
      </c>
      <c r="C69" s="446">
        <v>293942</v>
      </c>
      <c r="D69" s="417" t="s">
        <v>294</v>
      </c>
      <c r="E69" s="418">
        <f>+B69</f>
        <v>113031</v>
      </c>
      <c r="F69" s="446">
        <f>+C69</f>
        <v>293942</v>
      </c>
    </row>
    <row r="70" spans="1:6" x14ac:dyDescent="0.3">
      <c r="A70" s="438" t="s">
        <v>295</v>
      </c>
      <c r="B70" s="439">
        <f>SUM(B62:B69)</f>
        <v>2854983</v>
      </c>
      <c r="C70" s="447">
        <f>SUM(C62:C69)</f>
        <v>2847202</v>
      </c>
      <c r="D70" s="440" t="s">
        <v>73</v>
      </c>
      <c r="E70" s="439">
        <f>SUM(E62:E69)</f>
        <v>2854983</v>
      </c>
      <c r="F70" s="447">
        <f>SUM(F62:F69)</f>
        <v>2847202</v>
      </c>
    </row>
    <row r="71" spans="1:6" x14ac:dyDescent="0.3">
      <c r="A71" s="646" t="s">
        <v>296</v>
      </c>
      <c r="B71" s="646"/>
      <c r="C71" s="646"/>
      <c r="D71" s="646"/>
      <c r="E71" s="646"/>
      <c r="F71" s="646"/>
    </row>
  </sheetData>
  <sheetProtection selectLockedCells="1" selectUnlockedCells="1"/>
  <mergeCells count="4">
    <mergeCell ref="A1:F1"/>
    <mergeCell ref="A3:F3"/>
    <mergeCell ref="A4:F4"/>
    <mergeCell ref="A71:F71"/>
  </mergeCells>
  <pageMargins left="0.94513888888888886" right="0.31527777777777777" top="1.0118055555555556" bottom="0.82708333333333328" header="0.51180555555555551" footer="0.82708333333333328"/>
  <pageSetup firstPageNumber="0" orientation="portrait" horizontalDpi="300" verticalDpi="300"/>
  <headerFooter alignWithMargins="0">
    <oddFooter>&amp;R&amp;12 5</oddFooter>
  </headerFooter>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2:D26"/>
  <sheetViews>
    <sheetView showGridLines="0" topLeftCell="A12" zoomScale="90" zoomScaleNormal="90" workbookViewId="0">
      <selection activeCell="A23" sqref="A23"/>
    </sheetView>
  </sheetViews>
  <sheetFormatPr baseColWidth="10" defaultColWidth="14.6640625" defaultRowHeight="18.75" x14ac:dyDescent="0.3"/>
  <cols>
    <col min="1" max="1" width="70.6640625" style="448" customWidth="1"/>
    <col min="2" max="2" width="24.6640625" style="448" customWidth="1"/>
    <col min="3" max="3" width="24.33203125" style="448" customWidth="1"/>
    <col min="4" max="16384" width="14.6640625" style="448"/>
  </cols>
  <sheetData>
    <row r="2" spans="1:3" x14ac:dyDescent="0.3">
      <c r="A2" s="449"/>
      <c r="B2" s="450"/>
      <c r="C2" s="451"/>
    </row>
    <row r="3" spans="1:3" x14ac:dyDescent="0.3">
      <c r="A3" s="647" t="s">
        <v>1</v>
      </c>
      <c r="B3" s="647"/>
      <c r="C3" s="647"/>
    </row>
    <row r="4" spans="1:3" x14ac:dyDescent="0.3">
      <c r="A4" s="452"/>
      <c r="B4" s="453"/>
      <c r="C4" s="454"/>
    </row>
    <row r="5" spans="1:3" x14ac:dyDescent="0.3">
      <c r="A5" s="648" t="s">
        <v>297</v>
      </c>
      <c r="B5" s="648"/>
      <c r="C5" s="648"/>
    </row>
    <row r="6" spans="1:3" x14ac:dyDescent="0.3">
      <c r="A6" s="452"/>
      <c r="B6" s="453"/>
      <c r="C6" s="454"/>
    </row>
    <row r="7" spans="1:3" x14ac:dyDescent="0.3">
      <c r="A7" s="648" t="s">
        <v>3</v>
      </c>
      <c r="B7" s="648"/>
      <c r="C7" s="648"/>
    </row>
    <row r="8" spans="1:3" x14ac:dyDescent="0.3">
      <c r="A8" s="452"/>
      <c r="B8" s="453"/>
      <c r="C8" s="454"/>
    </row>
    <row r="9" spans="1:3" x14ac:dyDescent="0.3">
      <c r="A9" s="648" t="s">
        <v>298</v>
      </c>
      <c r="B9" s="648"/>
      <c r="C9" s="648"/>
    </row>
    <row r="10" spans="1:3" x14ac:dyDescent="0.3">
      <c r="A10" s="455"/>
      <c r="B10" s="456"/>
      <c r="C10" s="457"/>
    </row>
    <row r="11" spans="1:3" x14ac:dyDescent="0.3">
      <c r="A11" s="458"/>
      <c r="B11" s="649" t="s">
        <v>299</v>
      </c>
      <c r="C11" s="649"/>
    </row>
    <row r="12" spans="1:3" x14ac:dyDescent="0.3">
      <c r="A12" s="455"/>
      <c r="B12" s="459">
        <v>44196</v>
      </c>
      <c r="C12" s="460">
        <v>43830</v>
      </c>
    </row>
    <row r="13" spans="1:3" x14ac:dyDescent="0.3">
      <c r="A13" s="455"/>
      <c r="B13" s="461"/>
      <c r="C13" s="462"/>
    </row>
    <row r="14" spans="1:3" x14ac:dyDescent="0.3">
      <c r="A14" s="463" t="s">
        <v>300</v>
      </c>
      <c r="B14" s="464">
        <v>63930667</v>
      </c>
      <c r="C14" s="464">
        <v>78565973</v>
      </c>
    </row>
    <row r="15" spans="1:3" x14ac:dyDescent="0.3">
      <c r="A15" s="463" t="s">
        <v>301</v>
      </c>
      <c r="B15" s="464">
        <v>32428</v>
      </c>
      <c r="C15" s="464">
        <v>138379</v>
      </c>
    </row>
    <row r="16" spans="1:3" x14ac:dyDescent="0.3">
      <c r="A16" s="463" t="s">
        <v>302</v>
      </c>
      <c r="B16" s="464">
        <f>+AXF!C30</f>
        <v>44319648</v>
      </c>
      <c r="C16" s="465">
        <v>57715478</v>
      </c>
    </row>
    <row r="17" spans="1:4" x14ac:dyDescent="0.3">
      <c r="A17" s="463" t="s">
        <v>303</v>
      </c>
      <c r="B17" s="464">
        <f>+AXH!F46</f>
        <v>7851224</v>
      </c>
      <c r="C17" s="465">
        <v>6061611</v>
      </c>
    </row>
    <row r="18" spans="1:4" x14ac:dyDescent="0.3">
      <c r="A18" s="463" t="s">
        <v>304</v>
      </c>
      <c r="B18" s="464">
        <f>+AXH!E46</f>
        <v>4968208</v>
      </c>
      <c r="C18" s="465">
        <v>5231533</v>
      </c>
    </row>
    <row r="19" spans="1:4" x14ac:dyDescent="0.3">
      <c r="A19" s="463" t="s">
        <v>305</v>
      </c>
      <c r="B19" s="466">
        <f>+AXH!D46</f>
        <v>2558</v>
      </c>
      <c r="C19" s="465">
        <v>162096</v>
      </c>
    </row>
    <row r="20" spans="1:4" x14ac:dyDescent="0.3">
      <c r="A20" s="463" t="s">
        <v>306</v>
      </c>
      <c r="B20" s="467">
        <v>0</v>
      </c>
      <c r="C20" s="465">
        <v>0</v>
      </c>
    </row>
    <row r="21" spans="1:4" x14ac:dyDescent="0.3">
      <c r="A21" s="463" t="s">
        <v>307</v>
      </c>
      <c r="B21" s="468">
        <f>+B14+B15-B16-B17-B18-B19-B20</f>
        <v>6821457</v>
      </c>
      <c r="C21" s="469">
        <f>+C14+C15-C16-C17-C18-C19-C20</f>
        <v>9533634</v>
      </c>
      <c r="D21" s="470"/>
    </row>
    <row r="22" spans="1:4" x14ac:dyDescent="0.3">
      <c r="A22" s="463" t="s">
        <v>308</v>
      </c>
      <c r="B22" s="464">
        <v>780187</v>
      </c>
      <c r="C22" s="465">
        <v>981370</v>
      </c>
    </row>
    <row r="23" spans="1:4" x14ac:dyDescent="0.3">
      <c r="A23" s="471" t="s">
        <v>309</v>
      </c>
      <c r="B23" s="464">
        <v>0</v>
      </c>
      <c r="C23" s="472">
        <v>78311</v>
      </c>
    </row>
    <row r="24" spans="1:4" x14ac:dyDescent="0.3">
      <c r="A24" s="473" t="s">
        <v>310</v>
      </c>
      <c r="B24" s="474">
        <f>B21-B22-B23</f>
        <v>6041270</v>
      </c>
      <c r="C24" s="475">
        <f>+C21-C22-C23</f>
        <v>8473953</v>
      </c>
    </row>
    <row r="25" spans="1:4" ht="17.25" customHeight="1" x14ac:dyDescent="0.3">
      <c r="A25" s="476" t="s">
        <v>311</v>
      </c>
      <c r="B25" s="456"/>
      <c r="C25" s="456"/>
    </row>
    <row r="26" spans="1:4" x14ac:dyDescent="0.3">
      <c r="A26" s="456" t="s">
        <v>312</v>
      </c>
    </row>
  </sheetData>
  <sheetProtection selectLockedCells="1" selectUnlockedCells="1"/>
  <mergeCells count="5">
    <mergeCell ref="A3:C3"/>
    <mergeCell ref="A5:C5"/>
    <mergeCell ref="A7:C7"/>
    <mergeCell ref="A9:C9"/>
    <mergeCell ref="B11:C11"/>
  </mergeCells>
  <printOptions horizontalCentered="1"/>
  <pageMargins left="0.74791666666666667" right="0.39374999999999999" top="1.4173611111111111" bottom="1.2201388888888889" header="0.51180555555555551" footer="1.1020833333333333"/>
  <pageSetup firstPageNumber="0" orientation="portrait" horizontalDpi="300" verticalDpi="300"/>
  <headerFooter alignWithMargins="0">
    <oddFooter>&amp;R&amp;"Times New Roman,Negrita"&amp;12 6</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B1:N50"/>
  <sheetViews>
    <sheetView showGridLines="0" topLeftCell="B23" zoomScale="90" zoomScaleNormal="90" workbookViewId="0">
      <selection activeCell="C36" sqref="C36"/>
    </sheetView>
  </sheetViews>
  <sheetFormatPr baseColWidth="10" defaultColWidth="14.6640625" defaultRowHeight="18.75" x14ac:dyDescent="0.3"/>
  <cols>
    <col min="1" max="1" width="14.6640625" style="477" customWidth="1"/>
    <col min="2" max="2" width="88.5" style="477" customWidth="1"/>
    <col min="3" max="4" width="21" style="477" customWidth="1"/>
    <col min="5" max="5" width="19" style="477" customWidth="1"/>
    <col min="6" max="6" width="18" style="477" customWidth="1"/>
    <col min="7" max="7" width="21.83203125" style="477" customWidth="1"/>
    <col min="8" max="8" width="29" style="477" customWidth="1"/>
    <col min="9" max="9" width="18.33203125" style="477" customWidth="1"/>
    <col min="10" max="10" width="18.83203125" style="477" customWidth="1"/>
    <col min="11" max="11" width="20.33203125" style="477" customWidth="1"/>
    <col min="12" max="12" width="19.6640625" style="477" customWidth="1"/>
    <col min="13" max="13" width="21.1640625" style="477" customWidth="1"/>
    <col min="14" max="14" width="21.5" style="477" customWidth="1"/>
    <col min="15" max="16384" width="14.6640625" style="477"/>
  </cols>
  <sheetData>
    <row r="1" spans="2:14" x14ac:dyDescent="0.3">
      <c r="B1" s="478"/>
      <c r="C1" s="478"/>
      <c r="D1" s="478"/>
      <c r="E1" s="478"/>
      <c r="F1" s="478"/>
      <c r="G1" s="478"/>
      <c r="H1" s="478"/>
      <c r="I1" s="478"/>
      <c r="J1" s="478"/>
      <c r="K1" s="478"/>
      <c r="L1" s="478"/>
      <c r="M1" s="478"/>
      <c r="N1" s="478"/>
    </row>
    <row r="2" spans="2:14" x14ac:dyDescent="0.3">
      <c r="B2" s="478"/>
      <c r="C2" s="478"/>
      <c r="D2" s="478"/>
      <c r="E2" s="478"/>
      <c r="F2" s="478"/>
      <c r="G2" s="478"/>
      <c r="H2" s="478"/>
      <c r="I2" s="478"/>
      <c r="J2" s="478"/>
      <c r="K2" s="478"/>
      <c r="L2" s="478"/>
      <c r="M2" s="478"/>
      <c r="N2" s="478"/>
    </row>
    <row r="3" spans="2:14" x14ac:dyDescent="0.3">
      <c r="B3" s="478"/>
      <c r="C3" s="478"/>
      <c r="D3" s="478"/>
      <c r="E3" s="478"/>
      <c r="F3" s="478"/>
      <c r="G3" s="478"/>
      <c r="H3" s="478"/>
      <c r="I3" s="478"/>
      <c r="J3" s="478"/>
      <c r="K3" s="478"/>
      <c r="L3" s="478"/>
      <c r="M3" s="478"/>
      <c r="N3" s="478"/>
    </row>
    <row r="4" spans="2:14" x14ac:dyDescent="0.3">
      <c r="B4" s="650" t="s">
        <v>1</v>
      </c>
      <c r="C4" s="650"/>
      <c r="D4" s="650"/>
      <c r="E4" s="650"/>
      <c r="F4" s="650"/>
      <c r="G4" s="650"/>
      <c r="H4" s="650"/>
      <c r="I4" s="650"/>
      <c r="J4" s="650"/>
      <c r="K4" s="650"/>
      <c r="L4" s="650"/>
      <c r="M4" s="650"/>
      <c r="N4" s="650"/>
    </row>
    <row r="5" spans="2:14" x14ac:dyDescent="0.3">
      <c r="B5" s="479"/>
      <c r="C5" s="480"/>
      <c r="D5" s="480"/>
      <c r="E5" s="480"/>
      <c r="F5" s="480"/>
      <c r="G5" s="480"/>
      <c r="H5" s="480"/>
      <c r="I5" s="480"/>
      <c r="J5" s="480"/>
      <c r="K5" s="480"/>
      <c r="L5" s="480"/>
      <c r="M5" s="480"/>
      <c r="N5" s="480"/>
    </row>
    <row r="6" spans="2:14" x14ac:dyDescent="0.3">
      <c r="B6" s="651" t="s">
        <v>313</v>
      </c>
      <c r="C6" s="651"/>
      <c r="D6" s="651"/>
      <c r="E6" s="651"/>
      <c r="F6" s="651"/>
      <c r="G6" s="651"/>
      <c r="H6" s="651"/>
      <c r="I6" s="651"/>
      <c r="J6" s="651"/>
      <c r="K6" s="651"/>
      <c r="L6" s="651"/>
      <c r="M6" s="651"/>
      <c r="N6" s="651"/>
    </row>
    <row r="7" spans="2:14" x14ac:dyDescent="0.3">
      <c r="B7" s="651" t="s">
        <v>103</v>
      </c>
      <c r="C7" s="651"/>
      <c r="D7" s="651"/>
      <c r="E7" s="651"/>
      <c r="F7" s="651"/>
      <c r="G7" s="651"/>
      <c r="H7" s="651"/>
      <c r="I7" s="651"/>
      <c r="J7" s="651"/>
      <c r="K7" s="651"/>
      <c r="L7" s="651"/>
      <c r="M7" s="651"/>
      <c r="N7" s="651"/>
    </row>
    <row r="8" spans="2:14" x14ac:dyDescent="0.3">
      <c r="B8" s="479"/>
      <c r="C8" s="480"/>
      <c r="D8" s="480"/>
      <c r="E8" s="480"/>
      <c r="F8" s="480"/>
      <c r="G8" s="480"/>
      <c r="H8" s="480"/>
      <c r="I8" s="480"/>
      <c r="J8" s="480"/>
      <c r="K8" s="480"/>
      <c r="L8" s="480"/>
      <c r="M8" s="480"/>
      <c r="N8" s="480"/>
    </row>
    <row r="9" spans="2:14" x14ac:dyDescent="0.3">
      <c r="B9" s="651" t="s">
        <v>314</v>
      </c>
      <c r="C9" s="651"/>
      <c r="D9" s="651"/>
      <c r="E9" s="651"/>
      <c r="F9" s="651"/>
      <c r="G9" s="651"/>
      <c r="H9" s="651"/>
      <c r="I9" s="651"/>
      <c r="J9" s="651"/>
      <c r="K9" s="651"/>
      <c r="L9" s="651"/>
      <c r="M9" s="651"/>
      <c r="N9" s="651"/>
    </row>
    <row r="10" spans="2:14" x14ac:dyDescent="0.3">
      <c r="B10" s="478"/>
      <c r="C10" s="478"/>
      <c r="D10" s="478"/>
      <c r="E10" s="478"/>
      <c r="F10" s="478"/>
      <c r="G10" s="478"/>
      <c r="H10" s="478"/>
      <c r="I10" s="478"/>
      <c r="J10" s="478"/>
      <c r="K10" s="478"/>
      <c r="L10" s="478"/>
      <c r="M10" s="478"/>
      <c r="N10" s="478"/>
    </row>
    <row r="11" spans="2:14" x14ac:dyDescent="0.3">
      <c r="B11" s="481"/>
      <c r="C11" s="652" t="s">
        <v>315</v>
      </c>
      <c r="D11" s="652"/>
      <c r="E11" s="652"/>
      <c r="F11" s="652"/>
      <c r="G11" s="652"/>
      <c r="H11" s="652"/>
      <c r="I11" s="652"/>
      <c r="J11" s="652"/>
      <c r="K11" s="652"/>
      <c r="L11" s="652"/>
      <c r="M11" s="652"/>
      <c r="N11" s="482">
        <v>43830</v>
      </c>
    </row>
    <row r="12" spans="2:14" x14ac:dyDescent="0.3">
      <c r="B12" s="483" t="s">
        <v>316</v>
      </c>
      <c r="C12" s="653" t="s">
        <v>317</v>
      </c>
      <c r="D12" s="653"/>
      <c r="E12" s="653"/>
      <c r="F12" s="653"/>
      <c r="G12" s="653"/>
      <c r="H12" s="653" t="s">
        <v>318</v>
      </c>
      <c r="I12" s="653"/>
      <c r="J12" s="653"/>
      <c r="K12" s="484"/>
      <c r="L12" s="485" t="s">
        <v>319</v>
      </c>
      <c r="M12" s="486"/>
      <c r="N12" s="487"/>
    </row>
    <row r="13" spans="2:14" x14ac:dyDescent="0.3">
      <c r="B13" s="488"/>
      <c r="C13" s="489" t="s">
        <v>79</v>
      </c>
      <c r="D13" s="489" t="s">
        <v>320</v>
      </c>
      <c r="E13" s="489" t="s">
        <v>321</v>
      </c>
      <c r="F13" s="489" t="s">
        <v>322</v>
      </c>
      <c r="G13" s="490" t="s">
        <v>73</v>
      </c>
      <c r="H13" s="491" t="s">
        <v>323</v>
      </c>
      <c r="I13" s="489" t="s">
        <v>324</v>
      </c>
      <c r="J13" s="489" t="s">
        <v>325</v>
      </c>
      <c r="K13" s="492" t="s">
        <v>73</v>
      </c>
      <c r="L13" s="492" t="s">
        <v>326</v>
      </c>
      <c r="M13" s="492" t="s">
        <v>73</v>
      </c>
      <c r="N13" s="493" t="s">
        <v>73</v>
      </c>
    </row>
    <row r="14" spans="2:14" x14ac:dyDescent="0.3">
      <c r="B14" s="494"/>
      <c r="C14" s="495" t="s">
        <v>327</v>
      </c>
      <c r="D14" s="495" t="s">
        <v>328</v>
      </c>
      <c r="E14" s="495" t="s">
        <v>329</v>
      </c>
      <c r="F14" s="495" t="s">
        <v>330</v>
      </c>
      <c r="G14" s="496"/>
      <c r="H14" s="495" t="s">
        <v>331</v>
      </c>
      <c r="I14" s="495" t="s">
        <v>332</v>
      </c>
      <c r="J14" s="495" t="s">
        <v>318</v>
      </c>
      <c r="K14" s="497"/>
      <c r="L14" s="498" t="s">
        <v>333</v>
      </c>
      <c r="M14" s="498" t="s">
        <v>334</v>
      </c>
      <c r="N14" s="499" t="s">
        <v>334</v>
      </c>
    </row>
    <row r="15" spans="2:14" x14ac:dyDescent="0.3">
      <c r="B15" s="500" t="s">
        <v>335</v>
      </c>
      <c r="C15" s="501">
        <v>17000000</v>
      </c>
      <c r="D15" s="501">
        <v>5300024</v>
      </c>
      <c r="E15" s="501">
        <v>16600</v>
      </c>
      <c r="F15" s="501">
        <v>0</v>
      </c>
      <c r="G15" s="501">
        <f>SUM(C15:F15)</f>
        <v>22316624</v>
      </c>
      <c r="H15" s="501">
        <v>5789777</v>
      </c>
      <c r="I15" s="501">
        <v>1824157</v>
      </c>
      <c r="J15" s="502">
        <v>400000</v>
      </c>
      <c r="K15" s="501">
        <f>SUM(H15:J15)</f>
        <v>8013934</v>
      </c>
      <c r="L15" s="503">
        <v>8711135</v>
      </c>
      <c r="M15" s="503">
        <f>+G15+K15+L15</f>
        <v>39041693</v>
      </c>
      <c r="N15" s="504">
        <v>32525638</v>
      </c>
    </row>
    <row r="16" spans="2:14" x14ac:dyDescent="0.3">
      <c r="B16" s="500" t="s">
        <v>336</v>
      </c>
      <c r="C16" s="505">
        <v>10000000</v>
      </c>
      <c r="D16" s="505">
        <v>-10000000</v>
      </c>
      <c r="E16" s="505"/>
      <c r="F16" s="501" t="s">
        <v>41</v>
      </c>
      <c r="G16" s="501">
        <f>SUM(C16:F16)</f>
        <v>0</v>
      </c>
      <c r="H16" s="505"/>
      <c r="I16" s="505"/>
      <c r="J16" s="505"/>
      <c r="K16" s="505"/>
      <c r="L16" s="505">
        <v>0</v>
      </c>
      <c r="M16" s="501" t="s">
        <v>41</v>
      </c>
      <c r="N16" s="506" t="s">
        <v>41</v>
      </c>
    </row>
    <row r="17" spans="2:14" x14ac:dyDescent="0.3">
      <c r="B17" s="500" t="s">
        <v>337</v>
      </c>
      <c r="C17" s="505"/>
      <c r="D17" s="505"/>
      <c r="E17" s="507" t="s">
        <v>41</v>
      </c>
      <c r="F17" s="505"/>
      <c r="G17" s="501" t="s">
        <v>41</v>
      </c>
      <c r="H17" s="505"/>
      <c r="I17" s="505"/>
      <c r="J17" s="505"/>
      <c r="K17" s="505"/>
      <c r="L17" s="505"/>
      <c r="M17" s="501" t="s">
        <v>41</v>
      </c>
      <c r="N17" s="506" t="s">
        <v>41</v>
      </c>
    </row>
    <row r="18" spans="2:14" x14ac:dyDescent="0.3">
      <c r="B18" s="500" t="s">
        <v>338</v>
      </c>
      <c r="C18" s="505"/>
      <c r="D18" s="505"/>
      <c r="E18" s="507"/>
      <c r="F18" s="505">
        <v>0</v>
      </c>
      <c r="G18" s="501">
        <f>SUM(C18:F18)</f>
        <v>0</v>
      </c>
      <c r="H18" s="505"/>
      <c r="I18" s="505"/>
      <c r="J18" s="505"/>
      <c r="K18" s="501">
        <f>SUM(H18:J18)</f>
        <v>0</v>
      </c>
      <c r="L18" s="505"/>
      <c r="M18" s="501">
        <f>G18+K18+L18</f>
        <v>0</v>
      </c>
      <c r="N18" s="506">
        <v>0</v>
      </c>
    </row>
    <row r="19" spans="2:14" x14ac:dyDescent="0.3">
      <c r="B19" s="500" t="s">
        <v>339</v>
      </c>
      <c r="C19" s="505"/>
      <c r="D19" s="505"/>
      <c r="E19" s="505"/>
      <c r="F19" s="505"/>
      <c r="G19" s="505"/>
      <c r="H19" s="505"/>
      <c r="I19" s="505"/>
      <c r="J19" s="505"/>
      <c r="K19" s="505"/>
      <c r="L19" s="501" t="s">
        <v>41</v>
      </c>
      <c r="M19" s="501" t="str">
        <f>+L19</f>
        <v xml:space="preserve"> </v>
      </c>
      <c r="N19" s="506" t="s">
        <v>41</v>
      </c>
    </row>
    <row r="20" spans="2:14" x14ac:dyDescent="0.3">
      <c r="B20" s="500" t="s">
        <v>340</v>
      </c>
      <c r="C20" s="505"/>
      <c r="D20" s="505"/>
      <c r="E20" s="505"/>
      <c r="F20" s="505"/>
      <c r="G20" s="505"/>
      <c r="H20" s="505"/>
      <c r="I20" s="505"/>
      <c r="J20" s="505"/>
      <c r="K20" s="505"/>
      <c r="L20" s="501">
        <v>-1550000</v>
      </c>
      <c r="M20" s="501">
        <f>+L20</f>
        <v>-1550000</v>
      </c>
      <c r="N20" s="508">
        <v>-1566216</v>
      </c>
    </row>
    <row r="21" spans="2:14" x14ac:dyDescent="0.3">
      <c r="B21" s="500" t="s">
        <v>341</v>
      </c>
      <c r="C21" s="505"/>
      <c r="D21" s="505"/>
      <c r="E21" s="505"/>
      <c r="F21" s="505"/>
      <c r="G21" s="505"/>
      <c r="H21" s="505"/>
      <c r="I21" s="505"/>
      <c r="J21" s="505">
        <v>0</v>
      </c>
      <c r="K21" s="505"/>
      <c r="L21" s="505"/>
      <c r="M21" s="505"/>
      <c r="N21" s="506" t="s">
        <v>41</v>
      </c>
    </row>
    <row r="22" spans="2:14" x14ac:dyDescent="0.3">
      <c r="B22" s="500" t="s">
        <v>342</v>
      </c>
      <c r="C22" s="505"/>
      <c r="D22" s="505"/>
      <c r="E22" s="505"/>
      <c r="F22" s="505"/>
      <c r="G22" s="505"/>
      <c r="H22" s="505"/>
      <c r="I22" s="505"/>
      <c r="J22" s="505"/>
      <c r="K22" s="505">
        <f>+J22</f>
        <v>0</v>
      </c>
      <c r="L22" s="505"/>
      <c r="M22" s="501">
        <f>G22+K22+L22</f>
        <v>0</v>
      </c>
      <c r="N22" s="506" t="s">
        <v>41</v>
      </c>
    </row>
    <row r="23" spans="2:14" x14ac:dyDescent="0.3">
      <c r="B23" s="500" t="s">
        <v>343</v>
      </c>
      <c r="C23" s="505"/>
      <c r="D23" s="505"/>
      <c r="E23" s="505"/>
      <c r="F23" s="505"/>
      <c r="G23" s="505"/>
      <c r="H23" s="505"/>
      <c r="I23" s="505"/>
      <c r="J23" s="505"/>
      <c r="K23" s="505"/>
      <c r="L23" s="505"/>
      <c r="M23" s="505"/>
      <c r="N23" s="509"/>
    </row>
    <row r="24" spans="2:14" x14ac:dyDescent="0.3">
      <c r="B24" s="500" t="s">
        <v>344</v>
      </c>
      <c r="C24" s="505"/>
      <c r="D24" s="505"/>
      <c r="E24" s="505"/>
      <c r="F24" s="505"/>
      <c r="G24" s="505"/>
      <c r="H24" s="505"/>
      <c r="I24" s="510">
        <v>423698</v>
      </c>
      <c r="J24" s="505"/>
      <c r="K24" s="501">
        <f>+I24</f>
        <v>423698</v>
      </c>
      <c r="L24" s="501">
        <v>-423698</v>
      </c>
      <c r="M24" s="501">
        <f>G24+K24+L24</f>
        <v>0</v>
      </c>
      <c r="N24" s="509">
        <v>0</v>
      </c>
    </row>
    <row r="25" spans="2:14" x14ac:dyDescent="0.3">
      <c r="B25" s="500" t="s">
        <v>345</v>
      </c>
      <c r="C25" s="505"/>
      <c r="D25" s="511">
        <v>4700000</v>
      </c>
      <c r="E25" s="505"/>
      <c r="F25" s="505"/>
      <c r="G25" s="501">
        <f>SUM(C25:F25)</f>
        <v>4700000</v>
      </c>
      <c r="H25" s="505"/>
      <c r="I25" s="501"/>
      <c r="J25" s="505"/>
      <c r="K25" s="501"/>
      <c r="L25" s="501">
        <v>-4700000</v>
      </c>
      <c r="M25" s="501">
        <f>G25+K25+L25</f>
        <v>0</v>
      </c>
      <c r="N25" s="509">
        <v>0</v>
      </c>
    </row>
    <row r="26" spans="2:14" x14ac:dyDescent="0.3">
      <c r="B26" s="500" t="s">
        <v>346</v>
      </c>
      <c r="C26" s="505"/>
      <c r="D26" s="505">
        <v>0</v>
      </c>
      <c r="E26" s="505"/>
      <c r="F26" s="505"/>
      <c r="G26" s="501">
        <f>SUM(C26:F26)</f>
        <v>0</v>
      </c>
      <c r="H26" s="505"/>
      <c r="I26" s="501"/>
      <c r="J26" s="505"/>
      <c r="K26" s="501"/>
      <c r="L26" s="501">
        <v>0</v>
      </c>
      <c r="M26" s="501">
        <f>G26+K26+L26</f>
        <v>0</v>
      </c>
      <c r="N26" s="509">
        <v>0</v>
      </c>
    </row>
    <row r="27" spans="2:14" x14ac:dyDescent="0.3">
      <c r="B27" s="500" t="s">
        <v>347</v>
      </c>
      <c r="C27" s="505"/>
      <c r="D27" s="505"/>
      <c r="E27" s="505"/>
      <c r="F27" s="505"/>
      <c r="G27" s="505"/>
      <c r="H27" s="505"/>
      <c r="I27" s="501"/>
      <c r="J27" s="505"/>
      <c r="K27" s="501"/>
      <c r="L27" s="501"/>
      <c r="M27" s="501"/>
      <c r="N27" s="509"/>
    </row>
    <row r="28" spans="2:14" x14ac:dyDescent="0.3">
      <c r="B28" s="500" t="s">
        <v>348</v>
      </c>
      <c r="C28" s="505"/>
      <c r="D28" s="505"/>
      <c r="E28" s="505"/>
      <c r="F28" s="505"/>
      <c r="G28" s="505"/>
      <c r="H28" s="505"/>
      <c r="I28" s="501"/>
      <c r="J28" s="505"/>
      <c r="K28" s="501"/>
      <c r="L28" s="501"/>
      <c r="M28" s="501"/>
      <c r="N28" s="509">
        <v>0</v>
      </c>
    </row>
    <row r="29" spans="2:14" x14ac:dyDescent="0.3">
      <c r="B29" s="500" t="s">
        <v>349</v>
      </c>
      <c r="C29" s="505"/>
      <c r="D29" s="505"/>
      <c r="E29" s="505"/>
      <c r="F29" s="505"/>
      <c r="G29" s="505"/>
      <c r="H29" s="505"/>
      <c r="I29" s="501"/>
      <c r="J29" s="505"/>
      <c r="K29" s="501"/>
      <c r="L29" s="501"/>
      <c r="M29" s="501"/>
      <c r="N29" s="509">
        <v>0</v>
      </c>
    </row>
    <row r="30" spans="2:14" x14ac:dyDescent="0.3">
      <c r="B30" s="500" t="s">
        <v>350</v>
      </c>
      <c r="C30" s="505"/>
      <c r="D30" s="505"/>
      <c r="E30" s="505"/>
      <c r="F30" s="505"/>
      <c r="G30" s="505"/>
      <c r="H30" s="505"/>
      <c r="I30" s="501"/>
      <c r="J30" s="505"/>
      <c r="K30" s="501"/>
      <c r="L30" s="501">
        <v>-500000</v>
      </c>
      <c r="M30" s="501">
        <f>+L30</f>
        <v>-500000</v>
      </c>
      <c r="N30" s="509">
        <v>-200000</v>
      </c>
    </row>
    <row r="31" spans="2:14" x14ac:dyDescent="0.3">
      <c r="B31" s="500" t="s">
        <v>351</v>
      </c>
      <c r="C31" s="505"/>
      <c r="D31" s="505"/>
      <c r="E31" s="505"/>
      <c r="F31" s="505"/>
      <c r="G31" s="505"/>
      <c r="H31" s="505"/>
      <c r="I31" s="501"/>
      <c r="J31" s="505"/>
      <c r="K31" s="501"/>
      <c r="L31" s="501">
        <v>-800255</v>
      </c>
      <c r="M31" s="501">
        <f>+L31</f>
        <v>-800255</v>
      </c>
      <c r="N31" s="509">
        <v>-550000</v>
      </c>
    </row>
    <row r="32" spans="2:14" x14ac:dyDescent="0.3">
      <c r="B32" s="500" t="s">
        <v>352</v>
      </c>
      <c r="C32" s="505"/>
      <c r="D32" s="505"/>
      <c r="E32" s="505"/>
      <c r="F32" s="505"/>
      <c r="G32" s="505"/>
      <c r="H32" s="505"/>
      <c r="I32" s="501"/>
      <c r="J32" s="505">
        <f>-L32</f>
        <v>500000</v>
      </c>
      <c r="K32" s="501">
        <f>+J32</f>
        <v>500000</v>
      </c>
      <c r="L32" s="501">
        <v>-500000</v>
      </c>
      <c r="M32" s="501">
        <f>G32+K32+L32</f>
        <v>0</v>
      </c>
      <c r="N32" s="509">
        <v>0</v>
      </c>
    </row>
    <row r="33" spans="2:14" x14ac:dyDescent="0.3">
      <c r="B33" s="500" t="s">
        <v>353</v>
      </c>
      <c r="C33" s="505"/>
      <c r="D33" s="505"/>
      <c r="E33" s="505"/>
      <c r="F33" s="505"/>
      <c r="G33" s="505"/>
      <c r="H33" s="505">
        <v>0</v>
      </c>
      <c r="I33" s="501">
        <v>-1</v>
      </c>
      <c r="J33" s="505"/>
      <c r="K33" s="501">
        <f>+H33+I33+J33</f>
        <v>-1</v>
      </c>
      <c r="L33" s="501">
        <v>0</v>
      </c>
      <c r="M33" s="501">
        <f>G33+K33+L33</f>
        <v>-1</v>
      </c>
      <c r="N33" s="509">
        <v>0</v>
      </c>
    </row>
    <row r="34" spans="2:14" x14ac:dyDescent="0.3">
      <c r="B34" s="500" t="s">
        <v>354</v>
      </c>
      <c r="C34" s="505"/>
      <c r="D34" s="505"/>
      <c r="E34" s="505"/>
      <c r="F34" s="505"/>
      <c r="G34" s="505">
        <v>0</v>
      </c>
      <c r="H34" s="505">
        <v>0</v>
      </c>
      <c r="I34" s="505"/>
      <c r="J34" s="505"/>
      <c r="K34" s="505">
        <f>+H34</f>
        <v>0</v>
      </c>
      <c r="L34" s="501">
        <v>0</v>
      </c>
      <c r="M34" s="501">
        <f>G34+K34+L34</f>
        <v>0</v>
      </c>
      <c r="N34" s="509">
        <v>358318</v>
      </c>
    </row>
    <row r="35" spans="2:14" x14ac:dyDescent="0.3">
      <c r="B35" s="500" t="s">
        <v>355</v>
      </c>
      <c r="C35" s="505"/>
      <c r="D35" s="505"/>
      <c r="E35" s="505"/>
      <c r="F35" s="505"/>
      <c r="G35" s="505"/>
      <c r="H35" s="505"/>
      <c r="I35" s="505"/>
      <c r="J35" s="505"/>
      <c r="K35" s="505"/>
      <c r="L35" s="503">
        <f>+ESTRES!B24</f>
        <v>6041270</v>
      </c>
      <c r="M35" s="503">
        <f>G35+K35+L35</f>
        <v>6041270</v>
      </c>
      <c r="N35" s="504">
        <v>8473953</v>
      </c>
    </row>
    <row r="36" spans="2:14" x14ac:dyDescent="0.3">
      <c r="B36" s="512" t="s">
        <v>356</v>
      </c>
      <c r="C36" s="513">
        <f>SUM(C15:C35)</f>
        <v>27000000</v>
      </c>
      <c r="D36" s="513">
        <f>SUM(D15:D35)</f>
        <v>24</v>
      </c>
      <c r="E36" s="513">
        <f>SUM(E15:E35)</f>
        <v>16600</v>
      </c>
      <c r="F36" s="513">
        <f>SUM(F15:F35)</f>
        <v>0</v>
      </c>
      <c r="G36" s="513">
        <f>SUM(C36:F36)</f>
        <v>27016624</v>
      </c>
      <c r="H36" s="513">
        <f t="shared" ref="H36:N36" si="0">SUM(H15:H35)</f>
        <v>5789777</v>
      </c>
      <c r="I36" s="513">
        <f t="shared" si="0"/>
        <v>2247854</v>
      </c>
      <c r="J36" s="513">
        <f t="shared" si="0"/>
        <v>900000</v>
      </c>
      <c r="K36" s="513">
        <f t="shared" si="0"/>
        <v>8937631</v>
      </c>
      <c r="L36" s="514">
        <f t="shared" si="0"/>
        <v>6278452</v>
      </c>
      <c r="M36" s="514">
        <f t="shared" si="0"/>
        <v>42232707</v>
      </c>
      <c r="N36" s="515">
        <f t="shared" si="0"/>
        <v>39041693</v>
      </c>
    </row>
    <row r="37" spans="2:14" x14ac:dyDescent="0.3">
      <c r="B37" s="516"/>
      <c r="C37" s="478"/>
      <c r="D37" s="478"/>
      <c r="E37" s="478"/>
      <c r="F37" s="478"/>
      <c r="G37" s="478"/>
      <c r="H37" s="478"/>
      <c r="I37" s="478"/>
      <c r="J37" s="478"/>
      <c r="K37" s="478"/>
      <c r="L37" s="478"/>
      <c r="M37" s="478"/>
      <c r="N37" s="517"/>
    </row>
    <row r="38" spans="2:14" x14ac:dyDescent="0.3">
      <c r="B38" s="518" t="s">
        <v>357</v>
      </c>
      <c r="C38" s="478"/>
      <c r="D38" s="478"/>
      <c r="E38" s="478"/>
      <c r="F38" s="478"/>
      <c r="G38" s="478"/>
      <c r="H38" s="478"/>
      <c r="I38" s="478"/>
      <c r="J38" s="478"/>
      <c r="K38" s="478"/>
      <c r="L38" s="478"/>
      <c r="M38" s="478"/>
      <c r="N38" s="517"/>
    </row>
    <row r="39" spans="2:14" x14ac:dyDescent="0.3">
      <c r="B39" s="518" t="s">
        <v>41</v>
      </c>
      <c r="C39" s="478"/>
      <c r="D39" s="478"/>
      <c r="E39" s="478"/>
      <c r="F39" s="478"/>
      <c r="G39" s="478"/>
      <c r="H39" s="478"/>
      <c r="I39" s="478"/>
      <c r="J39" s="478"/>
      <c r="K39" s="478"/>
      <c r="L39" s="478"/>
      <c r="M39" s="478"/>
      <c r="N39" s="517"/>
    </row>
    <row r="40" spans="2:14" x14ac:dyDescent="0.3">
      <c r="B40" s="519"/>
      <c r="C40" s="520"/>
      <c r="D40" s="520"/>
      <c r="E40" s="520"/>
      <c r="F40" s="520"/>
      <c r="G40" s="520"/>
      <c r="H40" s="520"/>
      <c r="I40" s="520"/>
      <c r="J40" s="520"/>
      <c r="K40" s="520"/>
      <c r="L40" s="520"/>
      <c r="M40" s="520"/>
      <c r="N40" s="521"/>
    </row>
    <row r="50" ht="32.25" customHeight="1" x14ac:dyDescent="0.3"/>
  </sheetData>
  <sheetProtection selectLockedCells="1" selectUnlockedCells="1"/>
  <mergeCells count="7">
    <mergeCell ref="C12:G12"/>
    <mergeCell ref="H12:J12"/>
    <mergeCell ref="B4:N4"/>
    <mergeCell ref="B6:N6"/>
    <mergeCell ref="B7:N7"/>
    <mergeCell ref="B9:N9"/>
    <mergeCell ref="C11:M11"/>
  </mergeCells>
  <pageMargins left="1.023611111111111" right="1.1812499999999999" top="1.1812499999999999" bottom="1.5354166666666667" header="0.51180555555555551" footer="1.5354166666666667"/>
  <pageSetup firstPageNumber="0" orientation="landscape" horizontalDpi="300" verticalDpi="300"/>
  <headerFooter alignWithMargins="0">
    <oddFooter>&amp;L&amp;"Times New Roman,Negrita"&amp;12 &amp;R&amp;"Times New Roman,Negrita"&amp;14 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5:G48"/>
  <sheetViews>
    <sheetView topLeftCell="A23" zoomScale="90" zoomScaleNormal="90" workbookViewId="0">
      <selection activeCell="C49" sqref="C49"/>
    </sheetView>
  </sheetViews>
  <sheetFormatPr baseColWidth="10" defaultRowHeight="12.75" x14ac:dyDescent="0.2"/>
  <cols>
    <col min="1" max="1" width="4.33203125" style="522" customWidth="1"/>
    <col min="2" max="2" width="92.1640625" style="522" customWidth="1"/>
    <col min="3" max="3" width="35" style="522" customWidth="1"/>
    <col min="4" max="4" width="30.1640625" style="522" customWidth="1"/>
    <col min="5" max="5" width="2" style="522" customWidth="1"/>
    <col min="6" max="6" width="17.1640625" style="522" customWidth="1"/>
    <col min="7" max="16384" width="12" style="522"/>
  </cols>
  <sheetData>
    <row r="5" spans="1:7" ht="18.75" x14ac:dyDescent="0.3">
      <c r="A5" s="654"/>
      <c r="B5" s="654"/>
      <c r="C5" s="654"/>
      <c r="D5" s="654"/>
      <c r="E5" s="654"/>
      <c r="F5" s="654"/>
      <c r="G5" s="654"/>
    </row>
    <row r="7" spans="1:7" ht="12.75" customHeight="1" x14ac:dyDescent="0.2">
      <c r="A7" s="655" t="s">
        <v>358</v>
      </c>
      <c r="B7" s="655"/>
      <c r="C7" s="655"/>
      <c r="D7" s="655"/>
      <c r="E7" s="655"/>
    </row>
    <row r="8" spans="1:7" ht="12.75" customHeight="1" x14ac:dyDescent="0.2">
      <c r="A8" s="656" t="s">
        <v>3</v>
      </c>
      <c r="B8" s="656"/>
      <c r="C8" s="656"/>
      <c r="D8" s="656"/>
      <c r="E8" s="656"/>
    </row>
    <row r="9" spans="1:7" x14ac:dyDescent="0.2">
      <c r="C9" s="657" t="s">
        <v>41</v>
      </c>
      <c r="D9" s="657"/>
      <c r="E9" s="657"/>
      <c r="F9" s="657"/>
    </row>
    <row r="10" spans="1:7" x14ac:dyDescent="0.2">
      <c r="A10" s="657" t="s">
        <v>359</v>
      </c>
      <c r="B10" s="657"/>
      <c r="C10" s="657"/>
      <c r="D10" s="657"/>
      <c r="E10" s="657"/>
      <c r="F10" s="523"/>
    </row>
    <row r="11" spans="1:7" x14ac:dyDescent="0.2">
      <c r="C11" s="524" t="s">
        <v>41</v>
      </c>
      <c r="D11" s="524"/>
      <c r="E11" s="525"/>
      <c r="F11" s="525"/>
    </row>
    <row r="12" spans="1:7" x14ac:dyDescent="0.2">
      <c r="A12" s="526"/>
      <c r="B12" s="527"/>
      <c r="C12" s="528" t="s">
        <v>360</v>
      </c>
      <c r="D12" s="528" t="s">
        <v>360</v>
      </c>
      <c r="E12" s="529"/>
    </row>
    <row r="13" spans="1:7" x14ac:dyDescent="0.2">
      <c r="A13" s="530" t="s">
        <v>361</v>
      </c>
      <c r="B13" s="531" t="s">
        <v>362</v>
      </c>
      <c r="C13" s="532" t="s">
        <v>363</v>
      </c>
      <c r="D13" s="532" t="s">
        <v>363</v>
      </c>
      <c r="E13" s="533"/>
      <c r="F13" s="534"/>
    </row>
    <row r="14" spans="1:7" x14ac:dyDescent="0.2">
      <c r="A14" s="530"/>
      <c r="B14" s="531"/>
      <c r="C14" s="532" t="s">
        <v>364</v>
      </c>
      <c r="D14" s="532" t="s">
        <v>364</v>
      </c>
      <c r="E14" s="533"/>
      <c r="F14" s="534"/>
    </row>
    <row r="15" spans="1:7" x14ac:dyDescent="0.2">
      <c r="A15" s="530"/>
      <c r="B15" s="531"/>
      <c r="C15" s="658"/>
      <c r="D15" s="658"/>
      <c r="E15" s="533"/>
      <c r="F15" s="534"/>
    </row>
    <row r="16" spans="1:7" x14ac:dyDescent="0.2">
      <c r="A16" s="530"/>
      <c r="B16" s="531"/>
      <c r="C16" s="535">
        <v>2020</v>
      </c>
      <c r="D16" s="535">
        <v>2019</v>
      </c>
      <c r="E16" s="533"/>
      <c r="F16" s="534"/>
    </row>
    <row r="17" spans="1:6" x14ac:dyDescent="0.2">
      <c r="A17" s="536"/>
      <c r="B17" s="537" t="s">
        <v>365</v>
      </c>
      <c r="C17" s="538">
        <v>61701277</v>
      </c>
      <c r="D17" s="538">
        <v>72649649</v>
      </c>
      <c r="E17" s="539"/>
      <c r="F17" s="540"/>
    </row>
    <row r="18" spans="1:6" x14ac:dyDescent="0.2">
      <c r="A18" s="536"/>
      <c r="B18" s="537" t="s">
        <v>366</v>
      </c>
      <c r="C18" s="538">
        <v>1516.854</v>
      </c>
      <c r="D18" s="538">
        <v>1782</v>
      </c>
      <c r="E18" s="539"/>
      <c r="F18" s="540"/>
    </row>
    <row r="19" spans="1:6" x14ac:dyDescent="0.2">
      <c r="A19" s="536"/>
      <c r="B19" s="537" t="s">
        <v>367</v>
      </c>
      <c r="C19" s="538">
        <v>-56852675</v>
      </c>
      <c r="D19" s="538">
        <v>-68473975</v>
      </c>
      <c r="E19" s="539"/>
      <c r="F19" s="540"/>
    </row>
    <row r="20" spans="1:6" x14ac:dyDescent="0.2">
      <c r="A20" s="536"/>
      <c r="B20" s="537" t="s">
        <v>368</v>
      </c>
      <c r="C20" s="538"/>
      <c r="D20" s="538" t="s">
        <v>369</v>
      </c>
      <c r="E20" s="539"/>
      <c r="F20" s="540"/>
    </row>
    <row r="21" spans="1:6" x14ac:dyDescent="0.2">
      <c r="A21" s="536"/>
      <c r="B21" s="537" t="s">
        <v>233</v>
      </c>
      <c r="C21" s="538">
        <v>0</v>
      </c>
      <c r="D21" s="538">
        <v>0</v>
      </c>
      <c r="E21" s="539"/>
      <c r="F21" s="540"/>
    </row>
    <row r="22" spans="1:6" x14ac:dyDescent="0.2">
      <c r="A22" s="536"/>
      <c r="B22" s="537" t="s">
        <v>370</v>
      </c>
      <c r="C22" s="538">
        <v>0</v>
      </c>
      <c r="D22" s="538">
        <v>0</v>
      </c>
      <c r="E22" s="539"/>
      <c r="F22" s="541"/>
    </row>
    <row r="23" spans="1:6" x14ac:dyDescent="0.2">
      <c r="A23" s="536"/>
      <c r="B23" s="537" t="s">
        <v>371</v>
      </c>
      <c r="C23" s="542">
        <v>4850118.4040000103</v>
      </c>
      <c r="D23" s="542">
        <f>SUM(D17:D22)</f>
        <v>4177456</v>
      </c>
      <c r="E23" s="539"/>
    </row>
    <row r="24" spans="1:6" x14ac:dyDescent="0.2">
      <c r="A24" s="536"/>
      <c r="B24" s="537"/>
      <c r="C24" s="538"/>
      <c r="D24" s="538"/>
      <c r="E24" s="539"/>
      <c r="F24" s="540"/>
    </row>
    <row r="25" spans="1:6" x14ac:dyDescent="0.2">
      <c r="A25" s="530" t="s">
        <v>372</v>
      </c>
      <c r="B25" s="531" t="s">
        <v>373</v>
      </c>
      <c r="C25" s="538"/>
      <c r="D25" s="538"/>
      <c r="E25" s="539"/>
      <c r="F25" s="540"/>
    </row>
    <row r="26" spans="1:6" x14ac:dyDescent="0.2">
      <c r="A26" s="530"/>
      <c r="B26" s="531"/>
      <c r="C26" s="538"/>
      <c r="D26" s="538"/>
      <c r="E26" s="539"/>
      <c r="F26" s="540"/>
    </row>
    <row r="27" spans="1:6" x14ac:dyDescent="0.2">
      <c r="A27" s="536"/>
      <c r="B27" s="537" t="s">
        <v>374</v>
      </c>
      <c r="C27" s="538">
        <v>-1832376.3859999999</v>
      </c>
      <c r="D27" s="538">
        <v>-1358735</v>
      </c>
      <c r="E27" s="539"/>
      <c r="F27" s="540"/>
    </row>
    <row r="28" spans="1:6" x14ac:dyDescent="0.2">
      <c r="A28" s="536"/>
      <c r="B28" s="537" t="s">
        <v>375</v>
      </c>
      <c r="C28" s="538">
        <v>-1550000</v>
      </c>
      <c r="D28" s="538">
        <v>-1566216</v>
      </c>
      <c r="E28" s="539"/>
      <c r="F28" s="540"/>
    </row>
    <row r="29" spans="1:6" x14ac:dyDescent="0.2">
      <c r="A29" s="536"/>
      <c r="B29" s="537" t="s">
        <v>376</v>
      </c>
      <c r="C29" s="542">
        <v>-3382376.8859999999</v>
      </c>
      <c r="D29" s="542">
        <f>SUM(D27:D28)</f>
        <v>-2924951</v>
      </c>
      <c r="E29" s="539"/>
    </row>
    <row r="30" spans="1:6" x14ac:dyDescent="0.2">
      <c r="A30" s="536"/>
      <c r="B30" s="537"/>
      <c r="C30" s="538"/>
      <c r="D30" s="538"/>
      <c r="E30" s="539"/>
      <c r="F30" s="540"/>
    </row>
    <row r="31" spans="1:6" x14ac:dyDescent="0.2">
      <c r="A31" s="530" t="s">
        <v>377</v>
      </c>
      <c r="B31" s="531" t="s">
        <v>378</v>
      </c>
      <c r="C31" s="538"/>
      <c r="D31" s="538"/>
      <c r="E31" s="539"/>
      <c r="F31" s="540"/>
    </row>
    <row r="32" spans="1:6" x14ac:dyDescent="0.2">
      <c r="A32" s="530"/>
      <c r="B32" s="531"/>
      <c r="C32" s="538"/>
      <c r="D32" s="538"/>
      <c r="E32" s="539"/>
      <c r="F32" s="540"/>
    </row>
    <row r="33" spans="1:7" x14ac:dyDescent="0.2">
      <c r="A33" s="536"/>
      <c r="B33" s="537" t="s">
        <v>379</v>
      </c>
      <c r="C33" s="538">
        <v>0</v>
      </c>
      <c r="D33" s="538">
        <v>0</v>
      </c>
      <c r="E33" s="539"/>
      <c r="F33" s="541"/>
    </row>
    <row r="34" spans="1:7" x14ac:dyDescent="0.2">
      <c r="A34" s="536"/>
      <c r="B34" s="537" t="s">
        <v>380</v>
      </c>
      <c r="C34" s="538">
        <v>0</v>
      </c>
      <c r="D34" s="538">
        <v>0</v>
      </c>
      <c r="E34" s="539"/>
      <c r="F34" s="540"/>
    </row>
    <row r="35" spans="1:7" x14ac:dyDescent="0.2">
      <c r="A35" s="536"/>
      <c r="B35" s="537" t="s">
        <v>175</v>
      </c>
      <c r="C35" s="538">
        <v>-1000000</v>
      </c>
      <c r="D35" s="538">
        <v>-1500000</v>
      </c>
      <c r="E35" s="539"/>
      <c r="F35" s="540"/>
    </row>
    <row r="36" spans="1:7" x14ac:dyDescent="0.2">
      <c r="A36" s="536"/>
      <c r="B36" s="537" t="s">
        <v>381</v>
      </c>
      <c r="C36" s="543">
        <v>0</v>
      </c>
      <c r="D36" s="543">
        <v>0</v>
      </c>
      <c r="E36" s="539"/>
      <c r="F36" s="540"/>
    </row>
    <row r="37" spans="1:7" x14ac:dyDescent="0.2">
      <c r="A37" s="536"/>
      <c r="B37" s="537" t="s">
        <v>382</v>
      </c>
      <c r="C37" s="538">
        <v>-405560.88900000002</v>
      </c>
      <c r="D37" s="538">
        <f>-545304</f>
        <v>-545304</v>
      </c>
      <c r="E37" s="539"/>
      <c r="F37" s="540"/>
    </row>
    <row r="38" spans="1:7" x14ac:dyDescent="0.2">
      <c r="A38" s="536"/>
      <c r="B38" s="537" t="s">
        <v>383</v>
      </c>
      <c r="C38" s="542">
        <v>-1405560.889</v>
      </c>
      <c r="D38" s="542">
        <f>SUM(D33:D37)</f>
        <v>-2045304</v>
      </c>
      <c r="E38" s="539"/>
    </row>
    <row r="39" spans="1:7" x14ac:dyDescent="0.2">
      <c r="A39" s="536"/>
      <c r="B39" s="537"/>
      <c r="C39" s="538"/>
      <c r="D39" s="538"/>
      <c r="E39" s="539"/>
      <c r="F39" s="540"/>
    </row>
    <row r="40" spans="1:7" x14ac:dyDescent="0.2">
      <c r="A40" s="530" t="s">
        <v>384</v>
      </c>
      <c r="B40" s="531" t="s">
        <v>385</v>
      </c>
      <c r="C40" s="538">
        <v>62180.629000006702</v>
      </c>
      <c r="D40" s="538">
        <f>+D23+D29+D38</f>
        <v>-792799</v>
      </c>
      <c r="E40" s="539"/>
      <c r="F40" s="540"/>
    </row>
    <row r="41" spans="1:7" x14ac:dyDescent="0.2">
      <c r="A41" s="536"/>
      <c r="B41" s="537"/>
      <c r="C41" s="538"/>
      <c r="D41" s="538"/>
      <c r="E41" s="539"/>
      <c r="F41" s="540"/>
      <c r="G41" s="540"/>
    </row>
    <row r="42" spans="1:7" x14ac:dyDescent="0.2">
      <c r="A42" s="530" t="s">
        <v>386</v>
      </c>
      <c r="B42" s="531" t="s">
        <v>387</v>
      </c>
      <c r="C42" s="538">
        <v>8753082.8210000005</v>
      </c>
      <c r="D42" s="538">
        <v>9545882</v>
      </c>
      <c r="E42" s="539"/>
      <c r="F42" s="540"/>
    </row>
    <row r="43" spans="1:7" x14ac:dyDescent="0.2">
      <c r="A43" s="530"/>
      <c r="B43" s="531"/>
      <c r="C43" s="538"/>
      <c r="D43" s="538"/>
      <c r="E43" s="539"/>
      <c r="F43" s="540"/>
    </row>
    <row r="44" spans="1:7" x14ac:dyDescent="0.2">
      <c r="A44" s="530" t="s">
        <v>388</v>
      </c>
      <c r="B44" s="531" t="s">
        <v>389</v>
      </c>
      <c r="C44" s="544">
        <v>8815263.4500000104</v>
      </c>
      <c r="D44" s="544">
        <f>SUM(D40:D42)</f>
        <v>8753083</v>
      </c>
      <c r="E44" s="539"/>
    </row>
    <row r="45" spans="1:7" x14ac:dyDescent="0.2">
      <c r="A45" s="530" t="s">
        <v>390</v>
      </c>
      <c r="B45" s="531" t="s">
        <v>391</v>
      </c>
      <c r="C45" s="538">
        <v>0</v>
      </c>
      <c r="D45" s="538">
        <v>0</v>
      </c>
      <c r="E45" s="539"/>
    </row>
    <row r="46" spans="1:7" x14ac:dyDescent="0.2">
      <c r="A46" s="530" t="s">
        <v>392</v>
      </c>
      <c r="B46" s="531" t="s">
        <v>393</v>
      </c>
      <c r="C46" s="545">
        <v>8815263.4500000104</v>
      </c>
      <c r="D46" s="545">
        <f>SUM(D44:D45)</f>
        <v>8753083</v>
      </c>
      <c r="E46" s="539"/>
    </row>
    <row r="47" spans="1:7" x14ac:dyDescent="0.2">
      <c r="A47" s="546"/>
      <c r="B47" s="547"/>
      <c r="C47" s="548"/>
      <c r="D47" s="548"/>
      <c r="E47" s="549"/>
      <c r="F47" s="534"/>
    </row>
    <row r="48" spans="1:7" x14ac:dyDescent="0.2">
      <c r="A48" s="522" t="s">
        <v>394</v>
      </c>
      <c r="C48" s="534"/>
      <c r="D48" s="534"/>
      <c r="E48" s="534"/>
      <c r="F48" s="534"/>
    </row>
  </sheetData>
  <sheetProtection selectLockedCells="1" selectUnlockedCells="1"/>
  <mergeCells count="6">
    <mergeCell ref="C15:D15"/>
    <mergeCell ref="A5:G5"/>
    <mergeCell ref="A7:E7"/>
    <mergeCell ref="A8:E8"/>
    <mergeCell ref="C9:F9"/>
    <mergeCell ref="A10:E10"/>
  </mergeCells>
  <pageMargins left="1.1020833333333333" right="0.51180555555555551" top="0.74791666666666667" bottom="0.74861111111111112" header="0.51180555555555551" footer="0.31527777777777777"/>
  <pageSetup firstPageNumber="0" orientation="portrait" horizontalDpi="300" verticalDpi="300"/>
  <headerFooter alignWithMargins="0">
    <oddFooter>&amp;R&amp;"Times New Roman,Negrita"&amp;18 8</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75"/>
  <sheetViews>
    <sheetView zoomScale="81" zoomScaleNormal="81" workbookViewId="0">
      <selection activeCell="C4" sqref="C4"/>
    </sheetView>
  </sheetViews>
  <sheetFormatPr baseColWidth="10" defaultColWidth="16" defaultRowHeight="18.75" x14ac:dyDescent="0.3"/>
  <cols>
    <col min="1" max="1" width="7.83203125" customWidth="1"/>
    <col min="2" max="2" width="168.5" customWidth="1"/>
    <col min="3" max="3" width="18.1640625" style="550" customWidth="1"/>
    <col min="4" max="4" width="18.83203125" style="550" customWidth="1"/>
    <col min="5" max="5" width="18.1640625" style="550" customWidth="1"/>
  </cols>
  <sheetData>
    <row r="1" spans="2:2" x14ac:dyDescent="0.3">
      <c r="B1" s="551" t="s">
        <v>395</v>
      </c>
    </row>
    <row r="2" spans="2:2" x14ac:dyDescent="0.3">
      <c r="B2" s="551" t="s">
        <v>396</v>
      </c>
    </row>
    <row r="3" spans="2:2" ht="19.5" x14ac:dyDescent="0.35">
      <c r="B3" s="552" t="s">
        <v>397</v>
      </c>
    </row>
    <row r="4" spans="2:2" ht="112.5" x14ac:dyDescent="0.3">
      <c r="B4" s="553" t="s">
        <v>398</v>
      </c>
    </row>
    <row r="5" spans="2:2" ht="112.5" x14ac:dyDescent="0.3">
      <c r="B5" s="553" t="s">
        <v>399</v>
      </c>
    </row>
    <row r="6" spans="2:2" ht="19.5" x14ac:dyDescent="0.35">
      <c r="B6" s="554" t="s">
        <v>400</v>
      </c>
    </row>
    <row r="7" spans="2:2" ht="75" x14ac:dyDescent="0.3">
      <c r="B7" s="553" t="s">
        <v>235</v>
      </c>
    </row>
    <row r="8" spans="2:2" x14ac:dyDescent="0.3">
      <c r="B8" s="555" t="s">
        <v>401</v>
      </c>
    </row>
    <row r="9" spans="2:2" ht="75" x14ac:dyDescent="0.3">
      <c r="B9" s="553" t="s">
        <v>402</v>
      </c>
    </row>
    <row r="10" spans="2:2" x14ac:dyDescent="0.3">
      <c r="B10" s="555" t="s">
        <v>403</v>
      </c>
    </row>
    <row r="11" spans="2:2" ht="93.75" x14ac:dyDescent="0.3">
      <c r="B11" s="553" t="s">
        <v>404</v>
      </c>
    </row>
    <row r="12" spans="2:2" ht="37.5" x14ac:dyDescent="0.3">
      <c r="B12" s="553" t="s">
        <v>405</v>
      </c>
    </row>
    <row r="13" spans="2:2" x14ac:dyDescent="0.3">
      <c r="B13" s="555" t="s">
        <v>406</v>
      </c>
    </row>
    <row r="14" spans="2:2" ht="112.5" x14ac:dyDescent="0.3">
      <c r="B14" s="553" t="s">
        <v>407</v>
      </c>
    </row>
    <row r="15" spans="2:2" x14ac:dyDescent="0.3">
      <c r="B15" s="555" t="s">
        <v>408</v>
      </c>
    </row>
    <row r="16" spans="2:2" ht="328.5" customHeight="1" x14ac:dyDescent="0.3">
      <c r="B16" s="556" t="s">
        <v>409</v>
      </c>
    </row>
    <row r="17" spans="2:2" ht="77.45" customHeight="1" x14ac:dyDescent="0.3">
      <c r="B17" s="553" t="s">
        <v>410</v>
      </c>
    </row>
    <row r="18" spans="2:2" x14ac:dyDescent="0.3">
      <c r="B18" s="555" t="s">
        <v>411</v>
      </c>
    </row>
    <row r="19" spans="2:2" ht="37.5" x14ac:dyDescent="0.3">
      <c r="B19" s="553" t="s">
        <v>412</v>
      </c>
    </row>
    <row r="20" spans="2:2" x14ac:dyDescent="0.3">
      <c r="B20" s="553"/>
    </row>
    <row r="21" spans="2:2" x14ac:dyDescent="0.3">
      <c r="B21" s="555" t="s">
        <v>413</v>
      </c>
    </row>
    <row r="22" spans="2:2" ht="112.5" x14ac:dyDescent="0.3">
      <c r="B22" s="553" t="s">
        <v>414</v>
      </c>
    </row>
    <row r="23" spans="2:2" x14ac:dyDescent="0.3">
      <c r="B23" s="550"/>
    </row>
    <row r="24" spans="2:2" ht="75" x14ac:dyDescent="0.3">
      <c r="B24" s="553" t="s">
        <v>415</v>
      </c>
    </row>
    <row r="25" spans="2:2" x14ac:dyDescent="0.3">
      <c r="B25" s="550"/>
    </row>
    <row r="26" spans="2:2" x14ac:dyDescent="0.3">
      <c r="B26" s="553" t="s">
        <v>416</v>
      </c>
    </row>
    <row r="27" spans="2:2" ht="41.65" customHeight="1" x14ac:dyDescent="0.3">
      <c r="B27" s="553" t="s">
        <v>417</v>
      </c>
    </row>
    <row r="28" spans="2:2" ht="37.5" x14ac:dyDescent="0.3">
      <c r="B28" s="555" t="s">
        <v>418</v>
      </c>
    </row>
    <row r="29" spans="2:2" x14ac:dyDescent="0.3">
      <c r="B29" s="557" t="s">
        <v>419</v>
      </c>
    </row>
    <row r="30" spans="2:2" x14ac:dyDescent="0.3">
      <c r="B30" s="555" t="s">
        <v>420</v>
      </c>
    </row>
    <row r="31" spans="2:2" x14ac:dyDescent="0.3">
      <c r="B31" s="557" t="s">
        <v>421</v>
      </c>
    </row>
    <row r="32" spans="2:2" x14ac:dyDescent="0.3">
      <c r="B32" s="557" t="s">
        <v>422</v>
      </c>
    </row>
    <row r="33" spans="2:2" x14ac:dyDescent="0.3">
      <c r="B33" s="557" t="s">
        <v>423</v>
      </c>
    </row>
    <row r="34" spans="2:2" x14ac:dyDescent="0.3">
      <c r="B34" s="557" t="s">
        <v>424</v>
      </c>
    </row>
    <row r="35" spans="2:2" x14ac:dyDescent="0.3">
      <c r="B35" s="557" t="s">
        <v>425</v>
      </c>
    </row>
    <row r="36" spans="2:2" x14ac:dyDescent="0.3">
      <c r="B36" s="553" t="s">
        <v>426</v>
      </c>
    </row>
    <row r="37" spans="2:2" x14ac:dyDescent="0.3">
      <c r="B37" s="553" t="s">
        <v>427</v>
      </c>
    </row>
    <row r="38" spans="2:2" x14ac:dyDescent="0.3">
      <c r="B38" s="553" t="s">
        <v>428</v>
      </c>
    </row>
    <row r="39" spans="2:2" x14ac:dyDescent="0.3">
      <c r="B39" s="553" t="s">
        <v>429</v>
      </c>
    </row>
    <row r="40" spans="2:2" x14ac:dyDescent="0.3">
      <c r="B40" s="553" t="s">
        <v>430</v>
      </c>
    </row>
    <row r="41" spans="2:2" x14ac:dyDescent="0.3">
      <c r="B41" s="553" t="s">
        <v>431</v>
      </c>
    </row>
    <row r="42" spans="2:2" x14ac:dyDescent="0.3">
      <c r="B42" s="553" t="s">
        <v>432</v>
      </c>
    </row>
    <row r="43" spans="2:2" x14ac:dyDescent="0.3">
      <c r="B43" s="553" t="s">
        <v>433</v>
      </c>
    </row>
    <row r="44" spans="2:2" x14ac:dyDescent="0.3">
      <c r="B44" s="553" t="s">
        <v>434</v>
      </c>
    </row>
    <row r="45" spans="2:2" x14ac:dyDescent="0.3">
      <c r="B45" s="553" t="s">
        <v>435</v>
      </c>
    </row>
    <row r="46" spans="2:2" x14ac:dyDescent="0.3">
      <c r="B46" s="557" t="s">
        <v>436</v>
      </c>
    </row>
    <row r="47" spans="2:2" x14ac:dyDescent="0.3">
      <c r="B47" s="555" t="s">
        <v>437</v>
      </c>
    </row>
    <row r="48" spans="2:2" x14ac:dyDescent="0.3">
      <c r="B48" s="557" t="s">
        <v>421</v>
      </c>
    </row>
    <row r="49" spans="2:2" x14ac:dyDescent="0.3">
      <c r="B49" s="557" t="s">
        <v>438</v>
      </c>
    </row>
    <row r="50" spans="2:2" x14ac:dyDescent="0.3">
      <c r="B50" s="557" t="s">
        <v>439</v>
      </c>
    </row>
    <row r="51" spans="2:2" x14ac:dyDescent="0.3">
      <c r="B51" s="557" t="s">
        <v>424</v>
      </c>
    </row>
    <row r="52" spans="2:2" x14ac:dyDescent="0.3">
      <c r="B52" s="557" t="s">
        <v>425</v>
      </c>
    </row>
    <row r="53" spans="2:2" x14ac:dyDescent="0.3">
      <c r="B53" s="553" t="s">
        <v>426</v>
      </c>
    </row>
    <row r="54" spans="2:2" x14ac:dyDescent="0.3">
      <c r="B54" s="553" t="s">
        <v>427</v>
      </c>
    </row>
    <row r="55" spans="2:2" x14ac:dyDescent="0.3">
      <c r="B55" s="553" t="s">
        <v>428</v>
      </c>
    </row>
    <row r="56" spans="2:2" x14ac:dyDescent="0.3">
      <c r="B56" s="553" t="s">
        <v>429</v>
      </c>
    </row>
    <row r="57" spans="2:2" x14ac:dyDescent="0.3">
      <c r="B57" s="553" t="s">
        <v>430</v>
      </c>
    </row>
    <row r="58" spans="2:2" x14ac:dyDescent="0.3">
      <c r="B58" s="553" t="s">
        <v>431</v>
      </c>
    </row>
    <row r="59" spans="2:2" x14ac:dyDescent="0.3">
      <c r="B59" s="553" t="s">
        <v>432</v>
      </c>
    </row>
    <row r="60" spans="2:2" x14ac:dyDescent="0.3">
      <c r="B60" s="553" t="s">
        <v>433</v>
      </c>
    </row>
    <row r="61" spans="2:2" x14ac:dyDescent="0.3">
      <c r="B61" s="553" t="s">
        <v>434</v>
      </c>
    </row>
    <row r="62" spans="2:2" x14ac:dyDescent="0.3">
      <c r="B62" s="553" t="s">
        <v>440</v>
      </c>
    </row>
    <row r="63" spans="2:2" x14ac:dyDescent="0.3">
      <c r="B63" s="553" t="s">
        <v>441</v>
      </c>
    </row>
    <row r="64" spans="2:2" x14ac:dyDescent="0.3">
      <c r="B64" s="553" t="s">
        <v>442</v>
      </c>
    </row>
    <row r="65" spans="2:2" x14ac:dyDescent="0.3">
      <c r="B65" s="557" t="s">
        <v>443</v>
      </c>
    </row>
    <row r="66" spans="2:2" x14ac:dyDescent="0.3">
      <c r="B66" s="555" t="s">
        <v>444</v>
      </c>
    </row>
    <row r="67" spans="2:2" x14ac:dyDescent="0.3">
      <c r="B67" s="557" t="s">
        <v>421</v>
      </c>
    </row>
    <row r="68" spans="2:2" x14ac:dyDescent="0.3">
      <c r="B68" s="557" t="s">
        <v>445</v>
      </c>
    </row>
    <row r="69" spans="2:2" x14ac:dyDescent="0.3">
      <c r="B69" s="557" t="s">
        <v>446</v>
      </c>
    </row>
    <row r="70" spans="2:2" x14ac:dyDescent="0.3">
      <c r="B70" s="557" t="s">
        <v>424</v>
      </c>
    </row>
    <row r="71" spans="2:2" x14ac:dyDescent="0.3">
      <c r="B71" s="557" t="s">
        <v>425</v>
      </c>
    </row>
    <row r="72" spans="2:2" x14ac:dyDescent="0.3">
      <c r="B72" s="553" t="s">
        <v>426</v>
      </c>
    </row>
    <row r="73" spans="2:2" x14ac:dyDescent="0.3">
      <c r="B73" s="553" t="s">
        <v>427</v>
      </c>
    </row>
    <row r="74" spans="2:2" x14ac:dyDescent="0.3">
      <c r="B74" s="553" t="s">
        <v>428</v>
      </c>
    </row>
    <row r="75" spans="2:2" x14ac:dyDescent="0.3">
      <c r="B75" s="553" t="s">
        <v>429</v>
      </c>
    </row>
    <row r="76" spans="2:2" x14ac:dyDescent="0.3">
      <c r="B76" s="553" t="s">
        <v>430</v>
      </c>
    </row>
    <row r="77" spans="2:2" x14ac:dyDescent="0.3">
      <c r="B77" s="553" t="s">
        <v>431</v>
      </c>
    </row>
    <row r="78" spans="2:2" x14ac:dyDescent="0.3">
      <c r="B78" s="553" t="s">
        <v>432</v>
      </c>
    </row>
    <row r="79" spans="2:2" x14ac:dyDescent="0.3">
      <c r="B79" s="553" t="s">
        <v>433</v>
      </c>
    </row>
    <row r="80" spans="2:2" x14ac:dyDescent="0.3">
      <c r="B80" s="553" t="s">
        <v>434</v>
      </c>
    </row>
    <row r="81" spans="2:2" x14ac:dyDescent="0.3">
      <c r="B81" s="553" t="s">
        <v>440</v>
      </c>
    </row>
    <row r="82" spans="2:2" x14ac:dyDescent="0.3">
      <c r="B82" s="553" t="s">
        <v>441</v>
      </c>
    </row>
    <row r="83" spans="2:2" x14ac:dyDescent="0.3">
      <c r="B83" s="553" t="s">
        <v>447</v>
      </c>
    </row>
    <row r="84" spans="2:2" x14ac:dyDescent="0.3">
      <c r="B84" s="553" t="s">
        <v>448</v>
      </c>
    </row>
    <row r="85" spans="2:2" x14ac:dyDescent="0.3">
      <c r="B85" s="553" t="s">
        <v>449</v>
      </c>
    </row>
    <row r="86" spans="2:2" x14ac:dyDescent="0.3">
      <c r="B86" s="557" t="s">
        <v>450</v>
      </c>
    </row>
    <row r="87" spans="2:2" x14ac:dyDescent="0.3">
      <c r="B87" s="555" t="s">
        <v>451</v>
      </c>
    </row>
    <row r="88" spans="2:2" x14ac:dyDescent="0.3">
      <c r="B88" s="557" t="s">
        <v>421</v>
      </c>
    </row>
    <row r="89" spans="2:2" x14ac:dyDescent="0.3">
      <c r="B89" s="557" t="s">
        <v>452</v>
      </c>
    </row>
    <row r="90" spans="2:2" x14ac:dyDescent="0.3">
      <c r="B90" s="557" t="s">
        <v>453</v>
      </c>
    </row>
    <row r="91" spans="2:2" x14ac:dyDescent="0.3">
      <c r="B91" s="557" t="s">
        <v>424</v>
      </c>
    </row>
    <row r="92" spans="2:2" x14ac:dyDescent="0.3">
      <c r="B92" s="557" t="s">
        <v>425</v>
      </c>
    </row>
    <row r="93" spans="2:2" x14ac:dyDescent="0.3">
      <c r="B93" s="553" t="s">
        <v>426</v>
      </c>
    </row>
    <row r="94" spans="2:2" x14ac:dyDescent="0.3">
      <c r="B94" s="553" t="s">
        <v>427</v>
      </c>
    </row>
    <row r="95" spans="2:2" x14ac:dyDescent="0.3">
      <c r="B95" s="553" t="s">
        <v>428</v>
      </c>
    </row>
    <row r="96" spans="2:2" x14ac:dyDescent="0.3">
      <c r="B96" s="553" t="s">
        <v>429</v>
      </c>
    </row>
    <row r="97" spans="2:2" x14ac:dyDescent="0.3">
      <c r="B97" s="553" t="s">
        <v>430</v>
      </c>
    </row>
    <row r="98" spans="2:2" x14ac:dyDescent="0.3">
      <c r="B98" s="553" t="s">
        <v>431</v>
      </c>
    </row>
    <row r="99" spans="2:2" x14ac:dyDescent="0.3">
      <c r="B99" s="553" t="s">
        <v>432</v>
      </c>
    </row>
    <row r="100" spans="2:2" x14ac:dyDescent="0.3">
      <c r="B100" s="553" t="s">
        <v>433</v>
      </c>
    </row>
    <row r="101" spans="2:2" x14ac:dyDescent="0.3">
      <c r="B101" s="553" t="s">
        <v>434</v>
      </c>
    </row>
    <row r="102" spans="2:2" x14ac:dyDescent="0.3">
      <c r="B102" s="553" t="s">
        <v>440</v>
      </c>
    </row>
    <row r="103" spans="2:2" x14ac:dyDescent="0.3">
      <c r="B103" s="553" t="s">
        <v>441</v>
      </c>
    </row>
    <row r="104" spans="2:2" x14ac:dyDescent="0.3">
      <c r="B104" s="553" t="s">
        <v>447</v>
      </c>
    </row>
    <row r="105" spans="2:2" x14ac:dyDescent="0.3">
      <c r="B105" s="553" t="s">
        <v>448</v>
      </c>
    </row>
    <row r="106" spans="2:2" x14ac:dyDescent="0.3">
      <c r="B106" s="553" t="s">
        <v>454</v>
      </c>
    </row>
    <row r="107" spans="2:2" x14ac:dyDescent="0.3">
      <c r="B107" s="553" t="s">
        <v>455</v>
      </c>
    </row>
    <row r="108" spans="2:2" x14ac:dyDescent="0.3">
      <c r="B108" s="553" t="s">
        <v>456</v>
      </c>
    </row>
    <row r="109" spans="2:2" x14ac:dyDescent="0.3">
      <c r="B109" s="553" t="s">
        <v>457</v>
      </c>
    </row>
    <row r="110" spans="2:2" x14ac:dyDescent="0.3">
      <c r="B110" s="553" t="s">
        <v>458</v>
      </c>
    </row>
    <row r="111" spans="2:2" ht="37.5" x14ac:dyDescent="0.3">
      <c r="B111" s="557" t="s">
        <v>459</v>
      </c>
    </row>
    <row r="112" spans="2:2" x14ac:dyDescent="0.3">
      <c r="B112" s="557" t="s">
        <v>460</v>
      </c>
    </row>
    <row r="113" spans="2:2" x14ac:dyDescent="0.3">
      <c r="B113" s="557" t="s">
        <v>461</v>
      </c>
    </row>
    <row r="114" spans="2:2" ht="37.5" x14ac:dyDescent="0.3">
      <c r="B114" s="555" t="s">
        <v>462</v>
      </c>
    </row>
    <row r="115" spans="2:2" x14ac:dyDescent="0.3">
      <c r="B115" s="557" t="s">
        <v>463</v>
      </c>
    </row>
    <row r="116" spans="2:2" x14ac:dyDescent="0.3">
      <c r="B116" s="557" t="s">
        <v>464</v>
      </c>
    </row>
    <row r="117" spans="2:2" x14ac:dyDescent="0.3">
      <c r="B117" s="557" t="s">
        <v>465</v>
      </c>
    </row>
    <row r="118" spans="2:2" ht="37.5" x14ac:dyDescent="0.3">
      <c r="B118" s="553" t="s">
        <v>466</v>
      </c>
    </row>
    <row r="119" spans="2:2" x14ac:dyDescent="0.3">
      <c r="B119" s="555" t="s">
        <v>467</v>
      </c>
    </row>
    <row r="120" spans="2:2" x14ac:dyDescent="0.3">
      <c r="B120" s="555" t="s">
        <v>468</v>
      </c>
    </row>
    <row r="121" spans="2:2" ht="66.599999999999994" customHeight="1" x14ac:dyDescent="0.3">
      <c r="B121" s="557" t="s">
        <v>469</v>
      </c>
    </row>
    <row r="122" spans="2:2" ht="37.5" x14ac:dyDescent="0.3">
      <c r="B122" s="555" t="s">
        <v>470</v>
      </c>
    </row>
    <row r="123" spans="2:2" ht="93.75" x14ac:dyDescent="0.3">
      <c r="B123" s="553" t="s">
        <v>471</v>
      </c>
    </row>
    <row r="124" spans="2:2" x14ac:dyDescent="0.3">
      <c r="B124" s="553" t="s">
        <v>472</v>
      </c>
    </row>
    <row r="125" spans="2:2" ht="56.25" x14ac:dyDescent="0.3">
      <c r="B125" s="553" t="s">
        <v>473</v>
      </c>
    </row>
    <row r="126" spans="2:2" x14ac:dyDescent="0.3">
      <c r="B126" s="555" t="s">
        <v>474</v>
      </c>
    </row>
    <row r="127" spans="2:2" ht="384.75" customHeight="1" x14ac:dyDescent="0.3">
      <c r="B127" s="558" t="s">
        <v>475</v>
      </c>
    </row>
    <row r="128" spans="2:2" ht="46.35" customHeight="1" x14ac:dyDescent="0.3">
      <c r="B128" s="553" t="s">
        <v>476</v>
      </c>
    </row>
    <row r="129" spans="2:5" x14ac:dyDescent="0.3">
      <c r="B129" s="555" t="s">
        <v>477</v>
      </c>
    </row>
    <row r="130" spans="2:5" ht="37.5" x14ac:dyDescent="0.3">
      <c r="B130" s="553" t="s">
        <v>478</v>
      </c>
    </row>
    <row r="131" spans="2:5" x14ac:dyDescent="0.3">
      <c r="B131" s="555" t="s">
        <v>479</v>
      </c>
    </row>
    <row r="132" spans="2:5" ht="174.95" customHeight="1" x14ac:dyDescent="0.3">
      <c r="B132" s="553" t="s">
        <v>480</v>
      </c>
    </row>
    <row r="133" spans="2:5" ht="19.5" x14ac:dyDescent="0.35">
      <c r="B133" s="554" t="s">
        <v>481</v>
      </c>
    </row>
    <row r="134" spans="2:5" x14ac:dyDescent="0.3">
      <c r="B134" s="553" t="s">
        <v>41</v>
      </c>
    </row>
    <row r="135" spans="2:5" ht="75" x14ac:dyDescent="0.3">
      <c r="B135" s="559" t="s">
        <v>482</v>
      </c>
    </row>
    <row r="136" spans="2:5" ht="148.69999999999999" customHeight="1" x14ac:dyDescent="0.3">
      <c r="B136" s="560" t="s">
        <v>483</v>
      </c>
    </row>
    <row r="137" spans="2:5" ht="187.5" x14ac:dyDescent="0.3">
      <c r="B137" s="559" t="s">
        <v>484</v>
      </c>
    </row>
    <row r="138" spans="2:5" ht="99.75" customHeight="1" x14ac:dyDescent="0.3">
      <c r="B138" s="559" t="s">
        <v>485</v>
      </c>
    </row>
    <row r="139" spans="2:5" ht="112.5" customHeight="1" x14ac:dyDescent="0.3">
      <c r="B139" s="560" t="s">
        <v>486</v>
      </c>
    </row>
    <row r="140" spans="2:5" x14ac:dyDescent="0.3">
      <c r="B140" s="560"/>
    </row>
    <row r="142" spans="2:5" ht="19.5" x14ac:dyDescent="0.35">
      <c r="B142" s="554" t="s">
        <v>487</v>
      </c>
    </row>
    <row r="143" spans="2:5" x14ac:dyDescent="0.3">
      <c r="B143" s="661" t="s">
        <v>488</v>
      </c>
      <c r="C143" s="661"/>
      <c r="D143" s="661"/>
      <c r="E143" s="661"/>
    </row>
    <row r="144" spans="2:5" x14ac:dyDescent="0.3">
      <c r="B144" s="561" t="s">
        <v>489</v>
      </c>
      <c r="D144" s="562">
        <v>44196</v>
      </c>
      <c r="E144" s="562" t="s">
        <v>490</v>
      </c>
    </row>
    <row r="145" spans="2:5" x14ac:dyDescent="0.3">
      <c r="B145" s="563" t="s">
        <v>491</v>
      </c>
      <c r="D145" s="564">
        <v>8078</v>
      </c>
      <c r="E145" s="564">
        <v>7988</v>
      </c>
    </row>
    <row r="146" spans="2:5" x14ac:dyDescent="0.3">
      <c r="B146" s="563" t="s">
        <v>492</v>
      </c>
      <c r="D146" s="564">
        <v>25280</v>
      </c>
      <c r="E146" s="564">
        <v>24415</v>
      </c>
    </row>
    <row r="147" spans="2:5" x14ac:dyDescent="0.3">
      <c r="B147" s="563" t="s">
        <v>493</v>
      </c>
      <c r="D147" s="564">
        <v>2456064</v>
      </c>
      <c r="E147" s="564">
        <v>841142</v>
      </c>
    </row>
    <row r="148" spans="2:5" x14ac:dyDescent="0.3">
      <c r="B148" s="553" t="s">
        <v>494</v>
      </c>
      <c r="D148" s="565">
        <v>2110798</v>
      </c>
      <c r="E148" s="564">
        <v>4842070</v>
      </c>
    </row>
    <row r="149" spans="2:5" x14ac:dyDescent="0.3">
      <c r="B149" s="553" t="s">
        <v>495</v>
      </c>
      <c r="D149" s="564">
        <v>41330</v>
      </c>
      <c r="E149" s="564">
        <v>38630</v>
      </c>
    </row>
    <row r="150" spans="2:5" x14ac:dyDescent="0.3">
      <c r="B150" s="553" t="s">
        <v>496</v>
      </c>
      <c r="D150" s="564">
        <v>3878</v>
      </c>
      <c r="E150" s="564">
        <v>3878</v>
      </c>
    </row>
    <row r="151" spans="2:5" x14ac:dyDescent="0.3">
      <c r="B151" s="553" t="s">
        <v>497</v>
      </c>
      <c r="D151" s="564">
        <v>99644</v>
      </c>
      <c r="E151" s="564">
        <v>-31109</v>
      </c>
    </row>
    <row r="152" spans="2:5" x14ac:dyDescent="0.3">
      <c r="B152" s="553" t="s">
        <v>498</v>
      </c>
      <c r="D152" s="564">
        <v>1034424</v>
      </c>
      <c r="E152" s="564">
        <v>728822</v>
      </c>
    </row>
    <row r="153" spans="2:5" x14ac:dyDescent="0.3">
      <c r="B153" s="553" t="s">
        <v>499</v>
      </c>
      <c r="D153" s="564">
        <v>137166</v>
      </c>
      <c r="E153" s="564">
        <v>234952</v>
      </c>
    </row>
    <row r="154" spans="2:5" x14ac:dyDescent="0.3">
      <c r="B154" s="553" t="s">
        <v>500</v>
      </c>
      <c r="D154" s="564">
        <v>674377</v>
      </c>
      <c r="E154" s="564">
        <v>434412</v>
      </c>
    </row>
    <row r="155" spans="2:5" x14ac:dyDescent="0.3">
      <c r="B155" s="553" t="s">
        <v>501</v>
      </c>
      <c r="D155" s="564">
        <v>1367942</v>
      </c>
      <c r="E155" s="564">
        <v>1148906</v>
      </c>
    </row>
    <row r="156" spans="2:5" x14ac:dyDescent="0.3">
      <c r="B156" s="553" t="s">
        <v>502</v>
      </c>
      <c r="D156" s="564">
        <v>301163</v>
      </c>
      <c r="E156" s="564">
        <v>163076</v>
      </c>
    </row>
    <row r="157" spans="2:5" x14ac:dyDescent="0.3">
      <c r="B157" s="553" t="s">
        <v>503</v>
      </c>
      <c r="D157" s="564">
        <v>555119</v>
      </c>
      <c r="E157" s="564">
        <v>315901</v>
      </c>
    </row>
    <row r="158" spans="2:5" x14ac:dyDescent="0.3">
      <c r="B158" s="553" t="s">
        <v>504</v>
      </c>
      <c r="D158" s="566">
        <v>0</v>
      </c>
      <c r="E158" s="566">
        <v>0</v>
      </c>
    </row>
    <row r="159" spans="2:5" x14ac:dyDescent="0.3">
      <c r="B159" s="555" t="s">
        <v>505</v>
      </c>
      <c r="D159" s="567">
        <f>SUM(D145:D158)</f>
        <v>8815263</v>
      </c>
      <c r="E159" s="568">
        <f>SUM(E145:E158)</f>
        <v>8753083</v>
      </c>
    </row>
    <row r="160" spans="2:5" x14ac:dyDescent="0.3">
      <c r="B160" s="550"/>
    </row>
    <row r="161" spans="2:5" ht="19.5" x14ac:dyDescent="0.35">
      <c r="B161" s="554" t="s">
        <v>506</v>
      </c>
    </row>
    <row r="162" spans="2:5" x14ac:dyDescent="0.3">
      <c r="B162" s="550"/>
    </row>
    <row r="163" spans="2:5" ht="41.25" customHeight="1" x14ac:dyDescent="0.3">
      <c r="B163" s="553" t="s">
        <v>507</v>
      </c>
    </row>
    <row r="164" spans="2:5" x14ac:dyDescent="0.3">
      <c r="B164" s="569" t="s">
        <v>508</v>
      </c>
      <c r="D164" s="570" t="s">
        <v>509</v>
      </c>
      <c r="E164" s="571">
        <v>43830</v>
      </c>
    </row>
    <row r="165" spans="2:5" x14ac:dyDescent="0.3">
      <c r="B165" s="553" t="s">
        <v>510</v>
      </c>
      <c r="D165" s="565">
        <v>20519700</v>
      </c>
      <c r="E165" s="564">
        <v>22433413</v>
      </c>
    </row>
    <row r="166" spans="2:5" x14ac:dyDescent="0.3">
      <c r="B166" s="553" t="s">
        <v>511</v>
      </c>
      <c r="D166" s="565">
        <v>0</v>
      </c>
      <c r="E166" s="564">
        <v>0</v>
      </c>
    </row>
    <row r="167" spans="2:5" x14ac:dyDescent="0.3">
      <c r="B167" s="553" t="s">
        <v>512</v>
      </c>
      <c r="D167" s="565">
        <v>-635999</v>
      </c>
      <c r="E167" s="564">
        <v>-97404</v>
      </c>
    </row>
    <row r="168" spans="2:5" x14ac:dyDescent="0.3">
      <c r="B168" s="553" t="s">
        <v>513</v>
      </c>
      <c r="D168" s="565">
        <v>11396419</v>
      </c>
      <c r="E168" s="564">
        <v>9155300</v>
      </c>
    </row>
    <row r="169" spans="2:5" x14ac:dyDescent="0.3">
      <c r="B169" s="553" t="s">
        <v>514</v>
      </c>
      <c r="D169" s="565">
        <v>0</v>
      </c>
      <c r="E169" s="564">
        <v>0</v>
      </c>
    </row>
    <row r="170" spans="2:5" x14ac:dyDescent="0.3">
      <c r="B170" s="553" t="s">
        <v>515</v>
      </c>
      <c r="D170" s="565">
        <v>1187424</v>
      </c>
      <c r="E170" s="564">
        <v>126459</v>
      </c>
    </row>
    <row r="171" spans="2:5" x14ac:dyDescent="0.3">
      <c r="B171" s="553" t="s">
        <v>516</v>
      </c>
      <c r="D171" s="565">
        <v>0</v>
      </c>
      <c r="E171" s="564">
        <v>0</v>
      </c>
    </row>
    <row r="172" spans="2:5" x14ac:dyDescent="0.3">
      <c r="B172" s="553" t="s">
        <v>517</v>
      </c>
      <c r="D172" s="565">
        <v>0</v>
      </c>
      <c r="E172" s="564">
        <v>0</v>
      </c>
    </row>
    <row r="173" spans="2:5" x14ac:dyDescent="0.3">
      <c r="B173" s="553" t="s">
        <v>518</v>
      </c>
      <c r="D173" s="565">
        <f>-2577642-865789</f>
        <v>-3443431</v>
      </c>
      <c r="E173" s="564">
        <v>-2077642</v>
      </c>
    </row>
    <row r="174" spans="2:5" x14ac:dyDescent="0.3">
      <c r="B174" s="555" t="s">
        <v>519</v>
      </c>
      <c r="D174" s="572">
        <f>SUM(D165:D173)</f>
        <v>29024113</v>
      </c>
      <c r="E174" s="573">
        <f>SUM(E165:E173)</f>
        <v>29540126</v>
      </c>
    </row>
    <row r="175" spans="2:5" x14ac:dyDescent="0.3">
      <c r="B175" s="574" t="s">
        <v>520</v>
      </c>
      <c r="D175" s="565"/>
      <c r="E175" s="564"/>
    </row>
    <row r="176" spans="2:5" x14ac:dyDescent="0.3">
      <c r="B176" s="553" t="s">
        <v>521</v>
      </c>
      <c r="D176" s="565">
        <v>656626</v>
      </c>
      <c r="E176" s="564">
        <v>1479576</v>
      </c>
    </row>
    <row r="177" spans="2:5" x14ac:dyDescent="0.3">
      <c r="B177" s="553" t="s">
        <v>522</v>
      </c>
      <c r="D177" s="565">
        <v>61623</v>
      </c>
      <c r="E177" s="564">
        <v>57603</v>
      </c>
    </row>
    <row r="178" spans="2:5" x14ac:dyDescent="0.3">
      <c r="B178" s="553" t="s">
        <v>523</v>
      </c>
      <c r="D178" s="565">
        <v>58678</v>
      </c>
      <c r="E178" s="564">
        <v>55299</v>
      </c>
    </row>
    <row r="179" spans="2:5" x14ac:dyDescent="0.3">
      <c r="B179" s="553" t="s">
        <v>524</v>
      </c>
      <c r="D179" s="565">
        <v>5562902</v>
      </c>
      <c r="E179" s="564">
        <v>5297684</v>
      </c>
    </row>
    <row r="180" spans="2:5" x14ac:dyDescent="0.3">
      <c r="B180" s="553" t="s">
        <v>525</v>
      </c>
      <c r="C180" s="575"/>
      <c r="D180" s="565">
        <f>-776927</f>
        <v>-776927</v>
      </c>
      <c r="E180" s="565">
        <v>-1592478</v>
      </c>
    </row>
    <row r="181" spans="2:5" x14ac:dyDescent="0.3">
      <c r="B181" s="555" t="s">
        <v>526</v>
      </c>
      <c r="D181" s="572">
        <f>SUM(D176:D180)</f>
        <v>5562902</v>
      </c>
      <c r="E181" s="573">
        <f>SUM(E176:E180)</f>
        <v>5297684</v>
      </c>
    </row>
    <row r="182" spans="2:5" x14ac:dyDescent="0.3">
      <c r="B182" s="555" t="s">
        <v>527</v>
      </c>
      <c r="D182" s="567">
        <f>+D174+D181</f>
        <v>34587015</v>
      </c>
      <c r="E182" s="568">
        <f>+E174+E181</f>
        <v>34837810</v>
      </c>
    </row>
    <row r="183" spans="2:5" x14ac:dyDescent="0.3">
      <c r="B183" s="550"/>
    </row>
    <row r="184" spans="2:5" x14ac:dyDescent="0.3">
      <c r="B184" s="550" t="s">
        <v>528</v>
      </c>
    </row>
    <row r="185" spans="2:5" x14ac:dyDescent="0.3">
      <c r="B185" s="550"/>
    </row>
    <row r="186" spans="2:5" x14ac:dyDescent="0.3">
      <c r="B186" s="576" t="s">
        <v>529</v>
      </c>
      <c r="C186" s="576" t="s">
        <v>133</v>
      </c>
      <c r="D186" s="576" t="s">
        <v>530</v>
      </c>
    </row>
    <row r="187" spans="2:5" x14ac:dyDescent="0.3">
      <c r="B187" s="577"/>
      <c r="C187" s="576" t="s">
        <v>531</v>
      </c>
      <c r="D187" s="576" t="s">
        <v>531</v>
      </c>
      <c r="E187" s="576" t="s">
        <v>532</v>
      </c>
    </row>
    <row r="188" spans="2:5" x14ac:dyDescent="0.3">
      <c r="B188" s="577" t="s">
        <v>533</v>
      </c>
      <c r="C188" s="578">
        <f>+D165+D166+D167+D168+D169+D170+D171+D172+D179</f>
        <v>38030446</v>
      </c>
      <c r="D188" s="578">
        <f>+D173</f>
        <v>-3443431</v>
      </c>
      <c r="E188" s="579">
        <f>-D188/C188</f>
        <v>9.0544060408862939E-2</v>
      </c>
    </row>
    <row r="189" spans="2:5" x14ac:dyDescent="0.3">
      <c r="B189" s="577" t="s">
        <v>534</v>
      </c>
      <c r="C189" s="580">
        <f>+C190+C191</f>
        <v>776927</v>
      </c>
      <c r="D189" s="580">
        <f>+D190+D191</f>
        <v>-776927</v>
      </c>
      <c r="E189" s="581">
        <v>1</v>
      </c>
    </row>
    <row r="190" spans="2:5" x14ac:dyDescent="0.3">
      <c r="B190" s="582" t="s">
        <v>535</v>
      </c>
      <c r="C190" s="583">
        <f>+D176+D177</f>
        <v>718249</v>
      </c>
      <c r="D190" s="583">
        <f>-C190</f>
        <v>-718249</v>
      </c>
      <c r="E190" s="584">
        <v>1</v>
      </c>
    </row>
    <row r="191" spans="2:5" x14ac:dyDescent="0.3">
      <c r="B191" s="582" t="s">
        <v>536</v>
      </c>
      <c r="C191" s="585">
        <f>+D178</f>
        <v>58678</v>
      </c>
      <c r="D191" s="585">
        <f>-C191</f>
        <v>-58678</v>
      </c>
      <c r="E191" s="586">
        <v>1</v>
      </c>
    </row>
    <row r="192" spans="2:5" x14ac:dyDescent="0.3">
      <c r="B192" s="582" t="s">
        <v>537</v>
      </c>
      <c r="C192" s="587" t="s">
        <v>538</v>
      </c>
      <c r="D192" s="587" t="s">
        <v>538</v>
      </c>
      <c r="E192" s="587" t="s">
        <v>538</v>
      </c>
    </row>
    <row r="193" spans="2:5" x14ac:dyDescent="0.3">
      <c r="B193" s="577" t="s">
        <v>539</v>
      </c>
      <c r="C193" s="588">
        <f>+C188+C189</f>
        <v>38807373</v>
      </c>
      <c r="D193" s="588">
        <f>+D188+D189</f>
        <v>-4220358</v>
      </c>
      <c r="E193" s="589">
        <f>-D193/C193</f>
        <v>0.10875144782410291</v>
      </c>
    </row>
    <row r="194" spans="2:5" x14ac:dyDescent="0.3">
      <c r="B194" s="577" t="s">
        <v>540</v>
      </c>
      <c r="C194" s="590">
        <f>+C193+D193</f>
        <v>34587015</v>
      </c>
      <c r="D194" s="591" t="s">
        <v>538</v>
      </c>
      <c r="E194" s="592" t="s">
        <v>538</v>
      </c>
    </row>
    <row r="195" spans="2:5" x14ac:dyDescent="0.3">
      <c r="B195" s="577"/>
      <c r="C195" s="593"/>
      <c r="D195" s="591"/>
      <c r="E195" s="594"/>
    </row>
    <row r="196" spans="2:5" x14ac:dyDescent="0.3">
      <c r="B196" s="577" t="s">
        <v>541</v>
      </c>
      <c r="C196" s="662" t="s">
        <v>538</v>
      </c>
      <c r="D196" s="662"/>
    </row>
    <row r="197" spans="2:5" x14ac:dyDescent="0.3">
      <c r="B197" s="595" t="s">
        <v>542</v>
      </c>
      <c r="C197" s="663"/>
      <c r="D197" s="663"/>
    </row>
    <row r="198" spans="2:5" x14ac:dyDescent="0.3">
      <c r="B198" s="582" t="s">
        <v>543</v>
      </c>
      <c r="C198" s="664" t="s">
        <v>544</v>
      </c>
      <c r="D198" s="664"/>
    </row>
    <row r="199" spans="2:5" ht="33.75" customHeight="1" x14ac:dyDescent="0.3">
      <c r="B199" s="582" t="s">
        <v>545</v>
      </c>
      <c r="C199" s="659" t="s">
        <v>546</v>
      </c>
      <c r="D199" s="659"/>
    </row>
    <row r="200" spans="2:5" ht="33.75" customHeight="1" x14ac:dyDescent="0.3">
      <c r="B200" s="582" t="s">
        <v>547</v>
      </c>
      <c r="C200" s="659" t="s">
        <v>546</v>
      </c>
      <c r="D200" s="659"/>
    </row>
    <row r="201" spans="2:5" x14ac:dyDescent="0.3">
      <c r="B201" s="550"/>
    </row>
    <row r="202" spans="2:5" ht="19.5" x14ac:dyDescent="0.35">
      <c r="B202" s="554" t="s">
        <v>548</v>
      </c>
    </row>
    <row r="203" spans="2:5" ht="37.5" x14ac:dyDescent="0.3">
      <c r="B203" s="553" t="s">
        <v>549</v>
      </c>
    </row>
    <row r="204" spans="2:5" x14ac:dyDescent="0.3">
      <c r="B204" s="553" t="s">
        <v>550</v>
      </c>
      <c r="D204" s="570" t="s">
        <v>509</v>
      </c>
      <c r="E204" s="571">
        <v>43830</v>
      </c>
    </row>
    <row r="205" spans="2:5" x14ac:dyDescent="0.3">
      <c r="B205" s="555" t="s">
        <v>551</v>
      </c>
      <c r="D205" s="564"/>
      <c r="E205" s="564"/>
    </row>
    <row r="206" spans="2:5" x14ac:dyDescent="0.3">
      <c r="B206" s="553" t="s">
        <v>552</v>
      </c>
      <c r="D206" s="565">
        <v>426599</v>
      </c>
      <c r="E206" s="564">
        <v>423778</v>
      </c>
    </row>
    <row r="207" spans="2:5" x14ac:dyDescent="0.3">
      <c r="B207" s="553" t="s">
        <v>553</v>
      </c>
      <c r="D207" s="565">
        <v>121612</v>
      </c>
      <c r="E207" s="564">
        <v>46138</v>
      </c>
    </row>
    <row r="208" spans="2:5" x14ac:dyDescent="0.3">
      <c r="B208" s="553" t="s">
        <v>554</v>
      </c>
      <c r="D208" s="565">
        <v>9176</v>
      </c>
      <c r="E208" s="564">
        <v>9057</v>
      </c>
    </row>
    <row r="209" spans="2:5" x14ac:dyDescent="0.3">
      <c r="B209" s="553" t="s">
        <v>555</v>
      </c>
      <c r="D209" s="565">
        <v>0</v>
      </c>
      <c r="E209" s="564">
        <v>0</v>
      </c>
    </row>
    <row r="210" spans="2:5" x14ac:dyDescent="0.3">
      <c r="B210" s="553" t="s">
        <v>556</v>
      </c>
      <c r="D210" s="565">
        <v>0</v>
      </c>
      <c r="E210" s="564">
        <v>0</v>
      </c>
    </row>
    <row r="211" spans="2:5" x14ac:dyDescent="0.3">
      <c r="B211" s="553" t="s">
        <v>557</v>
      </c>
      <c r="D211" s="565">
        <v>3732088</v>
      </c>
      <c r="E211" s="564">
        <v>1643814</v>
      </c>
    </row>
    <row r="212" spans="2:5" x14ac:dyDescent="0.3">
      <c r="B212" s="553" t="s">
        <v>558</v>
      </c>
      <c r="D212" s="565">
        <v>44397</v>
      </c>
      <c r="E212" s="564">
        <v>41501</v>
      </c>
    </row>
    <row r="213" spans="2:5" x14ac:dyDescent="0.3">
      <c r="B213" s="553" t="s">
        <v>559</v>
      </c>
      <c r="D213" s="565">
        <v>3176975</v>
      </c>
      <c r="E213" s="564">
        <v>3056563</v>
      </c>
    </row>
    <row r="214" spans="2:5" x14ac:dyDescent="0.3">
      <c r="B214" s="553" t="s">
        <v>560</v>
      </c>
      <c r="D214" s="565">
        <v>603092</v>
      </c>
      <c r="E214" s="564">
        <v>479348</v>
      </c>
    </row>
    <row r="215" spans="2:5" x14ac:dyDescent="0.3">
      <c r="B215" s="555" t="s">
        <v>561</v>
      </c>
      <c r="D215" s="572">
        <f>SUM(D205:D214)</f>
        <v>8113939</v>
      </c>
      <c r="E215" s="573">
        <f>SUM(E205:E214)</f>
        <v>5700199</v>
      </c>
    </row>
    <row r="216" spans="2:5" x14ac:dyDescent="0.3">
      <c r="B216" s="574" t="s">
        <v>520</v>
      </c>
      <c r="D216" s="596"/>
    </row>
    <row r="217" spans="2:5" x14ac:dyDescent="0.3">
      <c r="B217" s="553" t="s">
        <v>562</v>
      </c>
      <c r="D217" s="597">
        <v>0</v>
      </c>
      <c r="E217" s="598">
        <v>0</v>
      </c>
    </row>
    <row r="218" spans="2:5" x14ac:dyDescent="0.3">
      <c r="B218" s="555" t="s">
        <v>563</v>
      </c>
      <c r="D218" s="599">
        <f>+D215+D217</f>
        <v>8113939</v>
      </c>
      <c r="E218" s="600">
        <f>+E215+E217</f>
        <v>5700199</v>
      </c>
    </row>
    <row r="219" spans="2:5" x14ac:dyDescent="0.3">
      <c r="B219" s="550"/>
    </row>
    <row r="220" spans="2:5" ht="19.5" x14ac:dyDescent="0.35">
      <c r="B220" s="554" t="s">
        <v>564</v>
      </c>
    </row>
    <row r="221" spans="2:5" x14ac:dyDescent="0.3">
      <c r="B221" s="553" t="s">
        <v>488</v>
      </c>
    </row>
    <row r="222" spans="2:5" x14ac:dyDescent="0.3">
      <c r="B222" s="553"/>
    </row>
    <row r="223" spans="2:5" x14ac:dyDescent="0.3">
      <c r="B223" s="553"/>
    </row>
    <row r="224" spans="2:5" x14ac:dyDescent="0.3">
      <c r="B224" s="574" t="s">
        <v>551</v>
      </c>
      <c r="D224" s="570" t="s">
        <v>509</v>
      </c>
      <c r="E224" s="571">
        <v>43830</v>
      </c>
    </row>
    <row r="225" spans="2:5" x14ac:dyDescent="0.3">
      <c r="B225" s="553" t="s">
        <v>565</v>
      </c>
      <c r="D225" s="565">
        <v>11945665</v>
      </c>
      <c r="E225" s="564">
        <v>10350671</v>
      </c>
    </row>
    <row r="226" spans="2:5" x14ac:dyDescent="0.3">
      <c r="B226" s="553" t="s">
        <v>566</v>
      </c>
      <c r="D226" s="565">
        <v>660724</v>
      </c>
      <c r="E226" s="564">
        <v>7417</v>
      </c>
    </row>
    <row r="227" spans="2:5" x14ac:dyDescent="0.3">
      <c r="B227" s="555" t="s">
        <v>567</v>
      </c>
      <c r="D227" s="572">
        <f>SUM(D225:D226)</f>
        <v>12606389</v>
      </c>
      <c r="E227" s="573">
        <f>SUM(E225:E226)</f>
        <v>10358088</v>
      </c>
    </row>
    <row r="228" spans="2:5" x14ac:dyDescent="0.3">
      <c r="B228" s="574"/>
      <c r="D228" s="596"/>
    </row>
    <row r="229" spans="2:5" x14ac:dyDescent="0.3">
      <c r="B229" s="574" t="s">
        <v>568</v>
      </c>
      <c r="D229" s="596"/>
    </row>
    <row r="230" spans="2:5" x14ac:dyDescent="0.3">
      <c r="B230" s="553" t="s">
        <v>569</v>
      </c>
      <c r="D230" s="565">
        <v>5242787</v>
      </c>
      <c r="E230" s="564">
        <v>4478109</v>
      </c>
    </row>
    <row r="231" spans="2:5" x14ac:dyDescent="0.3">
      <c r="B231" s="553" t="s">
        <v>570</v>
      </c>
      <c r="D231" s="565">
        <v>-5242787</v>
      </c>
      <c r="E231" s="564">
        <v>-4478109</v>
      </c>
    </row>
    <row r="232" spans="2:5" x14ac:dyDescent="0.3">
      <c r="B232" s="555" t="s">
        <v>571</v>
      </c>
      <c r="D232" s="572">
        <f>SUM(D230:D231)</f>
        <v>0</v>
      </c>
      <c r="E232" s="573">
        <f>SUM(E230:E231)</f>
        <v>0</v>
      </c>
    </row>
    <row r="233" spans="2:5" x14ac:dyDescent="0.3">
      <c r="B233" s="555" t="s">
        <v>572</v>
      </c>
      <c r="D233" s="601">
        <f>+D227+D232</f>
        <v>12606389</v>
      </c>
      <c r="E233" s="600">
        <f>+E227+E232</f>
        <v>10358088</v>
      </c>
    </row>
    <row r="234" spans="2:5" x14ac:dyDescent="0.3">
      <c r="B234" s="550"/>
    </row>
    <row r="235" spans="2:5" ht="19.5" x14ac:dyDescent="0.35">
      <c r="B235" s="554" t="s">
        <v>573</v>
      </c>
    </row>
    <row r="236" spans="2:5" x14ac:dyDescent="0.3">
      <c r="B236" s="553" t="s">
        <v>574</v>
      </c>
    </row>
    <row r="237" spans="2:5" x14ac:dyDescent="0.3">
      <c r="B237" s="602" t="s">
        <v>551</v>
      </c>
      <c r="C237" s="570" t="s">
        <v>575</v>
      </c>
      <c r="D237" s="570" t="s">
        <v>509</v>
      </c>
      <c r="E237" s="571">
        <v>43830</v>
      </c>
    </row>
    <row r="238" spans="2:5" x14ac:dyDescent="0.3">
      <c r="B238" s="553" t="s">
        <v>576</v>
      </c>
      <c r="C238" s="565">
        <v>0</v>
      </c>
      <c r="D238" s="565">
        <v>0</v>
      </c>
      <c r="E238" s="564">
        <v>0</v>
      </c>
    </row>
    <row r="239" spans="2:5" x14ac:dyDescent="0.3">
      <c r="B239" s="553" t="s">
        <v>577</v>
      </c>
      <c r="C239" s="603">
        <v>45</v>
      </c>
      <c r="D239" s="565">
        <v>312374</v>
      </c>
      <c r="E239" s="564">
        <v>290878</v>
      </c>
    </row>
    <row r="240" spans="2:5" x14ac:dyDescent="0.3">
      <c r="B240" s="553" t="s">
        <v>578</v>
      </c>
      <c r="C240" s="603">
        <v>44.18</v>
      </c>
      <c r="D240" s="565">
        <v>476682</v>
      </c>
      <c r="E240" s="564">
        <v>455577</v>
      </c>
    </row>
    <row r="241" spans="2:5" x14ac:dyDescent="0.3">
      <c r="B241" s="553" t="s">
        <v>579</v>
      </c>
      <c r="C241" s="603">
        <v>17</v>
      </c>
      <c r="D241" s="565">
        <v>118008</v>
      </c>
      <c r="E241" s="564">
        <v>109887</v>
      </c>
    </row>
    <row r="242" spans="2:5" x14ac:dyDescent="0.3">
      <c r="B242" s="553" t="s">
        <v>580</v>
      </c>
      <c r="C242" s="603">
        <v>51.39</v>
      </c>
      <c r="D242" s="565">
        <v>356746</v>
      </c>
      <c r="E242" s="564">
        <v>332195</v>
      </c>
    </row>
    <row r="243" spans="2:5" x14ac:dyDescent="0.3">
      <c r="B243" s="555" t="s">
        <v>581</v>
      </c>
      <c r="C243" s="604">
        <f>SUM(C238:C242)</f>
        <v>157.57</v>
      </c>
      <c r="D243" s="572">
        <f>SUM(D238:D242)</f>
        <v>1263810</v>
      </c>
      <c r="E243" s="573">
        <f>SUM(E238:E242)</f>
        <v>1188537</v>
      </c>
    </row>
    <row r="244" spans="2:5" x14ac:dyDescent="0.3">
      <c r="B244" s="574" t="s">
        <v>520</v>
      </c>
      <c r="C244" s="596"/>
      <c r="D244" s="596"/>
    </row>
    <row r="245" spans="2:5" x14ac:dyDescent="0.3">
      <c r="B245" s="553" t="s">
        <v>582</v>
      </c>
      <c r="C245" s="603">
        <v>0</v>
      </c>
      <c r="D245" s="565">
        <v>0</v>
      </c>
      <c r="E245" s="564">
        <v>0</v>
      </c>
    </row>
    <row r="246" spans="2:5" x14ac:dyDescent="0.3">
      <c r="B246" s="553" t="s">
        <v>583</v>
      </c>
      <c r="C246" s="603">
        <v>0</v>
      </c>
      <c r="D246" s="565">
        <v>0</v>
      </c>
      <c r="E246" s="564">
        <v>0</v>
      </c>
    </row>
    <row r="247" spans="2:5" x14ac:dyDescent="0.3">
      <c r="B247" s="555" t="s">
        <v>584</v>
      </c>
      <c r="C247" s="604">
        <f>SUM(C245:C246)</f>
        <v>0</v>
      </c>
      <c r="D247" s="572">
        <f>SUM(D245:D246)</f>
        <v>0</v>
      </c>
      <c r="E247" s="573">
        <f>SUM(E245:E246)</f>
        <v>0</v>
      </c>
    </row>
    <row r="248" spans="2:5" x14ac:dyDescent="0.3">
      <c r="B248" s="555" t="s">
        <v>585</v>
      </c>
      <c r="C248" s="605">
        <f>+C243+C247</f>
        <v>157.57</v>
      </c>
      <c r="D248" s="601">
        <f>+D243+D247</f>
        <v>1263810</v>
      </c>
      <c r="E248" s="600">
        <f>+E243+E247</f>
        <v>1188537</v>
      </c>
    </row>
    <row r="249" spans="2:5" x14ac:dyDescent="0.3">
      <c r="B249" s="550"/>
    </row>
    <row r="250" spans="2:5" ht="19.5" x14ac:dyDescent="0.35">
      <c r="B250" s="554" t="s">
        <v>586</v>
      </c>
    </row>
    <row r="251" spans="2:5" x14ac:dyDescent="0.3">
      <c r="B251" s="553" t="s">
        <v>587</v>
      </c>
    </row>
    <row r="252" spans="2:5" x14ac:dyDescent="0.3">
      <c r="B252" s="569" t="s">
        <v>588</v>
      </c>
      <c r="C252" s="570" t="s">
        <v>575</v>
      </c>
      <c r="D252" s="570" t="s">
        <v>509</v>
      </c>
      <c r="E252" s="571">
        <v>43830</v>
      </c>
    </row>
    <row r="253" spans="2:5" x14ac:dyDescent="0.3">
      <c r="B253" s="553" t="s">
        <v>589</v>
      </c>
      <c r="C253" s="603">
        <v>0</v>
      </c>
      <c r="D253" s="565">
        <v>500000</v>
      </c>
      <c r="E253" s="564">
        <v>1000000</v>
      </c>
    </row>
    <row r="254" spans="2:5" x14ac:dyDescent="0.3">
      <c r="B254" s="553" t="s">
        <v>590</v>
      </c>
      <c r="C254" s="603">
        <v>0</v>
      </c>
      <c r="D254" s="565">
        <v>0</v>
      </c>
      <c r="E254" s="564">
        <v>0</v>
      </c>
    </row>
    <row r="255" spans="2:5" x14ac:dyDescent="0.3">
      <c r="B255" s="555" t="s">
        <v>591</v>
      </c>
      <c r="C255" s="604">
        <f>SUM(C253:C254)</f>
        <v>0</v>
      </c>
      <c r="D255" s="572">
        <f>SUM(D253:D254)</f>
        <v>500000</v>
      </c>
      <c r="E255" s="572">
        <f>SUM(E253:E254)</f>
        <v>1000000</v>
      </c>
    </row>
    <row r="256" spans="2:5" x14ac:dyDescent="0.3">
      <c r="B256" s="569" t="s">
        <v>592</v>
      </c>
      <c r="C256" s="596"/>
      <c r="D256" s="596"/>
    </row>
    <row r="257" spans="2:5" x14ac:dyDescent="0.3">
      <c r="B257" s="553" t="s">
        <v>589</v>
      </c>
      <c r="C257" s="603">
        <v>0</v>
      </c>
      <c r="D257" s="565">
        <v>500000</v>
      </c>
      <c r="E257" s="564">
        <v>1000000</v>
      </c>
    </row>
    <row r="258" spans="2:5" x14ac:dyDescent="0.3">
      <c r="B258" s="553" t="s">
        <v>593</v>
      </c>
      <c r="C258" s="603">
        <v>0</v>
      </c>
      <c r="D258" s="565">
        <v>0</v>
      </c>
      <c r="E258" s="564">
        <v>0</v>
      </c>
    </row>
    <row r="259" spans="2:5" x14ac:dyDescent="0.3">
      <c r="B259" s="555" t="s">
        <v>594</v>
      </c>
      <c r="C259" s="604">
        <f>SUM(C257:C258)</f>
        <v>0</v>
      </c>
      <c r="D259" s="572">
        <f>SUM(D257:D258)</f>
        <v>500000</v>
      </c>
      <c r="E259" s="572">
        <f>SUM(E257:E258)</f>
        <v>1000000</v>
      </c>
    </row>
    <row r="260" spans="2:5" x14ac:dyDescent="0.3">
      <c r="B260" s="555" t="s">
        <v>595</v>
      </c>
      <c r="C260" s="605">
        <f>+C255+C259</f>
        <v>0</v>
      </c>
      <c r="D260" s="599">
        <f>+D255+D259</f>
        <v>1000000</v>
      </c>
      <c r="E260" s="600">
        <f>+E255+E259</f>
        <v>2000000</v>
      </c>
    </row>
    <row r="261" spans="2:5" x14ac:dyDescent="0.3">
      <c r="B261" s="550"/>
    </row>
    <row r="262" spans="2:5" ht="120" customHeight="1" x14ac:dyDescent="0.3">
      <c r="B262" s="555" t="s">
        <v>596</v>
      </c>
    </row>
    <row r="263" spans="2:5" x14ac:dyDescent="0.3">
      <c r="B263" s="550"/>
    </row>
    <row r="264" spans="2:5" ht="19.5" x14ac:dyDescent="0.35">
      <c r="B264" s="554" t="s">
        <v>597</v>
      </c>
    </row>
    <row r="265" spans="2:5" x14ac:dyDescent="0.3">
      <c r="B265" s="553"/>
    </row>
    <row r="266" spans="2:5" ht="75" x14ac:dyDescent="0.3">
      <c r="B266" s="556" t="s">
        <v>598</v>
      </c>
    </row>
    <row r="267" spans="2:5" x14ac:dyDescent="0.3">
      <c r="B267" s="550"/>
    </row>
    <row r="268" spans="2:5" ht="19.5" x14ac:dyDescent="0.35">
      <c r="B268" s="554" t="s">
        <v>599</v>
      </c>
    </row>
    <row r="269" spans="2:5" ht="65.099999999999994" customHeight="1" x14ac:dyDescent="0.3">
      <c r="B269" s="660" t="s">
        <v>600</v>
      </c>
      <c r="C269" s="660"/>
      <c r="D269" s="660"/>
      <c r="E269" s="660"/>
    </row>
    <row r="270" spans="2:5" ht="150.75" customHeight="1" x14ac:dyDescent="0.3">
      <c r="B270" s="660" t="s">
        <v>601</v>
      </c>
      <c r="C270" s="660"/>
      <c r="D270" s="660"/>
      <c r="E270" s="660"/>
    </row>
    <row r="271" spans="2:5" ht="69.95" customHeight="1" x14ac:dyDescent="0.3">
      <c r="B271" s="660" t="s">
        <v>602</v>
      </c>
      <c r="C271" s="660"/>
      <c r="D271" s="660"/>
      <c r="E271" s="660"/>
    </row>
    <row r="272" spans="2:5" ht="43.7" customHeight="1" x14ac:dyDescent="0.3">
      <c r="B272" s="660" t="s">
        <v>603</v>
      </c>
      <c r="C272" s="660"/>
      <c r="D272" s="660"/>
      <c r="E272" s="660"/>
    </row>
    <row r="273" spans="2:5" ht="37.5" customHeight="1" x14ac:dyDescent="0.3">
      <c r="B273" s="660" t="s">
        <v>604</v>
      </c>
      <c r="C273" s="660"/>
      <c r="D273" s="660"/>
      <c r="E273" s="660"/>
    </row>
    <row r="274" spans="2:5" x14ac:dyDescent="0.3">
      <c r="B274" s="550"/>
    </row>
    <row r="275" spans="2:5" x14ac:dyDescent="0.3">
      <c r="B275" s="606" t="s">
        <v>605</v>
      </c>
    </row>
  </sheetData>
  <sheetProtection selectLockedCells="1" selectUnlockedCells="1"/>
  <mergeCells count="11">
    <mergeCell ref="B273:E273"/>
    <mergeCell ref="B143:E143"/>
    <mergeCell ref="C196:D196"/>
    <mergeCell ref="C197:D197"/>
    <mergeCell ref="C198:D198"/>
    <mergeCell ref="C199:D199"/>
    <mergeCell ref="C200:D200"/>
    <mergeCell ref="B269:E269"/>
    <mergeCell ref="B270:E270"/>
    <mergeCell ref="B271:E271"/>
    <mergeCell ref="B272:E272"/>
  </mergeCells>
  <pageMargins left="0.78749999999999998" right="0.78749999999999998" top="0.88611111111111107" bottom="1.0527777777777778" header="0.51180555555555551" footer="0.78749999999999998"/>
  <pageSetup scale="49" firstPageNumber="0" orientation="portrait" horizontalDpi="300" verticalDpi="300"/>
  <headerFooter alignWithMargins="0">
    <oddFooter>&amp;C&amp;12Página &amp;P</oddFooter>
  </headerFooter>
  <rowBreaks count="6" manualBreakCount="6">
    <brk max="16383" man="1"/>
    <brk id="20" max="16383" man="1"/>
    <brk id="125" max="16383" man="1"/>
    <brk id="138" max="16383" man="1"/>
    <brk id="200" max="16383" man="1"/>
    <brk id="26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J24"/>
  <sheetViews>
    <sheetView showGridLines="0" topLeftCell="B8" zoomScale="90" zoomScaleNormal="90" workbookViewId="0">
      <selection activeCell="J24" sqref="J24"/>
    </sheetView>
  </sheetViews>
  <sheetFormatPr baseColWidth="10" defaultColWidth="14.6640625" defaultRowHeight="18.75" x14ac:dyDescent="0.3"/>
  <cols>
    <col min="1" max="1" width="34" style="51" customWidth="1"/>
    <col min="2" max="2" width="23.83203125" style="51" customWidth="1"/>
    <col min="3" max="3" width="22" style="51" customWidth="1"/>
    <col min="4" max="4" width="20.33203125" style="51" customWidth="1"/>
    <col min="5" max="5" width="25" style="51" customWidth="1"/>
    <col min="6" max="6" width="22.5" style="51" customWidth="1"/>
    <col min="7" max="7" width="23.1640625" style="51" customWidth="1"/>
    <col min="8" max="8" width="14.5" style="51" customWidth="1"/>
    <col min="9" max="9" width="23.83203125" style="51" customWidth="1"/>
    <col min="10" max="10" width="21.83203125" style="51" customWidth="1"/>
    <col min="11" max="16384" width="14.6640625" style="51"/>
  </cols>
  <sheetData>
    <row r="1" spans="1:10" x14ac:dyDescent="0.3">
      <c r="A1" s="52"/>
      <c r="B1" s="52"/>
      <c r="C1" s="52"/>
      <c r="D1" s="52"/>
      <c r="E1" s="52"/>
      <c r="F1" s="52"/>
      <c r="G1" s="52"/>
      <c r="H1" s="52"/>
      <c r="I1" s="52"/>
      <c r="J1" s="52"/>
    </row>
    <row r="2" spans="1:10" x14ac:dyDescent="0.3">
      <c r="A2" s="52"/>
      <c r="B2" s="52"/>
      <c r="C2" s="52"/>
      <c r="D2" s="52"/>
      <c r="E2" s="52"/>
      <c r="F2" s="52"/>
      <c r="G2" s="52"/>
      <c r="H2" s="52"/>
      <c r="I2" s="52"/>
      <c r="J2" s="52"/>
    </row>
    <row r="3" spans="1:10" x14ac:dyDescent="0.3">
      <c r="A3" s="616" t="s">
        <v>1</v>
      </c>
      <c r="B3" s="616"/>
      <c r="C3" s="616"/>
      <c r="D3" s="616"/>
      <c r="E3" s="616"/>
      <c r="F3" s="616"/>
      <c r="G3" s="616"/>
      <c r="H3" s="616"/>
      <c r="I3" s="616"/>
      <c r="J3" s="616"/>
    </row>
    <row r="4" spans="1:10" x14ac:dyDescent="0.3">
      <c r="A4" s="53"/>
      <c r="B4" s="54"/>
      <c r="C4" s="54"/>
      <c r="D4" s="54"/>
      <c r="E4" s="54"/>
      <c r="F4" s="54"/>
      <c r="G4" s="54"/>
      <c r="H4" s="54"/>
      <c r="I4" s="54"/>
      <c r="J4" s="55" t="s">
        <v>45</v>
      </c>
    </row>
    <row r="5" spans="1:10" x14ac:dyDescent="0.3">
      <c r="A5" s="617" t="s">
        <v>2</v>
      </c>
      <c r="B5" s="617"/>
      <c r="C5" s="617"/>
      <c r="D5" s="617"/>
      <c r="E5" s="617"/>
      <c r="F5" s="617"/>
      <c r="G5" s="617"/>
      <c r="H5" s="617"/>
      <c r="I5" s="617"/>
      <c r="J5" s="617"/>
    </row>
    <row r="6" spans="1:10" x14ac:dyDescent="0.3">
      <c r="A6" s="617" t="s">
        <v>3</v>
      </c>
      <c r="B6" s="617"/>
      <c r="C6" s="617"/>
      <c r="D6" s="617"/>
      <c r="E6" s="617"/>
      <c r="F6" s="617"/>
      <c r="G6" s="617"/>
      <c r="H6" s="617"/>
      <c r="I6" s="617"/>
      <c r="J6" s="617"/>
    </row>
    <row r="7" spans="1:10" x14ac:dyDescent="0.3">
      <c r="A7" s="617" t="s">
        <v>46</v>
      </c>
      <c r="B7" s="617"/>
      <c r="C7" s="617"/>
      <c r="D7" s="617"/>
      <c r="E7" s="617"/>
      <c r="F7" s="617"/>
      <c r="G7" s="617"/>
      <c r="H7" s="617"/>
      <c r="I7" s="617"/>
      <c r="J7" s="617"/>
    </row>
    <row r="8" spans="1:10" x14ac:dyDescent="0.3">
      <c r="A8" s="53"/>
      <c r="B8" s="54"/>
      <c r="C8" s="54"/>
      <c r="D8" s="54"/>
      <c r="E8" s="54"/>
      <c r="F8" s="54"/>
      <c r="G8" s="54"/>
      <c r="H8" s="54"/>
      <c r="I8" s="54"/>
      <c r="J8" s="56"/>
    </row>
    <row r="9" spans="1:10" x14ac:dyDescent="0.3">
      <c r="A9" s="57"/>
      <c r="B9" s="618" t="s">
        <v>5</v>
      </c>
      <c r="C9" s="618"/>
      <c r="D9" s="618"/>
      <c r="E9" s="618"/>
      <c r="F9" s="619" t="s">
        <v>47</v>
      </c>
      <c r="G9" s="619"/>
      <c r="H9" s="619"/>
      <c r="I9" s="619"/>
      <c r="J9" s="58"/>
    </row>
    <row r="10" spans="1:10" x14ac:dyDescent="0.3">
      <c r="A10" s="59" t="s">
        <v>48</v>
      </c>
      <c r="B10" s="60" t="s">
        <v>7</v>
      </c>
      <c r="C10" s="61"/>
      <c r="D10" s="62"/>
      <c r="E10" s="63" t="s">
        <v>11</v>
      </c>
      <c r="F10" s="64" t="s">
        <v>49</v>
      </c>
      <c r="G10" s="61"/>
      <c r="H10" s="62"/>
      <c r="I10" s="63" t="s">
        <v>49</v>
      </c>
      <c r="J10" s="65"/>
    </row>
    <row r="11" spans="1:10" x14ac:dyDescent="0.3">
      <c r="A11" s="66"/>
      <c r="B11" s="67" t="s">
        <v>18</v>
      </c>
      <c r="C11" s="68" t="s">
        <v>50</v>
      </c>
      <c r="D11" s="69" t="s">
        <v>51</v>
      </c>
      <c r="E11" s="68" t="s">
        <v>52</v>
      </c>
      <c r="F11" s="69" t="s">
        <v>19</v>
      </c>
      <c r="G11" s="68" t="s">
        <v>53</v>
      </c>
      <c r="H11" s="69" t="s">
        <v>9</v>
      </c>
      <c r="I11" s="68" t="s">
        <v>54</v>
      </c>
      <c r="J11" s="70" t="s">
        <v>22</v>
      </c>
    </row>
    <row r="12" spans="1:10" x14ac:dyDescent="0.3">
      <c r="A12" s="71"/>
      <c r="B12" s="72" t="s">
        <v>23</v>
      </c>
      <c r="C12" s="73"/>
      <c r="D12" s="74"/>
      <c r="E12" s="72" t="s">
        <v>23</v>
      </c>
      <c r="F12" s="72" t="s">
        <v>16</v>
      </c>
      <c r="G12" s="72" t="s">
        <v>23</v>
      </c>
      <c r="H12" s="74"/>
      <c r="I12" s="72" t="s">
        <v>23</v>
      </c>
      <c r="J12" s="75" t="s">
        <v>25</v>
      </c>
    </row>
    <row r="13" spans="1:10" x14ac:dyDescent="0.3">
      <c r="A13" s="76" t="s">
        <v>55</v>
      </c>
      <c r="B13" s="77">
        <v>1899998</v>
      </c>
      <c r="C13" s="78">
        <v>118471</v>
      </c>
      <c r="D13" s="79">
        <v>0</v>
      </c>
      <c r="E13" s="78">
        <f>+B13+C13-D13</f>
        <v>2018469</v>
      </c>
      <c r="F13" s="80">
        <v>1337547</v>
      </c>
      <c r="G13" s="79">
        <v>330850</v>
      </c>
      <c r="H13" s="81">
        <v>0</v>
      </c>
      <c r="I13" s="82">
        <f>+F13+G13-H13</f>
        <v>1668397</v>
      </c>
      <c r="J13" s="83">
        <f>+E13-I13</f>
        <v>350072</v>
      </c>
    </row>
    <row r="14" spans="1:10" x14ac:dyDescent="0.3">
      <c r="A14" s="76" t="s">
        <v>56</v>
      </c>
      <c r="B14" s="84">
        <v>10214</v>
      </c>
      <c r="C14" s="84">
        <v>2000</v>
      </c>
      <c r="D14" s="85">
        <v>0</v>
      </c>
      <c r="E14" s="82">
        <f>+B14+C14-D14</f>
        <v>12214</v>
      </c>
      <c r="F14" s="80">
        <v>5431</v>
      </c>
      <c r="G14" s="84">
        <v>1850</v>
      </c>
      <c r="H14" s="86">
        <v>0</v>
      </c>
      <c r="I14" s="82">
        <f>+F14+G14-H14</f>
        <v>7281</v>
      </c>
      <c r="J14" s="83">
        <f>+E14-I14</f>
        <v>4933</v>
      </c>
    </row>
    <row r="15" spans="1:10" x14ac:dyDescent="0.3">
      <c r="A15" s="76"/>
      <c r="B15" s="87"/>
      <c r="C15" s="52"/>
      <c r="D15" s="87"/>
      <c r="E15" s="52"/>
      <c r="F15" s="87"/>
      <c r="G15" s="52"/>
      <c r="H15" s="87"/>
      <c r="I15" s="52"/>
      <c r="J15" s="65"/>
    </row>
    <row r="16" spans="1:10" x14ac:dyDescent="0.3">
      <c r="A16" s="76"/>
      <c r="B16" s="87"/>
      <c r="C16" s="52"/>
      <c r="D16" s="87"/>
      <c r="E16" s="52"/>
      <c r="F16" s="87"/>
      <c r="G16" s="52"/>
      <c r="H16" s="87"/>
      <c r="I16" s="52"/>
      <c r="J16" s="65"/>
    </row>
    <row r="17" spans="1:10" ht="19.5" x14ac:dyDescent="0.35">
      <c r="A17" s="76"/>
      <c r="B17" s="87"/>
      <c r="C17" s="52"/>
      <c r="D17" s="88"/>
      <c r="E17" s="52"/>
      <c r="F17" s="87"/>
      <c r="G17" s="52"/>
      <c r="H17" s="87"/>
      <c r="I17" s="52"/>
      <c r="J17" s="65"/>
    </row>
    <row r="18" spans="1:10" x14ac:dyDescent="0.3">
      <c r="A18" s="76"/>
      <c r="B18" s="87"/>
      <c r="C18" s="52"/>
      <c r="D18" s="87"/>
      <c r="E18" s="52"/>
      <c r="F18" s="87"/>
      <c r="G18" s="52"/>
      <c r="H18" s="87"/>
      <c r="I18" s="52"/>
      <c r="J18" s="65"/>
    </row>
    <row r="19" spans="1:10" x14ac:dyDescent="0.3">
      <c r="A19" s="76"/>
      <c r="B19" s="87"/>
      <c r="C19" s="52"/>
      <c r="D19" s="87"/>
      <c r="E19" s="52"/>
      <c r="F19" s="87"/>
      <c r="G19" s="52"/>
      <c r="H19" s="87"/>
      <c r="I19" s="52"/>
      <c r="J19" s="65"/>
    </row>
    <row r="20" spans="1:10" x14ac:dyDescent="0.3">
      <c r="A20" s="76"/>
      <c r="B20" s="87"/>
      <c r="C20" s="52"/>
      <c r="D20" s="87"/>
      <c r="E20" s="52"/>
      <c r="F20" s="87"/>
      <c r="G20" s="52"/>
      <c r="H20" s="87"/>
      <c r="I20" s="52"/>
      <c r="J20" s="65"/>
    </row>
    <row r="21" spans="1:10" x14ac:dyDescent="0.3">
      <c r="A21" s="76"/>
      <c r="B21" s="87"/>
      <c r="C21" s="52"/>
      <c r="D21" s="87"/>
      <c r="E21" s="52"/>
      <c r="F21" s="87"/>
      <c r="G21" s="52"/>
      <c r="H21" s="87"/>
      <c r="I21" s="52"/>
      <c r="J21" s="65"/>
    </row>
    <row r="22" spans="1:10" x14ac:dyDescent="0.3">
      <c r="A22" s="76"/>
      <c r="B22" s="87"/>
      <c r="C22" s="52"/>
      <c r="D22" s="87"/>
      <c r="E22" s="52"/>
      <c r="F22" s="87"/>
      <c r="G22" s="52"/>
      <c r="H22" s="87"/>
      <c r="I22" s="52"/>
      <c r="J22" s="65"/>
    </row>
    <row r="23" spans="1:10" x14ac:dyDescent="0.3">
      <c r="A23" s="89" t="s">
        <v>43</v>
      </c>
      <c r="B23" s="90">
        <f t="shared" ref="B23:J23" si="0">SUM(B13:B22)</f>
        <v>1910212</v>
      </c>
      <c r="C23" s="90">
        <f t="shared" si="0"/>
        <v>120471</v>
      </c>
      <c r="D23" s="90">
        <f t="shared" si="0"/>
        <v>0</v>
      </c>
      <c r="E23" s="90">
        <f t="shared" si="0"/>
        <v>2030683</v>
      </c>
      <c r="F23" s="90">
        <f t="shared" si="0"/>
        <v>1342978</v>
      </c>
      <c r="G23" s="90">
        <f t="shared" si="0"/>
        <v>332700</v>
      </c>
      <c r="H23" s="90">
        <f t="shared" si="0"/>
        <v>0</v>
      </c>
      <c r="I23" s="90">
        <f t="shared" si="0"/>
        <v>1675678</v>
      </c>
      <c r="J23" s="91">
        <f t="shared" si="0"/>
        <v>355005</v>
      </c>
    </row>
    <row r="24" spans="1:10" x14ac:dyDescent="0.3">
      <c r="A24" s="92" t="s">
        <v>44</v>
      </c>
      <c r="B24" s="93">
        <v>1646027</v>
      </c>
      <c r="C24" s="93">
        <v>264184</v>
      </c>
      <c r="D24" s="93">
        <v>0</v>
      </c>
      <c r="E24" s="94">
        <f>+B24+C24-D24</f>
        <v>1910211</v>
      </c>
      <c r="F24" s="93">
        <v>1201300</v>
      </c>
      <c r="G24" s="95">
        <v>141678</v>
      </c>
      <c r="H24" s="96">
        <v>0</v>
      </c>
      <c r="I24" s="95">
        <f>+F24+G24-H24</f>
        <v>1342978</v>
      </c>
      <c r="J24" s="97">
        <f>+E24-I24</f>
        <v>567233</v>
      </c>
    </row>
  </sheetData>
  <sheetProtection selectLockedCells="1" selectUnlockedCells="1"/>
  <mergeCells count="6">
    <mergeCell ref="A3:J3"/>
    <mergeCell ref="A5:J5"/>
    <mergeCell ref="A6:J6"/>
    <mergeCell ref="A7:J7"/>
    <mergeCell ref="B9:E9"/>
    <mergeCell ref="F9:I9"/>
  </mergeCells>
  <pageMargins left="1.4569444444444444" right="1.1020833333333333" top="1.4958333333333333" bottom="0.31527777777777777" header="0.51180555555555551" footer="0.51180555555555551"/>
  <pageSetup firstPageNumber="0" orientation="landscape"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M28"/>
  <sheetViews>
    <sheetView showGridLines="0" topLeftCell="A12" zoomScale="90" zoomScaleNormal="90" workbookViewId="0">
      <selection activeCell="A29" sqref="A29"/>
    </sheetView>
  </sheetViews>
  <sheetFormatPr baseColWidth="10" defaultColWidth="14.6640625" defaultRowHeight="18.75" x14ac:dyDescent="0.3"/>
  <cols>
    <col min="1" max="1" width="50.6640625" style="98" customWidth="1"/>
    <col min="2" max="11" width="14.6640625" style="98" customWidth="1"/>
    <col min="12" max="13" width="17.6640625" style="98" customWidth="1"/>
    <col min="14" max="16384" width="14.6640625" style="98"/>
  </cols>
  <sheetData>
    <row r="1" spans="1:13" x14ac:dyDescent="0.3">
      <c r="A1" s="99"/>
      <c r="B1" s="99"/>
      <c r="C1" s="99"/>
      <c r="D1" s="99"/>
      <c r="E1" s="99"/>
      <c r="F1" s="99"/>
      <c r="G1" s="99"/>
      <c r="H1" s="99"/>
      <c r="I1" s="99"/>
      <c r="J1" s="99"/>
      <c r="K1" s="99"/>
      <c r="L1" s="99"/>
      <c r="M1" s="99"/>
    </row>
    <row r="2" spans="1:13" x14ac:dyDescent="0.3">
      <c r="A2" s="99"/>
      <c r="B2" s="99"/>
      <c r="C2" s="99"/>
      <c r="D2" s="99"/>
      <c r="E2" s="99"/>
      <c r="F2" s="99"/>
      <c r="G2" s="99"/>
      <c r="H2" s="99"/>
      <c r="I2" s="99"/>
      <c r="J2" s="99"/>
      <c r="K2" s="99"/>
      <c r="L2" s="99"/>
      <c r="M2" s="99"/>
    </row>
    <row r="3" spans="1:13" x14ac:dyDescent="0.3">
      <c r="A3" s="620" t="s">
        <v>1</v>
      </c>
      <c r="B3" s="620"/>
      <c r="C3" s="620"/>
      <c r="D3" s="620"/>
      <c r="E3" s="620"/>
      <c r="F3" s="620"/>
      <c r="G3" s="620"/>
      <c r="H3" s="620"/>
      <c r="I3" s="620"/>
      <c r="J3" s="620"/>
      <c r="K3" s="620"/>
      <c r="L3" s="620"/>
      <c r="M3" s="620"/>
    </row>
    <row r="4" spans="1:13" x14ac:dyDescent="0.3">
      <c r="A4" s="100"/>
      <c r="B4" s="101"/>
      <c r="C4" s="101"/>
      <c r="D4" s="101"/>
      <c r="E4" s="101"/>
      <c r="F4" s="101"/>
      <c r="G4" s="101"/>
      <c r="H4" s="101"/>
      <c r="I4" s="101"/>
      <c r="J4" s="101"/>
      <c r="K4" s="101"/>
      <c r="L4" s="101"/>
      <c r="M4" s="102" t="s">
        <v>57</v>
      </c>
    </row>
    <row r="5" spans="1:13" x14ac:dyDescent="0.3">
      <c r="A5" s="621" t="s">
        <v>2</v>
      </c>
      <c r="B5" s="621"/>
      <c r="C5" s="621"/>
      <c r="D5" s="621"/>
      <c r="E5" s="621"/>
      <c r="F5" s="621"/>
      <c r="G5" s="621"/>
      <c r="H5" s="621"/>
      <c r="I5" s="621"/>
      <c r="J5" s="621"/>
      <c r="K5" s="621"/>
      <c r="L5" s="621"/>
      <c r="M5" s="621"/>
    </row>
    <row r="6" spans="1:13" x14ac:dyDescent="0.3">
      <c r="A6" s="621" t="s">
        <v>3</v>
      </c>
      <c r="B6" s="621"/>
      <c r="C6" s="621"/>
      <c r="D6" s="621"/>
      <c r="E6" s="621"/>
      <c r="F6" s="621"/>
      <c r="G6" s="621"/>
      <c r="H6" s="621"/>
      <c r="I6" s="621"/>
      <c r="J6" s="621"/>
      <c r="K6" s="621"/>
      <c r="L6" s="621"/>
      <c r="M6" s="621"/>
    </row>
    <row r="7" spans="1:13" x14ac:dyDescent="0.3">
      <c r="A7" s="621" t="s">
        <v>58</v>
      </c>
      <c r="B7" s="621"/>
      <c r="C7" s="621"/>
      <c r="D7" s="621"/>
      <c r="E7" s="621"/>
      <c r="F7" s="621"/>
      <c r="G7" s="621"/>
      <c r="H7" s="621"/>
      <c r="I7" s="621"/>
      <c r="J7" s="621"/>
      <c r="K7" s="621"/>
      <c r="L7" s="621"/>
      <c r="M7" s="621"/>
    </row>
    <row r="8" spans="1:13" x14ac:dyDescent="0.3">
      <c r="A8" s="621" t="s">
        <v>59</v>
      </c>
      <c r="B8" s="621"/>
      <c r="C8" s="621"/>
      <c r="D8" s="621"/>
      <c r="E8" s="621"/>
      <c r="F8" s="621"/>
      <c r="G8" s="621"/>
      <c r="H8" s="621"/>
      <c r="I8" s="621"/>
      <c r="J8" s="621"/>
      <c r="K8" s="621"/>
      <c r="L8" s="621"/>
      <c r="M8" s="621"/>
    </row>
    <row r="9" spans="1:13" x14ac:dyDescent="0.3">
      <c r="A9" s="100"/>
      <c r="B9" s="101"/>
      <c r="C9" s="101"/>
      <c r="D9" s="101"/>
      <c r="E9" s="101"/>
      <c r="F9" s="101"/>
      <c r="G9" s="101"/>
      <c r="H9" s="101"/>
      <c r="I9" s="101"/>
      <c r="J9" s="101"/>
      <c r="K9" s="101"/>
      <c r="L9" s="101"/>
      <c r="M9" s="103"/>
    </row>
    <row r="10" spans="1:13" x14ac:dyDescent="0.3">
      <c r="A10" s="104"/>
      <c r="B10" s="105"/>
      <c r="C10" s="106"/>
      <c r="D10" s="105"/>
      <c r="E10" s="106"/>
      <c r="F10" s="105"/>
      <c r="G10" s="106"/>
      <c r="H10" s="105"/>
      <c r="I10" s="622" t="s">
        <v>60</v>
      </c>
      <c r="J10" s="622"/>
      <c r="K10" s="622"/>
      <c r="L10" s="622"/>
      <c r="M10" s="622"/>
    </row>
    <row r="11" spans="1:13" x14ac:dyDescent="0.3">
      <c r="A11" s="108" t="s">
        <v>61</v>
      </c>
      <c r="B11" s="99"/>
      <c r="C11" s="109" t="s">
        <v>62</v>
      </c>
      <c r="D11" s="99"/>
      <c r="E11" s="109" t="s">
        <v>62</v>
      </c>
      <c r="F11" s="110" t="s">
        <v>62</v>
      </c>
      <c r="G11" s="109" t="s">
        <v>62</v>
      </c>
      <c r="H11" s="110" t="s">
        <v>62</v>
      </c>
      <c r="I11" s="106"/>
      <c r="J11" s="99"/>
      <c r="K11" s="106"/>
      <c r="L11" s="111" t="s">
        <v>63</v>
      </c>
      <c r="M11" s="112"/>
    </row>
    <row r="12" spans="1:13" x14ac:dyDescent="0.3">
      <c r="A12" s="108" t="s">
        <v>64</v>
      </c>
      <c r="B12" s="110" t="s">
        <v>65</v>
      </c>
      <c r="C12" s="109" t="s">
        <v>66</v>
      </c>
      <c r="D12" s="110" t="s">
        <v>67</v>
      </c>
      <c r="E12" s="109" t="s">
        <v>66</v>
      </c>
      <c r="F12" s="110" t="s">
        <v>68</v>
      </c>
      <c r="G12" s="109" t="s">
        <v>69</v>
      </c>
      <c r="H12" s="110" t="s">
        <v>69</v>
      </c>
      <c r="I12" s="109" t="s">
        <v>70</v>
      </c>
      <c r="J12" s="110" t="s">
        <v>71</v>
      </c>
      <c r="K12" s="113"/>
      <c r="L12" s="114"/>
      <c r="M12" s="115"/>
    </row>
    <row r="13" spans="1:13" x14ac:dyDescent="0.3">
      <c r="A13" s="116"/>
      <c r="B13" s="117"/>
      <c r="C13" s="118" t="s">
        <v>72</v>
      </c>
      <c r="D13" s="117"/>
      <c r="E13" s="118" t="s">
        <v>73</v>
      </c>
      <c r="F13" s="119" t="s">
        <v>74</v>
      </c>
      <c r="G13" s="118" t="s">
        <v>75</v>
      </c>
      <c r="H13" s="119" t="s">
        <v>76</v>
      </c>
      <c r="I13" s="118" t="s">
        <v>77</v>
      </c>
      <c r="J13" s="119" t="s">
        <v>78</v>
      </c>
      <c r="K13" s="118" t="s">
        <v>79</v>
      </c>
      <c r="L13" s="120" t="s">
        <v>80</v>
      </c>
      <c r="M13" s="107" t="s">
        <v>81</v>
      </c>
    </row>
    <row r="14" spans="1:13" x14ac:dyDescent="0.3">
      <c r="A14" s="121"/>
      <c r="B14" s="99"/>
      <c r="C14" s="113"/>
      <c r="D14" s="99"/>
      <c r="E14" s="113"/>
      <c r="F14" s="99"/>
      <c r="G14" s="113"/>
      <c r="H14" s="99"/>
      <c r="I14" s="113"/>
      <c r="J14" s="99"/>
      <c r="K14" s="113"/>
      <c r="L14" s="113"/>
      <c r="M14" s="122"/>
    </row>
    <row r="15" spans="1:13" x14ac:dyDescent="0.3">
      <c r="A15" s="108" t="s">
        <v>82</v>
      </c>
      <c r="B15" s="123"/>
      <c r="C15" s="124"/>
      <c r="D15" s="101"/>
      <c r="E15" s="124"/>
      <c r="F15" s="101"/>
      <c r="G15" s="125" t="s">
        <v>83</v>
      </c>
      <c r="H15" s="101"/>
      <c r="I15" s="124"/>
      <c r="J15" s="101"/>
      <c r="K15" s="124"/>
      <c r="L15" s="124"/>
      <c r="M15" s="126"/>
    </row>
    <row r="16" spans="1:13" x14ac:dyDescent="0.3">
      <c r="A16" s="108" t="s">
        <v>84</v>
      </c>
      <c r="B16" s="99"/>
      <c r="C16" s="113"/>
      <c r="D16" s="99"/>
      <c r="E16" s="113"/>
      <c r="F16" s="99"/>
      <c r="G16" s="113"/>
      <c r="H16" s="99"/>
      <c r="I16" s="113"/>
      <c r="J16" s="99"/>
      <c r="K16" s="113"/>
      <c r="L16" s="113"/>
      <c r="M16" s="122"/>
    </row>
    <row r="17" spans="1:13" x14ac:dyDescent="0.3">
      <c r="A17" s="116"/>
      <c r="B17" s="117"/>
      <c r="C17" s="127"/>
      <c r="D17" s="117"/>
      <c r="E17" s="127"/>
      <c r="F17" s="117"/>
      <c r="G17" s="127"/>
      <c r="H17" s="117"/>
      <c r="I17" s="127"/>
      <c r="J17" s="117"/>
      <c r="K17" s="127"/>
      <c r="L17" s="127"/>
      <c r="M17" s="128"/>
    </row>
    <row r="18" spans="1:13" x14ac:dyDescent="0.3">
      <c r="A18" s="129" t="s">
        <v>85</v>
      </c>
      <c r="B18" s="99"/>
      <c r="C18" s="99"/>
      <c r="D18" s="99"/>
      <c r="E18" s="99"/>
      <c r="F18" s="99"/>
      <c r="G18" s="99"/>
      <c r="H18" s="99"/>
      <c r="I18" s="99"/>
      <c r="J18" s="99"/>
      <c r="K18" s="99"/>
      <c r="L18" s="99"/>
      <c r="M18" s="130"/>
    </row>
    <row r="19" spans="1:13" x14ac:dyDescent="0.3">
      <c r="A19" s="129" t="s">
        <v>86</v>
      </c>
      <c r="B19" s="99"/>
      <c r="C19" s="99"/>
      <c r="D19" s="99"/>
      <c r="E19" s="99"/>
      <c r="F19" s="99"/>
      <c r="G19" s="99"/>
      <c r="H19" s="99"/>
      <c r="I19" s="99"/>
      <c r="J19" s="99"/>
      <c r="K19" s="99"/>
      <c r="L19" s="99"/>
      <c r="M19" s="130"/>
    </row>
    <row r="20" spans="1:13" x14ac:dyDescent="0.3">
      <c r="A20" s="131"/>
      <c r="B20" s="99"/>
      <c r="C20" s="99"/>
      <c r="D20" s="99"/>
      <c r="E20" s="99"/>
      <c r="F20" s="99"/>
      <c r="G20" s="99"/>
      <c r="H20" s="99"/>
      <c r="I20" s="99"/>
      <c r="J20" s="99"/>
      <c r="K20" s="99"/>
      <c r="L20" s="99"/>
      <c r="M20" s="130"/>
    </row>
    <row r="21" spans="1:13" x14ac:dyDescent="0.3">
      <c r="A21" s="104"/>
      <c r="B21" s="105"/>
      <c r="C21" s="106"/>
      <c r="D21" s="105"/>
      <c r="E21" s="106"/>
      <c r="F21" s="105"/>
      <c r="G21" s="106"/>
      <c r="H21" s="105"/>
      <c r="I21" s="106"/>
      <c r="J21" s="105"/>
      <c r="K21" s="106"/>
      <c r="L21" s="106"/>
      <c r="M21" s="132"/>
    </row>
    <row r="22" spans="1:13" x14ac:dyDescent="0.3">
      <c r="A22" s="108" t="s">
        <v>82</v>
      </c>
      <c r="B22" s="123"/>
      <c r="C22" s="124"/>
      <c r="D22" s="101"/>
      <c r="E22" s="124"/>
      <c r="F22" s="101"/>
      <c r="G22" s="124"/>
      <c r="H22" s="101"/>
      <c r="I22" s="124"/>
      <c r="J22" s="101"/>
      <c r="K22" s="124"/>
      <c r="L22" s="124"/>
      <c r="M22" s="126"/>
    </row>
    <row r="23" spans="1:13" x14ac:dyDescent="0.3">
      <c r="A23" s="108" t="s">
        <v>87</v>
      </c>
      <c r="B23" s="99"/>
      <c r="C23" s="113"/>
      <c r="D23" s="99"/>
      <c r="E23" s="113"/>
      <c r="F23" s="99"/>
      <c r="G23" s="125" t="s">
        <v>83</v>
      </c>
      <c r="H23" s="99"/>
      <c r="I23" s="113"/>
      <c r="J23" s="99"/>
      <c r="K23" s="113"/>
      <c r="L23" s="113"/>
      <c r="M23" s="122"/>
    </row>
    <row r="24" spans="1:13" x14ac:dyDescent="0.3">
      <c r="A24" s="116"/>
      <c r="B24" s="117"/>
      <c r="C24" s="127"/>
      <c r="D24" s="117"/>
      <c r="E24" s="127"/>
      <c r="F24" s="117"/>
      <c r="G24" s="127"/>
      <c r="H24" s="117"/>
      <c r="I24" s="127"/>
      <c r="J24" s="117"/>
      <c r="K24" s="127"/>
      <c r="L24" s="127"/>
      <c r="M24" s="128"/>
    </row>
    <row r="25" spans="1:13" x14ac:dyDescent="0.3">
      <c r="A25" s="129" t="s">
        <v>85</v>
      </c>
      <c r="B25" s="99"/>
      <c r="C25" s="99"/>
      <c r="D25" s="99"/>
      <c r="E25" s="99"/>
      <c r="F25" s="99"/>
      <c r="G25" s="99"/>
      <c r="H25" s="99"/>
      <c r="I25" s="99"/>
      <c r="J25" s="99"/>
      <c r="K25" s="99"/>
      <c r="L25" s="99"/>
      <c r="M25" s="130"/>
    </row>
    <row r="26" spans="1:13" x14ac:dyDescent="0.3">
      <c r="A26" s="129" t="s">
        <v>86</v>
      </c>
      <c r="B26" s="99"/>
      <c r="C26" s="99"/>
      <c r="D26" s="99"/>
      <c r="E26" s="99"/>
      <c r="F26" s="99"/>
      <c r="G26" s="99"/>
      <c r="H26" s="99"/>
      <c r="I26" s="99"/>
      <c r="J26" s="99"/>
      <c r="K26" s="99"/>
      <c r="L26" s="99"/>
      <c r="M26" s="130"/>
    </row>
    <row r="27" spans="1:13" x14ac:dyDescent="0.3">
      <c r="A27" s="131"/>
      <c r="B27" s="99"/>
      <c r="C27" s="99"/>
      <c r="D27" s="99"/>
      <c r="E27" s="99"/>
      <c r="F27" s="99"/>
      <c r="G27" s="99"/>
      <c r="H27" s="99"/>
      <c r="I27" s="99"/>
      <c r="J27" s="99"/>
      <c r="K27" s="99"/>
      <c r="L27" s="99"/>
      <c r="M27" s="130"/>
    </row>
    <row r="28" spans="1:13" x14ac:dyDescent="0.3">
      <c r="A28" s="133"/>
      <c r="B28" s="134"/>
      <c r="C28" s="134"/>
      <c r="D28" s="134"/>
      <c r="E28" s="134"/>
      <c r="F28" s="134"/>
      <c r="G28" s="134"/>
      <c r="H28" s="134"/>
      <c r="I28" s="134"/>
      <c r="J28" s="134"/>
      <c r="K28" s="134"/>
      <c r="L28" s="134"/>
      <c r="M28" s="135"/>
    </row>
  </sheetData>
  <sheetProtection selectLockedCells="1" selectUnlockedCells="1"/>
  <mergeCells count="6">
    <mergeCell ref="I10:M10"/>
    <mergeCell ref="A3:M3"/>
    <mergeCell ref="A5:M5"/>
    <mergeCell ref="A6:M6"/>
    <mergeCell ref="A7:M7"/>
    <mergeCell ref="A8:M8"/>
  </mergeCells>
  <pageMargins left="1.1812499999999999" right="1.1020833333333333" top="1.4958333333333333" bottom="0.31527777777777777" header="0.51180555555555551" footer="0.51180555555555551"/>
  <pageSetup firstPageNumber="0"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F27"/>
  <sheetViews>
    <sheetView showGridLines="0" zoomScale="90" zoomScaleNormal="90" workbookViewId="0">
      <selection activeCell="A6" sqref="A6"/>
    </sheetView>
  </sheetViews>
  <sheetFormatPr baseColWidth="10" defaultColWidth="14.6640625" defaultRowHeight="18.75" x14ac:dyDescent="0.3"/>
  <cols>
    <col min="1" max="1" width="46.6640625" style="136" customWidth="1"/>
    <col min="2" max="2" width="15" style="136" customWidth="1"/>
    <col min="3" max="3" width="16.1640625" style="136" customWidth="1"/>
    <col min="4" max="4" width="16.33203125" style="136" customWidth="1"/>
    <col min="5" max="5" width="21.6640625" style="136" customWidth="1"/>
    <col min="6" max="6" width="22.1640625" style="136" customWidth="1"/>
    <col min="7" max="16384" width="14.6640625" style="136"/>
  </cols>
  <sheetData>
    <row r="1" spans="1:6" x14ac:dyDescent="0.3">
      <c r="A1" s="137"/>
      <c r="B1" s="137"/>
      <c r="C1" s="137"/>
      <c r="D1" s="137"/>
      <c r="E1" s="137"/>
      <c r="F1" s="137"/>
    </row>
    <row r="2" spans="1:6" x14ac:dyDescent="0.3">
      <c r="A2" s="137"/>
      <c r="B2" s="137"/>
      <c r="C2" s="137"/>
      <c r="D2" s="137"/>
      <c r="E2" s="137"/>
      <c r="F2" s="137"/>
    </row>
    <row r="3" spans="1:6" x14ac:dyDescent="0.3">
      <c r="A3" s="623" t="s">
        <v>88</v>
      </c>
      <c r="B3" s="623"/>
      <c r="C3" s="623"/>
      <c r="D3" s="623"/>
      <c r="E3" s="623"/>
      <c r="F3" s="623"/>
    </row>
    <row r="4" spans="1:6" x14ac:dyDescent="0.3">
      <c r="A4" s="138"/>
      <c r="B4" s="139"/>
      <c r="C4" s="139"/>
      <c r="D4" s="139"/>
      <c r="E4" s="139"/>
      <c r="F4" s="140" t="s">
        <v>89</v>
      </c>
    </row>
    <row r="5" spans="1:6" x14ac:dyDescent="0.3">
      <c r="A5" s="624" t="s">
        <v>2</v>
      </c>
      <c r="B5" s="624"/>
      <c r="C5" s="624"/>
      <c r="D5" s="624"/>
      <c r="E5" s="624"/>
      <c r="F5" s="624"/>
    </row>
    <row r="6" spans="1:6" x14ac:dyDescent="0.3">
      <c r="A6" s="624" t="s">
        <v>3</v>
      </c>
      <c r="B6" s="624"/>
      <c r="C6" s="624"/>
      <c r="D6" s="624"/>
      <c r="E6" s="624"/>
      <c r="F6" s="624"/>
    </row>
    <row r="7" spans="1:6" x14ac:dyDescent="0.3">
      <c r="A7" s="624" t="s">
        <v>90</v>
      </c>
      <c r="B7" s="624"/>
      <c r="C7" s="624"/>
      <c r="D7" s="624"/>
      <c r="E7" s="624"/>
      <c r="F7" s="624"/>
    </row>
    <row r="8" spans="1:6" x14ac:dyDescent="0.3">
      <c r="A8" s="138"/>
      <c r="B8" s="139"/>
      <c r="C8" s="139"/>
      <c r="D8" s="139"/>
      <c r="E8" s="139"/>
      <c r="F8" s="141"/>
    </row>
    <row r="9" spans="1:6" x14ac:dyDescent="0.3">
      <c r="A9" s="142"/>
      <c r="B9" s="143" t="s">
        <v>62</v>
      </c>
      <c r="C9" s="144"/>
      <c r="D9" s="143" t="s">
        <v>62</v>
      </c>
      <c r="E9" s="145" t="s">
        <v>62</v>
      </c>
      <c r="F9" s="146" t="s">
        <v>62</v>
      </c>
    </row>
    <row r="10" spans="1:6" x14ac:dyDescent="0.3">
      <c r="A10" s="147" t="s">
        <v>48</v>
      </c>
      <c r="B10" s="148" t="s">
        <v>91</v>
      </c>
      <c r="C10" s="149" t="s">
        <v>92</v>
      </c>
      <c r="D10" s="148" t="s">
        <v>93</v>
      </c>
      <c r="E10" s="149" t="s">
        <v>94</v>
      </c>
      <c r="F10" s="150" t="s">
        <v>94</v>
      </c>
    </row>
    <row r="11" spans="1:6" x14ac:dyDescent="0.3">
      <c r="A11" s="151"/>
      <c r="B11" s="152"/>
      <c r="C11" s="153"/>
      <c r="D11" s="152"/>
      <c r="E11" s="154" t="s">
        <v>95</v>
      </c>
      <c r="F11" s="155" t="s">
        <v>96</v>
      </c>
    </row>
    <row r="12" spans="1:6" x14ac:dyDescent="0.3">
      <c r="A12" s="156"/>
      <c r="B12" s="157"/>
      <c r="C12" s="137"/>
      <c r="D12" s="157"/>
      <c r="E12" s="137"/>
      <c r="F12" s="158"/>
    </row>
    <row r="13" spans="1:6" x14ac:dyDescent="0.3">
      <c r="A13" s="159" t="s">
        <v>82</v>
      </c>
      <c r="B13" s="157"/>
      <c r="C13" s="137"/>
      <c r="D13" s="157"/>
      <c r="E13" s="137"/>
      <c r="F13" s="158"/>
    </row>
    <row r="14" spans="1:6" x14ac:dyDescent="0.3">
      <c r="A14" s="159" t="s">
        <v>97</v>
      </c>
      <c r="B14" s="157"/>
      <c r="C14" s="160" t="s">
        <v>83</v>
      </c>
      <c r="D14" s="157"/>
      <c r="E14" s="137"/>
      <c r="F14" s="158"/>
    </row>
    <row r="15" spans="1:6" x14ac:dyDescent="0.3">
      <c r="A15" s="159" t="s">
        <v>98</v>
      </c>
      <c r="B15" s="157"/>
      <c r="C15" s="137"/>
      <c r="D15" s="157"/>
      <c r="E15" s="137"/>
      <c r="F15" s="158"/>
    </row>
    <row r="16" spans="1:6" x14ac:dyDescent="0.3">
      <c r="A16" s="156"/>
      <c r="B16" s="157"/>
      <c r="C16" s="137"/>
      <c r="D16" s="157"/>
      <c r="E16" s="137"/>
      <c r="F16" s="158"/>
    </row>
    <row r="17" spans="1:6" x14ac:dyDescent="0.3">
      <c r="A17" s="161" t="s">
        <v>99</v>
      </c>
      <c r="B17" s="162"/>
      <c r="C17" s="163"/>
      <c r="D17" s="162"/>
      <c r="E17" s="164"/>
      <c r="F17" s="165"/>
    </row>
    <row r="18" spans="1:6" x14ac:dyDescent="0.3">
      <c r="A18" s="156"/>
      <c r="B18" s="157"/>
      <c r="C18" s="137"/>
      <c r="D18" s="157"/>
      <c r="E18" s="137"/>
      <c r="F18" s="158"/>
    </row>
    <row r="19" spans="1:6" x14ac:dyDescent="0.3">
      <c r="A19" s="159" t="s">
        <v>82</v>
      </c>
      <c r="B19" s="157"/>
      <c r="C19" s="137"/>
      <c r="D19" s="157"/>
      <c r="E19" s="137"/>
      <c r="F19" s="158"/>
    </row>
    <row r="20" spans="1:6" x14ac:dyDescent="0.3">
      <c r="A20" s="159" t="s">
        <v>100</v>
      </c>
      <c r="B20" s="157"/>
      <c r="C20" s="160" t="s">
        <v>83</v>
      </c>
      <c r="D20" s="157"/>
      <c r="E20" s="137"/>
      <c r="F20" s="158"/>
    </row>
    <row r="21" spans="1:6" x14ac:dyDescent="0.3">
      <c r="A21" s="159" t="s">
        <v>98</v>
      </c>
      <c r="B21" s="157"/>
      <c r="C21" s="137"/>
      <c r="D21" s="157"/>
      <c r="E21" s="137"/>
      <c r="F21" s="158"/>
    </row>
    <row r="22" spans="1:6" x14ac:dyDescent="0.3">
      <c r="A22" s="156"/>
      <c r="B22" s="157"/>
      <c r="C22" s="137"/>
      <c r="D22" s="157"/>
      <c r="E22" s="137"/>
      <c r="F22" s="158"/>
    </row>
    <row r="23" spans="1:6" x14ac:dyDescent="0.3">
      <c r="A23" s="159" t="s">
        <v>99</v>
      </c>
      <c r="B23" s="157"/>
      <c r="C23" s="137"/>
      <c r="D23" s="157"/>
      <c r="E23" s="137"/>
      <c r="F23" s="158"/>
    </row>
    <row r="24" spans="1:6" x14ac:dyDescent="0.3">
      <c r="A24" s="156"/>
      <c r="B24" s="157"/>
      <c r="C24" s="137"/>
      <c r="D24" s="157"/>
      <c r="E24" s="137"/>
      <c r="F24" s="158"/>
    </row>
    <row r="25" spans="1:6" x14ac:dyDescent="0.3">
      <c r="A25" s="161" t="s">
        <v>101</v>
      </c>
      <c r="B25" s="162"/>
      <c r="C25" s="164"/>
      <c r="D25" s="162"/>
      <c r="E25" s="164"/>
      <c r="F25" s="165"/>
    </row>
    <row r="26" spans="1:6" x14ac:dyDescent="0.3">
      <c r="A26" s="156"/>
      <c r="B26" s="137"/>
      <c r="C26" s="137"/>
      <c r="D26" s="137"/>
      <c r="E26" s="137"/>
      <c r="F26" s="166"/>
    </row>
    <row r="27" spans="1:6" x14ac:dyDescent="0.3">
      <c r="A27" s="167"/>
      <c r="B27" s="168"/>
      <c r="C27" s="168"/>
      <c r="D27" s="168"/>
      <c r="E27" s="168"/>
      <c r="F27" s="169"/>
    </row>
  </sheetData>
  <sheetProtection selectLockedCells="1" selectUnlockedCells="1"/>
  <mergeCells count="4">
    <mergeCell ref="A3:F3"/>
    <mergeCell ref="A5:F5"/>
    <mergeCell ref="A6:F6"/>
    <mergeCell ref="A7:F7"/>
  </mergeCells>
  <pageMargins left="1.3777777777777778" right="0.51180555555555551" top="0.51180555555555551" bottom="0.31527777777777777" header="0.51180555555555551" footer="0.51180555555555551"/>
  <pageSetup firstPageNumber="0" orientation="landscape"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4:F26"/>
  <sheetViews>
    <sheetView showGridLines="0" topLeftCell="A5" zoomScale="90" zoomScaleNormal="90" workbookViewId="0">
      <selection activeCell="C5" sqref="C5"/>
    </sheetView>
  </sheetViews>
  <sheetFormatPr baseColWidth="10" defaultColWidth="14.6640625" defaultRowHeight="18.75" x14ac:dyDescent="0.3"/>
  <cols>
    <col min="1" max="1" width="60.5" style="170" customWidth="1"/>
    <col min="2" max="2" width="21" style="170" customWidth="1"/>
    <col min="3" max="3" width="18.5" style="170" customWidth="1"/>
    <col min="4" max="4" width="17.6640625" style="170" customWidth="1"/>
    <col min="5" max="5" width="21.1640625" style="170" customWidth="1"/>
    <col min="6" max="6" width="24.33203125" style="170" customWidth="1"/>
    <col min="7" max="16384" width="14.6640625" style="170"/>
  </cols>
  <sheetData>
    <row r="4" spans="1:6" x14ac:dyDescent="0.3">
      <c r="A4" s="625" t="s">
        <v>1</v>
      </c>
      <c r="B4" s="625"/>
      <c r="C4" s="625"/>
      <c r="D4" s="625"/>
      <c r="E4" s="625"/>
      <c r="F4" s="625"/>
    </row>
    <row r="5" spans="1:6" x14ac:dyDescent="0.3">
      <c r="A5" s="171"/>
      <c r="B5" s="172"/>
      <c r="C5" s="172"/>
      <c r="D5" s="172"/>
      <c r="E5" s="172"/>
      <c r="F5" s="173" t="s">
        <v>102</v>
      </c>
    </row>
    <row r="6" spans="1:6" x14ac:dyDescent="0.3">
      <c r="A6" s="626" t="s">
        <v>2</v>
      </c>
      <c r="B6" s="626"/>
      <c r="C6" s="626"/>
      <c r="D6" s="626"/>
      <c r="E6" s="626"/>
      <c r="F6" s="626"/>
    </row>
    <row r="7" spans="1:6" x14ac:dyDescent="0.3">
      <c r="A7" s="626" t="s">
        <v>103</v>
      </c>
      <c r="B7" s="626"/>
      <c r="C7" s="626"/>
      <c r="D7" s="626"/>
      <c r="E7" s="626"/>
      <c r="F7" s="626"/>
    </row>
    <row r="8" spans="1:6" x14ac:dyDescent="0.3">
      <c r="A8" s="626" t="s">
        <v>104</v>
      </c>
      <c r="B8" s="626"/>
      <c r="C8" s="626"/>
      <c r="D8" s="626"/>
      <c r="E8" s="626"/>
      <c r="F8" s="626"/>
    </row>
    <row r="9" spans="1:6" x14ac:dyDescent="0.3">
      <c r="A9" s="171"/>
      <c r="B9" s="172"/>
      <c r="C9" s="172"/>
      <c r="D9" s="172"/>
      <c r="E9" s="172"/>
      <c r="F9" s="174"/>
    </row>
    <row r="10" spans="1:6" x14ac:dyDescent="0.3">
      <c r="A10" s="175"/>
      <c r="B10" s="176" t="s">
        <v>105</v>
      </c>
      <c r="C10" s="177"/>
      <c r="D10" s="178"/>
      <c r="E10" s="179" t="s">
        <v>105</v>
      </c>
      <c r="F10" s="180" t="s">
        <v>105</v>
      </c>
    </row>
    <row r="11" spans="1:6" x14ac:dyDescent="0.3">
      <c r="A11" s="181" t="s">
        <v>106</v>
      </c>
      <c r="B11" s="182" t="s">
        <v>19</v>
      </c>
      <c r="C11" s="183" t="s">
        <v>50</v>
      </c>
      <c r="D11" s="182" t="s">
        <v>51</v>
      </c>
      <c r="E11" s="184" t="s">
        <v>21</v>
      </c>
      <c r="F11" s="173" t="s">
        <v>54</v>
      </c>
    </row>
    <row r="12" spans="1:6" x14ac:dyDescent="0.3">
      <c r="A12" s="185"/>
      <c r="B12" s="186" t="s">
        <v>16</v>
      </c>
      <c r="C12" s="187"/>
      <c r="D12" s="188"/>
      <c r="E12" s="189" t="s">
        <v>16</v>
      </c>
      <c r="F12" s="190" t="s">
        <v>107</v>
      </c>
    </row>
    <row r="13" spans="1:6" x14ac:dyDescent="0.3">
      <c r="A13" s="191"/>
      <c r="B13" s="192"/>
      <c r="C13" s="193"/>
      <c r="D13" s="192"/>
      <c r="E13" s="194"/>
      <c r="F13" s="195"/>
    </row>
    <row r="14" spans="1:6" x14ac:dyDescent="0.3">
      <c r="A14" s="191"/>
      <c r="B14" s="192"/>
      <c r="C14" s="193"/>
      <c r="D14" s="192"/>
      <c r="E14" s="194"/>
      <c r="F14" s="195"/>
    </row>
    <row r="15" spans="1:6" x14ac:dyDescent="0.3">
      <c r="A15" s="196" t="s">
        <v>108</v>
      </c>
      <c r="B15" s="197">
        <v>3670120</v>
      </c>
      <c r="C15" s="193">
        <v>560003</v>
      </c>
      <c r="D15" s="192">
        <v>9765</v>
      </c>
      <c r="E15" s="194">
        <f>+B15+C15-D15</f>
        <v>4220358</v>
      </c>
      <c r="F15" s="198">
        <v>3670120</v>
      </c>
    </row>
    <row r="16" spans="1:6" x14ac:dyDescent="0.3">
      <c r="A16" s="196" t="s">
        <v>109</v>
      </c>
      <c r="B16" s="197">
        <v>4478109</v>
      </c>
      <c r="C16" s="193">
        <v>800255</v>
      </c>
      <c r="D16" s="192">
        <f>27254+8323</f>
        <v>35577</v>
      </c>
      <c r="E16" s="194">
        <f>+B16+C16-D16</f>
        <v>5242787</v>
      </c>
      <c r="F16" s="198">
        <v>4478109</v>
      </c>
    </row>
    <row r="17" spans="1:6" x14ac:dyDescent="0.3">
      <c r="A17" s="196" t="s">
        <v>110</v>
      </c>
      <c r="B17" s="197">
        <v>100000</v>
      </c>
      <c r="C17" s="193">
        <v>0</v>
      </c>
      <c r="D17" s="192">
        <v>0</v>
      </c>
      <c r="E17" s="194">
        <f>+B17+C17-D17</f>
        <v>100000</v>
      </c>
      <c r="F17" s="198">
        <v>100000</v>
      </c>
    </row>
    <row r="18" spans="1:6" x14ac:dyDescent="0.3">
      <c r="A18" s="191"/>
      <c r="B18" s="199">
        <f>SUM(B15:B17)</f>
        <v>8248229</v>
      </c>
      <c r="C18" s="200">
        <f>SUM(C15:C17)</f>
        <v>1360258</v>
      </c>
      <c r="D18" s="201">
        <f>SUM(D15:D17)</f>
        <v>45342</v>
      </c>
      <c r="E18" s="202">
        <f>SUM(E15:E17)</f>
        <v>9563145</v>
      </c>
      <c r="F18" s="203">
        <f>SUM(F15:F17)</f>
        <v>8248229</v>
      </c>
    </row>
    <row r="19" spans="1:6" x14ac:dyDescent="0.3">
      <c r="A19" s="191"/>
      <c r="B19" s="192"/>
      <c r="C19" s="193"/>
      <c r="D19" s="192"/>
      <c r="E19" s="192"/>
      <c r="F19" s="195"/>
    </row>
    <row r="20" spans="1:6" x14ac:dyDescent="0.3">
      <c r="A20" s="196" t="s">
        <v>111</v>
      </c>
      <c r="B20" s="192"/>
      <c r="C20" s="193"/>
      <c r="D20" s="192"/>
      <c r="E20" s="192"/>
      <c r="F20" s="195"/>
    </row>
    <row r="21" spans="1:6" x14ac:dyDescent="0.3">
      <c r="A21" s="196" t="s">
        <v>112</v>
      </c>
      <c r="B21" s="197">
        <v>0</v>
      </c>
      <c r="C21" s="204">
        <v>0</v>
      </c>
      <c r="D21" s="197">
        <v>0</v>
      </c>
      <c r="E21" s="197">
        <v>0</v>
      </c>
      <c r="F21" s="198">
        <v>0</v>
      </c>
    </row>
    <row r="22" spans="1:6" x14ac:dyDescent="0.3">
      <c r="A22" s="191"/>
      <c r="B22" s="192"/>
      <c r="C22" s="193"/>
      <c r="D22" s="192"/>
      <c r="E22" s="192"/>
      <c r="F22" s="195"/>
    </row>
    <row r="23" spans="1:6" x14ac:dyDescent="0.3">
      <c r="A23" s="191"/>
      <c r="B23" s="199">
        <v>0</v>
      </c>
      <c r="C23" s="200">
        <v>0</v>
      </c>
      <c r="D23" s="205">
        <v>0</v>
      </c>
      <c r="E23" s="205">
        <v>0</v>
      </c>
      <c r="F23" s="203">
        <v>0</v>
      </c>
    </row>
    <row r="24" spans="1:6" x14ac:dyDescent="0.3">
      <c r="A24" s="191"/>
      <c r="B24" s="192"/>
      <c r="C24" s="193"/>
      <c r="D24" s="192"/>
      <c r="E24" s="192"/>
      <c r="F24" s="195"/>
    </row>
    <row r="25" spans="1:6" x14ac:dyDescent="0.3">
      <c r="A25" s="175"/>
      <c r="B25" s="177"/>
      <c r="C25" s="177"/>
      <c r="D25" s="177"/>
      <c r="E25" s="177"/>
      <c r="F25" s="206"/>
    </row>
    <row r="26" spans="1:6" x14ac:dyDescent="0.3">
      <c r="A26" s="207"/>
      <c r="B26" s="208"/>
      <c r="C26" s="208"/>
      <c r="D26" s="208"/>
      <c r="E26" s="208"/>
      <c r="F26" s="209"/>
    </row>
  </sheetData>
  <sheetProtection selectLockedCells="1" selectUnlockedCells="1"/>
  <mergeCells count="4">
    <mergeCell ref="A4:F4"/>
    <mergeCell ref="A6:F6"/>
    <mergeCell ref="A7:F7"/>
    <mergeCell ref="A8:F8"/>
  </mergeCells>
  <pageMargins left="0.62986111111111109" right="0.98402777777777772" top="1.4569444444444444" bottom="0.31527777777777777" header="0.51180555555555551" footer="0.51180555555555551"/>
  <pageSetup firstPageNumber="0"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E33"/>
  <sheetViews>
    <sheetView zoomScale="81" zoomScaleNormal="81" workbookViewId="0"/>
  </sheetViews>
  <sheetFormatPr baseColWidth="10" defaultColWidth="14.6640625" defaultRowHeight="18.75" x14ac:dyDescent="0.3"/>
  <cols>
    <col min="1" max="1" width="66.33203125" style="210" customWidth="1"/>
    <col min="2" max="2" width="22.83203125" style="210" customWidth="1"/>
    <col min="3" max="3" width="21.83203125" style="210" customWidth="1"/>
    <col min="4" max="4" width="23.1640625" style="210" customWidth="1"/>
    <col min="5" max="5" width="24.83203125" style="210" customWidth="1"/>
    <col min="6" max="16384" width="14.6640625" style="210"/>
  </cols>
  <sheetData>
    <row r="1" spans="1:5" x14ac:dyDescent="0.3">
      <c r="A1" s="211"/>
      <c r="B1" s="211"/>
      <c r="C1" s="211"/>
      <c r="D1" s="211"/>
      <c r="E1" s="211"/>
    </row>
    <row r="2" spans="1:5" x14ac:dyDescent="0.3">
      <c r="A2" s="211"/>
      <c r="B2" s="211"/>
      <c r="C2" s="211"/>
      <c r="D2" s="211"/>
      <c r="E2" s="211"/>
    </row>
    <row r="3" spans="1:5" x14ac:dyDescent="0.3">
      <c r="A3" s="627" t="s">
        <v>1</v>
      </c>
      <c r="B3" s="627"/>
      <c r="C3" s="627"/>
      <c r="D3" s="627"/>
      <c r="E3" s="627"/>
    </row>
    <row r="4" spans="1:5" x14ac:dyDescent="0.3">
      <c r="A4" s="212"/>
      <c r="B4" s="213"/>
      <c r="C4" s="213"/>
      <c r="D4" s="213"/>
      <c r="E4" s="214" t="s">
        <v>113</v>
      </c>
    </row>
    <row r="5" spans="1:5" x14ac:dyDescent="0.3">
      <c r="A5" s="628" t="s">
        <v>2</v>
      </c>
      <c r="B5" s="628"/>
      <c r="C5" s="628"/>
      <c r="D5" s="628"/>
      <c r="E5" s="628"/>
    </row>
    <row r="6" spans="1:5" x14ac:dyDescent="0.3">
      <c r="A6" s="628" t="s">
        <v>103</v>
      </c>
      <c r="B6" s="628"/>
      <c r="C6" s="628"/>
      <c r="D6" s="628"/>
      <c r="E6" s="628"/>
    </row>
    <row r="7" spans="1:5" x14ac:dyDescent="0.3">
      <c r="A7" s="628" t="s">
        <v>114</v>
      </c>
      <c r="B7" s="628"/>
      <c r="C7" s="628"/>
      <c r="D7" s="628"/>
      <c r="E7" s="628"/>
    </row>
    <row r="8" spans="1:5" x14ac:dyDescent="0.3">
      <c r="A8" s="212"/>
      <c r="B8" s="213"/>
      <c r="C8" s="213"/>
      <c r="D8" s="213"/>
      <c r="E8" s="215"/>
    </row>
    <row r="9" spans="1:5" x14ac:dyDescent="0.3">
      <c r="A9" s="216"/>
      <c r="B9" s="217"/>
      <c r="C9" s="218"/>
      <c r="D9" s="217"/>
      <c r="E9" s="219"/>
    </row>
    <row r="10" spans="1:5" x14ac:dyDescent="0.3">
      <c r="A10" s="220" t="s">
        <v>115</v>
      </c>
      <c r="B10" s="629" t="s">
        <v>116</v>
      </c>
      <c r="C10" s="629"/>
      <c r="D10" s="630" t="s">
        <v>117</v>
      </c>
      <c r="E10" s="630"/>
    </row>
    <row r="11" spans="1:5" x14ac:dyDescent="0.3">
      <c r="A11" s="221"/>
      <c r="B11" s="222"/>
      <c r="C11" s="223"/>
      <c r="D11" s="222"/>
      <c r="E11" s="224"/>
    </row>
    <row r="12" spans="1:5" x14ac:dyDescent="0.3">
      <c r="A12" s="225"/>
      <c r="B12" s="226"/>
      <c r="C12" s="227"/>
      <c r="D12" s="226"/>
      <c r="E12" s="228"/>
    </row>
    <row r="13" spans="1:5" x14ac:dyDescent="0.3">
      <c r="A13" s="229" t="s">
        <v>118</v>
      </c>
      <c r="B13" s="230">
        <f>B17+B21-B25</f>
        <v>37691145</v>
      </c>
      <c r="C13" s="231">
        <f>C15+C19-C23</f>
        <v>37691145</v>
      </c>
      <c r="D13" s="230">
        <f>D17+D21-D25</f>
        <v>53416165</v>
      </c>
      <c r="E13" s="232">
        <f>E15+E19-E23</f>
        <v>53416165</v>
      </c>
    </row>
    <row r="14" spans="1:5" x14ac:dyDescent="0.3">
      <c r="A14" s="225"/>
      <c r="B14" s="233"/>
      <c r="C14" s="234"/>
      <c r="D14" s="233"/>
      <c r="E14" s="235"/>
    </row>
    <row r="15" spans="1:5" x14ac:dyDescent="0.3">
      <c r="A15" s="236" t="s">
        <v>119</v>
      </c>
      <c r="B15" s="233"/>
      <c r="C15" s="237">
        <f>B17</f>
        <v>14836197</v>
      </c>
      <c r="D15" s="233"/>
      <c r="E15" s="238">
        <f>+D17</f>
        <v>12497800</v>
      </c>
    </row>
    <row r="16" spans="1:5" x14ac:dyDescent="0.3">
      <c r="A16" s="225"/>
      <c r="B16" s="233"/>
      <c r="C16" s="234"/>
      <c r="D16" s="233"/>
      <c r="E16" s="235"/>
    </row>
    <row r="17" spans="1:5" x14ac:dyDescent="0.3">
      <c r="A17" s="236" t="s">
        <v>120</v>
      </c>
      <c r="B17" s="239">
        <f>+D25</f>
        <v>14836197</v>
      </c>
      <c r="C17" s="234"/>
      <c r="D17" s="239">
        <v>12497800</v>
      </c>
      <c r="E17" s="235"/>
    </row>
    <row r="18" spans="1:5" x14ac:dyDescent="0.3">
      <c r="A18" s="225"/>
      <c r="B18" s="233"/>
      <c r="C18" s="234"/>
      <c r="D18" s="233"/>
      <c r="E18" s="235"/>
    </row>
    <row r="19" spans="1:5" x14ac:dyDescent="0.3">
      <c r="A19" s="236" t="s">
        <v>121</v>
      </c>
      <c r="B19" s="233"/>
      <c r="C19" s="237">
        <f>B21</f>
        <v>40704124</v>
      </c>
      <c r="D19" s="233"/>
      <c r="E19" s="238">
        <f>+D21</f>
        <v>55754562</v>
      </c>
    </row>
    <row r="20" spans="1:5" x14ac:dyDescent="0.3">
      <c r="A20" s="225"/>
      <c r="B20" s="233"/>
      <c r="C20" s="234"/>
      <c r="D20" s="233"/>
      <c r="E20" s="235"/>
    </row>
    <row r="21" spans="1:5" x14ac:dyDescent="0.3">
      <c r="A21" s="236" t="s">
        <v>122</v>
      </c>
      <c r="B21" s="240">
        <v>40704124</v>
      </c>
      <c r="C21" s="234"/>
      <c r="D21" s="239">
        <v>55754562</v>
      </c>
      <c r="E21" s="235"/>
    </row>
    <row r="22" spans="1:5" x14ac:dyDescent="0.3">
      <c r="A22" s="225"/>
      <c r="B22" s="233"/>
      <c r="C22" s="234"/>
      <c r="D22" s="233"/>
      <c r="E22" s="235"/>
    </row>
    <row r="23" spans="1:5" x14ac:dyDescent="0.3">
      <c r="A23" s="236" t="s">
        <v>123</v>
      </c>
      <c r="B23" s="233"/>
      <c r="C23" s="237">
        <f>B25</f>
        <v>17849176</v>
      </c>
      <c r="D23" s="233"/>
      <c r="E23" s="238">
        <f>+D25</f>
        <v>14836197</v>
      </c>
    </row>
    <row r="24" spans="1:5" x14ac:dyDescent="0.3">
      <c r="A24" s="225"/>
      <c r="B24" s="233"/>
      <c r="C24" s="234"/>
      <c r="D24" s="233"/>
      <c r="E24" s="235"/>
    </row>
    <row r="25" spans="1:5" x14ac:dyDescent="0.3">
      <c r="A25" s="236" t="s">
        <v>120</v>
      </c>
      <c r="B25" s="239">
        <v>17849176</v>
      </c>
      <c r="C25" s="234"/>
      <c r="D25" s="239">
        <v>14836197</v>
      </c>
      <c r="E25" s="235"/>
    </row>
    <row r="26" spans="1:5" x14ac:dyDescent="0.3">
      <c r="A26" s="225"/>
      <c r="B26" s="233"/>
      <c r="C26" s="234"/>
      <c r="D26" s="233"/>
      <c r="E26" s="235"/>
    </row>
    <row r="27" spans="1:5" x14ac:dyDescent="0.3">
      <c r="A27" s="229" t="s">
        <v>124</v>
      </c>
      <c r="B27" s="241"/>
      <c r="C27" s="242">
        <f>B29</f>
        <v>6628503</v>
      </c>
      <c r="D27" s="241"/>
      <c r="E27" s="232">
        <f>D29</f>
        <v>4299313</v>
      </c>
    </row>
    <row r="28" spans="1:5" x14ac:dyDescent="0.3">
      <c r="A28" s="225"/>
      <c r="B28" s="233"/>
      <c r="C28" s="234"/>
      <c r="D28" s="233"/>
      <c r="E28" s="235"/>
    </row>
    <row r="29" spans="1:5" x14ac:dyDescent="0.3">
      <c r="A29" s="236" t="s">
        <v>125</v>
      </c>
      <c r="B29" s="243">
        <f>+AXH!C46</f>
        <v>6628503</v>
      </c>
      <c r="C29" s="237">
        <f>B29</f>
        <v>6628503</v>
      </c>
      <c r="D29" s="243">
        <v>4299313</v>
      </c>
      <c r="E29" s="238">
        <f>+D29</f>
        <v>4299313</v>
      </c>
    </row>
    <row r="30" spans="1:5" x14ac:dyDescent="0.3">
      <c r="A30" s="244" t="s">
        <v>126</v>
      </c>
      <c r="B30" s="245"/>
      <c r="C30" s="246">
        <f>C13+C29</f>
        <v>44319648</v>
      </c>
      <c r="D30" s="245"/>
      <c r="E30" s="247">
        <f>E13+E29</f>
        <v>57715478</v>
      </c>
    </row>
    <row r="33" spans="3:3" x14ac:dyDescent="0.3">
      <c r="C33" s="248" t="s">
        <v>41</v>
      </c>
    </row>
  </sheetData>
  <sheetProtection selectLockedCells="1" selectUnlockedCells="1"/>
  <mergeCells count="6">
    <mergeCell ref="A3:E3"/>
    <mergeCell ref="A5:E5"/>
    <mergeCell ref="A6:E6"/>
    <mergeCell ref="A7:E7"/>
    <mergeCell ref="B10:C10"/>
    <mergeCell ref="D10:E10"/>
  </mergeCells>
  <pageMargins left="0.82708333333333328" right="0.86597222222222225" top="1.575" bottom="0.31527777777777777" header="0.51180555555555551" footer="0.51180555555555551"/>
  <pageSetup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3:I67"/>
  <sheetViews>
    <sheetView zoomScale="81" zoomScaleNormal="81" workbookViewId="0"/>
  </sheetViews>
  <sheetFormatPr baseColWidth="10" defaultColWidth="14.6640625" defaultRowHeight="18.75" x14ac:dyDescent="0.3"/>
  <cols>
    <col min="1" max="1" width="68.6640625" style="249" customWidth="1"/>
    <col min="2" max="3" width="17.6640625" style="249" customWidth="1"/>
    <col min="4" max="4" width="14.6640625" style="249" customWidth="1"/>
    <col min="5" max="5" width="25.1640625" style="249" customWidth="1"/>
    <col min="6" max="6" width="25" style="249" customWidth="1"/>
    <col min="7" max="7" width="16.83203125" style="249" customWidth="1"/>
    <col min="8" max="16384" width="14.6640625" style="249"/>
  </cols>
  <sheetData>
    <row r="3" spans="1:6" x14ac:dyDescent="0.3">
      <c r="A3" s="635" t="s">
        <v>1</v>
      </c>
      <c r="B3" s="635"/>
      <c r="C3" s="635"/>
      <c r="D3" s="635"/>
      <c r="E3" s="635"/>
      <c r="F3" s="635"/>
    </row>
    <row r="4" spans="1:6" x14ac:dyDescent="0.3">
      <c r="A4" s="250"/>
      <c r="B4" s="251"/>
      <c r="C4" s="251"/>
      <c r="D4" s="251"/>
      <c r="E4" s="251"/>
      <c r="F4" s="252" t="s">
        <v>127</v>
      </c>
    </row>
    <row r="5" spans="1:6" x14ac:dyDescent="0.3">
      <c r="A5" s="636" t="s">
        <v>2</v>
      </c>
      <c r="B5" s="636"/>
      <c r="C5" s="636"/>
      <c r="D5" s="636"/>
      <c r="E5" s="636"/>
      <c r="F5" s="636"/>
    </row>
    <row r="6" spans="1:6" x14ac:dyDescent="0.3">
      <c r="A6" s="636" t="s">
        <v>128</v>
      </c>
      <c r="B6" s="636"/>
      <c r="C6" s="636"/>
      <c r="D6" s="636"/>
      <c r="E6" s="636"/>
      <c r="F6" s="636"/>
    </row>
    <row r="7" spans="1:6" x14ac:dyDescent="0.3">
      <c r="A7" s="636" t="s">
        <v>129</v>
      </c>
      <c r="B7" s="636"/>
      <c r="C7" s="636"/>
      <c r="D7" s="636"/>
      <c r="E7" s="636"/>
      <c r="F7" s="636"/>
    </row>
    <row r="8" spans="1:6" x14ac:dyDescent="0.3">
      <c r="A8" s="253"/>
      <c r="B8" s="637" t="s">
        <v>130</v>
      </c>
      <c r="C8" s="637"/>
      <c r="D8" s="255"/>
      <c r="E8" s="631" t="s">
        <v>131</v>
      </c>
      <c r="F8" s="631"/>
    </row>
    <row r="9" spans="1:6" x14ac:dyDescent="0.3">
      <c r="A9" s="256" t="s">
        <v>115</v>
      </c>
      <c r="B9" s="257" t="s">
        <v>132</v>
      </c>
      <c r="C9" s="257" t="s">
        <v>133</v>
      </c>
      <c r="D9" s="258" t="s">
        <v>134</v>
      </c>
      <c r="E9" s="259" t="s">
        <v>133</v>
      </c>
      <c r="F9" s="260" t="s">
        <v>133</v>
      </c>
    </row>
    <row r="10" spans="1:6" x14ac:dyDescent="0.3">
      <c r="A10" s="261"/>
      <c r="B10" s="262"/>
      <c r="C10" s="262"/>
      <c r="D10" s="263" t="s">
        <v>135</v>
      </c>
      <c r="E10" s="264" t="s">
        <v>116</v>
      </c>
      <c r="F10" s="265" t="s">
        <v>117</v>
      </c>
    </row>
    <row r="11" spans="1:6" x14ac:dyDescent="0.3">
      <c r="A11" s="266" t="s">
        <v>136</v>
      </c>
      <c r="B11" s="267"/>
      <c r="C11" s="267"/>
      <c r="D11" s="268"/>
      <c r="E11" s="267"/>
      <c r="F11" s="269"/>
    </row>
    <row r="12" spans="1:6" x14ac:dyDescent="0.3">
      <c r="A12" s="270" t="s">
        <v>137</v>
      </c>
      <c r="B12" s="267"/>
      <c r="C12" s="267"/>
      <c r="D12" s="268"/>
      <c r="E12" s="267"/>
      <c r="F12" s="269"/>
    </row>
    <row r="13" spans="1:6" x14ac:dyDescent="0.3">
      <c r="A13" s="271" t="s">
        <v>138</v>
      </c>
      <c r="B13" s="272" t="s">
        <v>139</v>
      </c>
      <c r="C13" s="273">
        <v>0.2</v>
      </c>
      <c r="D13" s="274">
        <v>6891.96</v>
      </c>
      <c r="E13" s="275">
        <f t="shared" ref="E13:E31" si="0">+C13*D13</f>
        <v>1378.3920000000001</v>
      </c>
      <c r="F13" s="276">
        <v>1288</v>
      </c>
    </row>
    <row r="14" spans="1:6" x14ac:dyDescent="0.3">
      <c r="A14" s="271" t="s">
        <v>140</v>
      </c>
      <c r="B14" s="272" t="s">
        <v>139</v>
      </c>
      <c r="C14" s="273">
        <v>0.53200000000000003</v>
      </c>
      <c r="D14" s="274">
        <f t="shared" ref="D14:D22" si="1">+D$13</f>
        <v>6891.96</v>
      </c>
      <c r="E14" s="275">
        <f t="shared" si="0"/>
        <v>3666.5227200000004</v>
      </c>
      <c r="F14" s="276">
        <v>17721</v>
      </c>
    </row>
    <row r="15" spans="1:6" x14ac:dyDescent="0.3">
      <c r="A15" s="271" t="s">
        <v>141</v>
      </c>
      <c r="B15" s="272" t="s">
        <v>139</v>
      </c>
      <c r="C15" s="273">
        <v>5.9968700000000004</v>
      </c>
      <c r="D15" s="274">
        <f t="shared" si="1"/>
        <v>6891.96</v>
      </c>
      <c r="E15" s="275">
        <f t="shared" si="0"/>
        <v>41330.188165200001</v>
      </c>
      <c r="F15" s="276">
        <v>38630</v>
      </c>
    </row>
    <row r="16" spans="1:6" x14ac:dyDescent="0.3">
      <c r="A16" s="271" t="s">
        <v>142</v>
      </c>
      <c r="B16" s="272" t="s">
        <v>139</v>
      </c>
      <c r="C16" s="273">
        <v>306.26958000000002</v>
      </c>
      <c r="D16" s="274">
        <f t="shared" si="1"/>
        <v>6891.96</v>
      </c>
      <c r="E16" s="275">
        <f t="shared" si="0"/>
        <v>2110797.6945768003</v>
      </c>
      <c r="F16" s="276">
        <v>4842070</v>
      </c>
    </row>
    <row r="17" spans="1:6" x14ac:dyDescent="0.3">
      <c r="A17" s="271" t="s">
        <v>143</v>
      </c>
      <c r="B17" s="272" t="s">
        <v>139</v>
      </c>
      <c r="C17" s="273">
        <v>150.09137000000001</v>
      </c>
      <c r="D17" s="274">
        <f t="shared" si="1"/>
        <v>6891.96</v>
      </c>
      <c r="E17" s="275">
        <f t="shared" si="0"/>
        <v>1034423.7183852001</v>
      </c>
      <c r="F17" s="276">
        <v>728822</v>
      </c>
    </row>
    <row r="18" spans="1:6" x14ac:dyDescent="0.3">
      <c r="A18" s="271" t="s">
        <v>144</v>
      </c>
      <c r="B18" s="272" t="s">
        <v>139</v>
      </c>
      <c r="C18" s="273">
        <v>97.849869999999996</v>
      </c>
      <c r="D18" s="274">
        <f t="shared" si="1"/>
        <v>6891.96</v>
      </c>
      <c r="E18" s="275">
        <f t="shared" si="0"/>
        <v>674377.39004520001</v>
      </c>
      <c r="F18" s="276">
        <v>434412</v>
      </c>
    </row>
    <row r="19" spans="1:6" x14ac:dyDescent="0.3">
      <c r="A19" s="271" t="s">
        <v>145</v>
      </c>
      <c r="B19" s="272" t="s">
        <v>139</v>
      </c>
      <c r="C19" s="273">
        <v>198.48379</v>
      </c>
      <c r="D19" s="274">
        <f t="shared" si="1"/>
        <v>6891.96</v>
      </c>
      <c r="E19" s="275">
        <f t="shared" si="0"/>
        <v>1367942.3413284</v>
      </c>
      <c r="F19" s="276">
        <v>1148906</v>
      </c>
    </row>
    <row r="20" spans="1:6" x14ac:dyDescent="0.3">
      <c r="A20" s="271" t="s">
        <v>146</v>
      </c>
      <c r="B20" s="272" t="s">
        <v>139</v>
      </c>
      <c r="C20" s="273">
        <v>80.545810000000003</v>
      </c>
      <c r="D20" s="274">
        <f t="shared" si="1"/>
        <v>6891.96</v>
      </c>
      <c r="E20" s="275">
        <f t="shared" si="0"/>
        <v>555118.5006876</v>
      </c>
      <c r="F20" s="276">
        <v>315901</v>
      </c>
    </row>
    <row r="21" spans="1:6" x14ac:dyDescent="0.3">
      <c r="A21" s="271" t="s">
        <v>147</v>
      </c>
      <c r="B21" s="272" t="s">
        <v>139</v>
      </c>
      <c r="C21" s="273">
        <f>498.56122-95.27421+8.9413-8.9413+1.76</f>
        <v>405.04701</v>
      </c>
      <c r="D21" s="274">
        <f t="shared" si="1"/>
        <v>6891.96</v>
      </c>
      <c r="E21" s="275">
        <f t="shared" si="0"/>
        <v>2791567.7910396</v>
      </c>
      <c r="F21" s="276">
        <v>19238538</v>
      </c>
    </row>
    <row r="22" spans="1:6" x14ac:dyDescent="0.3">
      <c r="A22" s="271" t="s">
        <v>148</v>
      </c>
      <c r="B22" s="272" t="s">
        <v>139</v>
      </c>
      <c r="C22" s="273">
        <v>154.67975000000001</v>
      </c>
      <c r="D22" s="274">
        <f t="shared" si="1"/>
        <v>6891.96</v>
      </c>
      <c r="E22" s="275">
        <f t="shared" si="0"/>
        <v>1066046.6498100001</v>
      </c>
      <c r="F22" s="276">
        <v>0</v>
      </c>
    </row>
    <row r="23" spans="1:6" x14ac:dyDescent="0.3">
      <c r="A23" s="271" t="s">
        <v>149</v>
      </c>
      <c r="B23" s="272" t="s">
        <v>139</v>
      </c>
      <c r="C23" s="273">
        <v>-5.3144999999999998</v>
      </c>
      <c r="D23" s="274">
        <f>+D35</f>
        <v>6941.65</v>
      </c>
      <c r="E23" s="275">
        <f t="shared" si="0"/>
        <v>-36891.398924999994</v>
      </c>
      <c r="F23" s="276">
        <v>-34353</v>
      </c>
    </row>
    <row r="24" spans="1:6" x14ac:dyDescent="0.3">
      <c r="A24" s="271" t="s">
        <v>150</v>
      </c>
      <c r="B24" s="272" t="s">
        <v>139</v>
      </c>
      <c r="C24" s="273">
        <v>12.565899999999999</v>
      </c>
      <c r="D24" s="274">
        <f t="shared" ref="D24:D31" si="2">+D$13</f>
        <v>6891.96</v>
      </c>
      <c r="E24" s="275">
        <f t="shared" si="0"/>
        <v>86603.68016399999</v>
      </c>
      <c r="F24" s="276">
        <v>16988</v>
      </c>
    </row>
    <row r="25" spans="1:6" x14ac:dyDescent="0.3">
      <c r="A25" s="271" t="s">
        <v>151</v>
      </c>
      <c r="B25" s="272" t="s">
        <v>139</v>
      </c>
      <c r="C25" s="273">
        <v>14.9091</v>
      </c>
      <c r="D25" s="274">
        <f t="shared" si="2"/>
        <v>6891.96</v>
      </c>
      <c r="E25" s="275">
        <f t="shared" si="0"/>
        <v>102752.920836</v>
      </c>
      <c r="F25" s="276">
        <v>96049</v>
      </c>
    </row>
    <row r="26" spans="1:6" x14ac:dyDescent="0.3">
      <c r="A26" s="271" t="s">
        <v>152</v>
      </c>
      <c r="B26" s="272" t="s">
        <v>139</v>
      </c>
      <c r="C26" s="273">
        <v>6.4418899999999999</v>
      </c>
      <c r="D26" s="274">
        <f t="shared" si="2"/>
        <v>6891.96</v>
      </c>
      <c r="E26" s="275">
        <f t="shared" si="0"/>
        <v>44397.248204399999</v>
      </c>
      <c r="F26" s="276">
        <v>41501</v>
      </c>
    </row>
    <row r="27" spans="1:6" x14ac:dyDescent="0.3">
      <c r="A27" s="271" t="s">
        <v>153</v>
      </c>
      <c r="B27" s="272" t="s">
        <v>139</v>
      </c>
      <c r="C27" s="273">
        <v>0.5</v>
      </c>
      <c r="D27" s="274">
        <f t="shared" si="2"/>
        <v>6891.96</v>
      </c>
      <c r="E27" s="275">
        <f t="shared" si="0"/>
        <v>3445.98</v>
      </c>
      <c r="F27" s="276">
        <v>3221</v>
      </c>
    </row>
    <row r="28" spans="1:6" x14ac:dyDescent="0.3">
      <c r="A28" s="271" t="s">
        <v>154</v>
      </c>
      <c r="B28" s="272" t="s">
        <v>139</v>
      </c>
      <c r="C28" s="273">
        <v>0</v>
      </c>
      <c r="D28" s="274">
        <f t="shared" si="2"/>
        <v>6891.96</v>
      </c>
      <c r="E28" s="275">
        <f t="shared" si="0"/>
        <v>0</v>
      </c>
      <c r="F28" s="276">
        <v>0</v>
      </c>
    </row>
    <row r="29" spans="1:6" x14ac:dyDescent="0.3">
      <c r="A29" s="271" t="s">
        <v>155</v>
      </c>
      <c r="B29" s="272" t="s">
        <v>139</v>
      </c>
      <c r="C29" s="273">
        <v>541.45860000000005</v>
      </c>
      <c r="D29" s="274">
        <f t="shared" si="2"/>
        <v>6891.96</v>
      </c>
      <c r="E29" s="275">
        <f t="shared" si="0"/>
        <v>3731711.0128560006</v>
      </c>
      <c r="F29" s="276">
        <v>1643438</v>
      </c>
    </row>
    <row r="30" spans="1:6" x14ac:dyDescent="0.3">
      <c r="A30" s="271" t="s">
        <v>156</v>
      </c>
      <c r="B30" s="272" t="s">
        <v>139</v>
      </c>
      <c r="C30" s="273">
        <v>0</v>
      </c>
      <c r="D30" s="274">
        <f t="shared" si="2"/>
        <v>6891.96</v>
      </c>
      <c r="E30" s="275">
        <f t="shared" si="0"/>
        <v>0</v>
      </c>
      <c r="F30" s="276">
        <v>0</v>
      </c>
    </row>
    <row r="31" spans="1:6" x14ac:dyDescent="0.3">
      <c r="A31" s="271" t="s">
        <v>157</v>
      </c>
      <c r="B31" s="272" t="s">
        <v>139</v>
      </c>
      <c r="C31" s="273">
        <v>0</v>
      </c>
      <c r="D31" s="274">
        <f t="shared" si="2"/>
        <v>6891.96</v>
      </c>
      <c r="E31" s="275">
        <f t="shared" si="0"/>
        <v>0</v>
      </c>
      <c r="F31" s="276">
        <v>0</v>
      </c>
    </row>
    <row r="32" spans="1:6" x14ac:dyDescent="0.3">
      <c r="A32" s="277" t="s">
        <v>158</v>
      </c>
      <c r="B32" s="278"/>
      <c r="C32" s="279">
        <f>SUM(C13:C31)</f>
        <v>1970.2570400000004</v>
      </c>
      <c r="D32" s="280"/>
      <c r="E32" s="281">
        <f>SUM(E13:E31)</f>
        <v>13578668.6318934</v>
      </c>
      <c r="F32" s="282">
        <f>SUM(F13:F31)+0.5</f>
        <v>28533132.5</v>
      </c>
    </row>
    <row r="33" spans="1:6" x14ac:dyDescent="0.3">
      <c r="A33" s="266" t="s">
        <v>159</v>
      </c>
      <c r="B33" s="267"/>
      <c r="C33" s="273"/>
      <c r="D33" s="268"/>
      <c r="E33" s="267"/>
      <c r="F33" s="269"/>
    </row>
    <row r="34" spans="1:6" x14ac:dyDescent="0.3">
      <c r="A34" s="270" t="s">
        <v>160</v>
      </c>
      <c r="B34" s="267"/>
      <c r="C34" s="273"/>
      <c r="D34" s="268"/>
      <c r="E34" s="267"/>
      <c r="F34" s="269"/>
    </row>
    <row r="35" spans="1:6" x14ac:dyDescent="0.3">
      <c r="A35" s="283" t="s">
        <v>161</v>
      </c>
      <c r="B35" s="254" t="s">
        <v>139</v>
      </c>
      <c r="C35" s="284">
        <v>978.44570999999996</v>
      </c>
      <c r="D35" s="285">
        <v>6941.65</v>
      </c>
      <c r="E35" s="286">
        <f>+C35*D35</f>
        <v>6792027.6628214996</v>
      </c>
      <c r="F35" s="287">
        <v>8351150</v>
      </c>
    </row>
    <row r="36" spans="1:6" x14ac:dyDescent="0.3">
      <c r="A36" s="288" t="s">
        <v>162</v>
      </c>
      <c r="B36" s="254" t="s">
        <v>139</v>
      </c>
      <c r="C36" s="284">
        <v>166.62780000000001</v>
      </c>
      <c r="D36" s="289">
        <f>+D$35</f>
        <v>6941.65</v>
      </c>
      <c r="E36" s="286">
        <f>+C36*D36</f>
        <v>1156671.86787</v>
      </c>
      <c r="F36" s="287">
        <v>931928</v>
      </c>
    </row>
    <row r="37" spans="1:6" x14ac:dyDescent="0.3">
      <c r="A37" s="290" t="s">
        <v>163</v>
      </c>
      <c r="B37" s="267"/>
      <c r="C37" s="273"/>
      <c r="D37" s="268"/>
      <c r="E37" s="267"/>
      <c r="F37" s="269"/>
    </row>
    <row r="38" spans="1:6" x14ac:dyDescent="0.3">
      <c r="A38" s="271" t="s">
        <v>164</v>
      </c>
      <c r="B38" s="272" t="s">
        <v>139</v>
      </c>
      <c r="C38" s="273">
        <v>0</v>
      </c>
      <c r="D38" s="274">
        <f>+D$35</f>
        <v>6941.65</v>
      </c>
      <c r="E38" s="275">
        <f>+C38*D38</f>
        <v>0</v>
      </c>
      <c r="F38" s="276">
        <v>0</v>
      </c>
    </row>
    <row r="39" spans="1:6" x14ac:dyDescent="0.3">
      <c r="A39" s="271" t="s">
        <v>165</v>
      </c>
      <c r="B39" s="272" t="s">
        <v>139</v>
      </c>
      <c r="C39" s="273">
        <v>0</v>
      </c>
      <c r="D39" s="274">
        <f>+D$35</f>
        <v>6941.65</v>
      </c>
      <c r="E39" s="275">
        <f>+C39*D39</f>
        <v>0</v>
      </c>
      <c r="F39" s="276">
        <v>0</v>
      </c>
    </row>
    <row r="40" spans="1:6" x14ac:dyDescent="0.3">
      <c r="A40" s="271" t="s">
        <v>166</v>
      </c>
      <c r="B40" s="272" t="s">
        <v>139</v>
      </c>
      <c r="C40" s="273">
        <v>0</v>
      </c>
      <c r="D40" s="274">
        <f>+D$35</f>
        <v>6941.65</v>
      </c>
      <c r="E40" s="275">
        <f>+C40*D40</f>
        <v>0</v>
      </c>
      <c r="F40" s="276">
        <v>0</v>
      </c>
    </row>
    <row r="41" spans="1:6" x14ac:dyDescent="0.3">
      <c r="A41" s="271" t="s">
        <v>167</v>
      </c>
      <c r="B41" s="272" t="s">
        <v>139</v>
      </c>
      <c r="C41" s="273">
        <v>0</v>
      </c>
      <c r="D41" s="274">
        <f>+D$35</f>
        <v>6941.65</v>
      </c>
      <c r="E41" s="275">
        <f>+C41*D41</f>
        <v>0</v>
      </c>
      <c r="F41" s="276">
        <v>0</v>
      </c>
    </row>
    <row r="42" spans="1:6" x14ac:dyDescent="0.3">
      <c r="A42" s="271" t="s">
        <v>145</v>
      </c>
      <c r="B42" s="272" t="s">
        <v>139</v>
      </c>
      <c r="C42" s="273">
        <v>0</v>
      </c>
      <c r="D42" s="274">
        <f>+D$35</f>
        <v>6941.65</v>
      </c>
      <c r="E42" s="275">
        <f>+C42*D42</f>
        <v>0</v>
      </c>
      <c r="F42" s="276">
        <v>0</v>
      </c>
    </row>
    <row r="43" spans="1:6" x14ac:dyDescent="0.3">
      <c r="A43" s="283" t="s">
        <v>168</v>
      </c>
      <c r="B43" s="278"/>
      <c r="C43" s="291">
        <f>SUM(C38:C42)</f>
        <v>0</v>
      </c>
      <c r="D43" s="280"/>
      <c r="E43" s="286">
        <f>SUM(E38:E42)</f>
        <v>0</v>
      </c>
      <c r="F43" s="292">
        <f>SUM(F38:F42)</f>
        <v>0</v>
      </c>
    </row>
    <row r="44" spans="1:6" x14ac:dyDescent="0.3">
      <c r="A44" s="290" t="s">
        <v>169</v>
      </c>
      <c r="B44" s="267"/>
      <c r="C44" s="267"/>
      <c r="D44" s="268"/>
      <c r="E44" s="267"/>
      <c r="F44" s="269"/>
    </row>
    <row r="45" spans="1:6" x14ac:dyDescent="0.3">
      <c r="A45" s="271" t="s">
        <v>170</v>
      </c>
      <c r="B45" s="272" t="s">
        <v>139</v>
      </c>
      <c r="C45" s="273">
        <v>0</v>
      </c>
      <c r="D45" s="274">
        <f>+D$35</f>
        <v>6941.65</v>
      </c>
      <c r="E45" s="275">
        <f>+C45*D45</f>
        <v>0</v>
      </c>
      <c r="F45" s="276">
        <v>0</v>
      </c>
    </row>
    <row r="46" spans="1:6" x14ac:dyDescent="0.3">
      <c r="A46" s="271" t="s">
        <v>171</v>
      </c>
      <c r="B46" s="272" t="s">
        <v>139</v>
      </c>
      <c r="C46" s="273">
        <v>0</v>
      </c>
      <c r="D46" s="274">
        <f>+D$35</f>
        <v>6941.65</v>
      </c>
      <c r="E46" s="275">
        <f>+C46*D46</f>
        <v>0</v>
      </c>
      <c r="F46" s="276">
        <v>0</v>
      </c>
    </row>
    <row r="47" spans="1:6" x14ac:dyDescent="0.3">
      <c r="A47" s="271" t="s">
        <v>172</v>
      </c>
      <c r="B47" s="272" t="s">
        <v>139</v>
      </c>
      <c r="C47" s="273">
        <v>0</v>
      </c>
      <c r="D47" s="274">
        <f>+D$35</f>
        <v>6941.65</v>
      </c>
      <c r="E47" s="275">
        <f>+C47*D47</f>
        <v>0</v>
      </c>
      <c r="F47" s="276">
        <v>0</v>
      </c>
    </row>
    <row r="48" spans="1:6" x14ac:dyDescent="0.3">
      <c r="A48" s="271" t="s">
        <v>145</v>
      </c>
      <c r="B48" s="272" t="s">
        <v>139</v>
      </c>
      <c r="C48" s="273">
        <v>0</v>
      </c>
      <c r="D48" s="274">
        <f>+D$35</f>
        <v>6941.65</v>
      </c>
      <c r="E48" s="275">
        <f>+C48*D48</f>
        <v>0</v>
      </c>
      <c r="F48" s="276">
        <v>0</v>
      </c>
    </row>
    <row r="49" spans="1:9" x14ac:dyDescent="0.3">
      <c r="A49" s="271" t="s">
        <v>173</v>
      </c>
      <c r="B49" s="272" t="s">
        <v>139</v>
      </c>
      <c r="C49" s="273">
        <v>0</v>
      </c>
      <c r="D49" s="274">
        <f>+D$35</f>
        <v>6941.65</v>
      </c>
      <c r="E49" s="275">
        <f>+C49*D49</f>
        <v>0</v>
      </c>
      <c r="F49" s="276">
        <v>0</v>
      </c>
    </row>
    <row r="50" spans="1:9" x14ac:dyDescent="0.3">
      <c r="A50" s="283" t="s">
        <v>174</v>
      </c>
      <c r="B50" s="293"/>
      <c r="C50" s="291">
        <f>SUM(C45:C49)</f>
        <v>0</v>
      </c>
      <c r="D50" s="294"/>
      <c r="E50" s="295">
        <f>SUM(E45:E49)</f>
        <v>0</v>
      </c>
      <c r="F50" s="292">
        <f>SUM(F45:F49)</f>
        <v>0</v>
      </c>
    </row>
    <row r="51" spans="1:9" x14ac:dyDescent="0.3">
      <c r="A51" s="283" t="s">
        <v>175</v>
      </c>
      <c r="B51" s="254" t="s">
        <v>139</v>
      </c>
      <c r="C51" s="284">
        <v>0</v>
      </c>
      <c r="D51" s="285">
        <f t="shared" ref="D51:D58" si="3">+D$35</f>
        <v>6941.65</v>
      </c>
      <c r="E51" s="286">
        <f t="shared" ref="E51:E60" si="4">+C51*D51</f>
        <v>0</v>
      </c>
      <c r="F51" s="292">
        <v>0</v>
      </c>
    </row>
    <row r="52" spans="1:9" x14ac:dyDescent="0.3">
      <c r="A52" s="271" t="s">
        <v>176</v>
      </c>
      <c r="B52" s="257" t="s">
        <v>139</v>
      </c>
      <c r="C52" s="296">
        <f>2.2749</f>
        <v>2.2749000000000001</v>
      </c>
      <c r="D52" s="297">
        <f t="shared" si="3"/>
        <v>6941.65</v>
      </c>
      <c r="E52" s="298">
        <f t="shared" si="4"/>
        <v>15791.559585000001</v>
      </c>
      <c r="F52" s="299">
        <v>92785</v>
      </c>
    </row>
    <row r="53" spans="1:9" x14ac:dyDescent="0.3">
      <c r="A53" s="271" t="s">
        <v>177</v>
      </c>
      <c r="B53" s="300" t="s">
        <v>139</v>
      </c>
      <c r="C53" s="301">
        <v>157.572</v>
      </c>
      <c r="D53" s="302">
        <f t="shared" si="3"/>
        <v>6941.65</v>
      </c>
      <c r="E53" s="303">
        <f t="shared" si="4"/>
        <v>1093809.6738</v>
      </c>
      <c r="F53" s="276">
        <v>1018538</v>
      </c>
    </row>
    <row r="54" spans="1:9" x14ac:dyDescent="0.3">
      <c r="A54" s="271" t="s">
        <v>178</v>
      </c>
      <c r="B54" s="272" t="s">
        <v>139</v>
      </c>
      <c r="C54" s="304">
        <v>0</v>
      </c>
      <c r="D54" s="302">
        <f t="shared" si="3"/>
        <v>6941.65</v>
      </c>
      <c r="E54" s="275">
        <f t="shared" si="4"/>
        <v>0</v>
      </c>
      <c r="F54" s="305">
        <v>0</v>
      </c>
    </row>
    <row r="55" spans="1:9" x14ac:dyDescent="0.3">
      <c r="A55" s="271" t="s">
        <v>179</v>
      </c>
      <c r="B55" s="272" t="s">
        <v>139</v>
      </c>
      <c r="C55" s="304">
        <v>16.854500000000002</v>
      </c>
      <c r="D55" s="302">
        <f t="shared" si="3"/>
        <v>6941.65</v>
      </c>
      <c r="E55" s="275">
        <f t="shared" si="4"/>
        <v>116998.039925</v>
      </c>
      <c r="F55" s="305">
        <v>25463</v>
      </c>
    </row>
    <row r="56" spans="1:9" x14ac:dyDescent="0.3">
      <c r="A56" s="271" t="s">
        <v>180</v>
      </c>
      <c r="B56" s="272" t="s">
        <v>139</v>
      </c>
      <c r="C56" s="306">
        <v>241.2483</v>
      </c>
      <c r="D56" s="302">
        <f t="shared" si="3"/>
        <v>6941.65</v>
      </c>
      <c r="E56" s="275">
        <f t="shared" si="4"/>
        <v>1674661.2616949999</v>
      </c>
      <c r="F56" s="276">
        <v>1143454</v>
      </c>
    </row>
    <row r="57" spans="1:9" x14ac:dyDescent="0.3">
      <c r="A57" s="271" t="s">
        <v>181</v>
      </c>
      <c r="B57" s="272" t="s">
        <v>139</v>
      </c>
      <c r="C57" s="273">
        <f>4.07592+0</f>
        <v>4.07592</v>
      </c>
      <c r="D57" s="302">
        <f t="shared" si="3"/>
        <v>6941.65</v>
      </c>
      <c r="E57" s="275">
        <f t="shared" si="4"/>
        <v>28293.610067999998</v>
      </c>
      <c r="F57" s="276">
        <v>17564</v>
      </c>
    </row>
    <row r="58" spans="1:9" x14ac:dyDescent="0.3">
      <c r="A58" s="271" t="s">
        <v>182</v>
      </c>
      <c r="B58" s="272" t="s">
        <v>139</v>
      </c>
      <c r="C58" s="306">
        <v>0</v>
      </c>
      <c r="D58" s="274">
        <f t="shared" si="3"/>
        <v>6941.65</v>
      </c>
      <c r="E58" s="275">
        <f t="shared" si="4"/>
        <v>0</v>
      </c>
      <c r="F58" s="276">
        <v>0</v>
      </c>
    </row>
    <row r="59" spans="1:9" x14ac:dyDescent="0.3">
      <c r="A59" s="271" t="s">
        <v>183</v>
      </c>
      <c r="B59" s="272" t="s">
        <v>139</v>
      </c>
      <c r="C59" s="273">
        <v>1348.0762500000001</v>
      </c>
      <c r="D59" s="302">
        <f>+D$13</f>
        <v>6891.96</v>
      </c>
      <c r="E59" s="275">
        <f t="shared" si="4"/>
        <v>9290887.5919500012</v>
      </c>
      <c r="F59" s="276">
        <v>8860845</v>
      </c>
      <c r="I59" s="249" t="s">
        <v>41</v>
      </c>
    </row>
    <row r="60" spans="1:9" x14ac:dyDescent="0.3">
      <c r="A60" s="288" t="s">
        <v>184</v>
      </c>
      <c r="B60" s="307" t="s">
        <v>139</v>
      </c>
      <c r="C60" s="308">
        <v>0</v>
      </c>
      <c r="D60" s="302">
        <f>+D$35</f>
        <v>6941.65</v>
      </c>
      <c r="E60" s="309">
        <f t="shared" si="4"/>
        <v>0</v>
      </c>
      <c r="F60" s="310">
        <v>0</v>
      </c>
    </row>
    <row r="61" spans="1:9" x14ac:dyDescent="0.3">
      <c r="A61" s="288" t="s">
        <v>185</v>
      </c>
      <c r="B61" s="311"/>
      <c r="C61" s="291">
        <f>SUM(C52:C60)</f>
        <v>1770.10187</v>
      </c>
      <c r="D61" s="280"/>
      <c r="E61" s="286">
        <f>SUM(E52:E60)+1</f>
        <v>12220442.737023</v>
      </c>
      <c r="F61" s="312">
        <f>SUM(F52:F60)</f>
        <v>11158649</v>
      </c>
    </row>
    <row r="62" spans="1:9" x14ac:dyDescent="0.3">
      <c r="A62" s="313" t="s">
        <v>186</v>
      </c>
      <c r="B62" s="314"/>
      <c r="C62" s="315">
        <f>+C35+C36+C43+C50+C51+C61</f>
        <v>2915.1753799999997</v>
      </c>
      <c r="D62" s="316"/>
      <c r="E62" s="317">
        <f>+E35+E36+E43+E50+E51+E61+1</f>
        <v>20169143.2677145</v>
      </c>
      <c r="F62" s="318">
        <f>+F35+F36+F43+F50+F51+F61</f>
        <v>20441727</v>
      </c>
    </row>
    <row r="63" spans="1:9" x14ac:dyDescent="0.3">
      <c r="A63" s="632" t="s">
        <v>187</v>
      </c>
      <c r="B63" s="632"/>
      <c r="C63" s="632"/>
      <c r="D63" s="632"/>
      <c r="E63" s="632"/>
      <c r="F63" s="632"/>
    </row>
    <row r="64" spans="1:9" x14ac:dyDescent="0.3">
      <c r="A64" s="633" t="s">
        <v>188</v>
      </c>
      <c r="B64" s="633"/>
      <c r="C64" s="633"/>
      <c r="D64" s="633"/>
      <c r="E64" s="633"/>
      <c r="F64" s="633"/>
    </row>
    <row r="65" spans="1:6" x14ac:dyDescent="0.3">
      <c r="A65" s="634" t="s">
        <v>189</v>
      </c>
      <c r="B65" s="634"/>
      <c r="C65" s="634"/>
      <c r="D65" s="634"/>
      <c r="E65" s="634"/>
      <c r="F65" s="634"/>
    </row>
    <row r="66" spans="1:6" x14ac:dyDescent="0.3">
      <c r="A66" s="634" t="s">
        <v>190</v>
      </c>
      <c r="B66" s="634"/>
      <c r="C66" s="634"/>
      <c r="D66" s="634"/>
      <c r="E66" s="634"/>
      <c r="F66" s="634"/>
    </row>
    <row r="67" spans="1:6" x14ac:dyDescent="0.3">
      <c r="A67" s="634" t="s">
        <v>191</v>
      </c>
      <c r="B67" s="634"/>
      <c r="C67" s="634"/>
      <c r="D67" s="634"/>
      <c r="E67" s="634"/>
      <c r="F67" s="634"/>
    </row>
  </sheetData>
  <sheetProtection selectLockedCells="1" selectUnlockedCells="1"/>
  <mergeCells count="11">
    <mergeCell ref="A67:F67"/>
    <mergeCell ref="A3:F3"/>
    <mergeCell ref="A5:F5"/>
    <mergeCell ref="A6:F6"/>
    <mergeCell ref="A7:F7"/>
    <mergeCell ref="B8:C8"/>
    <mergeCell ref="E8:F8"/>
    <mergeCell ref="A63:F63"/>
    <mergeCell ref="A64:F64"/>
    <mergeCell ref="A65:F65"/>
    <mergeCell ref="A66:F66"/>
  </mergeCells>
  <pageMargins left="1.2597222222222222" right="0.78749999999999998" top="0.76041666666666663" bottom="0.70833333333333337" header="0.51180555555555551" footer="0.51180555555555551"/>
  <pageSetup firstPageNumber="0"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H52"/>
  <sheetViews>
    <sheetView topLeftCell="A19" zoomScale="81" zoomScaleNormal="81" workbookViewId="0"/>
  </sheetViews>
  <sheetFormatPr baseColWidth="10" defaultColWidth="14.6640625" defaultRowHeight="18.75" x14ac:dyDescent="0.3"/>
  <cols>
    <col min="1" max="1" width="85.5" style="319" customWidth="1"/>
    <col min="2" max="2" width="20.1640625" style="319" customWidth="1"/>
    <col min="3" max="4" width="20.83203125" style="319" customWidth="1"/>
    <col min="5" max="5" width="23.1640625" style="319" customWidth="1"/>
    <col min="6" max="6" width="18.83203125" style="319" customWidth="1"/>
    <col min="7" max="7" width="24.6640625" style="319" customWidth="1"/>
    <col min="8" max="8" width="26.83203125" style="319" customWidth="1"/>
    <col min="9" max="16384" width="14.6640625" style="319"/>
  </cols>
  <sheetData>
    <row r="1" spans="1:8" x14ac:dyDescent="0.3">
      <c r="A1" s="320"/>
      <c r="B1" s="320"/>
      <c r="C1" s="320"/>
      <c r="D1" s="320"/>
      <c r="E1" s="320"/>
      <c r="F1" s="320"/>
      <c r="G1" s="320"/>
      <c r="H1" s="320"/>
    </row>
    <row r="2" spans="1:8" x14ac:dyDescent="0.3">
      <c r="A2" s="320"/>
      <c r="B2" s="320"/>
      <c r="C2" s="320"/>
      <c r="D2" s="320"/>
      <c r="E2" s="320"/>
      <c r="F2" s="320"/>
      <c r="G2" s="320"/>
      <c r="H2" s="320"/>
    </row>
    <row r="3" spans="1:8" x14ac:dyDescent="0.3">
      <c r="A3" s="638" t="s">
        <v>1</v>
      </c>
      <c r="B3" s="638"/>
      <c r="C3" s="638"/>
      <c r="D3" s="638"/>
      <c r="E3" s="638"/>
      <c r="F3" s="638"/>
      <c r="G3" s="638"/>
      <c r="H3" s="638"/>
    </row>
    <row r="4" spans="1:8" x14ac:dyDescent="0.3">
      <c r="A4" s="321"/>
      <c r="B4" s="322"/>
      <c r="C4" s="322"/>
      <c r="D4" s="322"/>
      <c r="E4" s="322"/>
      <c r="F4" s="322"/>
      <c r="G4" s="322"/>
      <c r="H4" s="323" t="s">
        <v>192</v>
      </c>
    </row>
    <row r="5" spans="1:8" x14ac:dyDescent="0.3">
      <c r="A5" s="639" t="s">
        <v>2</v>
      </c>
      <c r="B5" s="639"/>
      <c r="C5" s="639"/>
      <c r="D5" s="639"/>
      <c r="E5" s="639"/>
      <c r="F5" s="639"/>
      <c r="G5" s="639"/>
      <c r="H5" s="639"/>
    </row>
    <row r="6" spans="1:8" x14ac:dyDescent="0.3">
      <c r="A6" s="639" t="s">
        <v>103</v>
      </c>
      <c r="B6" s="639"/>
      <c r="C6" s="639"/>
      <c r="D6" s="639"/>
      <c r="E6" s="639"/>
      <c r="F6" s="639"/>
      <c r="G6" s="639"/>
      <c r="H6" s="639"/>
    </row>
    <row r="7" spans="1:8" x14ac:dyDescent="0.3">
      <c r="A7" s="639" t="s">
        <v>193</v>
      </c>
      <c r="B7" s="639"/>
      <c r="C7" s="639"/>
      <c r="D7" s="639"/>
      <c r="E7" s="639"/>
      <c r="F7" s="639"/>
      <c r="G7" s="639"/>
      <c r="H7" s="639"/>
    </row>
    <row r="8" spans="1:8" x14ac:dyDescent="0.3">
      <c r="A8" s="321"/>
      <c r="B8" s="322"/>
      <c r="C8" s="322"/>
      <c r="D8" s="322"/>
      <c r="E8" s="322"/>
      <c r="F8" s="322"/>
      <c r="G8" s="322"/>
      <c r="H8" s="324"/>
    </row>
    <row r="9" spans="1:8" x14ac:dyDescent="0.3">
      <c r="A9" s="325"/>
      <c r="B9" s="326" t="s">
        <v>194</v>
      </c>
      <c r="C9" s="326" t="s">
        <v>194</v>
      </c>
      <c r="D9" s="326" t="s">
        <v>195</v>
      </c>
      <c r="E9" s="326" t="s">
        <v>195</v>
      </c>
      <c r="F9" s="327" t="s">
        <v>195</v>
      </c>
      <c r="G9" s="640" t="s">
        <v>196</v>
      </c>
      <c r="H9" s="640"/>
    </row>
    <row r="10" spans="1:8" x14ac:dyDescent="0.3">
      <c r="A10" s="328" t="s">
        <v>106</v>
      </c>
      <c r="B10" s="329" t="s">
        <v>197</v>
      </c>
      <c r="C10" s="329" t="s">
        <v>69</v>
      </c>
      <c r="D10" s="329" t="s">
        <v>41</v>
      </c>
      <c r="E10" s="329" t="s">
        <v>69</v>
      </c>
      <c r="F10" s="330" t="s">
        <v>69</v>
      </c>
      <c r="G10" s="331"/>
      <c r="H10" s="332"/>
    </row>
    <row r="11" spans="1:8" x14ac:dyDescent="0.3">
      <c r="A11" s="333"/>
      <c r="B11" s="334" t="s">
        <v>134</v>
      </c>
      <c r="C11" s="334" t="s">
        <v>198</v>
      </c>
      <c r="D11" s="334" t="s">
        <v>199</v>
      </c>
      <c r="E11" s="334" t="s">
        <v>200</v>
      </c>
      <c r="F11" s="335" t="s">
        <v>201</v>
      </c>
      <c r="G11" s="334" t="s">
        <v>116</v>
      </c>
      <c r="H11" s="336" t="s">
        <v>117</v>
      </c>
    </row>
    <row r="12" spans="1:8" x14ac:dyDescent="0.3">
      <c r="A12" s="337"/>
      <c r="B12" s="329"/>
      <c r="C12" s="329"/>
      <c r="D12" s="338"/>
      <c r="E12" s="329"/>
      <c r="F12" s="338"/>
      <c r="G12" s="329"/>
      <c r="H12" s="339"/>
    </row>
    <row r="13" spans="1:8" x14ac:dyDescent="0.3">
      <c r="A13" s="337" t="s">
        <v>202</v>
      </c>
      <c r="B13" s="340">
        <v>29754130</v>
      </c>
      <c r="C13" s="340">
        <v>6628503</v>
      </c>
      <c r="D13" s="341"/>
      <c r="E13" s="340"/>
      <c r="F13" s="341"/>
      <c r="G13" s="342">
        <f>SUM(B13:F13)</f>
        <v>36382633</v>
      </c>
      <c r="H13" s="343">
        <v>50818561</v>
      </c>
    </row>
    <row r="14" spans="1:8" x14ac:dyDescent="0.3">
      <c r="A14" s="337"/>
      <c r="B14" s="340"/>
      <c r="C14" s="340"/>
      <c r="D14" s="341"/>
      <c r="E14" s="340"/>
      <c r="F14" s="341"/>
      <c r="G14" s="329"/>
      <c r="H14" s="339"/>
    </row>
    <row r="15" spans="1:8" x14ac:dyDescent="0.3">
      <c r="A15" s="337" t="s">
        <v>203</v>
      </c>
      <c r="B15" s="340">
        <v>7489128</v>
      </c>
      <c r="C15" s="340"/>
      <c r="D15" s="341"/>
      <c r="E15" s="340"/>
      <c r="F15" s="341"/>
      <c r="G15" s="344">
        <f>SUM(B15:F15)</f>
        <v>7489128</v>
      </c>
      <c r="H15" s="343">
        <v>6525301</v>
      </c>
    </row>
    <row r="16" spans="1:8" x14ac:dyDescent="0.3">
      <c r="A16" s="337"/>
      <c r="B16" s="340"/>
      <c r="C16" s="340"/>
      <c r="D16" s="341"/>
      <c r="E16" s="340"/>
      <c r="F16" s="341"/>
      <c r="G16" s="329"/>
      <c r="H16" s="339"/>
    </row>
    <row r="17" spans="1:8" x14ac:dyDescent="0.3">
      <c r="A17" s="337" t="s">
        <v>204</v>
      </c>
      <c r="B17" s="340">
        <v>447887</v>
      </c>
      <c r="C17" s="340"/>
      <c r="D17" s="341">
        <v>0</v>
      </c>
      <c r="E17" s="340"/>
      <c r="F17" s="341"/>
      <c r="G17" s="342">
        <f>SUM(B17:F17)</f>
        <v>447887</v>
      </c>
      <c r="H17" s="343">
        <v>371616</v>
      </c>
    </row>
    <row r="18" spans="1:8" x14ac:dyDescent="0.3">
      <c r="A18" s="337"/>
      <c r="B18" s="340"/>
      <c r="C18" s="340"/>
      <c r="D18" s="341"/>
      <c r="E18" s="340"/>
      <c r="F18" s="341"/>
      <c r="G18" s="329"/>
      <c r="H18" s="339"/>
    </row>
    <row r="19" spans="1:8" x14ac:dyDescent="0.3">
      <c r="A19" s="345" t="s">
        <v>205</v>
      </c>
      <c r="B19" s="346"/>
      <c r="C19" s="346"/>
      <c r="D19" s="347"/>
      <c r="E19" s="348"/>
      <c r="F19" s="349"/>
      <c r="G19" s="350"/>
      <c r="H19" s="351"/>
    </row>
    <row r="20" spans="1:8" x14ac:dyDescent="0.3">
      <c r="A20" s="345" t="s">
        <v>206</v>
      </c>
      <c r="B20" s="346"/>
      <c r="C20" s="346"/>
      <c r="D20" s="347"/>
      <c r="E20" s="342">
        <v>1379786</v>
      </c>
      <c r="F20" s="349"/>
      <c r="G20" s="344">
        <f>SUM(E20:F20)</f>
        <v>1379786</v>
      </c>
      <c r="H20" s="343">
        <v>1605866</v>
      </c>
    </row>
    <row r="21" spans="1:8" x14ac:dyDescent="0.3">
      <c r="A21" s="337"/>
      <c r="B21" s="346"/>
      <c r="C21" s="346"/>
      <c r="D21" s="347"/>
      <c r="E21" s="348"/>
      <c r="F21" s="349"/>
      <c r="G21" s="350"/>
      <c r="H21" s="351"/>
    </row>
    <row r="22" spans="1:8" x14ac:dyDescent="0.3">
      <c r="A22" s="345" t="s">
        <v>207</v>
      </c>
      <c r="B22" s="346"/>
      <c r="C22" s="346"/>
      <c r="D22" s="347"/>
      <c r="E22" s="342">
        <v>492932</v>
      </c>
      <c r="F22" s="349"/>
      <c r="G22" s="344">
        <f>SUM(E22:F22)</f>
        <v>492932</v>
      </c>
      <c r="H22" s="343">
        <v>450561</v>
      </c>
    </row>
    <row r="23" spans="1:8" x14ac:dyDescent="0.3">
      <c r="A23" s="337"/>
      <c r="B23" s="346"/>
      <c r="C23" s="346"/>
      <c r="D23" s="347"/>
      <c r="E23" s="348"/>
      <c r="F23" s="349"/>
      <c r="G23" s="350"/>
      <c r="H23" s="351"/>
    </row>
    <row r="24" spans="1:8" x14ac:dyDescent="0.3">
      <c r="A24" s="345" t="s">
        <v>208</v>
      </c>
      <c r="B24" s="346"/>
      <c r="C24" s="346"/>
      <c r="D24" s="347"/>
      <c r="E24" s="342">
        <v>1494884</v>
      </c>
      <c r="F24" s="349"/>
      <c r="G24" s="344">
        <f>SUM(E24:F24)</f>
        <v>1494884</v>
      </c>
      <c r="H24" s="343">
        <v>1300633</v>
      </c>
    </row>
    <row r="25" spans="1:8" x14ac:dyDescent="0.3">
      <c r="A25" s="337"/>
      <c r="B25" s="346"/>
      <c r="C25" s="346"/>
      <c r="D25" s="347"/>
      <c r="E25" s="348"/>
      <c r="F25" s="349"/>
      <c r="G25" s="350"/>
      <c r="H25" s="351"/>
    </row>
    <row r="26" spans="1:8" x14ac:dyDescent="0.3">
      <c r="A26" s="345" t="s">
        <v>209</v>
      </c>
      <c r="B26" s="346"/>
      <c r="C26" s="346"/>
      <c r="D26" s="347"/>
      <c r="E26" s="342">
        <v>233629</v>
      </c>
      <c r="F26" s="349"/>
      <c r="G26" s="344">
        <f>SUM(E26:F26)</f>
        <v>233629</v>
      </c>
      <c r="H26" s="343">
        <v>199922</v>
      </c>
    </row>
    <row r="27" spans="1:8" x14ac:dyDescent="0.3">
      <c r="A27" s="337"/>
      <c r="B27" s="346"/>
      <c r="C27" s="346"/>
      <c r="D27" s="347"/>
      <c r="E27" s="348"/>
      <c r="F27" s="349"/>
      <c r="G27" s="350"/>
      <c r="H27" s="351"/>
    </row>
    <row r="28" spans="1:8" x14ac:dyDescent="0.3">
      <c r="A28" s="345" t="s">
        <v>210</v>
      </c>
      <c r="B28" s="346"/>
      <c r="C28" s="346"/>
      <c r="D28" s="347"/>
      <c r="E28" s="348"/>
      <c r="F28" s="349"/>
      <c r="G28" s="350"/>
      <c r="H28" s="351"/>
    </row>
    <row r="29" spans="1:8" x14ac:dyDescent="0.3">
      <c r="A29" s="345" t="s">
        <v>211</v>
      </c>
      <c r="B29" s="346"/>
      <c r="C29" s="346"/>
      <c r="D29" s="347"/>
      <c r="E29" s="348"/>
      <c r="F29" s="352">
        <v>6654701</v>
      </c>
      <c r="G29" s="344">
        <f>SUM(E29:F29)</f>
        <v>6654701</v>
      </c>
      <c r="H29" s="343">
        <v>4841116</v>
      </c>
    </row>
    <row r="30" spans="1:8" x14ac:dyDescent="0.3">
      <c r="A30" s="337"/>
      <c r="B30" s="346"/>
      <c r="C30" s="346"/>
      <c r="D30" s="347"/>
      <c r="E30" s="348"/>
      <c r="F30" s="349"/>
      <c r="G30" s="350"/>
      <c r="H30" s="351"/>
    </row>
    <row r="31" spans="1:8" x14ac:dyDescent="0.3">
      <c r="A31" s="345" t="s">
        <v>212</v>
      </c>
      <c r="B31" s="346"/>
      <c r="C31" s="346"/>
      <c r="D31" s="347"/>
      <c r="E31" s="348"/>
      <c r="F31" s="352">
        <v>43608</v>
      </c>
      <c r="G31" s="344">
        <f>SUM(E31:F31)</f>
        <v>43608</v>
      </c>
      <c r="H31" s="343">
        <v>93008</v>
      </c>
    </row>
    <row r="32" spans="1:8" x14ac:dyDescent="0.3">
      <c r="A32" s="337"/>
      <c r="B32" s="346"/>
      <c r="C32" s="346"/>
      <c r="D32" s="347"/>
      <c r="E32" s="348"/>
      <c r="F32" s="349"/>
      <c r="G32" s="350"/>
      <c r="H32" s="351"/>
    </row>
    <row r="33" spans="1:8" x14ac:dyDescent="0.3">
      <c r="A33" s="345" t="s">
        <v>213</v>
      </c>
      <c r="B33" s="346"/>
      <c r="C33" s="346"/>
      <c r="D33" s="347"/>
      <c r="E33" s="348"/>
      <c r="F33" s="352">
        <v>1152915</v>
      </c>
      <c r="G33" s="344">
        <f>SUM(E33:F33)</f>
        <v>1152915</v>
      </c>
      <c r="H33" s="343">
        <v>1127487</v>
      </c>
    </row>
    <row r="34" spans="1:8" x14ac:dyDescent="0.3">
      <c r="A34" s="337"/>
      <c r="B34" s="346"/>
      <c r="C34" s="346"/>
      <c r="D34" s="347"/>
      <c r="E34" s="348"/>
      <c r="F34" s="352" t="s">
        <v>41</v>
      </c>
      <c r="G34" s="350"/>
      <c r="H34" s="351"/>
    </row>
    <row r="35" spans="1:8" x14ac:dyDescent="0.3">
      <c r="A35" s="345" t="s">
        <v>214</v>
      </c>
      <c r="B35" s="346"/>
      <c r="C35" s="346"/>
      <c r="D35" s="347"/>
      <c r="E35" s="342">
        <v>0</v>
      </c>
      <c r="F35" s="349"/>
      <c r="G35" s="344">
        <f>SUM(E35:F35)</f>
        <v>0</v>
      </c>
      <c r="H35" s="343">
        <v>8176</v>
      </c>
    </row>
    <row r="36" spans="1:8" x14ac:dyDescent="0.3">
      <c r="A36" s="337"/>
      <c r="B36" s="346"/>
      <c r="C36" s="346"/>
      <c r="D36" s="347"/>
      <c r="E36" s="348"/>
      <c r="F36" s="349"/>
      <c r="G36" s="350"/>
      <c r="H36" s="351"/>
    </row>
    <row r="37" spans="1:8" x14ac:dyDescent="0.3">
      <c r="A37" s="345" t="s">
        <v>215</v>
      </c>
      <c r="B37" s="346"/>
      <c r="C37" s="346"/>
      <c r="D37" s="347"/>
      <c r="E37" s="342">
        <v>68805</v>
      </c>
      <c r="F37" s="349"/>
      <c r="G37" s="344">
        <f>SUM(E37:F37)</f>
        <v>68805</v>
      </c>
      <c r="H37" s="343">
        <v>83964</v>
      </c>
    </row>
    <row r="38" spans="1:8" x14ac:dyDescent="0.3">
      <c r="A38" s="337"/>
      <c r="B38" s="346"/>
      <c r="C38" s="346"/>
      <c r="D38" s="347"/>
      <c r="E38" s="348"/>
      <c r="F38" s="349"/>
      <c r="G38" s="350"/>
      <c r="H38" s="351"/>
    </row>
    <row r="39" spans="1:8" x14ac:dyDescent="0.3">
      <c r="A39" s="345" t="s">
        <v>216</v>
      </c>
      <c r="B39" s="346"/>
      <c r="C39" s="346"/>
      <c r="D39" s="347"/>
      <c r="E39" s="342">
        <v>717614</v>
      </c>
      <c r="F39" s="349"/>
      <c r="G39" s="344">
        <f>SUM(E39:F39)</f>
        <v>717614</v>
      </c>
      <c r="H39" s="343">
        <v>685962</v>
      </c>
    </row>
    <row r="40" spans="1:8" x14ac:dyDescent="0.3">
      <c r="A40" s="337"/>
      <c r="B40" s="346"/>
      <c r="C40" s="346"/>
      <c r="D40" s="347"/>
      <c r="E40" s="348"/>
      <c r="F40" s="349"/>
      <c r="G40" s="350"/>
      <c r="H40" s="351"/>
    </row>
    <row r="41" spans="1:8" x14ac:dyDescent="0.3">
      <c r="A41" s="345" t="s">
        <v>217</v>
      </c>
      <c r="B41" s="346"/>
      <c r="C41" s="346"/>
      <c r="D41" s="347">
        <v>-69025</v>
      </c>
      <c r="E41" s="342">
        <v>0</v>
      </c>
      <c r="F41" s="349"/>
      <c r="G41" s="344">
        <f>SUM(D41:F41)</f>
        <v>-69025</v>
      </c>
      <c r="H41" s="343">
        <v>81914</v>
      </c>
    </row>
    <row r="42" spans="1:8" x14ac:dyDescent="0.3">
      <c r="A42" s="345" t="s">
        <v>218</v>
      </c>
      <c r="B42" s="346"/>
      <c r="C42" s="346"/>
      <c r="D42" s="347">
        <v>71583</v>
      </c>
      <c r="E42" s="342">
        <v>0</v>
      </c>
      <c r="F42" s="349"/>
      <c r="G42" s="344">
        <f>SUM(D42:F42)</f>
        <v>71583</v>
      </c>
      <c r="H42" s="343">
        <v>80182</v>
      </c>
    </row>
    <row r="43" spans="1:8" x14ac:dyDescent="0.3">
      <c r="A43" s="337"/>
      <c r="B43" s="346"/>
      <c r="C43" s="346"/>
      <c r="D43" s="347"/>
      <c r="E43" s="348"/>
      <c r="F43" s="349"/>
      <c r="G43" s="350"/>
      <c r="H43" s="351"/>
    </row>
    <row r="44" spans="1:8" x14ac:dyDescent="0.3">
      <c r="A44" s="345" t="s">
        <v>219</v>
      </c>
      <c r="B44" s="346"/>
      <c r="C44" s="346"/>
      <c r="D44" s="347"/>
      <c r="E44" s="342">
        <v>580558</v>
      </c>
      <c r="F44" s="352">
        <v>0</v>
      </c>
      <c r="G44" s="344">
        <f>SUM(E44:F44)</f>
        <v>580558</v>
      </c>
      <c r="H44" s="343">
        <v>896449</v>
      </c>
    </row>
    <row r="45" spans="1:8" x14ac:dyDescent="0.3">
      <c r="A45" s="337"/>
      <c r="B45" s="331"/>
      <c r="C45" s="353"/>
      <c r="D45" s="320"/>
      <c r="E45" s="354"/>
      <c r="F45" s="355" t="s">
        <v>41</v>
      </c>
      <c r="G45" s="350"/>
      <c r="H45" s="351"/>
    </row>
    <row r="46" spans="1:8" x14ac:dyDescent="0.3">
      <c r="A46" s="356" t="s">
        <v>220</v>
      </c>
      <c r="B46" s="357">
        <f t="shared" ref="B46:G46" si="0">SUM(B12:B45)</f>
        <v>37691145</v>
      </c>
      <c r="C46" s="357">
        <f t="shared" si="0"/>
        <v>6628503</v>
      </c>
      <c r="D46" s="357">
        <f t="shared" si="0"/>
        <v>2558</v>
      </c>
      <c r="E46" s="357">
        <f t="shared" si="0"/>
        <v>4968208</v>
      </c>
      <c r="F46" s="358">
        <f t="shared" si="0"/>
        <v>7851224</v>
      </c>
      <c r="G46" s="357">
        <f t="shared" si="0"/>
        <v>57141638</v>
      </c>
      <c r="H46" s="359"/>
    </row>
    <row r="47" spans="1:8" x14ac:dyDescent="0.3">
      <c r="A47" s="356" t="s">
        <v>221</v>
      </c>
      <c r="B47" s="360">
        <v>53416165</v>
      </c>
      <c r="C47" s="360">
        <v>4299313</v>
      </c>
      <c r="D47" s="360">
        <v>162096</v>
      </c>
      <c r="E47" s="361">
        <v>5231533</v>
      </c>
      <c r="F47" s="362">
        <v>6061611</v>
      </c>
      <c r="G47" s="363" t="s">
        <v>41</v>
      </c>
      <c r="H47" s="364">
        <f>SUM(H13:H44)</f>
        <v>69170718</v>
      </c>
    </row>
    <row r="48" spans="1:8" x14ac:dyDescent="0.3">
      <c r="A48" s="365"/>
      <c r="B48" s="366"/>
      <c r="C48" s="366"/>
      <c r="D48" s="366"/>
      <c r="E48" s="367"/>
      <c r="F48" s="367"/>
      <c r="G48" s="367"/>
      <c r="H48" s="368"/>
    </row>
    <row r="50" spans="2:6" x14ac:dyDescent="0.3">
      <c r="B50" s="369" t="s">
        <v>41</v>
      </c>
      <c r="F50" s="369"/>
    </row>
    <row r="51" spans="2:6" x14ac:dyDescent="0.3">
      <c r="B51" s="369" t="s">
        <v>41</v>
      </c>
      <c r="F51" s="369"/>
    </row>
    <row r="52" spans="2:6" x14ac:dyDescent="0.3">
      <c r="B52" s="369" t="s">
        <v>41</v>
      </c>
      <c r="F52" s="369"/>
    </row>
  </sheetData>
  <sheetProtection selectLockedCells="1" selectUnlockedCells="1"/>
  <mergeCells count="5">
    <mergeCell ref="A3:H3"/>
    <mergeCell ref="A5:H5"/>
    <mergeCell ref="A6:H6"/>
    <mergeCell ref="A7:H7"/>
    <mergeCell ref="G9:H9"/>
  </mergeCells>
  <pageMargins left="1.7715277777777778" right="0.70833333333333337" top="0.90555555555555556" bottom="1.2993055555555555" header="0.51180555555555551" footer="0.51180555555555551"/>
  <pageSetup firstPageNumber="0" orientation="landscape" horizontalDpi="300" verticalDpi="30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C26"/>
  <sheetViews>
    <sheetView zoomScale="81" zoomScaleNormal="81" workbookViewId="0"/>
  </sheetViews>
  <sheetFormatPr baseColWidth="10" defaultColWidth="14.6640625" defaultRowHeight="18.75" x14ac:dyDescent="0.3"/>
  <cols>
    <col min="1" max="1" width="68.6640625" style="370" customWidth="1"/>
    <col min="2" max="2" width="23.6640625" style="370" customWidth="1"/>
    <col min="3" max="3" width="25.5" style="370" customWidth="1"/>
    <col min="4" max="16384" width="14.6640625" style="370"/>
  </cols>
  <sheetData>
    <row r="1" spans="1:3" x14ac:dyDescent="0.3">
      <c r="A1" s="371"/>
      <c r="B1" s="371"/>
      <c r="C1" s="371"/>
    </row>
    <row r="2" spans="1:3" x14ac:dyDescent="0.3">
      <c r="A2" s="371"/>
      <c r="B2" s="371"/>
      <c r="C2" s="371"/>
    </row>
    <row r="3" spans="1:3" x14ac:dyDescent="0.3">
      <c r="A3" s="641" t="s">
        <v>1</v>
      </c>
      <c r="B3" s="641"/>
      <c r="C3" s="641"/>
    </row>
    <row r="4" spans="1:3" x14ac:dyDescent="0.3">
      <c r="A4" s="372"/>
      <c r="B4" s="373"/>
      <c r="C4" s="374" t="s">
        <v>222</v>
      </c>
    </row>
    <row r="5" spans="1:3" x14ac:dyDescent="0.3">
      <c r="A5" s="642" t="s">
        <v>2</v>
      </c>
      <c r="B5" s="642"/>
      <c r="C5" s="642"/>
    </row>
    <row r="6" spans="1:3" x14ac:dyDescent="0.3">
      <c r="A6" s="642" t="s">
        <v>103</v>
      </c>
      <c r="B6" s="642"/>
      <c r="C6" s="642"/>
    </row>
    <row r="7" spans="1:3" x14ac:dyDescent="0.3">
      <c r="A7" s="642" t="s">
        <v>223</v>
      </c>
      <c r="B7" s="642"/>
      <c r="C7" s="642"/>
    </row>
    <row r="8" spans="1:3" x14ac:dyDescent="0.3">
      <c r="A8" s="372"/>
      <c r="B8" s="373"/>
      <c r="C8" s="375"/>
    </row>
    <row r="9" spans="1:3" x14ac:dyDescent="0.3">
      <c r="A9" s="376"/>
      <c r="B9" s="643" t="s">
        <v>224</v>
      </c>
      <c r="C9" s="643"/>
    </row>
    <row r="10" spans="1:3" x14ac:dyDescent="0.3">
      <c r="A10" s="377" t="s">
        <v>225</v>
      </c>
      <c r="B10" s="378"/>
      <c r="C10" s="379"/>
    </row>
    <row r="11" spans="1:3" x14ac:dyDescent="0.3">
      <c r="A11" s="380"/>
      <c r="B11" s="381" t="s">
        <v>116</v>
      </c>
      <c r="C11" s="382" t="s">
        <v>117</v>
      </c>
    </row>
    <row r="12" spans="1:3" x14ac:dyDescent="0.3">
      <c r="A12" s="383"/>
      <c r="B12" s="378"/>
      <c r="C12" s="384"/>
    </row>
    <row r="13" spans="1:3" x14ac:dyDescent="0.3">
      <c r="A13" s="385" t="s">
        <v>226</v>
      </c>
      <c r="B13" s="386" t="s">
        <v>227</v>
      </c>
      <c r="C13" s="375" t="s">
        <v>228</v>
      </c>
    </row>
    <row r="14" spans="1:3" x14ac:dyDescent="0.3">
      <c r="A14" s="383"/>
      <c r="B14" s="378"/>
      <c r="C14" s="384"/>
    </row>
    <row r="15" spans="1:3" x14ac:dyDescent="0.3">
      <c r="A15" s="385" t="s">
        <v>229</v>
      </c>
      <c r="B15" s="387">
        <f>+ESTRES!B14</f>
        <v>63930667</v>
      </c>
      <c r="C15" s="388">
        <v>78565973</v>
      </c>
    </row>
    <row r="16" spans="1:3" x14ac:dyDescent="0.3">
      <c r="A16" s="383"/>
      <c r="B16" s="389"/>
      <c r="C16" s="384"/>
    </row>
    <row r="17" spans="1:3" x14ac:dyDescent="0.3">
      <c r="A17" s="385" t="s">
        <v>230</v>
      </c>
      <c r="B17" s="387">
        <v>97</v>
      </c>
      <c r="C17" s="388">
        <v>106</v>
      </c>
    </row>
    <row r="18" spans="1:3" x14ac:dyDescent="0.3">
      <c r="A18" s="383"/>
      <c r="B18" s="389"/>
      <c r="C18" s="384"/>
    </row>
    <row r="19" spans="1:3" x14ac:dyDescent="0.3">
      <c r="A19" s="385" t="s">
        <v>231</v>
      </c>
      <c r="B19" s="387">
        <v>93573</v>
      </c>
      <c r="C19" s="384">
        <v>66383</v>
      </c>
    </row>
    <row r="20" spans="1:3" x14ac:dyDescent="0.3">
      <c r="A20" s="383"/>
      <c r="B20" s="378"/>
      <c r="C20" s="384"/>
    </row>
    <row r="21" spans="1:3" x14ac:dyDescent="0.3">
      <c r="A21" s="385" t="s">
        <v>232</v>
      </c>
      <c r="B21" s="386" t="s">
        <v>227</v>
      </c>
      <c r="C21" s="375" t="s">
        <v>228</v>
      </c>
    </row>
    <row r="22" spans="1:3" x14ac:dyDescent="0.3">
      <c r="A22" s="383"/>
      <c r="B22" s="378"/>
      <c r="C22" s="384"/>
    </row>
    <row r="23" spans="1:3" x14ac:dyDescent="0.3">
      <c r="A23" s="390" t="s">
        <v>233</v>
      </c>
      <c r="B23" s="391" t="s">
        <v>234</v>
      </c>
      <c r="C23" s="392" t="s">
        <v>228</v>
      </c>
    </row>
    <row r="24" spans="1:3" x14ac:dyDescent="0.3">
      <c r="A24" s="383"/>
      <c r="B24" s="371"/>
      <c r="C24" s="384"/>
    </row>
    <row r="25" spans="1:3" x14ac:dyDescent="0.3">
      <c r="A25" s="383"/>
      <c r="B25" s="371"/>
      <c r="C25" s="384"/>
    </row>
    <row r="26" spans="1:3" x14ac:dyDescent="0.3">
      <c r="A26" s="393"/>
      <c r="B26" s="394"/>
      <c r="C26" s="395"/>
    </row>
  </sheetData>
  <sheetProtection selectLockedCells="1" selectUnlockedCells="1"/>
  <mergeCells count="5">
    <mergeCell ref="A3:C3"/>
    <mergeCell ref="A5:C5"/>
    <mergeCell ref="A6:C6"/>
    <mergeCell ref="A7:C7"/>
    <mergeCell ref="B9:C9"/>
  </mergeCells>
  <printOptions horizontalCentered="1"/>
  <pageMargins left="0.98402777777777772" right="0.70833333333333337" top="1.1020833333333333" bottom="0.31527777777777777" header="0.51180555555555551" footer="0.51180555555555551"/>
  <pageSetup firstPageNumber="0" orientation="portrait" horizontalDpi="300" verticalDpi="300"/>
  <headerFooter alignWithMargins="0"/>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Rbha7mryQ4+Zf4j5JgVhaHFCMZHizeibLNO23cRTmrs=</DigestValue>
    </Reference>
    <Reference Type="http://www.w3.org/2000/09/xmldsig#Object" URI="#idOfficeObject">
      <DigestMethod Algorithm="http://www.w3.org/2001/04/xmlenc#sha256"/>
      <DigestValue>OXBUhJXkte9ZECF+ty9rXmmwWp+yJE5BzgiMaak07IQ=</DigestValue>
    </Reference>
    <Reference Type="http://uri.etsi.org/01903#SignedProperties" URI="#idSignedProperties">
      <Transforms>
        <Transform Algorithm="http://www.w3.org/TR/2001/REC-xml-c14n-20010315"/>
      </Transforms>
      <DigestMethod Algorithm="http://www.w3.org/2001/04/xmlenc#sha256"/>
      <DigestValue>bbK3nH7zBel39dko9x2fzqC34xvyMN+Nqmqp6jhYE28=</DigestValue>
    </Reference>
    <Reference Type="http://www.w3.org/2000/09/xmldsig#Object" URI="#idValidSigLnImg">
      <DigestMethod Algorithm="http://www.w3.org/2001/04/xmlenc#sha256"/>
      <DigestValue>0iKiDLyBNPX3NWPAF0zAnMzNXM2s0HwqRwg83cq6XI0=</DigestValue>
    </Reference>
    <Reference Type="http://www.w3.org/2000/09/xmldsig#Object" URI="#idInvalidSigLnImg">
      <DigestMethod Algorithm="http://www.w3.org/2001/04/xmlenc#sha256"/>
      <DigestValue>LgAalsCVWuLbnPAm3b5vyuYXf8xVDNV8mTjpw0waqls=</DigestValue>
    </Reference>
  </SignedInfo>
  <SignatureValue>azMFze5Kr05tQd+JeQ8EoUkf1/88tSyEdJXfpi56LiHWbuJAORVR/sPK1c35nS5+TsXzgweTHTae
Ebz1bKS3YjnIQ+XSHh4nfx5alw2OhMp2lF3Re7ynnHQANTkr6EWBo/pIEUwVe3hn3CRv5uOeih7m
ZF9YenkHD8LzgjIUj0BjvCmISf/Bd4hvbggsBm69Qkl/Z/IeALmRKrNG4cIYBcYKsNs2/CUuc/9r
QOnbFMZ7xdvgEN/A1FwAK0m8RVe4qRWZZGTsqtr9VL6Cv7KcDvN5XymG6afzyqqO4ArPrTc9fl12
8OaD1jiSO14b/VyEM9QkfW+38U8myNZu33TRsw==</SignatureValue>
  <KeyInfo>
    <X509Data>
      <X509Certificate>MIIHvjCCBaagAwIBAgIQBIUF2ONZACtdP03saP6cUjANBgkqhkiG9w0BAQsFADBPMRcwFQYDVQQFEw5SVUMgODAwODAwOTktMDELMAkGA1UEBhMCUFkxETAPBgNVBAoMCFZJVCBTLkEuMRQwEgYDVQQDEwtDQS1WSVQgUy5BLjAeFw0xOTA3MjkxOTUwMDRaFw0yMTA3MjkxOTUwMDRaMIGaMRQwEgYDVQQqDAtKT1NFIE1BTlVFTDEUMBIGA1UEBAwLRkxFQ0hBIENPU1AxETAPBgNVBAUTCENJNjk4OTg3MSAwHgYDVQQDDBdKT1NFIE1BTlVFTCBGTEVDSEEgQ09TUDERMA8GA1UECwwIRklSTUEgRjIxFzAVBgNVBAoMDlBFUlNPTkEgRklTSUNBMQswCQYDVQQGEwJQWTCCASIwDQYJKoZIhvcNAQEBBQADggEPADCCAQoCggEBAKJF4w8qbhLyrpD0xqbZGFN05+q/WwNq1Ic+nDRPx5Vr+pWKRdxUe/IwPwvZpvH8x4t0VxZ2eg2LCwmF1x09BAAoPkmnJQVu+Xmoju/uEk8C9+ubH7Eghx/rPWCwk0IwfxTqinDmyrLa6lI22BBjXZkZTUPaB04aV2gFPM168v5CISeBqaVSRpCne9MAo7wlS7FFWget+Ep7huuI2CfoTMqAp4+DdsYbwjp/6qNJD9Mz4S5hQNPF8qcBxz+UZJc07otoix+YHHPHApa7l9cxzECRi4aVZBuVzKkaoNgIYlcFBoEzBM7wzfEysmaDnZHxLA6ogrBKF3BNMU9SBL2IfR8CAwEAAaOCA0gwggNEMAwGA1UdEwEB/wQCMAAwDgYDVR0PAQH/BAQDAgXgMCwGA1UdJQEB/wQiMCAGCCsGAQUFBwMEBggrBgEFBQcDAgYKKwYBBAGCNxQCAjAdBgNVHQ4EFgQU80M7V5hTLBFr7vtDsUaw1I7gft8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eBgNVHREEFzAVgRNKRkxFQ0hBQERBVEEuQ09NLlBZMHYGCCsGAQUFBwEBBGowaDAoBggrBgEFBQcwAYYcaHR0cHM6Ly93d3cuZWZpcm1hLmNvbS5weS92YTA8BggrBgEFBQcwAoYwaHR0cHM6Ly93d3cuZWZpcm1hLmNvbS5weS9yZXBvc2l0b3Jpby9lZmlybWEuY3J0MEIGA1UdHwQ7MDkwN6A1oDOGMWh0dHBzOi8vd3d3LmVmaXJtYS5jb20ucHkvcmVwb3NpdG9yaW8vZWZpcm1hMS5jcmwwDQYJKoZIhvcNAQELBQADggIBAKx14zagCF3O8z5qZVzMGSnDlm8QdP3WVf656eJDlNTY9WJ0iETYr3H6kQyu5IVqS2awPAFvqVTWJskSAqkY7DWdpQXEZTUphxR3f/wE2H/bn2jiZHGWZyQqMt+nPDwRnAyHEGyd0uOnZPOrOdgGxRezKmCt1hMsdbwrVKzUjEi69p1SGjtUU8KHbehUisna9kzSP7V00skmdsAzA6PSazrJKPKnHtMvoID/5FJRP1KmvCRbuD/qeaWNHmh0tfNr1rJvTQ6uRP2z8MVkxcj9gTmXhIyJPDv1ASuxWtX3XQwBptuik9aWg1+RJa+ZtSLDiAh1eBUV6Y7LccsMA+JHlWfCXoFzUfzxscN39amK6N5shf04PSJy8oAQx6ozJfIMla2wJ2hYoDdEpAkKp9qv72sDZpRJ0k7biFPGAU51+tFXxNpGX6tlEjT2BT2jg1IIdLQjoV+jCD4E6whvLyMdRstu7xzbWiutw4F33b5Wr3uol/MYFI5pVE6WSRBHb0+iv9GSDKoSlLClWGgCKbDYxuT42QyQqgdnsGORdW1bfAuNXA45NS7qx4mJ38TkWPBIp1PUylbEKL9AK5ufb2eAO/KdP8Ekg+zkdNWq2z1CsCg3i45i0b6WDvB08QQXjrC7VMRm0xr0ADjb32cNwuhjBiJeyl4k8UMd/N42HOf2qb5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u89x5qE38/OvGGqmyJP3i7y7BM5bDNgtnknXMDUCSRA=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iWm9wwn2H33fRtoB5xzBzEX1wbYwnV4+SJ1DPpq9WhE=</DigestValue>
      </Reference>
      <Reference URI="/xl/media/image1.emf?ContentType=image/x-emf">
        <DigestMethod Algorithm="http://www.w3.org/2001/04/xmlenc#sha256"/>
        <DigestValue>mtUWVm5HrAFRX38DMySnEkWa2KmnhRet11KLy5unQ9o=</DigestValue>
      </Reference>
      <Reference URI="/xl/media/image2.emf?ContentType=image/x-emf">
        <DigestMethod Algorithm="http://www.w3.org/2001/04/xmlenc#sha256"/>
        <DigestValue>nNolww7kp1FgbvO25rVgi+wHikYW/hV5dDAhKxgEaP0=</DigestValue>
      </Reference>
      <Reference URI="/xl/sharedStrings.xml?ContentType=application/vnd.openxmlformats-officedocument.spreadsheetml.sharedStrings+xml">
        <DigestMethod Algorithm="http://www.w3.org/2001/04/xmlenc#sha256"/>
        <DigestValue>3k6mux2cFxH4m9ky8FtZnUk24JJO6IJLg9Yque8+jeY=</DigestValue>
      </Reference>
      <Reference URI="/xl/styles.xml?ContentType=application/vnd.openxmlformats-officedocument.spreadsheetml.styles+xml">
        <DigestMethod Algorithm="http://www.w3.org/2001/04/xmlenc#sha256"/>
        <DigestValue>+B/lsfEAg1kLLtMgKVhzwxDWAVHqA4w+Xf9a6cUEzS4=</DigestValue>
      </Reference>
      <Reference URI="/xl/theme/theme1.xml?ContentType=application/vnd.openxmlformats-officedocument.theme+xml">
        <DigestMethod Algorithm="http://www.w3.org/2001/04/xmlenc#sha256"/>
        <DigestValue>Ny0zSV5BhlKoPbSG546/1qIJBQN8c5rJz/oSiLkcESw=</DigestValue>
      </Reference>
      <Reference URI="/xl/workbook.xml?ContentType=application/vnd.openxmlformats-officedocument.spreadsheetml.sheet.main+xml">
        <DigestMethod Algorithm="http://www.w3.org/2001/04/xmlenc#sha256"/>
        <DigestValue>6BWeWdqyHrYsgLiosGmhVtxlGUKY7NMVVs5cu3bgW8o=</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GNE+C/zheLvjogb+CVYLOgWfla+Sg4T04eZMRJtrm6k=</DigestValue>
      </Reference>
      <Reference URI="/xl/worksheets/sheet10.xml?ContentType=application/vnd.openxmlformats-officedocument.spreadsheetml.worksheet+xml">
        <DigestMethod Algorithm="http://www.w3.org/2001/04/xmlenc#sha256"/>
        <DigestValue>QVJ8w3m0SRXG56hSciNnFjKehvJRr7mkcq75fiueOyQ=</DigestValue>
      </Reference>
      <Reference URI="/xl/worksheets/sheet11.xml?ContentType=application/vnd.openxmlformats-officedocument.spreadsheetml.worksheet+xml">
        <DigestMethod Algorithm="http://www.w3.org/2001/04/xmlenc#sha256"/>
        <DigestValue>N7kIpbGGUwCuD11Sa2Y3lZOTL5Oz/O9vvCyLw04aVi4=</DigestValue>
      </Reference>
      <Reference URI="/xl/worksheets/sheet12.xml?ContentType=application/vnd.openxmlformats-officedocument.spreadsheetml.worksheet+xml">
        <DigestMethod Algorithm="http://www.w3.org/2001/04/xmlenc#sha256"/>
        <DigestValue>jl4+8JAawUiCWNd/ogiHvKiVm2dMqGtmDK55P30z16g=</DigestValue>
      </Reference>
      <Reference URI="/xl/worksheets/sheet13.xml?ContentType=application/vnd.openxmlformats-officedocument.spreadsheetml.worksheet+xml">
        <DigestMethod Algorithm="http://www.w3.org/2001/04/xmlenc#sha256"/>
        <DigestValue>ZBEC05KtzfmAbPSU2XrX+K756coFj2CttKQsTYW5acg=</DigestValue>
      </Reference>
      <Reference URI="/xl/worksheets/sheet14.xml?ContentType=application/vnd.openxmlformats-officedocument.spreadsheetml.worksheet+xml">
        <DigestMethod Algorithm="http://www.w3.org/2001/04/xmlenc#sha256"/>
        <DigestValue>OvRMuUqxPsFbrsDwVGff3jcSooRq4PjaBHwGIzwUk3s=</DigestValue>
      </Reference>
      <Reference URI="/xl/worksheets/sheet15.xml?ContentType=application/vnd.openxmlformats-officedocument.spreadsheetml.worksheet+xml">
        <DigestMethod Algorithm="http://www.w3.org/2001/04/xmlenc#sha256"/>
        <DigestValue>11VDTJkOpx3SyQmFKhXxLTf3gxWeUmT1nwrRJMLM7zU=</DigestValue>
      </Reference>
      <Reference URI="/xl/worksheets/sheet2.xml?ContentType=application/vnd.openxmlformats-officedocument.spreadsheetml.worksheet+xml">
        <DigestMethod Algorithm="http://www.w3.org/2001/04/xmlenc#sha256"/>
        <DigestValue>CAJ7ZoTIEe0hlqHOIGyoNoqromKS50auuyhHPabgp74=</DigestValue>
      </Reference>
      <Reference URI="/xl/worksheets/sheet3.xml?ContentType=application/vnd.openxmlformats-officedocument.spreadsheetml.worksheet+xml">
        <DigestMethod Algorithm="http://www.w3.org/2001/04/xmlenc#sha256"/>
        <DigestValue>d88FTW1DJKgwRkfa6v+cks90uY/hEb0hE3gLhoP4gI8=</DigestValue>
      </Reference>
      <Reference URI="/xl/worksheets/sheet4.xml?ContentType=application/vnd.openxmlformats-officedocument.spreadsheetml.worksheet+xml">
        <DigestMethod Algorithm="http://www.w3.org/2001/04/xmlenc#sha256"/>
        <DigestValue>dlKbKzdxl98ldq/vMBbDFqMSYemdN5RBkwgkOWwWisU=</DigestValue>
      </Reference>
      <Reference URI="/xl/worksheets/sheet5.xml?ContentType=application/vnd.openxmlformats-officedocument.spreadsheetml.worksheet+xml">
        <DigestMethod Algorithm="http://www.w3.org/2001/04/xmlenc#sha256"/>
        <DigestValue>Rd72GLxr+nEypCOOlZxHyDSu3jDF7SYgNL1YkXFQJ/I=</DigestValue>
      </Reference>
      <Reference URI="/xl/worksheets/sheet6.xml?ContentType=application/vnd.openxmlformats-officedocument.spreadsheetml.worksheet+xml">
        <DigestMethod Algorithm="http://www.w3.org/2001/04/xmlenc#sha256"/>
        <DigestValue>ca56uatZSAO8nD26AuQF2JGqjOrfgV6gtu+EbtFA+FA=</DigestValue>
      </Reference>
      <Reference URI="/xl/worksheets/sheet7.xml?ContentType=application/vnd.openxmlformats-officedocument.spreadsheetml.worksheet+xml">
        <DigestMethod Algorithm="http://www.w3.org/2001/04/xmlenc#sha256"/>
        <DigestValue>fv5TcdaMEbKAOILfPAgU0WRkOoMQmSK4UlRRoICQHyg=</DigestValue>
      </Reference>
      <Reference URI="/xl/worksheets/sheet8.xml?ContentType=application/vnd.openxmlformats-officedocument.spreadsheetml.worksheet+xml">
        <DigestMethod Algorithm="http://www.w3.org/2001/04/xmlenc#sha256"/>
        <DigestValue>ksH+72mg3LcHbu0XYuIiGQRUrEiwBSk+hU1/pXXGEk8=</DigestValue>
      </Reference>
      <Reference URI="/xl/worksheets/sheet9.xml?ContentType=application/vnd.openxmlformats-officedocument.spreadsheetml.worksheet+xml">
        <DigestMethod Algorithm="http://www.w3.org/2001/04/xmlenc#sha256"/>
        <DigestValue>aA0IJ5jEALTCF44KQMUF662idTv6ydjVIsRrWKOQk0o=</DigestValue>
      </Reference>
    </Manifest>
    <SignatureProperties>
      <SignatureProperty Id="idSignatureTime" Target="#idPackageSignature">
        <mdssi:SignatureTime xmlns:mdssi="http://schemas.openxmlformats.org/package/2006/digital-signature">
          <mdssi:Format>YYYY-MM-DDThh:mm:ssTZD</mdssi:Format>
          <mdssi:Value>2021-05-03T20:39:03Z</mdssi:Value>
        </mdssi:SignatureTime>
      </SignatureProperty>
    </SignatureProperties>
  </Object>
  <Object Id="idOfficeObject">
    <SignatureProperties>
      <SignatureProperty Id="idOfficeV1Details" Target="#idPackageSignature">
        <SignatureInfoV1 xmlns="http://schemas.microsoft.com/office/2006/digsig">
          <SetupID>{151D38D0-0FCF-4A37-9BDD-CC4FF22D3EE1}</SetupID>
          <SignatureText>JF</SignatureText>
          <SignatureImage/>
          <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2021-05-03T20:39:03Z</xd:SigningTime>
          <xd:SigningCertificate>
            <xd:Cert>
              <xd:CertDigest>
                <DigestMethod Algorithm="http://www.w3.org/2001/04/xmlenc#sha256"/>
                <DigestValue>0k9vZRGOS3znrvk/CR/I9od4Dp//ttukcm2ORGyv6XU=</DigestValue>
              </xd:CertDigest>
              <xd:IssuerSerial>
                <X509IssuerName>CN=CA-VIT S.A., O=VIT S.A., C=PY, SERIALNUMBER=RUC 80080099-0</X509IssuerName>
                <X509SerialNumber>6007606061016609332979026808071429202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QualifyingProperties>
  </Object>
  <Object Id="idValidSigLnImg">AQAAAGwAAAAAAAAAAAAAAP8AAAB/AAAAAAAAAAAAAAAWGwAAbg0AACBFTUYAAAEAHBsAAKoAAAAGAAAAAAAAAAAAAAAAAAAAgAcAADgEAAAIAgAAIgEAAAAAAAAAAAAAAAAAAEDvBwDQb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kAAAAEAAAA9gAAABAAAADJAAAABAAAAC4AAAANAAAAIQDwAAAAAAAAAAAAAACAPwAAAAAAAAAAAACAPwAAAAAAAAAAAAAAAAAAAAAAAAAAAAAAAAAAAAAAAAAAJQAAAAwAAAAAAACAKAAAAAwAAAABAAAAUgAAAHABAAABAAAA9f///wAAAAAAAAAAAAAAAJABAAAAAAABAAAAAHMAZQBnAG8AZQAgAHUAaQAAAAAAAAAAAAAAAAAAAAAAAAAAAAAAAAAAAAAAAAAAAAAAAAAAAAAAAAAAAAAAAAAAAAAAAAAAAAAAAAAjhZ0s+H8AABMAFAAAAAAAMGXNLPh/AAAgQqKA+H8AAEiFnSz4fwAAAAAAAAAAAAAgQqKA+H8AAPm285OOAAAAAAAAAAAAAACqTdEgC1MAADNWFyz4fwAASAAAAAAAAADUUM0s+H8AAIBh1iz4fwAA8FLNLAAAAAABAAAAAAAAADBlzSz4fwAAAACigPh/AAAAAAAAAAAAAAAAAACOAAAAIRT1fvh/AAAAAAAAAAAAAAAAAAAAAAAAkKtC4pYBAABYufOTjgAAAHALAAAAAAAAAAAAAAAAAAAAAAAAAAAAAAAAAAAAAAAA0Ljzk44AAABffZ0sZHYACAAAAAAlAAAADAAAAAEAAAAYAAAADAAAAAAAAAISAAAADAAAAAEAAAAeAAAAGAAAAMkAAAAEAAAA9wAAABEAAAAlAAAADAAAAAEAAABUAAAAfAAAAMoAAAAEAAAA9QAAABAAAAABAAAAq6rYQZjQ1kHKAAAABAAAAAgAAABMAAAAAAAAAAAAAAAAAAAA//////////9cAAAAMwAvADUALwAyADAAMgAxAAYAAAAEAAAABgAAAAQAAAAGAAAABgAAAAYAAAAGAAAASwAAAEAAAAAwAAAABQAAACAAAAABAAAAAQAAABAAAAAAAAAAAAAAAAABAACAAAAAAAAAAAAAAAAAAQAAgAAAAFIAAABwAQAAAgAAABAAAAAHAAAAAAAAAAAAAAC8AgAAAAAAAAECAiJTAHkAcwB0AGUAbQAAAAAAAAAAAAAAAAAAAAAAAAAAAAAAAAAAAAAAAAAAAAAAAAAAAAAAAAAAAAAAAAAAAAAAAAAAAAAAAABcAAAAWMsMf/h/AAAJAAAAAQAAAEieGH/4fwAAAAAAAAAAAAAAAAAAAAAAABEAAAARAAAAaOLyk44AAAAAAAAAAAAAAAAAAAAAAAAAOibQIAtTAAAAAAAAAAAAAP////+OAAAAAAAAAAAAAACQq0LilgEAANDh8pMAAAAA4LeS5JYBAAAHAAAAAAAAAABDQ+KWAQAADOHyk44AAABg4fKTjgAAACEU9X74fwAAEQAAAJYBAADjsxprAAAAAJD0xOiWAQAAoNC/6JYBAAAM4fKTjgAAAAcAAACOAAAAAAAAAAAAAAAAAAAAAAAAAAAAAAAAAAAAcGHWL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BYywx/+H8AAIAEaeSWAQAASJ4Yf/h/AAAAAAAAAAAAAAAAAAAAAAAASAuz8JYBAAACAAAAAAAAAAAAAAAAAAAAAAAAAAAAAADaP9EgC1MAACCLZ+SWAQAA4P328JYBAAAAAAAAAAAAAJCrQuKWAQAAyMvzkwAAAADg////AAAAAAYAAAAAAAAABwAAAAAAAADsyvOTjgAAAEDL85OOAAAAIRT1fvh/AAD/////AAAAACgIEiwAAAAA/v/////////LhhIs+H8AAOzK85OOAAAABgAAAPh/AAAAAAAAAAAAAAAAAAAAAAAAAAAAAAAAAACUtiV+ZHYACAAAAAAlAAAADAAAAAMAAAAYAAAADAAAAAAAAAISAAAADAAAAAEAAAAWAAAADAAAAAgAAABUAAAAVAAAAAoAAAAnAAAAHgAAAEoAAAABAAAAq6rYQZjQ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4AAAARwAAACkAAAAzAAAAEAAAABUAAAAhAPAAAAAAAAAAAAAAAIA/AAAAAAAAAAAAAIA/AAAAAAAAAAAAAAAAAAAAAAAAAAAAAAAAAAAAAAAAAAAlAAAADAAAAAAAAIAoAAAADAAAAAQAAABSAAAAcAEAAAQAAADw////AAAAAAAAAAAAAAAAkAEAAAAAAAEAAAAAcwBlAGcAbwBlACAAdQBpAAAAAAAAAAAAAAAAAAAAAAAAAAAAAAAAAAAAAAAAAAAAAAAAAAAAAAAAAAAAAAAAAAAAAAAAAAAAAAAAAFjLDH/4fwAAMAAAAAAAAABInhh/+H8AAAAAAAAAAAAAAAAAAAAAAACwSi3slgEAAAAAAAD4fwAAAAAAAAAAAAAAAAAAAAAAAHo/0SALUwAAAQAAAAAAAACQGfD4lgEAAAAAAAAAAAAAkKtC4pYBAAAoy/OTAAAAAPD///8AAAAACQAAAAAAAAAHAAAAAAAAAEzK85OOAAAAoMrzk44AAAAhFPV++H8AAAAAAAAAAAAASPANLAAAAABQcUIs+H8AACDK85OOAAAATMrzk44AAAAJAAAAAAAAAAAAAAAAAAAAAAAAAAAAAAAAAAAAAAAAAJS2JX5kdgAIAAAAACUAAAAMAAAABAAAABgAAAAMAAAAAAAAAhIAAAAMAAAAAQAAAB4AAAAYAAAAKQAAADMAAAA5AAAASAAAACUAAAAMAAAABAAAAFQAAABYAAAAKgAAADMAAAA3AAAARwAAAAEAAACrqthBmNDWQSoAAAAzAAAAAgAAAEwAAAAAAAAAAAAAAAAAAAD//////////1AAAABKAEYABgAAAAg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ISAAAADAAAAAEAAAAeAAAAGAAAAAkAAABQAAAA9wAAAF0AAAAlAAAADAAAAAEAAABUAAAAkAAAAAoAAABQAAAATAAAAFwAAAABAAAAq6rYQZjQ1kEKAAAAUAAAAAsAAABMAAAAAAAAAAAAAAAAAAAA//////////9kAAAASgBPAFMARQAgAEYATABFAEMASABBAAAABAAAAAkAAAAGAAAABgAAAAMAAAAGAAAABQAAAAYAAAAHAAAACAAAAAc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IAAAACgAAAGAAAAA/AAAAbAAAAAEAAACrqthBmNDW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hIAAAAMAAAAAQAAABYAAAAMAAAAAAAAAFQAAAAkAQAACgAAAHAAAADfAAAAfAAAAAEAAACrqthBmNDWQQoAAABwAAAAJAAAAEwAAAAEAAAACQAAAHAAAADhAAAAfQAAAJQAAABGAGkAcgBtAGEAZABvACAAcABvAHIAOgAgAEoATwBTAEUAIABNAEEATgBVAEUATAAgAEYATABFAEMASABBACAAQwBPAFMAUAAGAAAAAwAAAAQAAAAJAAAABgAAAAcAAAAHAAAAAwAAAAcAAAAHAAAABAAAAAMAAAADAAAABAAAAAkAAAAGAAAABgAAAAMAAAAKAAAABwAAAAgAAAAIAAAABgAAAAUAAAADAAAABgAAAAUAAAAGAAAABwAAAAgAAAAHAAAAAwAAAAcAAAAJAAAABgAAAAYAAAAWAAAADAAAAAAAAAAlAAAADAAAAAIAAAAOAAAAFAAAAAAAAAAQAAAAFAAAAA==</Object>
  <Object Id="idInvalidSigLnImg">AQAAAGwAAAAAAAAAAAAAAP8AAAB/AAAAAAAAAAAAAAAWGwAAbg0AACBFTUYAAAEAxB4AALAAAAAGAAAAAAAAAAAAAAAAAAAAgAcAADgEAAAIAgAAIgEAAAAAAAAAAAAAAAAAAEDvBwDQb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I4WdLPh/AAATABQAAAAAADBlzSz4fwAAIEKigPh/AABIhZ0s+H8AAAAAAAAAAAAAIEKigPh/AAD5tvOTjgAAAAAAAAAAAAAAqk3RIAtTAAAzVhcs+H8AAEgAAAAAAAAA1FDNLPh/AACAYdYs+H8AAPBSzSwAAAAAAQAAAAAAAAAwZc0s+H8AAAAAooD4fwAAAAAAAAAAAAAAAAAAjgAAACEU9X74fwAAAAAAAAAAAAAAAAAAAAAAAJCrQuKWAQAAWLnzk44AAABwCwAAAAAAAAAAAAAAAAAAAAAAAAAAAAAAAAAAAAAAANC485OOAAAAX32dLGR2AAgAAAAAJQAAAAwAAAABAAAAGAAAAAwAAAD/AAACEgAAAAwAAAABAAAAHgAAABgAAAAiAAAABAAAAHIAAAARAAAAJQAAAAwAAAABAAAAVAAAAKgAAAAjAAAABAAAAHAAAAAQAAAAAQAAAKuq2EGY0NZBIwAAAAQAAAAPAAAATAAAAAAAAAAAAAAAAAAAAP//////////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BcAAAAWMsMf/h/AAAJAAAAAQAAAEieGH/4fwAAAAAAAAAAAAAAAAAAAAAAABEAAAARAAAAaOLyk44AAAAAAAAAAAAAAAAAAAAAAAAAOibQIAtTAAAAAAAAAAAAAP////+OAAAAAAAAAAAAAACQq0LilgEAANDh8pMAAAAA4LeS5JYBAAAHAAAAAAAAAABDQ+KWAQAADOHyk44AAABg4fKTjgAAACEU9X74fwAAEQAAAJYBAADjsxprAAAAAJD0xOiWAQAAoNC/6JYBAAAM4fKTjgAAAAcAAACOAAAAAAAAAAAAAAAAAAAAAAAAAAAAAAAAAAAAcGHWL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BYywx/+H8AAIAEaeSWAQAASJ4Yf/h/AAAAAAAAAAAAAAAAAAAAAAAASAuz8JYBAAACAAAAAAAAAAAAAAAAAAAAAAAAAAAAAADaP9EgC1MAACCLZ+SWAQAA4P328JYBAAAAAAAAAAAAAJCrQuKWAQAAyMvzkwAAAADg////AAAAAAYAAAAAAAAABwAAAAAAAADsyvOTjgAAAEDL85OOAAAAIRT1fvh/AAD/////AAAAACgIEiwAAAAA/v/////////LhhIs+H8AAOzK85OOAAAABgAAAPh/AAAAAAAAAAAAAAAAAAAAAAAAAAAAAAAAAACUtiV+ZHYACAAAAAAlAAAADAAAAAMAAAAYAAAADAAAAAAAAAISAAAADAAAAAEAAAAWAAAADAAAAAgAAABUAAAAVAAAAAoAAAAnAAAAHgAAAEoAAAABAAAAq6rYQZjQ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4AAAARwAAACkAAAAzAAAAEAAAABUAAAAhAPAAAAAAAAAAAAAAAIA/AAAAAAAAAAAAAIA/AAAAAAAAAAAAAAAAAAAAAAAAAAAAAAAAAAAAAAAAAAAlAAAADAAAAAAAAIAoAAAADAAAAAQAAABSAAAAcAEAAAQAAADw////AAAAAAAAAAAAAAAAkAEAAAAAAAEAAAAAcwBlAGcAbwBlACAAdQBpAAAAAAAAAAAAAAAAAAAAAAAAAAAAAAAAAAAAAAAAAAAAAAAAAAAAAAAAAAAAAAAAAAAAAAAAAAAAAAAAAFjLDH/4fwAAMAAAAAAAAABInhh/+H8AAAAAAAAAAAAAAAAAAAAAAACwSi3slgEAAAAAAAD4fwAAAAAAAAAAAAAAAAAAAAAAAHo/0SALUwAAAQAAAAAAAACQGfD4lgEAAAAAAAAAAAAAkKtC4pYBAAAoy/OTAAAAAPD///8AAAAACQAAAAAAAAAHAAAAAAAAAEzK85OOAAAAoMrzk44AAAAhFPV++H8AAAAAAAAAAAAASPANLAAAAABQcUIs+H8AACDK85OOAAAATMrzk44AAAAJAAAAAAAAAAAAAAAAAAAAAAAAAAAAAAAAAAAAAAAAAJS2JX5kdgAIAAAAACUAAAAMAAAABAAAABgAAAAMAAAAAAAAAhIAAAAMAAAAAQAAAB4AAAAYAAAAKQAAADMAAAA5AAAASAAAACUAAAAMAAAABAAAAFQAAABYAAAAKgAAADMAAAA3AAAARwAAAAEAAACrqthBmNDWQSoAAAAzAAAAAgAAAEwAAAAAAAAAAAAAAAAAAAD//////////1AAAABKAEYABgAAAAg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ISAAAADAAAAAEAAAAeAAAAGAAAAAkAAABQAAAA9wAAAF0AAAAlAAAADAAAAAEAAABUAAAAkAAAAAoAAABQAAAATAAAAFwAAAABAAAAq6rYQZjQ1kEKAAAAUAAAAAsAAABMAAAAAAAAAAAAAAAAAAAA//////////9kAAAASgBPAFMARQAgAEYATABFAEMASABBAAAABAAAAAkAAAAGAAAABgAAAAMAAAAGAAAABQAAAAYAAAAHAAAACAAAAAc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IAAAACgAAAGAAAAA/AAAAbAAAAAEAAACrqthBmNDW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hIAAAAMAAAAAQAAABYAAAAMAAAAAAAAAFQAAAAkAQAACgAAAHAAAADfAAAAfAAAAAEAAACrqthBmNDWQQoAAABwAAAAJAAAAEwAAAAEAAAACQAAAHAAAADhAAAAfQAAAJQAAABGAGkAcgBtAGEAZABvACAAcABvAHIAOgAgAEoATwBTAEUAIABNAEEATgBVAEUATAAgAEYATABFAEMASABBACAAQwBPAFMAUAAGAAAAAwAAAAQAAAAJAAAABgAAAAcAAAAHAAAAAwAAAAcAAAAHAAAABAAAAAMAAAADAAAABAAAAAkAAAAGAAAABgAAAAMAAAAKAAAABwAAAAgAAAAIAAAABgAAAAUAAAADAAAABgAAAAUAAAAGAAAABwAAAAgAAAAHAAAAAwAAAAcAAAAJAAAABgAAAAY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N9CBFOcgrDGYHGLOGUZ1HUVVgKcJufck4wwEHd+P1aM=</DigestValue>
    </Reference>
    <Reference Type="http://www.w3.org/2000/09/xmldsig#Object" URI="#idOfficeObject">
      <DigestMethod Algorithm="http://www.w3.org/2001/04/xmlenc#sha256"/>
      <DigestValue>TZ5glGanChCRgPTuwnoXjR4HLa6NzZkXFmtRJ/9dO68=</DigestValue>
    </Reference>
    <Reference Type="http://uri.etsi.org/01903#SignedProperties" URI="#idSignedProperties">
      <Transforms>
        <Transform Algorithm="http://www.w3.org/TR/2001/REC-xml-c14n-20010315"/>
      </Transforms>
      <DigestMethod Algorithm="http://www.w3.org/2001/04/xmlenc#sha256"/>
      <DigestValue>vTsDAHTbKWBmDNvUt5atSd652qfE+4v0izKDAxVmxMs=</DigestValue>
    </Reference>
    <Reference Type="http://www.w3.org/2000/09/xmldsig#Object" URI="#idValidSigLnImg">
      <DigestMethod Algorithm="http://www.w3.org/2001/04/xmlenc#sha256"/>
      <DigestValue>hMknrbzgZ9sMZSvKJioEKlV7aAx6z5IKFSLXE4nNsOc=</DigestValue>
    </Reference>
    <Reference Type="http://www.w3.org/2000/09/xmldsig#Object" URI="#idInvalidSigLnImg">
      <DigestMethod Algorithm="http://www.w3.org/2001/04/xmlenc#sha256"/>
      <DigestValue>ghoRz9i6WJ9Cq/VxbzNqEHEBnUthOR8GjD7oPqyr+Es=</DigestValue>
    </Reference>
  </SignedInfo>
  <SignatureValue>Q3DWpnDieEXeJKGsVFWPEbnTiFf6iQOkDhrTo7MF0/CJXQA8pMgGN1h97dDM5h74xpBDSYFbRG5V
mWqiSyMGsU0SgiUxRQm45NzlkqJtC9jnTqcUYzQ1ssgiWqrjg+PyDGi37P4o9YWEtgsIbSQnmHRC
LFLYLKXB+/Vu9WOcld6GS6BmXUnAFR3wzYAqn451rA/yDZOgCsImsrUzvMCbJwvGdDLkDbKAoBDd
MxzbZKkPksGQsHeI6YGhfu9ob4Zw4SpI8VCsSVjj9+/9YtuUL0urNtXwAUEUhPgwLQFU6C9KCh5r
P6WCY4y8O05HZb8PYJeZmCv7pQKUx9nkXjc01Q==</SignatureValue>
  <KeyInfo>
    <X509Data>
      <X509Certificate>MIIICzCCBfOgAwIBAgITXAAANCsEhMINayCy2gAAAAA0KzANBgkqhkiG9w0BAQsFADBXMRcwFQYDVQQFEw5SVUMgODAwODA2MTAtNzEVMBMGA1UEChMMQ09ERTEwMCBTLkEuMQswCQYDVQQGEwJQWTEYMBYGA1UEAxMPQ0EtQ09ERTEwMCBTLkEuMB4XDTIwMDcwMjEzMzk1NloXDTIyMDcwMjEzMzk1NlowgaYxJjAkBgNVBAMTHU1BUklBIFNJTE1BIEJBUlJFVE8gREUgQ1VFTkNBMRcwFQYDVQQKEw5QRVJTT05BIEZJU0lDQTELMAkGA1UEBhMCUFkxFDASBgNVBCoTC01BUklBIFNJTE1BMRowGAYDVQQEExFCQVJSRVRPIERFIENVRU5DQTERMA8GA1UEBRMIQ0k2NDg0NTQxETAPBgNVBAsTCEZJUk1BIEYyMIIBIjANBgkqhkiG9w0BAQEFAAOCAQ8AMIIBCgKCAQEAnSN3PXU55wm8MiTfQ9WdynrxzsjjYBTltGvWHbtFS/03ou4LWFBe/EPupUZjSD2aQnJ4R5UH2sguu9c8Szi5+V2ZlEQ0RD0FOjqpsD3mI1Xz/FejMQDNILP3A6VRvsC2bAvpaa3COsjnGLOTITU5DYHC+gf4GWF2BBRuOHFmEHUoDhhA76oRKxNXi2RknoKKnBUBW+WIyd1nkAZ2hnYNkVknvKCXVgxRQ36xRyIir5dLK1Lduqo8hmJfYAGz+m05540t2qi80/jHIqWjkSvLiPNKy20N67SCYgTLgnAOOnSGxVus6FxXYiy/2/GRD9rFXlStU1SoHi28vkHeKCqZOQIDAQABo4IDfjCCA3owDgYDVR0PAQH/BAQDAgXgMAwGA1UdEwEB/wQCMAAwIAYDVR0lAQH/BBYwFAYIKwYBBQUHAwIGCCsGAQUFBwMEMB0GA1UdDgQWBBS247eJ8E5OBez2HwyVBbsV9JW9izAfBgNVHSMEGDAWgBQn9to7C3+T+FkS0BWqQs+ylpY9RTCBiAYDVR0fBIGAMH4wfKB6oHiGOmh0dHA6Ly9jYTEuY29kZTEwMC5jb20ucHkvZmlybWEtZGlnaXRhbC9jcmwvQ0EtQ09ERTEwMC5jcmyGOmh0dHA6Ly9jYTIuY29kZTEwMC5jb20ucHkvZmlybWEtZGlnaXRhbC9jcmwvQ0EtQ09ERTEwMC5jcmwwgfgGCCsGAQUFBwEBBIHrMIHoMEYGCCsGAQUFBzAChjpodHRwOi8vY2ExLmNvZGUxMDAuY29tLnB5L2Zpcm1hLWRpZ2l0YWwvY2VyL0NBLUNPREUxMDAuY2VyMEYGCCsGAQUFBzAChjpodHRwOi8vY2EyLmNvZGUxMDAuY29tLnB5L2Zpcm1hLWRpZ2l0YWwvY2VyL0NBLUNPREUxMDAuY2VyMCoGCCsGAQUFBzABhh5odHRwOi8vY2ExLmNvZGUxMDAuY29tLnB5L29jc3AwKgYIKwYBBQUHMAGGHmh0dHA6Ly9jYTIuY29kZTEwMC5jb20ucHkvb2NzcDCCAU8GA1UdIASCAUYwggFCMIIBPgYMKwYBBAGC2UoBAQEGMIIBLDBsBggrBgEFBQcCARZgaHR0cDovL3d3dy5jb2RlMTAwLmNvbS5weS9maXJtYS1kaWdpdGFsL0NPREUxMDAlMjBQb2xpdGljYSUyMGRlJTIwQ2VydGlmaWNhY2lvbiUyMEYyJTIwdjIuMC5wZGYAMGYGCCsGAQUFBwICMFoeWABQAG8AbABpAHQAaQBjAGEAIABkAGUAIABjAGUAcgB0AGkAZgBpAGMAYQBjAGkAbwBuACAARgAyACAAZABlACAAQwBvAGQAZQAxADAAMAAgAFMALgBBAC4wVAYIKwYBBQUHAgIwSB5GAEMAbwBkAGUAIAAxADAAMAAgAFMALgBBAC4AIABDAGUAcgB0AGkAZgBpAGMAYQB0AGUAIABQAG8AbABpAGMAeQAgAEYAMjAfBgNVHREEGDAWgRRTQkFSUkVUT0BEQVRBLkNPTS5QWTANBgkqhkiG9w0BAQsFAAOCAgEAZbr92vw+1nyDk3tSYkGbSdfMOVI5X4pPDpYakD9YKKQPiNxZtWW4w8FFYThcG4AtDqjtnBCZef/qnhT3h86ZBgOFcIB4Mazsx8uV51W3SZcjImWB9fheNE9qDylMbCGYSkfneQ6i4WlyEsCATOqcRJt4V/zSLoTqd7Ueqz73aDM6DQK2HZvKUYsX8KkiBX3mow53lB+r1642xhdFY3n+TLQjvXGpc22TGqJxkr9SUcu2p9gVHlUOLbr+uTb8eoYYwt4mDX5ifY7sI1EBxoN8x0arvPuL+53QJTtxrlpz3ZRfrhIT04WfeTu0iFef9o4vTB5i5ELid7QX20NbRQPqsTF3E8k7RS8ud/luzcLg9Gb3FoTYBHpP71QhkZYsbJ1WGtK1FNNHixLj1z2Sw2eGcti+1PMkac3gSQw5ZW7gDwZcHdTUKpBttpGqAiho1sPD8cHV14HEHhd+6UGgKqaCzJoLGjY8dW9n51/t8qYkpcDUYEV3sytoUlD1MHj86yn8321aOOqnvLxu9DAWKlOgZ4WO5YTTEVTTAiFhmeL47VKUUhtT3d0/eMabBNACuwR0VwRIBprob9rIgm19jL9AIhEhKGcMQtGHNW1qmlhKL8mTHwO/4m2Uxu0gY32QQEXywsmUW29UFILPSa1NFAFYYNTSXcPJbz7EQ20FhzlljK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u89x5qE38/OvGGqmyJP3i7y7BM5bDNgtnknXMDUCSRA=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iWm9wwn2H33fRtoB5xzBzEX1wbYwnV4+SJ1DPpq9WhE=</DigestValue>
      </Reference>
      <Reference URI="/xl/media/image1.emf?ContentType=image/x-emf">
        <DigestMethod Algorithm="http://www.w3.org/2001/04/xmlenc#sha256"/>
        <DigestValue>mtUWVm5HrAFRX38DMySnEkWa2KmnhRet11KLy5unQ9o=</DigestValue>
      </Reference>
      <Reference URI="/xl/media/image2.emf?ContentType=image/x-emf">
        <DigestMethod Algorithm="http://www.w3.org/2001/04/xmlenc#sha256"/>
        <DigestValue>nNolww7kp1FgbvO25rVgi+wHikYW/hV5dDAhKxgEaP0=</DigestValue>
      </Reference>
      <Reference URI="/xl/sharedStrings.xml?ContentType=application/vnd.openxmlformats-officedocument.spreadsheetml.sharedStrings+xml">
        <DigestMethod Algorithm="http://www.w3.org/2001/04/xmlenc#sha256"/>
        <DigestValue>3k6mux2cFxH4m9ky8FtZnUk24JJO6IJLg9Yque8+jeY=</DigestValue>
      </Reference>
      <Reference URI="/xl/styles.xml?ContentType=application/vnd.openxmlformats-officedocument.spreadsheetml.styles+xml">
        <DigestMethod Algorithm="http://www.w3.org/2001/04/xmlenc#sha256"/>
        <DigestValue>+B/lsfEAg1kLLtMgKVhzwxDWAVHqA4w+Xf9a6cUEzS4=</DigestValue>
      </Reference>
      <Reference URI="/xl/theme/theme1.xml?ContentType=application/vnd.openxmlformats-officedocument.theme+xml">
        <DigestMethod Algorithm="http://www.w3.org/2001/04/xmlenc#sha256"/>
        <DigestValue>Ny0zSV5BhlKoPbSG546/1qIJBQN8c5rJz/oSiLkcESw=</DigestValue>
      </Reference>
      <Reference URI="/xl/workbook.xml?ContentType=application/vnd.openxmlformats-officedocument.spreadsheetml.sheet.main+xml">
        <DigestMethod Algorithm="http://www.w3.org/2001/04/xmlenc#sha256"/>
        <DigestValue>6BWeWdqyHrYsgLiosGmhVtxlGUKY7NMVVs5cu3bgW8o=</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GNE+C/zheLvjogb+CVYLOgWfla+Sg4T04eZMRJtrm6k=</DigestValue>
      </Reference>
      <Reference URI="/xl/worksheets/sheet10.xml?ContentType=application/vnd.openxmlformats-officedocument.spreadsheetml.worksheet+xml">
        <DigestMethod Algorithm="http://www.w3.org/2001/04/xmlenc#sha256"/>
        <DigestValue>QVJ8w3m0SRXG56hSciNnFjKehvJRr7mkcq75fiueOyQ=</DigestValue>
      </Reference>
      <Reference URI="/xl/worksheets/sheet11.xml?ContentType=application/vnd.openxmlformats-officedocument.spreadsheetml.worksheet+xml">
        <DigestMethod Algorithm="http://www.w3.org/2001/04/xmlenc#sha256"/>
        <DigestValue>N7kIpbGGUwCuD11Sa2Y3lZOTL5Oz/O9vvCyLw04aVi4=</DigestValue>
      </Reference>
      <Reference URI="/xl/worksheets/sheet12.xml?ContentType=application/vnd.openxmlformats-officedocument.spreadsheetml.worksheet+xml">
        <DigestMethod Algorithm="http://www.w3.org/2001/04/xmlenc#sha256"/>
        <DigestValue>jl4+8JAawUiCWNd/ogiHvKiVm2dMqGtmDK55P30z16g=</DigestValue>
      </Reference>
      <Reference URI="/xl/worksheets/sheet13.xml?ContentType=application/vnd.openxmlformats-officedocument.spreadsheetml.worksheet+xml">
        <DigestMethod Algorithm="http://www.w3.org/2001/04/xmlenc#sha256"/>
        <DigestValue>ZBEC05KtzfmAbPSU2XrX+K756coFj2CttKQsTYW5acg=</DigestValue>
      </Reference>
      <Reference URI="/xl/worksheets/sheet14.xml?ContentType=application/vnd.openxmlformats-officedocument.spreadsheetml.worksheet+xml">
        <DigestMethod Algorithm="http://www.w3.org/2001/04/xmlenc#sha256"/>
        <DigestValue>OvRMuUqxPsFbrsDwVGff3jcSooRq4PjaBHwGIzwUk3s=</DigestValue>
      </Reference>
      <Reference URI="/xl/worksheets/sheet15.xml?ContentType=application/vnd.openxmlformats-officedocument.spreadsheetml.worksheet+xml">
        <DigestMethod Algorithm="http://www.w3.org/2001/04/xmlenc#sha256"/>
        <DigestValue>11VDTJkOpx3SyQmFKhXxLTf3gxWeUmT1nwrRJMLM7zU=</DigestValue>
      </Reference>
      <Reference URI="/xl/worksheets/sheet2.xml?ContentType=application/vnd.openxmlformats-officedocument.spreadsheetml.worksheet+xml">
        <DigestMethod Algorithm="http://www.w3.org/2001/04/xmlenc#sha256"/>
        <DigestValue>CAJ7ZoTIEe0hlqHOIGyoNoqromKS50auuyhHPabgp74=</DigestValue>
      </Reference>
      <Reference URI="/xl/worksheets/sheet3.xml?ContentType=application/vnd.openxmlformats-officedocument.spreadsheetml.worksheet+xml">
        <DigestMethod Algorithm="http://www.w3.org/2001/04/xmlenc#sha256"/>
        <DigestValue>d88FTW1DJKgwRkfa6v+cks90uY/hEb0hE3gLhoP4gI8=</DigestValue>
      </Reference>
      <Reference URI="/xl/worksheets/sheet4.xml?ContentType=application/vnd.openxmlformats-officedocument.spreadsheetml.worksheet+xml">
        <DigestMethod Algorithm="http://www.w3.org/2001/04/xmlenc#sha256"/>
        <DigestValue>dlKbKzdxl98ldq/vMBbDFqMSYemdN5RBkwgkOWwWisU=</DigestValue>
      </Reference>
      <Reference URI="/xl/worksheets/sheet5.xml?ContentType=application/vnd.openxmlformats-officedocument.spreadsheetml.worksheet+xml">
        <DigestMethod Algorithm="http://www.w3.org/2001/04/xmlenc#sha256"/>
        <DigestValue>Rd72GLxr+nEypCOOlZxHyDSu3jDF7SYgNL1YkXFQJ/I=</DigestValue>
      </Reference>
      <Reference URI="/xl/worksheets/sheet6.xml?ContentType=application/vnd.openxmlformats-officedocument.spreadsheetml.worksheet+xml">
        <DigestMethod Algorithm="http://www.w3.org/2001/04/xmlenc#sha256"/>
        <DigestValue>ca56uatZSAO8nD26AuQF2JGqjOrfgV6gtu+EbtFA+FA=</DigestValue>
      </Reference>
      <Reference URI="/xl/worksheets/sheet7.xml?ContentType=application/vnd.openxmlformats-officedocument.spreadsheetml.worksheet+xml">
        <DigestMethod Algorithm="http://www.w3.org/2001/04/xmlenc#sha256"/>
        <DigestValue>fv5TcdaMEbKAOILfPAgU0WRkOoMQmSK4UlRRoICQHyg=</DigestValue>
      </Reference>
      <Reference URI="/xl/worksheets/sheet8.xml?ContentType=application/vnd.openxmlformats-officedocument.spreadsheetml.worksheet+xml">
        <DigestMethod Algorithm="http://www.w3.org/2001/04/xmlenc#sha256"/>
        <DigestValue>ksH+72mg3LcHbu0XYuIiGQRUrEiwBSk+hU1/pXXGEk8=</DigestValue>
      </Reference>
      <Reference URI="/xl/worksheets/sheet9.xml?ContentType=application/vnd.openxmlformats-officedocument.spreadsheetml.worksheet+xml">
        <DigestMethod Algorithm="http://www.w3.org/2001/04/xmlenc#sha256"/>
        <DigestValue>aA0IJ5jEALTCF44KQMUF662idTv6ydjVIsRrWKOQk0o=</DigestValue>
      </Reference>
    </Manifest>
    <SignatureProperties>
      <SignatureProperty Id="idSignatureTime" Target="#idPackageSignature">
        <mdssi:SignatureTime xmlns:mdssi="http://schemas.openxmlformats.org/package/2006/digital-signature">
          <mdssi:Format>YYYY-MM-DDThh:mm:ssTZD</mdssi:Format>
          <mdssi:Value>2021-05-03T20:43:00Z</mdssi:Value>
        </mdssi:SignatureTime>
      </SignatureProperty>
    </SignatureProperties>
  </Object>
  <Object Id="idOfficeObject">
    <SignatureProperties>
      <SignatureProperty Id="idOfficeV1Details" Target="#idPackageSignature">
        <SignatureInfoV1 xmlns="http://schemas.microsoft.com/office/2006/digsig">
          <SetupID>{2020F2AE-281F-4E6D-9622-CA85F5D4CC78}</SetupID>
          <SignatureText>SB</SignatureText>
          <SignatureImage/>
          <SignatureComments/>
          <WindowsVersion>6.1</WindowsVersion>
          <OfficeVersion>15.0</OfficeVersion>
          <ApplicationVersion>15.0</ApplicationVersion>
          <Monitors>1</Monitors>
          <HorizontalResolution>1280</HorizontalResolution>
          <VerticalResolution>1024</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2021-05-03T20:43:00Z</xd:SigningTime>
          <xd:SigningCertificate>
            <xd:Cert>
              <xd:CertDigest>
                <DigestMethod Algorithm="http://www.w3.org/2001/04/xmlenc#sha256"/>
                <DigestValue>DlPHT8Cr0CHlsX/fNa3MeS8sEzU/lE+GcFAfE5K5rEE=</DigestValue>
              </xd:CertDigest>
              <xd:IssuerSerial>
                <X509IssuerName>CN=CA-CODE100 S.A., C=PY, O=CODE100 S.A., SERIALNUMBER=RUC 80080610-7</X509IssuerName>
                <X509SerialNumber>2051668627608033522566089387075710078387500075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4BAAB/AAAAAAAAAAAAAABiJQAAoREAACBFTUYAAAEAPBoAAKIAAAAGAAAAAAAAAAAAAAAAAAAAAAUAAAAEAADEAQAAaQEAAAAAAAAAAAAAAAAAAOPjBgAcgwU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OAQAAfwAAAAAAAAAAAAAADwEAAIAAAAAhAPAAAAAAAAAAAAAAAIA/AAAAAAAAAAAAAIA/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AAAAAAAAAAAAAAAPAQAAgAAAACEA8AAAAAAAAAAAAAAAgD8AAAAAAAAAAAAAgD8AAAAAAAAAAAAAAAAAAAAAAAAAAAAAAAAAAAAAAAAAACUAAAAMAAAAAAAAgCgAAAAMAAAAAQAAACcAAAAYAAAAAQAAAAAAAADw8PAAAAAAACUAAAAMAAAAAQAAAEwAAABkAAAAAAAAAAAAAAAOAQAAfwAAAAAAAAAAAAAADwEAAIAAAAAhAPAAAAAAAAAAAAAAAIA/AAAAAAAAAAAAAIA/AAAAAAAAAAAAAAAAAAAAAAAAAAAAAAAAAAAAAAAAAAAlAAAADAAAAAAAAIAoAAAADAAAAAEAAAAnAAAAGAAAAAEAAAAAAAAA////AAAAAAAlAAAADAAAAAEAAABMAAAAZAAAAAAAAAAAAAAADgEAAH8AAAAAAAAAAAAAAA8BAACAAAAAIQDwAAAAAAAAAAAAAACAPwAAAAAAAAAAAACAPwAAAAAAAAAAAAAAAAAAAAAAAAAAAAAAAAAAAAAAAAAAJQAAAAwAAAAAAACAKAAAAAwAAAABAAAAJwAAABgAAAABAAAAAAAAAP///wAAAAAAJQAAAAwAAAABAAAATAAAAGQAAAAAAAAAAAAAAA4BAAB/AAAAAAAAAAAAAAAP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Ip3gpN0UgB12m24Gdpt//8AAAAA93Z+WgAAxM4gAEgCu3UAAAAAaEZPABjOIABo8/h2AAAAAAAAQ2hhclVwcGVyVwACindSk3RSBM8gAAAAAABwziAAgAHAdQ1cu3XfW7t1cM4gAGQBAADiZil34mYpd4hvUgAACAAAAAIAAAAAAACQziAAdW4pdwAAAAAAAAAAys8gAAkAAAC4zyAACQAAAAAAAAAAAAAAuM8gAMjOIADa7Sh3AAAAAAACAAAAACAACQAAALjPIAAJAAAATBIqdwAAAAAAAAAAuM8gAAkAAAAAAAAA9M4gAJgwKHcAAAAAAAIAALjPIAAJAAAAZHYACAAAAAAlAAAADAAAAAEAAAAYAAAADAAAAAAAAAISAAAADAAAAAEAAAAeAAAAGAAAAL0AAAAEAAAA9wAAABEAAAAlAAAADAAAAAEAAABUAAAAiAAAAL4AAAAEAAAA9QAAABAAAAABAAAAAEANQgAEDUK+AAAABAAAAAoAAABMAAAAAAAAAAAAAAAAAAAA//////////9gAAAAMAAzAC8AMAA1AC8AMgAwADIAMQAGAAAABgAAAAQAAAAGAAAABgAAAAQAAAAGAAAABgAAAAYAAAAGAAAASwAAAEAAAAAwAAAABQAAACAAAAABAAAAAQAAABAAAAAAAAAAAAAAAA8BAACAAAAAAAAAAAAAAAAPAQAAgAAAAFIAAABwAQAAAgAAABAAAAAHAAAAAAAAAAAAAAC8AgAAAAAAAAECAiJTAHkAcwB0AGUAbQAAAAAAAAAAAAAAAAAAAAAAAAAAAAAAAAAAAAAAAAAAAAAAAAAAAAAAAAAAAAAAAAAAAAAAAAAAACAAAADgThkLAwAAAHjjEQt4hk8AmIdPAIgfGQuIJ1AAfNSfADDzIABcooNsMPUgAM1Njneejt0l/v///zTkiXeS4Yl3AABPABAAAADghRgLIGN+bBjUn00QKusASIBbAAQ76wAAAAAA4mYpd+JmKXfM8yAAAAgAAAACAAAAAAAAJPQgAHVuKXcAAAAAAAAAAFr1IAAHAAAATPUgAAcAAAAAAAAAAAAAAEz1IABc9CAA2u0odwAAAAAAAgAAAAAgAAcAAABM9SAABwAAAEwSKncAAAAAAAAAAEz1IAAHAAAAAAAAAIj0IACYMCh3AAAAAAACAABM9SAABw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BPAECKhQ6o4oUOWElPAAEAAAAQnS4LAAAAAMj6hA6o4oUOWElPABgChQ4AAAAAyPqEDqhWh2wDAAAAsFaHbAEAAABwFisL0Du4bCBjfmykViAAgAHAdQ1cu3XfW7t1pFYgAGQBAADiZil34mYpd4DlKgsACAAAAAIAAAAAAADEViAAdW4pdwAAAAAAAAAA+FcgAAYAAADsVyAABgAAAAAAAAAAAAAA7FcgAPxWIADa7Sh3AAAAAAACAAAAACAABgAAAOxXIAAGAAAATBIqdwAAAAAAAAAA7FcgAAYAAAAAAAAAKFcgAJgwKHcAAAAAAAIAAOxXIAAGAAAAZHYACAAAAAAlAAAADAAAAAMAAAAYAAAADAAAAAAAAAISAAAADAAAAAEAAAAWAAAADAAAAAgAAABUAAAAVAAAAAoAAAAnAAAAHgAAAEoAAAABAAAAAEANQgAEDUIKAAAASwAAAAEAAABMAAAABAAAAAkAAAAnAAAAIAAAAEsAAABQAAAAWAA3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8AAAARwAAACkAAAAzAAAAFAAAABUAAAAhAPAAAAAAAAAAAAAAAIA/AAAAAAAAAAAAAIA/AAAAAAAAAAAAAAAAAAAAAAAAAAAAAAAAAAAAAAAAAAAlAAAADAAAAAAAAIAoAAAADAAAAAQAAABSAAAAcAEAAAQAAADw////AAAAAAAAAAAAAAAAkAEAAAAAAAEAAAAAcwBlAGcAbwBlACAAdQBpAAAAAAAAAAAAAAAAAAAAAAAAAAAAAAAAAAAAAAAAAAAAAAAAAAAAAAAAAAAAAAAAAAAAIAAAAAAAYFUgAJfHkmynDgGL0I7tALnDkmywKusA0I7tABgwJwsVAAAA0I7tAOXDkmzYkFgA0I7tABUAAAACAAAAAAAAAFgAAAAAAAAAtFUgACheu3UAAE8ADVy7dd9bu3XcVSAAZAEAAOJmKXfiZil3WK2FDgAIAAAAAgAAAAAAAPxVIAB1bil3AAAAAAAAAAA2VyAACQAAACRXIAAJAAAAAAAAAAAAAAAkVyAANFYgANrtKHcAAAAAAAIAAAAAIAAJAAAAJFcgAAkAAABMEip3AAAAAAAAAAAkVyAACQAAAAAAAABgViAAmDAodwAAAAAAAgAAJFcgAAkAAABkdgAIAAAAACUAAAAMAAAABAAAABgAAAAMAAAAAAAAAhIAAAAMAAAAAQAAAB4AAAAYAAAAKQAAADMAAAA9AAAASAAAACUAAAAMAAAABAAAAFQAAABYAAAAKgAAADMAAAA7AAAARwAAAAEAAAAAQA1CAAQNQioAAAAzAAAAAgAAAEwAAAAAAAAAAAAAAAAAAAD//////////1AAAABTAEIACQAAAAkAAABLAAAAQAAAADAAAAAFAAAAIAAAAAEAAAABAAAAEAAAAAAAAAAAAAAADwEAAIAAAAAAAAAAAAAAAA8BAACAAAAAJQAAAAwAAAACAAAAJwAAABgAAAAFAAAAAAAAAP///wAAAAAAJQAAAAwAAAAFAAAATAAAAGQAAAAAAAAAUAAAAA4BAAB8AAAAAAAAAFAAAAAP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ISAAAADAAAAAEAAAAeAAAAGAAAAAkAAABQAAAAAAEAAF0AAAAlAAAADAAAAAEAAABUAAAAnAAAAAoAAABQAAAAWwAAAFwAAAABAAAAAEANQgAEDUIKAAAAUAAAAA0AAABMAAAAAAAAAAAAAAAAAAAA//////////9oAAAAUwBJAEwATQBBACAAQgBBAFIAUgBFAFQATwAAAAYAAAADAAAABQAAAAoAAAAHAAAAAwAAAAcAAAAHAAAABwAAAAcAAAAGAAAABQAAAAkAAABLAAAAQAAAADAAAAAFAAAAIAAAAAEAAAABAAAAEAAAAAAAAAAAAAAADwEAAIAAAAAAAAAAAAAAAA8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FAQAAfAAAAAkAAABwAAAA/QAAAA0AAAAhAPAAAAAAAAAAAAAAAIA/AAAAAAAAAAAAAIA/AAAAAAAAAAAAAAAAAAAAAAAAAAAAAAAAAAAAAAAAAAAlAAAADAAAAAAAAIAoAAAADAAAAAUAAAAlAAAADAAAAAEAAAAYAAAADAAAAAAAAAISAAAADAAAAAEAAAAWAAAADAAAAAAAAABUAAAASAEAAAoAAABwAAAABAEAAHwAAAABAAAAAEANQgAEDUIKAAAAcAAAACoAAABMAAAABAAAAAkAAABwAAAABgEAAH0AAACgAAAARgBpAHIAbQBhAGQAbwAgAHAAbwByADoAIABNAEEAUgBJAEEAIABTAEkATABNAEEAIABCAEEAUgBSAEUAVABPACAARABFACAAQwBVAEUATgBDAEEABgAAAAMAAAAEAAAACQAAAAYAAAAHAAAABwAAAAMAAAAHAAAABwAAAAQAAAADAAAAAwAAAAoAAAAHAAAABwAAAAMAAAAHAAAAAwAAAAYAAAADAAAABQAAAAoAAAAHAAAAAwAAAAcAAAAHAAAABwAAAAcAAAAGAAAABQAAAAkAAAADAAAACAAAAAYAAAADAAAABwAAAAgAAAAGAAAACAAAAAcAAAAHAAAAFgAAAAwAAAAAAAAAJQAAAAwAAAACAAAADgAAABQAAAAAAAAAEAAAABQAAAA=</Object>
  <Object Id="idInvalidSigLnImg">AQAAAGwAAAAAAAAAAAAAAA4BAAB/AAAAAAAAAAAAAABiJQAAoREAACBFTUYAAAEA2B0AAKgAAAAGAAAAAAAAAAAAAAAAAAAAAAUAAAAEAADEAQAAaQEAAAAAAAAAAAAAAAAAAOPjBgAcgwU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OAQAAfwAAAAAAAAAAAAAADwEAAIAAAAAhAPAAAAAAAAAAAAAAAIA/AAAAAAAAAAAAAIA/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AAAAAAAAAAAAAAAPAQAAgAAAACEA8AAAAAAAAAAAAAAAgD8AAAAAAAAAAAAAgD8AAAAAAAAAAAAAAAAAAAAAAAAAAAAAAAAAAAAAAAAAACUAAAAMAAAAAAAAgCgAAAAMAAAAAQAAACcAAAAYAAAAAQAAAAAAAADw8PAAAAAAACUAAAAMAAAAAQAAAEwAAABkAAAAAAAAAAAAAAAOAQAAfwAAAAAAAAAAAAAADwEAAIAAAAAhAPAAAAAAAAAAAAAAAIA/AAAAAAAAAAAAAIA/AAAAAAAAAAAAAAAAAAAAAAAAAAAAAAAAAAAAAAAAAAAlAAAADAAAAAAAAIAoAAAADAAAAAEAAAAnAAAAGAAAAAEAAAAAAAAA////AAAAAAAlAAAADAAAAAEAAABMAAAAZAAAAAAAAAAAAAAADgEAAH8AAAAAAAAAAAAAAA8BAACAAAAAIQDwAAAAAAAAAAAAAACAPwAAAAAAAAAAAACAPwAAAAAAAAAAAAAAAAAAAAAAAAAAAAAAAAAAAAAAAAAAJQAAAAwAAAAAAACAKAAAAAwAAAABAAAAJwAAABgAAAABAAAAAAAAAP///wAAAAAAJQAAAAwAAAABAAAATAAAAGQAAAAAAAAAAAAAAA4BAAB/AAAAAAAAAAAAAAAP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XAAAAAAcKDQcKDQcJDQ4WMShFrjFU1TJV1gECBAIDBAECBQoRKyZBowsTMXAAAAAAfqbJd6PIeqDCQFZ4JTd0Lk/HMVPSGy5uFiE4GypVJ0KnHjN9AAABIQAAAACcz+7S6ffb7fnC0t1haH0hMm8aLXIuT8ggOIwoRKslP58cK08AAAExAAAAAMHg9P///////////+bm5k9SXjw/SzBRzTFU0y1NwSAyVzFGXwEBAhEACA8mnM/u69/SvI9jt4tgjIR9FBosDBEjMVTUMlXWMVPRKUSeDxk4AAAAAQEAAADT6ff///////+Tk5MjK0krSbkvUcsuT8YVJFoTIFIrSbgtTcEQHEchAAAAAJzP7vT6/bTa8kRleixHhy1Nwi5PxiQtTnBwcJKSki81SRwtZAgOI8EAAAAAweD02+35gsLqZ5q6Jz1jNEJyOUZ4qamp+/v7////wdPeVnCJAQECvv8AAACv1/Ho8/ubzu6CwuqMudS3u769vb3////////////L5fZymsABAgM8PQAAAK/X8fz9/uLx+snk9uTy+vz9/v///////////////8vl9nKawAECA7iBAAAAotHvtdryxOL1xOL1tdry0+r32+350+r3tdryxOL1pdPvc5rAAQID5oQAAABpj7ZnjrZqj7Zqj7ZnjrZtkbdukrdtkbdnjrZqj7ZojrZ3rdUCAwTXgwAAAAAAAAAAAAAAAAAAAAAAAAAAAAAAAAAAAAAAAAAAAAAAAAAAAAAAAPxw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CKd4KTdFIAddptuBnabf//AAAAAPd2floAAMTOIABIArt1AAAAAGhGTwAYziAAaPP4dgAAAAAAAENoYXJVcHBlclcAAop3UpN0UgTPIAAAAAAAcM4gAIABwHUNXLt131u7dXDOIABkAQAA4mYpd+JmKXeIb1IAAAgAAAACAAAAAAAAkM4gAHVuKXcAAAAAAAAAAMrPIAAJAAAAuM8gAAkAAAAAAAAAAAAAALjPIADIziAA2u0odwAAAAAAAgAAAAAgAAkAAAC4zyAACQAAAEwSKncAAAAAAAAAALjPIAAJAAAAAAAAAPTOIACYMCh3AAAAAAACAAC4zyAACQAAAGR2AAgAAAAAJQAAAAwAAAABAAAAGAAAAAwAAAD/AAACEgAAAAwAAAABAAAAHgAAABgAAAAiAAAABAAAAHIAAAARAAAAJQAAAAwAAAABAAAAVAAAAKgAAAAjAAAABAAAAHAAAAAQAAAAAQAAAABADUIABA1CIwAAAAQAAAAPAAAATAAAAAAAAAAAAAAAAAAAAP//////////bAAAAEYAaQByAG0AYQAgAG4AbwAgAHYA4QBsAGkAZABhAAAABgAAAAMAAAAEAAAACQAAAAYAAAADAAAABwAAAAcAAAADAAAABQAAAAYAAAADAAAAAwAAAAcAAAAGAAAASwAAAEAAAAAwAAAABQAAACAAAAABAAAAAQAAABAAAAAAAAAAAAAAAA8BAACAAAAAAAAAAAAAAAAPAQAAgAAAAFIAAABwAQAAAgAAABAAAAAHAAAAAAAAAAAAAAC8AgAAAAAAAAECAiJTAHkAcwB0AGUAbQAAAAAAAAAAAAAAAAAAAAAAAAAAAAAAAAAAAAAAAAAAAAAAAAAAAAAAAAAAAAAAAAAAAAAAAAAAACAAAADgThkLAwAAAHjjEQt4hk8AmIdPAIgfGQuIJ1AAfNSfADDzIABcooNsMPUgAM1Njneejt0l/v///zTkiXeS4Yl3AABPABAAAADghRgLIGN+bBjUn00QKusASIBbAAQ76wAAAAAA4mYpd+JmKXfM8yAAAAgAAAACAAAAAAAAJPQgAHVuKXcAAAAAAAAAAFr1IAAHAAAATPUgAAcAAAAAAAAAAAAAAEz1IABc9CAA2u0odwAAAAAAAgAAAAAgAAcAAABM9SAABwAAAEwSKncAAAAAAAAAAEz1IAAHAAAAAAAAAIj0IACYMCh3AAAAAAACAABM9SAABw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BPAECKhQ6o4oUOWElPAAEAAAAQnS4LAAAAAMj6hA6o4oUOWElPABgChQ4AAAAAyPqEDqhWh2wDAAAAsFaHbAEAAABwFisL0Du4bCBjfmykViAAgAHAdQ1cu3XfW7t1pFYgAGQBAADiZil34mYpd4DlKgsACAAAAAIAAAAAAADEViAAdW4pdwAAAAAAAAAA+FcgAAYAAADsVyAABgAAAAAAAAAAAAAA7FcgAPxWIADa7Sh3AAAAAAACAAAAACAABgAAAOxXIAAGAAAATBIqdwAAAAAAAAAA7FcgAAYAAAAAAAAAKFcgAJgwKHcAAAAAAAIAAOxXIAAGAAAAZHYACAAAAAAlAAAADAAAAAMAAAAYAAAADAAAAAAAAAISAAAADAAAAAEAAAAWAAAADAAAAAgAAABUAAAAVAAAAAoAAAAnAAAAHgAAAEoAAAABAAAAAEANQgAEDU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8AAAARwAAACkAAAAzAAAAFAAAABUAAAAhAPAAAAAAAAAAAAAAAIA/AAAAAAAAAAAAAIA/AAAAAAAAAAAAAAAAAAAAAAAAAAAAAAAAAAAAAAAAAAAlAAAADAAAAAAAAIAoAAAADAAAAAQAAABSAAAAcAEAAAQAAADw////AAAAAAAAAAAAAAAAkAEAAAAAAAEAAAAAcwBlAGcAbwBlACAAdQBpAAAAAAAAAAAAAAAAAAAAAAAAAAAAAAAAAAAAAAAAAAAAAAAAAAAAAAAAAAAAAAAAAAAAIAAAAAAAYFUgAJfHkmynDgGL0I7tALnDkmywKusA0I7tABgwJwsVAAAA0I7tAOXDkmzYkFgA0I7tABUAAAACAAAAAAAAAFgAAAAAAAAAtFUgACheu3UAAE8ADVy7dd9bu3XcVSAAZAEAAOJmKXfiZil3WK2FDgAIAAAAAgAAAAAAAPxVIAB1bil3AAAAAAAAAAA2VyAACQAAACRXIAAJAAAAAAAAAAAAAAAkVyAANFYgANrtKHcAAAAAAAIAAAAAIAAJAAAAJFcgAAkAAABMEip3AAAAAAAAAAAkVyAACQAAAAAAAABgViAAmDAodwAAAAAAAgAAJFcgAAkAAABkdgAIAAAAACUAAAAMAAAABAAAABgAAAAMAAAAAAAAAhIAAAAMAAAAAQAAAB4AAAAYAAAAKQAAADMAAAA9AAAASAAAACUAAAAMAAAABAAAAFQAAABYAAAAKgAAADMAAAA7AAAARwAAAAEAAAAAQA1CAAQNQioAAAAzAAAAAgAAAEwAAAAAAAAAAAAAAAAAAAD//////////1AAAABTAEIACQAAAAkAAABLAAAAQAAAADAAAAAFAAAAIAAAAAEAAAABAAAAEAAAAAAAAAAAAAAADwEAAIAAAAAAAAAAAAAAAA8BAACAAAAAJQAAAAwAAAACAAAAJwAAABgAAAAFAAAAAAAAAP///wAAAAAAJQAAAAwAAAAFAAAATAAAAGQAAAAAAAAAUAAAAA4BAAB8AAAAAAAAAFAAAAAP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ISAAAADAAAAAEAAAAeAAAAGAAAAAkAAABQAAAAAAEAAF0AAAAlAAAADAAAAAEAAABUAAAAnAAAAAoAAABQAAAAWwAAAFwAAAABAAAAAEANQgAEDUIKAAAAUAAAAA0AAABMAAAAAAAAAAAAAAAAAAAA//////////9oAAAAUwBJAEwATQBBACAAQgBBAFIAUgBFAFQATwAyAAYAAAADAAAABQAAAAoAAAAHAAAAAwAAAAcAAAAHAAAABwAAAAcAAAAGAAAABQAAAAkAAABLAAAAQAAAADAAAAAFAAAAIAAAAAEAAAABAAAAEAAAAAAAAAAAAAAADwEAAIAAAAAAAAAAAAAAAA8BAACAAAAAJQAAAAwAAAACAAAAJwAAABgAAAAFAAAAAAAAAP///wAAAAAAJQAAAAwAAAAFAAAATAAAAGQAAAAJAAAAYAAAAP8AAABsAAAACQAAAGAAAAD3AAAADQAAACEA8AAAAAAAAAAAAAAAgD8AAAAAAAAAAAAAgD8AAAAAAAAAAAAAAAAAAAAAAAAAAAAAAAAAAAAAAAAAACUAAAAMAAAAAAAAgCgAAAAMAAAABQAAACcAAAAYAAAABQAAAAAAAAD///8AAAAAACUAAAAMAAAABQAAAEwAAABkAAAACQAAAHAAAAAFAQAAfAAAAAkAAABwAAAA/QAAAA0AAAAhAPAAAAAAAAAAAAAAAIA/AAAAAAAAAAAAAIA/AAAAAAAAAAAAAAAAAAAAAAAAAAAAAAAAAAAAAAAAAAAlAAAADAAAAAAAAIAoAAAADAAAAAUAAAAlAAAADAAAAAEAAAAYAAAADAAAAAAAAAISAAAADAAAAAEAAAAWAAAADAAAAAAAAABUAAAASAEAAAoAAABwAAAABAEAAHwAAAABAAAAAEANQgAEDUIKAAAAcAAAACoAAABMAAAABAAAAAkAAABwAAAABgEAAH0AAACgAAAARgBpAHIAbQBhAGQAbwAgAHAAbwByADoAIABNAEEAUgBJAEEAIABTAEkATABNAEEAIABCAEEAUgBSAEUAVABPACAARABFACAAQwBVAEUATgBDAEEABgAAAAMAAAAEAAAACQAAAAYAAAAHAAAABwAAAAMAAAAHAAAABwAAAAQAAAADAAAAAwAAAAoAAAAHAAAABwAAAAMAAAAHAAAAAwAAAAYAAAADAAAABQAAAAoAAAAHAAAAAwAAAAcAAAAHAAAABwAAAAcAAAAGAAAABQAAAAkAAAADAAAACAAAAAYAAAADAAAABwAAAAgAAAAGAAAACAAAAAc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eU6JX58i+DUsicXJxx4ZEIyaZRCqxbpkV2kGX5x8Jvo=</DigestValue>
    </Reference>
    <Reference Type="http://www.w3.org/2000/09/xmldsig#Object" URI="#idOfficeObject">
      <DigestMethod Algorithm="http://www.w3.org/2001/04/xmlenc#sha256"/>
      <DigestValue>MxAVeUzeJVqxiB6UI6YJG+BOtk9e0wecakoV5UAQEg0=</DigestValue>
    </Reference>
    <Reference Type="http://uri.etsi.org/01903#SignedProperties" URI="#idSignedProperties">
      <Transforms>
        <Transform Algorithm="http://www.w3.org/TR/2001/REC-xml-c14n-20010315"/>
      </Transforms>
      <DigestMethod Algorithm="http://www.w3.org/2001/04/xmlenc#sha256"/>
      <DigestValue>ZzO0fAIMgfut58eMDGvUYYe5adzJPLJnvt2tGC4TPFQ=</DigestValue>
    </Reference>
  </SignedInfo>
  <SignatureValue>I4CE2tPfOqoEUTERP2xNM5gF4dzJnyeJH2vyDskjfpS56F84N7sn94G4xhtJqtEf9+ceVynRydD+
nPNOpnNY39YlYxavoyf94aEVsSAZce11XaHCwcoiXVMKl/Ao0cVWos/Ji0S6718JPXUFu3ULyVvh
3vZd3unTvRy69aIBwKYJyapCQWYrPWNKhJLedy1BUnYboH49vyHv2XF6y3e+FcO4HgceRRImZajl
tvpwzeja9zxXBjmkvq0aRrml+nkRXSjBsGM4RrYPB61MiCIE55nKtoLTc/fmWOam8x/Tx1WUvfV6
OJg/Bl0sYeDIFofMVoHa6ttQyfEF6pgvyVsYLA==</SignatureValue>
  <KeyInfo>
    <X509Data>
      <X509Certificate>MIIIEDCCBfigAwIBAgITXAAAIkjrqBT0ju1tzQAAAAAiSDANBgkqhkiG9w0BAQsFADBXMRcwFQYDVQQFEw5SVUMgODAwODA2MTAtNzEVMBMGA1UEChMMQ09ERTEwMCBTLkEuMQswCQYDVQQGEwJQWTEYMBYGA1UEAxMPQ0EtQ09ERTEwMCBTLkEuMB4XDTIwMDEwOTE2MzczMFoXDTIyMDEwOTE2MzczMFowgaExIzAhBgNVBAMTGkhFQ1RPUiBEQU1JQU4gQ0FDRVJFUyBCQUVaMRcwFQYDVQQKEw5QRVJTT05BIEZJU0lDQTELMAkGA1UEBhMCUFkxFjAUBgNVBCoTDUhFQ1RPUiBEQU1JQU4xFTATBgNVBAQTDENBQ0VSRVMgQkFFWjESMBAGA1UEBRMJQ0kzMzg2ODg4MREwDwYDVQQLEwhGSVJNQSBGMjCCASIwDQYJKoZIhvcNAQEBBQADggEPADCCAQoCggEBAK4PZ4W5BUjbNF6u/XmgP8e67+H6WritYmYQordxA5jYDvJoR52p6z675QUfSDcVfybUzDokQ/EawtBriv/FQT/xRt0LWj7bEu94rQsbIXYCDH7ykQxgMeWGcmRhYigV7nN0e8Imc1genDJtZtqOVy5xxMztO/Ruc7pfNhtSyFBthWX9f8xEXfL0HBk31YBy4bWpvn2SPApSA361Hdc7GF/nqez8XaQQ5XJSUl75p4wwW6DtnA2Xy+FRekZR6n8PPD7tJ1G5WznQQzWVexD8zsMJPmX7ZCZNXWo7TXoS9a71Nj+MYAL+gC1xxk7H8vux2040qbDQdd2USAiP+8KPSUMCAwEAAaOCA4gwggOEMA4GA1UdDwEB/wQEAwIF4DAMBgNVHRMBAf8EAjAAMCAGA1UdJQEB/wQWMBQGCCsGAQUFBwMCBggrBgEFBQcDBDAdBgNVHQ4EFgQU4qNLv1n9TUFHlUjfGqTn35r6fH8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KQYDVR0RBCIwIIEeSENBQ0VSRVNAUEtGLUNPTlRST0xMRVIuQ09NLlBZMA0GCSqGSIb3DQEBCwUAA4ICAQCpJICXge+GWrUy3YcucryvZPlzsDf9WwB/4eyZBWRFmCVcA25XGtywf0E0sB0oP6n2VoU/GJnMhmDM+uDUUE+L8Gt7hJHxz9fyFlwLuWf4VUDtventt46uHqU6wbJIO9rxCDqr2kcCIa9ion3GPbNZ2PVZgT5ENy4iWlzsv11oNC6axMt9B1BkV8vAeELgdcizfLq7CwK6mobgK6vJ4cCL7y1oDCSFjQrnSPJ8KoSlFXwP9BaWGwDeZr/+0KbAptadbTN2o5slbCeRE2roo8E1JeNnCBUvCoSvmPwxVCLj4HJ1lgTTw4zKuRwfIighz3Dmm3wIslzec3rdGLWyKdg714DNA4mfGoXikW7bpyAH5bmiUbsGdgDFCaKUfcm6xOExOAPn3fxvFZMLZr2h04HOSR0rClUW75w/ZrOBX2L2MW/cPpRX2roScMZFXykfozXkAgpoaXuVSbbT4pa5OabV5NytEcrnUCFMrOVQqaXQ/xaDThKg5btMVOnpplKrp6aVjMXZ0yAHMYTFR6X2VkSoj4V+ARrbiBqsSpjBXT+D0C7DRhC3R8cOu7Ex/QiT/fxJh3LnTj8QxaoW2hZ+UFgRpkLjM5D3PL7OG2hXFuOIykXVe66ctldmmmRcaLlYowGasYJ3yflOHQUEak2RJ2YaD7l+jq2STyedwLdBuyQ8/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u89x5qE38/OvGGqmyJP3i7y7BM5bDNgtnknXMDUCSRA=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iWm9wwn2H33fRtoB5xzBzEX1wbYwnV4+SJ1DPpq9WhE=</DigestValue>
      </Reference>
      <Reference URI="/xl/media/image1.emf?ContentType=image/x-emf">
        <DigestMethod Algorithm="http://www.w3.org/2001/04/xmlenc#sha256"/>
        <DigestValue>mtUWVm5HrAFRX38DMySnEkWa2KmnhRet11KLy5unQ9o=</DigestValue>
      </Reference>
      <Reference URI="/xl/media/image2.emf?ContentType=image/x-emf">
        <DigestMethod Algorithm="http://www.w3.org/2001/04/xmlenc#sha256"/>
        <DigestValue>nNolww7kp1FgbvO25rVgi+wHikYW/hV5dDAhKxgEaP0=</DigestValue>
      </Reference>
      <Reference URI="/xl/sharedStrings.xml?ContentType=application/vnd.openxmlformats-officedocument.spreadsheetml.sharedStrings+xml">
        <DigestMethod Algorithm="http://www.w3.org/2001/04/xmlenc#sha256"/>
        <DigestValue>3k6mux2cFxH4m9ky8FtZnUk24JJO6IJLg9Yque8+jeY=</DigestValue>
      </Reference>
      <Reference URI="/xl/styles.xml?ContentType=application/vnd.openxmlformats-officedocument.spreadsheetml.styles+xml">
        <DigestMethod Algorithm="http://www.w3.org/2001/04/xmlenc#sha256"/>
        <DigestValue>+B/lsfEAg1kLLtMgKVhzwxDWAVHqA4w+Xf9a6cUEzS4=</DigestValue>
      </Reference>
      <Reference URI="/xl/theme/theme1.xml?ContentType=application/vnd.openxmlformats-officedocument.theme+xml">
        <DigestMethod Algorithm="http://www.w3.org/2001/04/xmlenc#sha256"/>
        <DigestValue>Ny0zSV5BhlKoPbSG546/1qIJBQN8c5rJz/oSiLkcESw=</DigestValue>
      </Reference>
      <Reference URI="/xl/workbook.xml?ContentType=application/vnd.openxmlformats-officedocument.spreadsheetml.sheet.main+xml">
        <DigestMethod Algorithm="http://www.w3.org/2001/04/xmlenc#sha256"/>
        <DigestValue>6BWeWdqyHrYsgLiosGmhVtxlGUKY7NMVVs5cu3bgW8o=</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GNE+C/zheLvjogb+CVYLOgWfla+Sg4T04eZMRJtrm6k=</DigestValue>
      </Reference>
      <Reference URI="/xl/worksheets/sheet10.xml?ContentType=application/vnd.openxmlformats-officedocument.spreadsheetml.worksheet+xml">
        <DigestMethod Algorithm="http://www.w3.org/2001/04/xmlenc#sha256"/>
        <DigestValue>QVJ8w3m0SRXG56hSciNnFjKehvJRr7mkcq75fiueOyQ=</DigestValue>
      </Reference>
      <Reference URI="/xl/worksheets/sheet11.xml?ContentType=application/vnd.openxmlformats-officedocument.spreadsheetml.worksheet+xml">
        <DigestMethod Algorithm="http://www.w3.org/2001/04/xmlenc#sha256"/>
        <DigestValue>N7kIpbGGUwCuD11Sa2Y3lZOTL5Oz/O9vvCyLw04aVi4=</DigestValue>
      </Reference>
      <Reference URI="/xl/worksheets/sheet12.xml?ContentType=application/vnd.openxmlformats-officedocument.spreadsheetml.worksheet+xml">
        <DigestMethod Algorithm="http://www.w3.org/2001/04/xmlenc#sha256"/>
        <DigestValue>jl4+8JAawUiCWNd/ogiHvKiVm2dMqGtmDK55P30z16g=</DigestValue>
      </Reference>
      <Reference URI="/xl/worksheets/sheet13.xml?ContentType=application/vnd.openxmlformats-officedocument.spreadsheetml.worksheet+xml">
        <DigestMethod Algorithm="http://www.w3.org/2001/04/xmlenc#sha256"/>
        <DigestValue>ZBEC05KtzfmAbPSU2XrX+K756coFj2CttKQsTYW5acg=</DigestValue>
      </Reference>
      <Reference URI="/xl/worksheets/sheet14.xml?ContentType=application/vnd.openxmlformats-officedocument.spreadsheetml.worksheet+xml">
        <DigestMethod Algorithm="http://www.w3.org/2001/04/xmlenc#sha256"/>
        <DigestValue>OvRMuUqxPsFbrsDwVGff3jcSooRq4PjaBHwGIzwUk3s=</DigestValue>
      </Reference>
      <Reference URI="/xl/worksheets/sheet15.xml?ContentType=application/vnd.openxmlformats-officedocument.spreadsheetml.worksheet+xml">
        <DigestMethod Algorithm="http://www.w3.org/2001/04/xmlenc#sha256"/>
        <DigestValue>11VDTJkOpx3SyQmFKhXxLTf3gxWeUmT1nwrRJMLM7zU=</DigestValue>
      </Reference>
      <Reference URI="/xl/worksheets/sheet2.xml?ContentType=application/vnd.openxmlformats-officedocument.spreadsheetml.worksheet+xml">
        <DigestMethod Algorithm="http://www.w3.org/2001/04/xmlenc#sha256"/>
        <DigestValue>CAJ7ZoTIEe0hlqHOIGyoNoqromKS50auuyhHPabgp74=</DigestValue>
      </Reference>
      <Reference URI="/xl/worksheets/sheet3.xml?ContentType=application/vnd.openxmlformats-officedocument.spreadsheetml.worksheet+xml">
        <DigestMethod Algorithm="http://www.w3.org/2001/04/xmlenc#sha256"/>
        <DigestValue>d88FTW1DJKgwRkfa6v+cks90uY/hEb0hE3gLhoP4gI8=</DigestValue>
      </Reference>
      <Reference URI="/xl/worksheets/sheet4.xml?ContentType=application/vnd.openxmlformats-officedocument.spreadsheetml.worksheet+xml">
        <DigestMethod Algorithm="http://www.w3.org/2001/04/xmlenc#sha256"/>
        <DigestValue>dlKbKzdxl98ldq/vMBbDFqMSYemdN5RBkwgkOWwWisU=</DigestValue>
      </Reference>
      <Reference URI="/xl/worksheets/sheet5.xml?ContentType=application/vnd.openxmlformats-officedocument.spreadsheetml.worksheet+xml">
        <DigestMethod Algorithm="http://www.w3.org/2001/04/xmlenc#sha256"/>
        <DigestValue>Rd72GLxr+nEypCOOlZxHyDSu3jDF7SYgNL1YkXFQJ/I=</DigestValue>
      </Reference>
      <Reference URI="/xl/worksheets/sheet6.xml?ContentType=application/vnd.openxmlformats-officedocument.spreadsheetml.worksheet+xml">
        <DigestMethod Algorithm="http://www.w3.org/2001/04/xmlenc#sha256"/>
        <DigestValue>ca56uatZSAO8nD26AuQF2JGqjOrfgV6gtu+EbtFA+FA=</DigestValue>
      </Reference>
      <Reference URI="/xl/worksheets/sheet7.xml?ContentType=application/vnd.openxmlformats-officedocument.spreadsheetml.worksheet+xml">
        <DigestMethod Algorithm="http://www.w3.org/2001/04/xmlenc#sha256"/>
        <DigestValue>fv5TcdaMEbKAOILfPAgU0WRkOoMQmSK4UlRRoICQHyg=</DigestValue>
      </Reference>
      <Reference URI="/xl/worksheets/sheet8.xml?ContentType=application/vnd.openxmlformats-officedocument.spreadsheetml.worksheet+xml">
        <DigestMethod Algorithm="http://www.w3.org/2001/04/xmlenc#sha256"/>
        <DigestValue>ksH+72mg3LcHbu0XYuIiGQRUrEiwBSk+hU1/pXXGEk8=</DigestValue>
      </Reference>
      <Reference URI="/xl/worksheets/sheet9.xml?ContentType=application/vnd.openxmlformats-officedocument.spreadsheetml.worksheet+xml">
        <DigestMethod Algorithm="http://www.w3.org/2001/04/xmlenc#sha256"/>
        <DigestValue>aA0IJ5jEALTCF44KQMUF662idTv6ydjVIsRrWKOQk0o=</DigestValue>
      </Reference>
    </Manifest>
    <SignatureProperties>
      <SignatureProperty Id="idSignatureTime" Target="#idPackageSignature">
        <mdssi:SignatureTime xmlns:mdssi="http://schemas.openxmlformats.org/package/2006/digital-signature">
          <mdssi:Format>YYYY-MM-DDThh:mm:ssTZD</mdssi:Format>
          <mdssi:Value>2021-05-03T21:05:33Z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Firmado al solo efecto de su identificación con el Dictamen de Fecha 28/04/2021. CONTROLLER Contadores &amp; Auditores. </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2021-05-03T21:05:33Z</xd:SigningTime>
          <xd:SigningCertificate>
            <xd:Cert>
              <xd:CertDigest>
                <DigestMethod Algorithm="http://www.w3.org/2001/04/xmlenc#sha256"/>
                <DigestValue>Gf0h0SQMN6waS2nIE/gO/qTLdfTcB2b2rvrvU9SkOMs=</DigestValue>
              </xd:CertDigest>
              <xd:IssuerSerial>
                <X509IssuerName>CN=CA-CODE100 S.A., C=PY, O=CODE100 S.A., SERIALNUMBER=RUC 80080610-7</X509IssuerName>
                <X509SerialNumber>2051668603837194242596446940269392335489475144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25</vt:i4>
      </vt:variant>
    </vt:vector>
  </HeadingPairs>
  <TitlesOfParts>
    <vt:vector size="40" baseType="lpstr">
      <vt:lpstr>AXA</vt:lpstr>
      <vt:lpstr>AXB</vt:lpstr>
      <vt:lpstr>AXC</vt:lpstr>
      <vt:lpstr>AXD</vt:lpstr>
      <vt:lpstr>AXE</vt:lpstr>
      <vt:lpstr>AXF</vt:lpstr>
      <vt:lpstr>AXG </vt:lpstr>
      <vt:lpstr>AXH</vt:lpstr>
      <vt:lpstr>AXI</vt:lpstr>
      <vt:lpstr>AXJ</vt:lpstr>
      <vt:lpstr>BG</vt:lpstr>
      <vt:lpstr>ESTRES</vt:lpstr>
      <vt:lpstr>ESTEVOPN</vt:lpstr>
      <vt:lpstr>FLUJO DE EFECTIVO</vt:lpstr>
      <vt:lpstr>Notas</vt:lpstr>
      <vt:lpstr>AXA!A_impresión_IM</vt:lpstr>
      <vt:lpstr>AXB!A_impresión_IM</vt:lpstr>
      <vt:lpstr>AXC!A_impresión_IM</vt:lpstr>
      <vt:lpstr>AXD!A_impresión_IM</vt:lpstr>
      <vt:lpstr>AXE!A_impresión_IM</vt:lpstr>
      <vt:lpstr>AXF!A_impresión_IM</vt:lpstr>
      <vt:lpstr>'AXG '!A_impresión_IM</vt:lpstr>
      <vt:lpstr>AXH!A_impresión_IM</vt:lpstr>
      <vt:lpstr>AXI!A_impresión_IM</vt:lpstr>
      <vt:lpstr>BG!A_impresión_IM</vt:lpstr>
      <vt:lpstr>ESTEVOPN!A_impresión_IM</vt:lpstr>
      <vt:lpstr>ESTRES!A_impresión_IM</vt:lpstr>
      <vt:lpstr>A_IMPRESIÓN_IM</vt:lpstr>
      <vt:lpstr>AXA!Área_de_impresión</vt:lpstr>
      <vt:lpstr>AXB!Área_de_impresión</vt:lpstr>
      <vt:lpstr>AXC!Área_de_impresión</vt:lpstr>
      <vt:lpstr>AXD!Área_de_impresión</vt:lpstr>
      <vt:lpstr>AXE!Área_de_impresión</vt:lpstr>
      <vt:lpstr>AXF!Área_de_impresión</vt:lpstr>
      <vt:lpstr>AXH!Área_de_impresión</vt:lpstr>
      <vt:lpstr>AXI!Área_de_impresión</vt:lpstr>
      <vt:lpstr>AXJ!Área_de_impresión</vt:lpstr>
      <vt:lpstr>BG!Área_de_impresión</vt:lpstr>
      <vt:lpstr>ESTEVOPN!Área_de_impresión</vt:lpstr>
      <vt:lpstr>ESTRES!Área_de_impresión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Flecha</dc:creator>
  <cp:lastModifiedBy>Jose Flecha</cp:lastModifiedBy>
  <dcterms:created xsi:type="dcterms:W3CDTF">2021-05-03T19:59:44Z</dcterms:created>
  <dcterms:modified xsi:type="dcterms:W3CDTF">2021-05-03T20:38:49Z</dcterms:modified>
</cp:coreProperties>
</file>