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9.xml" ContentType="application/vnd.openxmlformats-officedocument.drawing+xml"/>
  <Override PartName="/xl/embeddings/oleObject15.bin" ContentType="application/vnd.openxmlformats-officedocument.oleObject"/>
  <Override PartName="/xl/embeddings/oleObject14.bin" ContentType="application/vnd.openxmlformats-officedocument.oleObject"/>
  <Override PartName="/xl/drawings/drawing18.xml" ContentType="application/vnd.openxmlformats-officedocument.drawing+xml"/>
  <Override PartName="/xl/drawings/drawing17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3.xml" ContentType="application/vnd.openxmlformats-officedocument.drawing+xml"/>
  <Override PartName="/xl/embeddings/oleObject9.bin" ContentType="application/vnd.openxmlformats-officedocument.oleObject"/>
  <Override PartName="/xl/embeddings/oleObject11.bin" ContentType="application/vnd.openxmlformats-officedocument.oleObject"/>
  <Override PartName="/xl/drawings/drawing15.xml" ContentType="application/vnd.openxmlformats-officedocument.drawing+xml"/>
  <Override PartName="/xl/embeddings/oleObject13.bin" ContentType="application/vnd.openxmlformats-officedocument.oleObject"/>
  <Override PartName="/xl/drawings/drawing16.xml" ContentType="application/vnd.openxmlformats-officedocument.drawing+xml"/>
  <Override PartName="/xl/embeddings/oleObject12.bin" ContentType="application/vnd.openxmlformats-officedocument.oleObject"/>
  <Override PartName="/xl/embeddings/oleObject10.bin" ContentType="application/vnd.openxmlformats-officedocument.oleObject"/>
  <Override PartName="/xl/worksheets/sheet5.xml" ContentType="application/vnd.openxmlformats-officedocument.spreadsheetml.worksheet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drawings/drawing3.xml" ContentType="application/vnd.openxmlformats-officedocument.drawing+xml"/>
  <Override PartName="/xl/drawings/drawing12.xml" ContentType="application/vnd.openxmlformats-officedocument.drawing+xml"/>
  <Override PartName="/xl/embeddings/oleObject2.bin" ContentType="application/vnd.openxmlformats-officedocument.oleObject"/>
  <Override PartName="/xl/drawings/drawing5.xml" ContentType="application/vnd.openxmlformats-officedocument.drawing+xml"/>
  <Override PartName="/xl/drawings/drawing4.xml" ContentType="application/vnd.openxmlformats-officedocument.drawing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drawings/drawing6.xml" ContentType="application/vnd.openxmlformats-officedocument.drawing+xml"/>
  <Override PartName="/xl/embeddings/oleObject3.bin" ContentType="application/vnd.openxmlformats-officedocument.oleObject"/>
  <Override PartName="/xl/drawings/drawing9.xml" ContentType="application/vnd.openxmlformats-officedocument.drawing+xml"/>
  <Override PartName="/xl/embeddings/oleObject6.bin" ContentType="application/vnd.openxmlformats-officedocument.oleObject"/>
  <Override PartName="/xl/drawings/drawing10.xml" ContentType="application/vnd.openxmlformats-officedocument.drawing+xml"/>
  <Override PartName="/xl/embeddings/oleObject8.bin" ContentType="application/vnd.openxmlformats-officedocument.oleObject"/>
  <Override PartName="/xl/drawings/drawing11.xml" ContentType="application/vnd.openxmlformats-officedocument.drawing+xml"/>
  <Override PartName="/xl/embeddings/oleObject7.bin" ContentType="application/vnd.openxmlformats-officedocument.oleObject"/>
  <Override PartName="/xl/drawings/drawing8.xml" ContentType="application/vnd.openxmlformats-officedocument.drawing+xml"/>
  <Override PartName="/xl/embeddings/oleObject5.bin" ContentType="application/vnd.openxmlformats-officedocument.oleObject"/>
  <Override PartName="/xl/embeddings/oleObject4.bin" ContentType="application/vnd.openxmlformats-officedocument.oleObject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/>
  <mc:AlternateContent xmlns:mc="http://schemas.openxmlformats.org/markup-compatibility/2006">
    <mc:Choice Requires="x15">
      <x15ac:absPath xmlns:x15ac="http://schemas.microsoft.com/office/spreadsheetml/2010/11/ac" url="Y:\CTB\Hector nuñez 2\Estados Contables Básicos\Año 2020\"/>
    </mc:Choice>
  </mc:AlternateContent>
  <bookViews>
    <workbookView xWindow="0" yWindow="0" windowWidth="12120" windowHeight="8190" tabRatio="919"/>
  </bookViews>
  <sheets>
    <sheet name="CARATULA" sheetId="22" r:id="rId1"/>
    <sheet name="INDICE" sheetId="18" r:id="rId2"/>
    <sheet name="ACTIVO PASIVO" sheetId="1" r:id="rId3"/>
    <sheet name="RESULTADO" sheetId="3" r:id="rId4"/>
    <sheet name="PATR_NETO" sheetId="4" r:id="rId5"/>
    <sheet name="FLUJO_EF" sheetId="5" r:id="rId6"/>
    <sheet name="NOTAS" sheetId="21" r:id="rId7"/>
    <sheet name="BIE_USO" sheetId="6" r:id="rId8"/>
    <sheet name="INTANGIB" sheetId="7" r:id="rId9"/>
    <sheet name="INVERSIO" sheetId="8" r:id="rId10"/>
    <sheet name="O_INVERSI" sheetId="9" r:id="rId11"/>
    <sheet name="PREVISION" sheetId="10" r:id="rId12"/>
    <sheet name="COSTO" sheetId="11" r:id="rId13"/>
    <sheet name="MON EXTR" sheetId="12" r:id="rId14"/>
    <sheet name="COSTOS_GAST" sheetId="13" r:id="rId15"/>
    <sheet name="ESTADIST" sheetId="14" r:id="rId16"/>
    <sheet name="INDICES" sheetId="15" r:id="rId17"/>
    <sheet name="P RELAC" sheetId="17" r:id="rId18"/>
    <sheet name="Cartera" sheetId="19" r:id="rId19"/>
    <sheet name="COMP.ACC" sheetId="20" r:id="rId20"/>
  </sheets>
  <definedNames>
    <definedName name="_xlnm.Print_Area" localSheetId="2">'ACTIVO PASIVO'!$A$1:$H$62</definedName>
    <definedName name="_xlnm.Print_Area" localSheetId="7">BIE_USO!$A$1:$K$48</definedName>
    <definedName name="_xlnm.Print_Area" localSheetId="18">Cartera!$A$1:$F$44</definedName>
    <definedName name="_xlnm.Print_Area" localSheetId="19">'COMP.ACC'!$A$1:$J$101</definedName>
    <definedName name="_xlnm.Print_Area" localSheetId="12">COSTO!$A$1:$F$51</definedName>
    <definedName name="_xlnm.Print_Area" localSheetId="14">COSTOS_GAST!$A$1:$I$59</definedName>
    <definedName name="_xlnm.Print_Area" localSheetId="15">ESTADIST!$A$1:$D$39</definedName>
    <definedName name="_xlnm.Print_Area" localSheetId="5">FLUJO_EF!$A$1:$F$68</definedName>
    <definedName name="_xlnm.Print_Area" localSheetId="1">INDICE!$A$1:$E$47</definedName>
    <definedName name="_xlnm.Print_Area" localSheetId="16">INDICES!$A$1:$E$41</definedName>
    <definedName name="_xlnm.Print_Area" localSheetId="8">INTANGIB!$A$1:$J$39</definedName>
    <definedName name="_xlnm.Print_Area" localSheetId="9">INVERSIO!$A$1:$M$41</definedName>
    <definedName name="_xlnm.Print_Area" localSheetId="13">'MON EXTR'!$A$1:$F$77</definedName>
    <definedName name="_xlnm.Print_Area" localSheetId="10">O_INVERSI!$A$1:$F$36</definedName>
    <definedName name="_xlnm.Print_Area" localSheetId="17">'P RELAC'!$A$65:$E$132</definedName>
    <definedName name="_xlnm.Print_Area" localSheetId="4">PATR_NETO!$A$1:$H$50</definedName>
    <definedName name="_xlnm.Print_Area" localSheetId="11">PREVISION!$A$1:$F$38</definedName>
    <definedName name="_xlnm.Print_Area" localSheetId="3">RESULTADO!$A$1:$E$54</definedName>
    <definedName name="_xlnm.Print_Titles" localSheetId="2">'ACTIVO PASIVO'!$7:$13</definedName>
    <definedName name="_xlnm.Print_Titles" localSheetId="13">'MON EXTR'!$8:$19</definedName>
  </definedNames>
  <calcPr calcId="171027"/>
</workbook>
</file>

<file path=xl/calcChain.xml><?xml version="1.0" encoding="utf-8"?>
<calcChain xmlns="http://schemas.openxmlformats.org/spreadsheetml/2006/main">
  <c r="F100" i="20" l="1"/>
  <c r="I99" i="20"/>
  <c r="F99" i="20"/>
  <c r="I98" i="20"/>
  <c r="F98" i="20"/>
  <c r="I94" i="20"/>
  <c r="F94" i="20"/>
  <c r="I81" i="20"/>
  <c r="F81" i="20"/>
  <c r="I77" i="20"/>
  <c r="F77" i="20"/>
  <c r="I76" i="20"/>
  <c r="F76" i="20"/>
  <c r="I49" i="20"/>
  <c r="F49" i="20"/>
  <c r="I48" i="20"/>
  <c r="F48" i="20"/>
  <c r="I35" i="20"/>
  <c r="F35" i="20"/>
  <c r="I27" i="20"/>
  <c r="F27" i="20"/>
  <c r="I26" i="20"/>
  <c r="F26" i="20"/>
  <c r="I16" i="20"/>
  <c r="F16" i="20"/>
  <c r="I47" i="20" l="1"/>
  <c r="I46" i="20"/>
  <c r="I45" i="20"/>
  <c r="I44" i="20"/>
  <c r="I97" i="20"/>
  <c r="I96" i="20"/>
  <c r="I95" i="20"/>
  <c r="I93" i="20"/>
  <c r="I92" i="20"/>
  <c r="I91" i="20"/>
  <c r="F90" i="20"/>
  <c r="I89" i="20"/>
  <c r="I88" i="20"/>
  <c r="F87" i="20"/>
  <c r="I86" i="20"/>
  <c r="I85" i="20"/>
  <c r="F84" i="20"/>
  <c r="I83" i="20"/>
  <c r="I82" i="20"/>
  <c r="I80" i="20"/>
  <c r="I79" i="20"/>
  <c r="I78" i="20"/>
  <c r="I25" i="20"/>
  <c r="I24" i="20"/>
  <c r="I23" i="20"/>
  <c r="F74" i="20"/>
  <c r="F73" i="20"/>
  <c r="I72" i="20"/>
  <c r="I71" i="20"/>
  <c r="I70" i="20"/>
  <c r="I68" i="20"/>
  <c r="I67" i="20"/>
  <c r="F66" i="20"/>
  <c r="F69" i="20" s="1"/>
  <c r="I65" i="20"/>
  <c r="I64" i="20"/>
  <c r="I61" i="20"/>
  <c r="I60" i="20"/>
  <c r="F59" i="20"/>
  <c r="F62" i="20" s="1"/>
  <c r="I58" i="20"/>
  <c r="I57" i="20"/>
  <c r="F54" i="20"/>
  <c r="F53" i="20"/>
  <c r="I52" i="20"/>
  <c r="I51" i="20"/>
  <c r="I50" i="20"/>
  <c r="I43" i="20"/>
  <c r="I42" i="20"/>
  <c r="I41" i="20"/>
  <c r="I40" i="20"/>
  <c r="F39" i="20"/>
  <c r="I38" i="20"/>
  <c r="I37" i="20"/>
  <c r="I36" i="20"/>
  <c r="F33" i="20"/>
  <c r="F32" i="20"/>
  <c r="I31" i="20"/>
  <c r="I30" i="20"/>
  <c r="I29" i="20"/>
  <c r="I28" i="20"/>
  <c r="I22" i="20"/>
  <c r="I21" i="20"/>
  <c r="F20" i="20"/>
  <c r="F19" i="20"/>
  <c r="I18" i="20"/>
  <c r="I17" i="20"/>
  <c r="F14" i="20"/>
  <c r="F13" i="20"/>
  <c r="I12" i="20"/>
  <c r="I11" i="20"/>
  <c r="F56" i="20" l="1"/>
  <c r="I62" i="20"/>
  <c r="I69" i="20"/>
  <c r="F63" i="20"/>
  <c r="I56" i="20"/>
  <c r="I84" i="20"/>
  <c r="I87" i="20"/>
  <c r="I90" i="20"/>
  <c r="I63" i="20"/>
  <c r="D39" i="11"/>
  <c r="J84" i="20" l="1"/>
  <c r="F101" i="20"/>
  <c r="I100" i="20"/>
  <c r="J62" i="20"/>
  <c r="I101" i="20"/>
  <c r="J101" i="20" s="1"/>
  <c r="H22" i="19"/>
  <c r="E71" i="19"/>
  <c r="E70" i="19"/>
  <c r="B92" i="17"/>
  <c r="B88" i="17"/>
  <c r="J48" i="20" l="1"/>
  <c r="J26" i="20"/>
  <c r="J76" i="20"/>
  <c r="J98" i="20"/>
  <c r="J94" i="20"/>
  <c r="J90" i="20"/>
  <c r="J81" i="20"/>
  <c r="J87" i="20"/>
  <c r="J16" i="20"/>
  <c r="J69" i="20"/>
  <c r="J35" i="20"/>
  <c r="J56" i="20"/>
  <c r="J49" i="20"/>
  <c r="J100" i="20"/>
  <c r="J77" i="20"/>
  <c r="J99" i="20"/>
  <c r="J63" i="20"/>
  <c r="J27" i="20"/>
  <c r="D21" i="15"/>
  <c r="D19" i="15"/>
  <c r="D17" i="15"/>
  <c r="C26" i="12" l="1"/>
  <c r="C29" i="11"/>
  <c r="C23" i="10"/>
  <c r="C19" i="10"/>
  <c r="D17" i="10"/>
  <c r="C17" i="10"/>
  <c r="K25" i="8"/>
  <c r="G18" i="7"/>
  <c r="C18" i="7"/>
  <c r="F20" i="4"/>
  <c r="F52" i="5"/>
  <c r="D41" i="13"/>
  <c r="E41" i="13"/>
  <c r="C30" i="3"/>
  <c r="E33" i="3"/>
  <c r="G24" i="1" l="1"/>
  <c r="G23" i="1"/>
  <c r="G17" i="1"/>
  <c r="C38" i="1"/>
  <c r="C35" i="1" l="1"/>
  <c r="C39" i="1" s="1"/>
  <c r="C46" i="1" s="1"/>
  <c r="C29" i="1"/>
  <c r="C26" i="1"/>
  <c r="C23" i="1"/>
  <c r="C24" i="1" s="1"/>
  <c r="C21" i="1"/>
  <c r="D38" i="1"/>
  <c r="D39" i="1" s="1"/>
  <c r="D46" i="1" s="1"/>
  <c r="D23" i="1"/>
  <c r="H46" i="1"/>
  <c r="G46" i="1"/>
  <c r="H45" i="1"/>
  <c r="G45" i="1"/>
  <c r="G32" i="1"/>
  <c r="G34" i="1" s="1"/>
  <c r="G30" i="1"/>
  <c r="D28" i="1"/>
  <c r="C28" i="1"/>
  <c r="D24" i="1"/>
  <c r="D19" i="1"/>
  <c r="D32" i="1" s="1"/>
  <c r="C19" i="1"/>
  <c r="H32" i="1"/>
  <c r="H34" i="1" s="1"/>
  <c r="G47" i="1" l="1"/>
  <c r="H47" i="1"/>
  <c r="C32" i="1"/>
  <c r="C47" i="1" s="1"/>
  <c r="C30" i="1"/>
  <c r="D47" i="1"/>
  <c r="H48" i="1" s="1"/>
  <c r="D30" i="1"/>
  <c r="H30" i="1"/>
  <c r="H23" i="6"/>
  <c r="F28" i="6"/>
  <c r="G31" i="6"/>
  <c r="G48" i="1" l="1"/>
  <c r="E27" i="3"/>
  <c r="C102" i="17" l="1"/>
  <c r="C93" i="17"/>
  <c r="C112" i="17" l="1"/>
  <c r="C122" i="17"/>
  <c r="F48" i="5"/>
  <c r="F50" i="5" s="1"/>
  <c r="F42" i="5"/>
  <c r="F32" i="5"/>
  <c r="F56" i="5" s="1"/>
  <c r="E34" i="3"/>
  <c r="E31" i="3"/>
  <c r="E21" i="3"/>
  <c r="E68" i="19"/>
  <c r="E23" i="19" s="1"/>
  <c r="E26" i="19"/>
  <c r="E25" i="19"/>
  <c r="E24" i="19"/>
  <c r="E73" i="19"/>
  <c r="E19" i="19" s="1"/>
  <c r="E59" i="19"/>
  <c r="E17" i="19" s="1"/>
  <c r="E55" i="19"/>
  <c r="E16" i="19" s="1"/>
  <c r="B93" i="17"/>
  <c r="E23" i="12"/>
  <c r="E25" i="12"/>
  <c r="E24" i="12"/>
  <c r="B102" i="17"/>
  <c r="C49" i="17"/>
  <c r="C48" i="17"/>
  <c r="C47" i="17"/>
  <c r="C46" i="17"/>
  <c r="C45" i="17"/>
  <c r="C27" i="17"/>
  <c r="C26" i="17"/>
  <c r="C16" i="17"/>
  <c r="C15" i="17"/>
  <c r="F32" i="4"/>
  <c r="J29" i="6"/>
  <c r="E28" i="3" l="1"/>
  <c r="E36" i="3" s="1"/>
  <c r="E40" i="3" s="1"/>
  <c r="E60" i="19"/>
  <c r="B112" i="17"/>
  <c r="B122" i="17"/>
  <c r="E34" i="12"/>
  <c r="F35" i="12"/>
  <c r="E33" i="12"/>
  <c r="L27" i="8"/>
  <c r="K27" i="8"/>
  <c r="M25" i="8"/>
  <c r="M27" i="8" s="1"/>
  <c r="D42" i="5"/>
  <c r="E35" i="12" l="1"/>
  <c r="C35" i="12"/>
  <c r="E27" i="19"/>
  <c r="E18" i="19"/>
  <c r="E20" i="19" s="1"/>
  <c r="F34" i="4"/>
  <c r="F25" i="19" l="1"/>
  <c r="F23" i="19"/>
  <c r="F26" i="19"/>
  <c r="F24" i="19"/>
  <c r="F27" i="19"/>
  <c r="B30" i="10"/>
  <c r="F37" i="6" l="1"/>
  <c r="E21" i="10" l="1"/>
  <c r="F28" i="4"/>
  <c r="H24" i="13"/>
  <c r="C21" i="3"/>
  <c r="H29" i="7"/>
  <c r="G29" i="7"/>
  <c r="D29" i="7"/>
  <c r="C29" i="7"/>
  <c r="B29" i="7"/>
  <c r="I18" i="7"/>
  <c r="I29" i="7" s="1"/>
  <c r="E18" i="7"/>
  <c r="E29" i="7" s="1"/>
  <c r="G32" i="4"/>
  <c r="F45" i="12"/>
  <c r="E40" i="12"/>
  <c r="H35" i="13"/>
  <c r="F22" i="6"/>
  <c r="J22" i="6"/>
  <c r="F23" i="6"/>
  <c r="J23" i="6"/>
  <c r="F24" i="6"/>
  <c r="J24" i="6"/>
  <c r="F25" i="6"/>
  <c r="J25" i="6"/>
  <c r="F26" i="6"/>
  <c r="J26" i="6"/>
  <c r="F27" i="6"/>
  <c r="J27" i="6"/>
  <c r="J28" i="6"/>
  <c r="F29" i="6"/>
  <c r="F30" i="6"/>
  <c r="J30" i="6"/>
  <c r="B31" i="6"/>
  <c r="C31" i="6"/>
  <c r="D31" i="6"/>
  <c r="E31" i="6"/>
  <c r="E36" i="6" s="1"/>
  <c r="H31" i="6"/>
  <c r="I31" i="6"/>
  <c r="F34" i="6"/>
  <c r="F35" i="6" s="1"/>
  <c r="J34" i="6"/>
  <c r="J35" i="6" s="1"/>
  <c r="B35" i="6"/>
  <c r="C35" i="6"/>
  <c r="D35" i="6"/>
  <c r="E35" i="6"/>
  <c r="G35" i="6"/>
  <c r="H35" i="6"/>
  <c r="I35" i="6"/>
  <c r="J37" i="6"/>
  <c r="F39" i="11"/>
  <c r="H22" i="13"/>
  <c r="H26" i="13"/>
  <c r="H28" i="13"/>
  <c r="H30" i="13"/>
  <c r="H33" i="13"/>
  <c r="H37" i="13"/>
  <c r="H39" i="13"/>
  <c r="H41" i="13"/>
  <c r="D43" i="13"/>
  <c r="E43" i="13"/>
  <c r="F43" i="13"/>
  <c r="G43" i="13"/>
  <c r="I44" i="13"/>
  <c r="G26" i="5"/>
  <c r="D32" i="5"/>
  <c r="D48" i="5"/>
  <c r="D50" i="5" s="1"/>
  <c r="E25" i="8"/>
  <c r="C27" i="8"/>
  <c r="E27" i="8"/>
  <c r="F27" i="8"/>
  <c r="G27" i="8"/>
  <c r="H27" i="8"/>
  <c r="E22" i="12"/>
  <c r="F26" i="12"/>
  <c r="E41" i="12"/>
  <c r="E42" i="12"/>
  <c r="E43" i="12"/>
  <c r="E44" i="12"/>
  <c r="C45" i="12"/>
  <c r="E54" i="12"/>
  <c r="E59" i="12" s="1"/>
  <c r="C59" i="12"/>
  <c r="F59" i="12"/>
  <c r="E62" i="12"/>
  <c r="E63" i="12" s="1"/>
  <c r="C63" i="12"/>
  <c r="F63" i="12"/>
  <c r="F66" i="12" s="1"/>
  <c r="F26" i="4"/>
  <c r="B37" i="4"/>
  <c r="C37" i="4"/>
  <c r="G28" i="4" s="1"/>
  <c r="D37" i="4"/>
  <c r="E37" i="4"/>
  <c r="H37" i="4"/>
  <c r="E17" i="10"/>
  <c r="E19" i="10"/>
  <c r="E23" i="10"/>
  <c r="B25" i="10"/>
  <c r="C25" i="10"/>
  <c r="C30" i="10" s="1"/>
  <c r="D25" i="10"/>
  <c r="D30" i="10" s="1"/>
  <c r="F25" i="10"/>
  <c r="F30" i="10" s="1"/>
  <c r="E28" i="10"/>
  <c r="C27" i="3"/>
  <c r="C31" i="3"/>
  <c r="C34" i="3"/>
  <c r="G37" i="4" l="1"/>
  <c r="G36" i="6"/>
  <c r="K30" i="6"/>
  <c r="F37" i="4"/>
  <c r="F37" i="12"/>
  <c r="F65" i="12" s="1"/>
  <c r="F67" i="12" s="1"/>
  <c r="K29" i="6"/>
  <c r="C37" i="12"/>
  <c r="K34" i="6"/>
  <c r="K35" i="6" s="1"/>
  <c r="K22" i="6"/>
  <c r="K26" i="6"/>
  <c r="K24" i="6"/>
  <c r="I36" i="6"/>
  <c r="D36" i="6"/>
  <c r="B36" i="6"/>
  <c r="H43" i="13"/>
  <c r="E45" i="12"/>
  <c r="E66" i="12" s="1"/>
  <c r="E26" i="12"/>
  <c r="J18" i="7"/>
  <c r="J29" i="7" s="1"/>
  <c r="J31" i="6"/>
  <c r="H36" i="6"/>
  <c r="J36" i="6" s="1"/>
  <c r="K27" i="6"/>
  <c r="C36" i="6"/>
  <c r="K25" i="6"/>
  <c r="F31" i="6"/>
  <c r="K37" i="6" s="1"/>
  <c r="K28" i="6"/>
  <c r="K23" i="6"/>
  <c r="E25" i="10"/>
  <c r="E30" i="10" s="1"/>
  <c r="D52" i="5"/>
  <c r="D56" i="5" s="1"/>
  <c r="C28" i="3"/>
  <c r="C36" i="3" s="1"/>
  <c r="C40" i="3" s="1"/>
  <c r="E37" i="12" l="1"/>
  <c r="E65" i="12" s="1"/>
  <c r="E67" i="12" s="1"/>
  <c r="F36" i="6"/>
  <c r="K31" i="6"/>
  <c r="K36" i="6" s="1"/>
</calcChain>
</file>

<file path=xl/sharedStrings.xml><?xml version="1.0" encoding="utf-8"?>
<sst xmlns="http://schemas.openxmlformats.org/spreadsheetml/2006/main" count="1138" uniqueCount="726">
  <si>
    <t>BALANCE GENERAL</t>
  </si>
  <si>
    <t>EXPRESADO EN GUARANIES</t>
  </si>
  <si>
    <t>ACTIVO CORRIENTE</t>
  </si>
  <si>
    <t>ACTIVO NO CORRIENTE</t>
  </si>
  <si>
    <t>PASIVO</t>
  </si>
  <si>
    <t>PASIVO CORRIENTE</t>
  </si>
  <si>
    <t>Otros Pasivos</t>
  </si>
  <si>
    <t>PATRIMONIO NETO</t>
  </si>
  <si>
    <t>TOTAL PATRIMONIO NETO</t>
  </si>
  <si>
    <t>ESTADO DE RESULTADOS</t>
  </si>
  <si>
    <t>INGRESOS</t>
  </si>
  <si>
    <t>Menos:</t>
  </si>
  <si>
    <t>GANANCIA BRUTA</t>
  </si>
  <si>
    <t>Gastos Operativos</t>
  </si>
  <si>
    <t>De Comercialización (Anexo H)</t>
  </si>
  <si>
    <t>De Administración (Anexo H)</t>
  </si>
  <si>
    <t>Financieros (Anexo H)</t>
  </si>
  <si>
    <t>RESULTADO POR OPERACIONES ORDINARIAS</t>
  </si>
  <si>
    <t>Mas   :</t>
  </si>
  <si>
    <t>GANANCIA DEL EJERCICIO</t>
  </si>
  <si>
    <t>Impuesto a la Renta</t>
  </si>
  <si>
    <t>GANANCIAS NETAS</t>
  </si>
  <si>
    <t xml:space="preserve">           Presidente                                                 Contador</t>
  </si>
  <si>
    <t>ESTADO DE EVOLUCION DEL PATRIMONIO NETO</t>
  </si>
  <si>
    <t>RUBROS</t>
  </si>
  <si>
    <t>APORTES DE LOS SOCIOS</t>
  </si>
  <si>
    <t>RESERVA LEGAL</t>
  </si>
  <si>
    <t>RESULTADOS NO ASIGNADOS</t>
  </si>
  <si>
    <t>TOTAL</t>
  </si>
  <si>
    <t>CAPITAL SOCIAL</t>
  </si>
  <si>
    <t>Saldos al inicio del ejercicio</t>
  </si>
  <si>
    <t>* Reserva legal</t>
  </si>
  <si>
    <t>* Otras reservas</t>
  </si>
  <si>
    <t>* Revalúo</t>
  </si>
  <si>
    <t xml:space="preserve">                                           Arnold Klassen                                                      </t>
  </si>
  <si>
    <t xml:space="preserve">                                               Presidente                </t>
  </si>
  <si>
    <t>ESTADO DE FLUJO DE EFECTIVO</t>
  </si>
  <si>
    <t>Utilidad del ejercicio</t>
  </si>
  <si>
    <t xml:space="preserve">Más: </t>
  </si>
  <si>
    <t>Depreciaciones del activo fijo</t>
  </si>
  <si>
    <t>Previsiones para créditos incobrables</t>
  </si>
  <si>
    <t xml:space="preserve">Previsiones para obsolecencia de mercaderías </t>
  </si>
  <si>
    <t>Cargos y abonos por cambios en el activo y pasivo</t>
  </si>
  <si>
    <t>(Aumento) disminución de créditos</t>
  </si>
  <si>
    <t>(Aumento) disminución de bienes de cambio</t>
  </si>
  <si>
    <t>(Aumento) disminución otros activos</t>
  </si>
  <si>
    <t>Aumento (disminución) de otros pasivos</t>
  </si>
  <si>
    <t>Aumento (disminución) de deudas financieras</t>
  </si>
  <si>
    <t>Dividendos pagados</t>
  </si>
  <si>
    <t>Aumento neto de efectivo y sus equivalentes</t>
  </si>
  <si>
    <t>Efectivo y sus equivalentes al principio del periodo</t>
  </si>
  <si>
    <t>Efectivo y sus equivalentes al final del periodo</t>
  </si>
  <si>
    <t xml:space="preserve">       </t>
  </si>
  <si>
    <t>BIENES DE USO Y DEPRECIACIONES</t>
  </si>
  <si>
    <t>CUENTAS</t>
  </si>
  <si>
    <t>VALORES DE ORIGEN</t>
  </si>
  <si>
    <t>DEPRECIACIONES</t>
  </si>
  <si>
    <t>NETO RESULTANTE</t>
  </si>
  <si>
    <t>AL INICIO DEL PERIODO</t>
  </si>
  <si>
    <t>ALTAS</t>
  </si>
  <si>
    <t>BAJAS</t>
  </si>
  <si>
    <t>REVALUO</t>
  </si>
  <si>
    <t>AL CIERRE DEL PERIODO</t>
  </si>
  <si>
    <t>Bienes Sujetos a Depreciación</t>
  </si>
  <si>
    <t>Edificios</t>
  </si>
  <si>
    <t>Instalaciones</t>
  </si>
  <si>
    <t>Maquinas y Herramientas de Taller</t>
  </si>
  <si>
    <t>Herramientas y Enseres</t>
  </si>
  <si>
    <t>Muebles y Equipos</t>
  </si>
  <si>
    <t>Equipos de Informática</t>
  </si>
  <si>
    <t>Rodados</t>
  </si>
  <si>
    <t>Mejoras en Predio Ajeno</t>
  </si>
  <si>
    <t>Obras en Ejecución</t>
  </si>
  <si>
    <t xml:space="preserve">Total </t>
  </si>
  <si>
    <t>Bienes no Sujetos a Depreciación</t>
  </si>
  <si>
    <t>Terrenos</t>
  </si>
  <si>
    <t>Total</t>
  </si>
  <si>
    <t xml:space="preserve">Arnold Klassen                                                      </t>
  </si>
  <si>
    <t xml:space="preserve">  Presidente                </t>
  </si>
  <si>
    <t>ACTIVOS INTANGIBLES</t>
  </si>
  <si>
    <t>V A L O R E S   D E  O R I G E N</t>
  </si>
  <si>
    <t>A M O R T I Z A C I O N E S</t>
  </si>
  <si>
    <t>AUMENTO</t>
  </si>
  <si>
    <t>DISMINUCION</t>
  </si>
  <si>
    <t>ALCIERRE DEL PERIODO</t>
  </si>
  <si>
    <t>ACUMULADAS AL INICIO DEL PERIODO</t>
  </si>
  <si>
    <t>DEL PERIODO</t>
  </si>
  <si>
    <t>ACUMULADAS AL CIERRE DEL PERIODO</t>
  </si>
  <si>
    <t xml:space="preserve"> Presidente                </t>
  </si>
  <si>
    <t>INVERSIONES, ACCIONES, DEBENTURES Y OTROS TITULOS EMITIDOS EN SERIE</t>
  </si>
  <si>
    <t>PARTICIPACION EN OTRAS SOCIEDADES</t>
  </si>
  <si>
    <t>DENOMINACION Y CARACTERISTICA DE LOS VALORES</t>
  </si>
  <si>
    <t>CLASE</t>
  </si>
  <si>
    <t>VALOR NOMINAL UNITARIO</t>
  </si>
  <si>
    <t>CANTIDAD</t>
  </si>
  <si>
    <t>VALOR NOMINAL TOTAL</t>
  </si>
  <si>
    <t>VALOR DE LIBROS</t>
  </si>
  <si>
    <t>VALOR DE COTIZACION</t>
  </si>
  <si>
    <t>INFORMACION SOBRE EL EMISOR</t>
  </si>
  <si>
    <t>% DE PARTICIPACION</t>
  </si>
  <si>
    <t>ACTIVIDAD PRINCIPAL</t>
  </si>
  <si>
    <t>RESULTADO</t>
  </si>
  <si>
    <t>EMISOR</t>
  </si>
  <si>
    <t>Inversiones Temporarias</t>
  </si>
  <si>
    <t>N   O          A   P   L   I   C   A   B   L   E</t>
  </si>
  <si>
    <t>Inversiones Permanentes</t>
  </si>
  <si>
    <t>OTRAS INVERSIONES</t>
  </si>
  <si>
    <t>VALOR DE COSTO</t>
  </si>
  <si>
    <t>AMORTIZACIONES</t>
  </si>
  <si>
    <t>VALOR REGISTRADO AÑO ACTUAL</t>
  </si>
  <si>
    <t>VALOR REGISTRADO AÑO ANTERIOR</t>
  </si>
  <si>
    <t>Inversiones corrientes</t>
  </si>
  <si>
    <t>(detallar)</t>
  </si>
  <si>
    <t>NO APLICABLE</t>
  </si>
  <si>
    <t>Subtotal</t>
  </si>
  <si>
    <t>Inversiones no corrientes</t>
  </si>
  <si>
    <t xml:space="preserve">    Presidente                </t>
  </si>
  <si>
    <t>PREVISIONES</t>
  </si>
  <si>
    <t>CLASIFICACION</t>
  </si>
  <si>
    <t>SALDOS AL INICIO DEL EJERCICIO</t>
  </si>
  <si>
    <t>AUMENTOS</t>
  </si>
  <si>
    <t>DISMINUCIONES</t>
  </si>
  <si>
    <t>INCLUIDAS EN EL ACTIVO</t>
  </si>
  <si>
    <t>a) Prevision para incobrable</t>
  </si>
  <si>
    <t xml:space="preserve">           Corriente</t>
  </si>
  <si>
    <t xml:space="preserve">           No corriente</t>
  </si>
  <si>
    <t>INCLUIDAS EN EL PASIVO</t>
  </si>
  <si>
    <t>Prevision para indemnizaciones</t>
  </si>
  <si>
    <t>Arnold Klassen</t>
  </si>
  <si>
    <t>Presidente</t>
  </si>
  <si>
    <t>COSTO DE MERCADERIAS, PRODUCTOS VENDIDOS O SERVICIOS PRESTADOS</t>
  </si>
  <si>
    <t>DETALLE</t>
  </si>
  <si>
    <t>I.</t>
  </si>
  <si>
    <t>COSTO DE MERCADERIAS O PRODUCTOS VENDIDOS</t>
  </si>
  <si>
    <t>Existencia al comienzo del ejercicio</t>
  </si>
  <si>
    <t xml:space="preserve"> - Mercaderias con rotación</t>
  </si>
  <si>
    <t>Compras y costos de produccion del ejercicio</t>
  </si>
  <si>
    <t>a) Compras</t>
  </si>
  <si>
    <t>Existencia al cierre del ejercicio</t>
  </si>
  <si>
    <t>II.</t>
  </si>
  <si>
    <t>COSTO DE SERVICIOS PRESTADOS</t>
  </si>
  <si>
    <t>COSTO DE MERCADERIAS O PRODUCTOS VENDIDOS Y SERVICIOS PRESTADOS</t>
  </si>
  <si>
    <t xml:space="preserve">              Arnold Klassen                        </t>
  </si>
  <si>
    <t xml:space="preserve">                  Presidente                                     </t>
  </si>
  <si>
    <t>ANEXO G</t>
  </si>
  <si>
    <t>BALANCE GENERAL INTERMEDIO</t>
  </si>
  <si>
    <t>ACTIVOS Y PASIVOS EN MONEDA EXTRANJERA U$S</t>
  </si>
  <si>
    <t>MONEDA EXTRANJERA</t>
  </si>
  <si>
    <t>CAMBIO VIGENTE</t>
  </si>
  <si>
    <t>MONEDA LOCAL</t>
  </si>
  <si>
    <t>MONTOS</t>
  </si>
  <si>
    <t>MONTO</t>
  </si>
  <si>
    <t>ACTIVOS</t>
  </si>
  <si>
    <t>ACTIVOS CORRIENTES</t>
  </si>
  <si>
    <t>US$</t>
  </si>
  <si>
    <t>* Deudores por ventas y servicios</t>
  </si>
  <si>
    <t>* Importaciones en curso</t>
  </si>
  <si>
    <t>Subtotales</t>
  </si>
  <si>
    <t>ACTIVOS NO CORRIENTES</t>
  </si>
  <si>
    <t>SUB-TOTALES</t>
  </si>
  <si>
    <t>TOTAL ACTIVOS</t>
  </si>
  <si>
    <t>PASIVOS</t>
  </si>
  <si>
    <t>PASIVOS CORRIENTES</t>
  </si>
  <si>
    <t>* Proveedores de Bienes y Servicios</t>
  </si>
  <si>
    <t>* Proveedores del Exterior</t>
  </si>
  <si>
    <t>* Adelanto de clientes</t>
  </si>
  <si>
    <t>ACTIVOS Y PASIVOS EN MONEDA EXTRANJERA EUROS</t>
  </si>
  <si>
    <t>Euro</t>
  </si>
  <si>
    <t>* Proveedores del exterior</t>
  </si>
  <si>
    <t xml:space="preserve">Euro </t>
  </si>
  <si>
    <t>TOTAL ACTIVO MONEDA  EXTRANJERA</t>
  </si>
  <si>
    <t>TOTAL PASIVO MONEDA  EXTRANJERA</t>
  </si>
  <si>
    <t>DIFERENCIA</t>
  </si>
  <si>
    <t>INFORMACION REQUERIDA SOBRE COSTOS Y GASTOS</t>
  </si>
  <si>
    <t>Costo de bienes de cambio</t>
  </si>
  <si>
    <t>Costo de bienes de uso</t>
  </si>
  <si>
    <t>GASTOS DE COMERCIALIZAC.</t>
  </si>
  <si>
    <t>GASTOS DE ADMINISTRACION</t>
  </si>
  <si>
    <t>GASTOS FINANCIEROS</t>
  </si>
  <si>
    <t>GASTOS NO OPERATIVOS</t>
  </si>
  <si>
    <t>Remuneraciones de administradores,</t>
  </si>
  <si>
    <t xml:space="preserve">directores, síndicos y consejo de </t>
  </si>
  <si>
    <t>vigilancia</t>
  </si>
  <si>
    <t>Sueldos, jornales y Cargas Sociales</t>
  </si>
  <si>
    <t>Gastos de publicidad y propaganda</t>
  </si>
  <si>
    <t>Impuestos, tasas y contribuciones</t>
  </si>
  <si>
    <t xml:space="preserve">Intereses pagados a bancos e instituciones  </t>
  </si>
  <si>
    <t>financieras y gastos bancarios.</t>
  </si>
  <si>
    <t>Diferencia de cambio</t>
  </si>
  <si>
    <t>Depreciaciones bienes de uso</t>
  </si>
  <si>
    <t>Previsiones para créditos</t>
  </si>
  <si>
    <t>Otros gastos</t>
  </si>
  <si>
    <t xml:space="preserve">                Arnold Klassen                                                           </t>
  </si>
  <si>
    <t xml:space="preserve">                    Presidente                                                                      </t>
  </si>
  <si>
    <t xml:space="preserve">                                                                                                </t>
  </si>
  <si>
    <t>DATOS ESTADISTICOS</t>
  </si>
  <si>
    <t>INDICADORES OPERATIVOS</t>
  </si>
  <si>
    <t>ACUMULADO AL FIN DEL PERIODO</t>
  </si>
  <si>
    <t>Volumen de ventas</t>
  </si>
  <si>
    <t>Consumo de energia electrica</t>
  </si>
  <si>
    <t>Cantidad de empleados y obreros</t>
  </si>
  <si>
    <t>Cantidad de sucursales</t>
  </si>
  <si>
    <t xml:space="preserve">              Arnold Klassen                </t>
  </si>
  <si>
    <t xml:space="preserve">                  Presidente                                     Contador</t>
  </si>
  <si>
    <t>ANEXO J</t>
  </si>
  <si>
    <t>INDICES ECONOMICO - FINANCIERO</t>
  </si>
  <si>
    <t>INDICE</t>
  </si>
  <si>
    <t xml:space="preserve">Liquidez                </t>
  </si>
  <si>
    <t>(1)</t>
  </si>
  <si>
    <t xml:space="preserve">Endeudamiento     </t>
  </si>
  <si>
    <t>(2)</t>
  </si>
  <si>
    <t xml:space="preserve">Rentabilidad           </t>
  </si>
  <si>
    <t>(3)</t>
  </si>
  <si>
    <r>
      <t xml:space="preserve">1)      </t>
    </r>
    <r>
      <rPr>
        <u/>
        <sz val="10"/>
        <rFont val="Arial"/>
        <family val="2"/>
      </rPr>
      <t>Activo Corriente</t>
    </r>
  </si>
  <si>
    <r>
      <t xml:space="preserve">2)      </t>
    </r>
    <r>
      <rPr>
        <u/>
        <sz val="10"/>
        <rFont val="Arial"/>
        <family val="2"/>
      </rPr>
      <t>Total del Pasivo</t>
    </r>
  </si>
  <si>
    <r>
      <t xml:space="preserve">3)     </t>
    </r>
    <r>
      <rPr>
        <u/>
        <sz val="10"/>
        <rFont val="Arial"/>
        <family val="2"/>
      </rPr>
      <t xml:space="preserve">    Ganancia del ejercicio    </t>
    </r>
  </si>
  <si>
    <t xml:space="preserve">        Pasivo Corriente</t>
  </si>
  <si>
    <t xml:space="preserve">         Patrimonio Neto</t>
  </si>
  <si>
    <t xml:space="preserve">        Patrimonio Neto - Resultado</t>
  </si>
  <si>
    <t xml:space="preserve">         Arnold Klassen                            </t>
  </si>
  <si>
    <t xml:space="preserve">           Presidente                                     </t>
  </si>
  <si>
    <t xml:space="preserve">                                                </t>
  </si>
  <si>
    <t>Ventas Netas  (Nota 8)</t>
  </si>
  <si>
    <t>Ingresos no Operativos (Nota 9)</t>
  </si>
  <si>
    <t>CAPITAL Y RESERVAS</t>
  </si>
  <si>
    <t xml:space="preserve">* Bancos </t>
  </si>
  <si>
    <t>* Intereses Financieros</t>
  </si>
  <si>
    <t>Inverfin SAECA</t>
  </si>
  <si>
    <t>* Resultados Acumulados</t>
  </si>
  <si>
    <t xml:space="preserve">Otras Previsiones </t>
  </si>
  <si>
    <t>proveniente de la actividad de operación</t>
  </si>
  <si>
    <t>Aumento (disminución) del efectivo y equivalente de efectivo</t>
  </si>
  <si>
    <t>proveniente de la actividad de inversión</t>
  </si>
  <si>
    <t>proveniente de la actividad de financiamiento</t>
  </si>
  <si>
    <t>Otros Créditos</t>
  </si>
  <si>
    <t>Aumento (disminución) de deudas comerciales</t>
  </si>
  <si>
    <t>Actividad de Inversión</t>
  </si>
  <si>
    <t>Gastos no Operativos (Anexo H - Nota 11)</t>
  </si>
  <si>
    <t>ANEXO I - INFORME SOBRE PERSONAS VINCULADAS O RELACIONADAS</t>
  </si>
  <si>
    <t>VALOR PATRIMO-NIAL TOTAL</t>
  </si>
  <si>
    <t>de efectivo proveniente de las actividades de operación</t>
  </si>
  <si>
    <t>Conciliación del resultado neto con el efectivo y equivalente</t>
  </si>
  <si>
    <t>Actividad de Financiamiento</t>
  </si>
  <si>
    <t>Costos de Mercaderías y Servicios Vendidos (Anexo F- Nota 10)</t>
  </si>
  <si>
    <t>* Dividendos Pagados</t>
  </si>
  <si>
    <t>Licencias y Sofware Computac.</t>
  </si>
  <si>
    <t>TOTAL PASIVO CORRIENTE</t>
  </si>
  <si>
    <t>ESTADOS CONTABLES</t>
  </si>
  <si>
    <t>I  N  D  I  C  E</t>
  </si>
  <si>
    <t>CONTENIDO</t>
  </si>
  <si>
    <t>Páginas</t>
  </si>
  <si>
    <t>Estado de resultados       ...........................................................................</t>
  </si>
  <si>
    <t>Estado de Flujo de Efectivo      ...............................................................................................</t>
  </si>
  <si>
    <t>Anexos………………………………………………………………………………</t>
  </si>
  <si>
    <t>Balance General…………………………………………………………</t>
  </si>
  <si>
    <t>3</t>
  </si>
  <si>
    <t>4</t>
  </si>
  <si>
    <t>Comisiones por Operaciones Comerciales (Nota 8)</t>
  </si>
  <si>
    <t>c) Prevision para obsolesencia</t>
  </si>
  <si>
    <t>b) Prevision Otros Deudores Gestión Cobro</t>
  </si>
  <si>
    <t>REVALUOS DE ACTIVO</t>
  </si>
  <si>
    <t>* Bancos</t>
  </si>
  <si>
    <t>Honorarios y Remuneraciones por Servicios</t>
  </si>
  <si>
    <t>* Cheques Adelantados</t>
  </si>
  <si>
    <t>Pioneros del Chaco SA</t>
  </si>
  <si>
    <t>Acciones</t>
  </si>
  <si>
    <t>N/A</t>
  </si>
  <si>
    <t>* Otros Deudores</t>
  </si>
  <si>
    <t>ANEXO 1 RES.CG Nº 23/16</t>
  </si>
  <si>
    <t>ESTADOS FINANCIEROS</t>
  </si>
  <si>
    <t>SITUACION</t>
  </si>
  <si>
    <t>GUARANIES</t>
  </si>
  <si>
    <t>CARTERA A CORTO PLAZO</t>
  </si>
  <si>
    <t>CARTERA A LARGO PLAZO</t>
  </si>
  <si>
    <t>A. CARTERA NO VENCIDA</t>
  </si>
  <si>
    <t xml:space="preserve">     OTROS DEUDORES</t>
  </si>
  <si>
    <t>B. CARTERA VENCIDA</t>
  </si>
  <si>
    <t>PREVISIONES GS.</t>
  </si>
  <si>
    <t>%</t>
  </si>
  <si>
    <t>B.1. NORMAL</t>
  </si>
  <si>
    <t>B.2. CHEQUES EN GESTION DE COBRO</t>
  </si>
  <si>
    <t>B.3. CHEQUES EN GESTION DE COBRO JUDICIAL</t>
  </si>
  <si>
    <t>B.4. OTROS DEUDORES GESTION DE COBRO</t>
  </si>
  <si>
    <t>medio). Asimismo, son considerados Incobrables los importes totales de  Cheques en Gestión de Cobro,  Cheques</t>
  </si>
  <si>
    <t>en Gestión de Cobro Judicial  y Otros Deudores en Gestión de Cobro.</t>
  </si>
  <si>
    <t>Complejo Ferial para</t>
  </si>
  <si>
    <t>exposiciones</t>
  </si>
  <si>
    <t>* Integración</t>
  </si>
  <si>
    <t>Ganancia Ejercicio según el Estado de Resultados</t>
  </si>
  <si>
    <t>Inversiones en Otras Empresas</t>
  </si>
  <si>
    <t>(Expresado en  Guaraníes)</t>
  </si>
  <si>
    <t>A C T I V O</t>
  </si>
  <si>
    <t>NOTAS</t>
  </si>
  <si>
    <t xml:space="preserve">Disponibilidades </t>
  </si>
  <si>
    <t xml:space="preserve">Deudas Financieras </t>
  </si>
  <si>
    <t>Deudas Bursátiles</t>
  </si>
  <si>
    <t>Créditos por Ventas</t>
  </si>
  <si>
    <t xml:space="preserve">Deudas Comerciales  </t>
  </si>
  <si>
    <t>Deudas Sociales, Impositivas</t>
  </si>
  <si>
    <t>Sub Total Créditos</t>
  </si>
  <si>
    <t>Bienes de Cambio</t>
  </si>
  <si>
    <t>Previsión Obsolescia Mercaderías</t>
  </si>
  <si>
    <t>Sub Total Bienes Cambio</t>
  </si>
  <si>
    <t>Total del Activo Corriente</t>
  </si>
  <si>
    <t>Total del Pasivo Corriente</t>
  </si>
  <si>
    <t xml:space="preserve">TOTAL PASIVO </t>
  </si>
  <si>
    <t>Capital Integrado</t>
  </si>
  <si>
    <t>Reservas</t>
  </si>
  <si>
    <t>Resultado Acumulados Ejerc.Anteriores</t>
  </si>
  <si>
    <t>Resultado del Ejercicio</t>
  </si>
  <si>
    <t xml:space="preserve">Propiedades, Planta y Equipo </t>
  </si>
  <si>
    <t>Depreciaciones Acumuladas</t>
  </si>
  <si>
    <t>Total del Activo no Corriente</t>
  </si>
  <si>
    <t>TOTAL  ACTIVO</t>
  </si>
  <si>
    <t>TOTAL PASIVO Y PATRIM. NETO</t>
  </si>
  <si>
    <t xml:space="preserve">        Arnold Klassen                         </t>
  </si>
  <si>
    <t xml:space="preserve">           Presidente                                      </t>
  </si>
  <si>
    <t xml:space="preserve">  Contador</t>
  </si>
  <si>
    <t xml:space="preserve">                                                          </t>
  </si>
  <si>
    <t>Dividendos a Pagar</t>
  </si>
  <si>
    <t>1) - INFORME SOBRE PERSONAS VINCULADAS O RELACIONADAS</t>
  </si>
  <si>
    <t xml:space="preserve">      APARTADO A: Partes vinculadas o relacionadas (Art.34 Ley 5810/17)</t>
  </si>
  <si>
    <t>a) Personas con derecho a voto que controlen al menos el 10% del capital</t>
  </si>
  <si>
    <t>Nombre de Accionistas</t>
  </si>
  <si>
    <t>Monto del Capital</t>
  </si>
  <si>
    <t>% de Participac.</t>
  </si>
  <si>
    <t xml:space="preserve">Ernst Ferdinand Bergen </t>
  </si>
  <si>
    <t>Heinrich Friesen</t>
  </si>
  <si>
    <t>b) Sociedades anónimas en las que estas controlen por lo menos 10% de capital</t>
  </si>
  <si>
    <t>Nombre de la Entidad</t>
  </si>
  <si>
    <t>NO REGISTRA</t>
  </si>
  <si>
    <t>c) Accionistas que tengan potestad de elegir en asambleas al menos un director</t>
  </si>
  <si>
    <t>d) Directores, administradores, síndicos, auditores internos y apoderados</t>
  </si>
  <si>
    <t>Nombre y Apellidos</t>
  </si>
  <si>
    <t>Cargo</t>
  </si>
  <si>
    <t xml:space="preserve"> Arnold Klassen Toews</t>
  </si>
  <si>
    <t>Director Titular</t>
  </si>
  <si>
    <t xml:space="preserve"> Heinrich Friesen</t>
  </si>
  <si>
    <t xml:space="preserve"> Roland Eno Dietze j.</t>
  </si>
  <si>
    <t xml:space="preserve"> Jeffrey Conrad Harder</t>
  </si>
  <si>
    <t>Director Suplente</t>
  </si>
  <si>
    <t xml:space="preserve"> Randy Esau Schmidt</t>
  </si>
  <si>
    <t>Sindico Titular</t>
  </si>
  <si>
    <t xml:space="preserve"> Michael Harder Toews</t>
  </si>
  <si>
    <t>Sindico Suplente</t>
  </si>
  <si>
    <t xml:space="preserve"> Jorge Wenninger K.</t>
  </si>
  <si>
    <t>Gte.Adm.y Finanzas - Apoderado</t>
  </si>
  <si>
    <t xml:space="preserve">Otros: los conyuges y parientes hasta el segundo grado de consanguinidad o </t>
  </si>
  <si>
    <t>afinidad de las personas referidas en los incisos anteriores, siempre que tengan</t>
  </si>
  <si>
    <t>participación en el capital de la sociedad</t>
  </si>
  <si>
    <t>Lucia Ruth Giesbrecht de Bergen</t>
  </si>
  <si>
    <t>Elsi Unruh de Friesen</t>
  </si>
  <si>
    <t>Roland Friesen Unruh</t>
  </si>
  <si>
    <t>Rainer Friesen Unruh</t>
  </si>
  <si>
    <t>Ruth Noemi Bullman de Klassen</t>
  </si>
  <si>
    <t>Según Art.27 de la Resolución 763/04</t>
  </si>
  <si>
    <t xml:space="preserve"> Inversiones de la sociedad en valores de otras empresas que representen mas </t>
  </si>
  <si>
    <t>del 10% del activo de la sociedad</t>
  </si>
  <si>
    <t>Nombre de la Empresa</t>
  </si>
  <si>
    <t>Monto Inversión</t>
  </si>
  <si>
    <t>% Participac.</t>
  </si>
  <si>
    <t>Activos de la sociedad comprometidos en mas del 20% en garantía de obligaciones</t>
  </si>
  <si>
    <t>de otra u otras empresas</t>
  </si>
  <si>
    <t>Venta de los Bie-</t>
  </si>
  <si>
    <t>Tipos del Bien</t>
  </si>
  <si>
    <t>Monto de la Deu-</t>
  </si>
  <si>
    <t>nes Gravados</t>
  </si>
  <si>
    <t>da Garantizada</t>
  </si>
  <si>
    <t>Vinculación por nivel de Endeudamiento</t>
  </si>
  <si>
    <t>Nombre del Acreedor</t>
  </si>
  <si>
    <t>Total Pasivo</t>
  </si>
  <si>
    <t>Monto de Deuda</t>
  </si>
  <si>
    <t>Según Artículo 1º) Resolución CNV Nº 1257/10</t>
  </si>
  <si>
    <t>Nombre de la Sociedad Vinculada</t>
  </si>
  <si>
    <t>Factores de Vinculación</t>
  </si>
  <si>
    <t>Alta SA</t>
  </si>
  <si>
    <t>Accionista</t>
  </si>
  <si>
    <t>Imaq SRL</t>
  </si>
  <si>
    <t>Accionista / Director</t>
  </si>
  <si>
    <t>Nativo Sa</t>
  </si>
  <si>
    <t>Observación: NO REGISTRA nivel de endeudamiento mayor que el 25%</t>
  </si>
  <si>
    <t xml:space="preserve">      APARTADO B: Saldos con Partes Vinculadas o Relacionadas </t>
  </si>
  <si>
    <t xml:space="preserve">      Cuentas a Cobrar</t>
  </si>
  <si>
    <t>Indentificación</t>
  </si>
  <si>
    <t>Nativo SA</t>
  </si>
  <si>
    <t xml:space="preserve">      Cuentas a Pagar</t>
  </si>
  <si>
    <t xml:space="preserve">      Ingresos</t>
  </si>
  <si>
    <t>VENTAS</t>
  </si>
  <si>
    <t>Mercotec SAE</t>
  </si>
  <si>
    <t xml:space="preserve">      Egresos</t>
  </si>
  <si>
    <t>COMPRAS</t>
  </si>
  <si>
    <t xml:space="preserve">Adquisiciones y bajas de activo fijo </t>
  </si>
  <si>
    <t>Variación Obras en Ejecución - neto</t>
  </si>
  <si>
    <t>Adquisiciones y bajas de Bienes Intangibles</t>
  </si>
  <si>
    <t>Deudores x Ventas Gs.</t>
  </si>
  <si>
    <t>Deudores x Ventas US$.</t>
  </si>
  <si>
    <t>Cheques Adelantados</t>
  </si>
  <si>
    <t>CARTERA NO VENCIDA</t>
  </si>
  <si>
    <t>Cheques Gestión Cobro NC</t>
  </si>
  <si>
    <t>Cheques Judiciales Gestión Cobro</t>
  </si>
  <si>
    <t>Otros Deudores Gestión Cobro</t>
  </si>
  <si>
    <t>Previsión Créditos CP</t>
  </si>
  <si>
    <t>Previsión Créditos LP</t>
  </si>
  <si>
    <t>Menos: Cheques Gestión Cobro NC</t>
  </si>
  <si>
    <t>RECORD ELECTRIC SAECA</t>
  </si>
  <si>
    <t>CAPITAL SOCIAL  GS. 50.000.000.000.-</t>
  </si>
  <si>
    <t>REPRESENTADO POR GS. 40.000.000.000 ACC. ORDINARIAS FUNDADOR DE 5 VOTOS C/U Y GS. 10.000.000.000  ACC. PREFERIDAS DE 1 VOTO LIMITADO.</t>
  </si>
  <si>
    <t>CAPITAL EMITIDO: GS. 50.000.000.000.-</t>
  </si>
  <si>
    <t>CAPITAL SUSCRIPTO: GS. 50.000.000.000.-</t>
  </si>
  <si>
    <t>CAPITAL INTEGRADO:GS. 50.000.000.000.-</t>
  </si>
  <si>
    <t>VALOR NOMINAL DE LAS ACCIONES: GS. 10.000.- C/U</t>
  </si>
  <si>
    <t>Cuadro de Capital Suscripto e Integrado</t>
  </si>
  <si>
    <t>Nº</t>
  </si>
  <si>
    <t xml:space="preserve">APELLIDOS </t>
  </si>
  <si>
    <t xml:space="preserve">NOMBRE </t>
  </si>
  <si>
    <t>NUMERO</t>
  </si>
  <si>
    <t xml:space="preserve">Nº DE </t>
  </si>
  <si>
    <t xml:space="preserve">CANTIDAD </t>
  </si>
  <si>
    <t>VOTO</t>
  </si>
  <si>
    <t xml:space="preserve">MONTO DE </t>
  </si>
  <si>
    <t>% DE PART.EN</t>
  </si>
  <si>
    <t>DE</t>
  </si>
  <si>
    <t>ACCIONES</t>
  </si>
  <si>
    <t xml:space="preserve">DE </t>
  </si>
  <si>
    <t xml:space="preserve">CAPITAL </t>
  </si>
  <si>
    <t xml:space="preserve"> RELAC. AL CAP.</t>
  </si>
  <si>
    <t>SERIES</t>
  </si>
  <si>
    <t>INTEGRADO</t>
  </si>
  <si>
    <t>FRIESEN</t>
  </si>
  <si>
    <t>HEINRICH</t>
  </si>
  <si>
    <t>1 A 176</t>
  </si>
  <si>
    <t>1 AL 1000</t>
  </si>
  <si>
    <t>ORDIN. FUNDADOR</t>
  </si>
  <si>
    <t>1 AL 547</t>
  </si>
  <si>
    <t>1001 A 1996</t>
  </si>
  <si>
    <t>A1 A 1000</t>
  </si>
  <si>
    <t>1 A 485</t>
  </si>
  <si>
    <t>TOTAL CLASE ORDINARIA FUNDADOR</t>
  </si>
  <si>
    <t>281 A 396</t>
  </si>
  <si>
    <t xml:space="preserve">PREFERIDA </t>
  </si>
  <si>
    <t>1L</t>
  </si>
  <si>
    <t>1 A 311</t>
  </si>
  <si>
    <t>4451 A 4624</t>
  </si>
  <si>
    <t>1 A 1000</t>
  </si>
  <si>
    <t>1 A 947</t>
  </si>
  <si>
    <t>241 AL 250</t>
  </si>
  <si>
    <t>961 AL 1000</t>
  </si>
  <si>
    <t xml:space="preserve">TOTAL CLASE PREFERIDA </t>
  </si>
  <si>
    <t xml:space="preserve">TOTAL POR ACCIONISTA </t>
  </si>
  <si>
    <t>BERGEN SCHMIDT</t>
  </si>
  <si>
    <t>ERNST  FERDINAND</t>
  </si>
  <si>
    <t>177 A 280</t>
  </si>
  <si>
    <t>501 A 556</t>
  </si>
  <si>
    <t>801 A 1000</t>
  </si>
  <si>
    <t>548 AL 604</t>
  </si>
  <si>
    <t>1997 A 4132</t>
  </si>
  <si>
    <t>669 A 1000</t>
  </si>
  <si>
    <t>397 A 500</t>
  </si>
  <si>
    <t>571 A 729</t>
  </si>
  <si>
    <t>312 A 500</t>
  </si>
  <si>
    <t>4625 A 4980</t>
  </si>
  <si>
    <t>948 A 1000</t>
  </si>
  <si>
    <t>1 A 599</t>
  </si>
  <si>
    <t>251 AL 260</t>
  </si>
  <si>
    <t>801 AL 840</t>
  </si>
  <si>
    <t>TOTAL POR ACCIONISTA</t>
  </si>
  <si>
    <t>GIESBRECHT  DE BERGEN</t>
  </si>
  <si>
    <t>LUCIA RUTH</t>
  </si>
  <si>
    <t>557 A 562</t>
  </si>
  <si>
    <t>605 AL 1000</t>
  </si>
  <si>
    <t>1 AL 302</t>
  </si>
  <si>
    <t>4133 A 4297</t>
  </si>
  <si>
    <t>486 A 954</t>
  </si>
  <si>
    <t>730 A765</t>
  </si>
  <si>
    <t>501 A 785</t>
  </si>
  <si>
    <t>4981 A 4986</t>
  </si>
  <si>
    <t>600 A 1000</t>
  </si>
  <si>
    <t>1 A 62</t>
  </si>
  <si>
    <t>UNRUH DE</t>
  </si>
  <si>
    <t>ELSI</t>
  </si>
  <si>
    <t>563 A 568</t>
  </si>
  <si>
    <t xml:space="preserve">FRIESEN </t>
  </si>
  <si>
    <t>303 AL 1000</t>
  </si>
  <si>
    <t>4298 A 4448</t>
  </si>
  <si>
    <t>955 A 1000</t>
  </si>
  <si>
    <t>1 A 668</t>
  </si>
  <si>
    <t>766 A 797</t>
  </si>
  <si>
    <t>786 A 1000</t>
  </si>
  <si>
    <t>1 A 636</t>
  </si>
  <si>
    <t>4987 A 4992</t>
  </si>
  <si>
    <t>63 AL 544</t>
  </si>
  <si>
    <t>FRIESEN UNRUH</t>
  </si>
  <si>
    <t>637 AL 903</t>
  </si>
  <si>
    <t>545 AL 612</t>
  </si>
  <si>
    <t>RAINER</t>
  </si>
  <si>
    <t>904 AL 1000</t>
  </si>
  <si>
    <t>613 AL 680</t>
  </si>
  <si>
    <t>KLASSEN TOEWS</t>
  </si>
  <si>
    <t xml:space="preserve">ARNOLD </t>
  </si>
  <si>
    <t>171 AL 205</t>
  </si>
  <si>
    <t>681 AL 820</t>
  </si>
  <si>
    <t>BULLMAN DE KLASSEN</t>
  </si>
  <si>
    <t>RUTH  NOEMI</t>
  </si>
  <si>
    <t>206 AL 240</t>
  </si>
  <si>
    <t>821 AL 960</t>
  </si>
  <si>
    <t>ESAU SCHMIDT</t>
  </si>
  <si>
    <t>RANDY</t>
  </si>
  <si>
    <t>261 AL 460</t>
  </si>
  <si>
    <t>1 AL 800</t>
  </si>
  <si>
    <t>BENITEZ VALDEZ</t>
  </si>
  <si>
    <t>BERNARDO</t>
  </si>
  <si>
    <t>461 AL 670</t>
  </si>
  <si>
    <t>841 AL 1000</t>
  </si>
  <si>
    <t>1 AL 680</t>
  </si>
  <si>
    <t>CHIUZANO DE BENITEZ</t>
  </si>
  <si>
    <t>ANA MARIA OLGA</t>
  </si>
  <si>
    <t>671 AL 880</t>
  </si>
  <si>
    <t>921 AL 1000</t>
  </si>
  <si>
    <t>1 AL 760</t>
  </si>
  <si>
    <t>881 AL 940</t>
  </si>
  <si>
    <t>681 AL 920</t>
  </si>
  <si>
    <t>941 AL 1000</t>
  </si>
  <si>
    <t>761 AL 1000</t>
  </si>
  <si>
    <t xml:space="preserve">TOTAL ACCIONES PREFERIDAS NOMINATIVAS </t>
  </si>
  <si>
    <t>TOTAL ACCIONES ORDINARIAS FUNDADOR NOMINATIVAS</t>
  </si>
  <si>
    <t>TOTAL CAPITAL SUSCRIPTO E INTEGRADO</t>
  </si>
  <si>
    <t>1</t>
  </si>
  <si>
    <t>2</t>
  </si>
  <si>
    <t>5-13</t>
  </si>
  <si>
    <t>14-23</t>
  </si>
  <si>
    <t>24-25</t>
  </si>
  <si>
    <t>Informe sobre Personas Vinculadas o Relacionadas….............</t>
  </si>
  <si>
    <t>Composicion de la Cartera de Créditos …………………………….</t>
  </si>
  <si>
    <t>26</t>
  </si>
  <si>
    <t>Composición Accionaria ……………………………………………….</t>
  </si>
  <si>
    <t>27</t>
  </si>
  <si>
    <t>____________________________________________________________________</t>
  </si>
  <si>
    <t>Estado de Variación del Patrimonio Neto      ....................................................</t>
  </si>
  <si>
    <t>Notas a los Estados Contables      .................................................................</t>
  </si>
  <si>
    <t>Previsión Créditos Incobrables</t>
  </si>
  <si>
    <t>Intangibles</t>
  </si>
  <si>
    <t>31.03.2019</t>
  </si>
  <si>
    <t>Intereses no Devengados</t>
  </si>
  <si>
    <t>31.03.19</t>
  </si>
  <si>
    <t>TOTALES AL 31.03.19</t>
  </si>
  <si>
    <t>2019</t>
  </si>
  <si>
    <t xml:space="preserve">  RUC N° 3602978-5</t>
  </si>
  <si>
    <t>C.P. Hector Nuñez</t>
  </si>
  <si>
    <t xml:space="preserve">                                                                     RUC Nº 3602978-5</t>
  </si>
  <si>
    <t xml:space="preserve">        Arnold Klassen                                    C.P. Hector Nuñez</t>
  </si>
  <si>
    <t>Imag SRL</t>
  </si>
  <si>
    <t>al 31-03-19</t>
  </si>
  <si>
    <t>Mercotec S.A.E</t>
  </si>
  <si>
    <t>Menos: Ch.Judiciales Gestión Cobro NC</t>
  </si>
  <si>
    <t>al 31-03-20</t>
  </si>
  <si>
    <t>Tecnoservice S.A.</t>
  </si>
  <si>
    <t>al 31 MARZO DE 2.020 Y 2.019</t>
  </si>
  <si>
    <t>BALANCE GENERAL AL 31 DE MARZO  DE 2020 Y 2019</t>
  </si>
  <si>
    <t>31.03.2020</t>
  </si>
  <si>
    <t>Mercaderias</t>
  </si>
  <si>
    <t>Otros Activos</t>
  </si>
  <si>
    <t>Previsión Créditos de Dudoso Cobro</t>
  </si>
  <si>
    <t>Total Pasivo No Corriente</t>
  </si>
  <si>
    <t>CP. Hector Nuñez</t>
  </si>
  <si>
    <t>POR EL EJERCICIO TERMINADO AL 31 DE MARZO DEL 2020 Y 2019</t>
  </si>
  <si>
    <t>31.03.20</t>
  </si>
  <si>
    <t>TOTALES AL 31.03.20</t>
  </si>
  <si>
    <t>AL 31 DE MARZO DEL 2020 Y 2019</t>
  </si>
  <si>
    <t>2020</t>
  </si>
  <si>
    <t>POR EL EJERCICIO TERMINADO EL 31 DE MARZO DEL 2020 Y 2019</t>
  </si>
  <si>
    <t>SEGUN BALANCE  31-12-2019</t>
  </si>
  <si>
    <t>DATOS AL 31 DE MARZO DE 2020</t>
  </si>
  <si>
    <t>COMPOSICION DE LA CARTERA DE CREDITOS AL 31-03-2020</t>
  </si>
  <si>
    <t>Es política del Directorio establecer el 1,0% de previsión  Incobrable sobre las Ventas a Créditos del mes (en pro-</t>
  </si>
  <si>
    <t>HOJA DE TRABAJO (datos al 31-03-20)</t>
  </si>
  <si>
    <t>AL 31-03-2020</t>
  </si>
  <si>
    <t>Red Chaqueña de Comunicación S.A.</t>
  </si>
  <si>
    <t>Presente S.A</t>
  </si>
  <si>
    <t>Nota 1 - El Ente</t>
  </si>
  <si>
    <r>
      <t xml:space="preserve">RECORD ELECTRIC SAECA </t>
    </r>
    <r>
      <rPr>
        <sz val="13"/>
        <rFont val="Arial"/>
        <family val="2"/>
      </rPr>
      <t>fue constituido en fecha</t>
    </r>
    <r>
      <rPr>
        <b/>
        <sz val="13"/>
        <rFont val="Arial"/>
        <family val="2"/>
      </rPr>
      <t xml:space="preserve"> </t>
    </r>
    <r>
      <rPr>
        <sz val="13"/>
        <rFont val="Arial"/>
        <family val="2"/>
      </rPr>
      <t>18 de julio de 1977. Sus estatutos sociales fueron aprobados por Decreto del Poder Ejecutivo N° 34425 del 14 el octubre de 1977 e inscripto en el Registro Público de Comercio bajo el N° 934, en la página 45 vuelto y siguientes.</t>
    </r>
  </si>
  <si>
    <t>Por Escrituras Publicas, N° 102 de fecha 17 de octubre de 1989; N° 72 de fecha 7 de junio de 1991; y Nº 220 de fecha 15 de junio de 1995, fueron modificados sus Estatutos Sociales por aumento del capital social. Según el Acta N° 22, la Asamblea General Extraordinaria llevada a cabo el 30 de octubre de 1995, aprobó el acogimiento a la Ley N° 548/95 de Retasación y Regularización extraordinaria de bienes.</t>
  </si>
  <si>
    <t>Posteriormente fue modificado en fecha 17 de diciembre de 1996 por Escritura Pública N° 173; y N° 190 de fecha 29 de diciembre de 1997; por Escritura Pública Nº 35 de fecha 27 de abril de 1998, modificados parcialmente, inscribiéndose en el Registro de Personas Jurídicas y Asociaciones, bajo el Nº 104 y folio 1149, serie C, el 29 de mayo de 1998 y el Registro Público de Comercio bajo el Nº 579 serie C, folio Nº 4571 y siguientes, sección Contratos el 03 de junio de 1998.</t>
  </si>
  <si>
    <t>Por Escritura Pública Nº 113 y Nº 136 de fecha 06 de octubre de 2000 y el 06 de diciembre de 2000, se modificaron los Estatutos Sociales, inscribiéndose en el Registro de Personas Jurídicas y Asociaciones, bajo el Nº 57 y Nº 63 y folios 596 y 566 serie C, el 13 de febrero de 2001 y el Registro Público de Comercio bajo el Nº 170 y el Nº 86 series B y C, folio Nº 1251 y Nº 955 y siguientes, sección Contratos el 13 de febrero de 2001.</t>
  </si>
  <si>
    <t>Finalmente, por Escritura Pública Nº 744, de fecha 23 de abril de 2014, se modificaron los Estatutos Sociales por el aumento del Capital Social a Gs. 50.000.000.000, inscribiéndose en el Registro de Contratos Públicos bajo el Nº 50, folios 133 al 147.</t>
  </si>
  <si>
    <t>El objeto de la sociedad es realizar por cuenta propia, por cuenta de terceros, o asociados, actividades industriales, comerciales, servicios e inmobiliarias. La actividad principal es la compra-venta y fabricación de materiales eléctricos.</t>
  </si>
  <si>
    <t>Nota 2 - Políticas de contabilidad</t>
  </si>
  <si>
    <t>Las políticas de contabilidad más significativas aplicadas por la sociedad son las siguientes:</t>
  </si>
  <si>
    <t>Presentación de los estados contables</t>
  </si>
  <si>
    <t>Los estados contables al 31 de Marzo del 2020 son presentados en forma comparativa con los del ejercicio anterior.</t>
  </si>
  <si>
    <r>
      <t>a)</t>
    </r>
    <r>
      <rPr>
        <sz val="7"/>
        <rFont val="Times New Roman"/>
        <family val="1"/>
      </rPr>
      <t xml:space="preserve">   </t>
    </r>
    <r>
      <rPr>
        <sz val="13"/>
        <rFont val="Arial"/>
        <family val="2"/>
      </rPr>
      <t>Base de valuación</t>
    </r>
  </si>
  <si>
    <t>Los estados contables han sido preparados en base al principio contable de costo histórico, excepto el activo fijo, que ha sido revaluado conforme a las disposiciones de la Ley Nº 125/91.</t>
  </si>
  <si>
    <t>Las depreciaciones de los bienes son calculadas por el método de cuotas uniformes, aplicando una tasa suficiente para extinguir sus valores al final de la vida útil estimada del bien.</t>
  </si>
  <si>
    <t>Igualmente, los activos y pasivos en moneda extranjera han sido actualizados a los tipos de cambio vigentes al cierre del periodo y que según la cotización del día eran de:</t>
  </si>
  <si>
    <t>MONEDA</t>
  </si>
  <si>
    <t>COMPRADOR</t>
  </si>
  <si>
    <t>VENDEDOR</t>
  </si>
  <si>
    <t>Dólares</t>
  </si>
  <si>
    <t>Euros</t>
  </si>
  <si>
    <r>
      <t>b)</t>
    </r>
    <r>
      <rPr>
        <sz val="7"/>
        <rFont val="Times New Roman"/>
        <family val="1"/>
      </rPr>
      <t xml:space="preserve">   </t>
    </r>
    <r>
      <rPr>
        <sz val="13"/>
        <rFont val="Arial"/>
        <family val="2"/>
      </rPr>
      <t>Existencias</t>
    </r>
  </si>
  <si>
    <t>Los bienes de cambio (mercaderías) están valuados al costo promedio ponderado (PMC)</t>
  </si>
  <si>
    <r>
      <t>c)</t>
    </r>
    <r>
      <rPr>
        <sz val="7"/>
        <rFont val="Times New Roman"/>
        <family val="1"/>
      </rPr>
      <t xml:space="preserve">    </t>
    </r>
    <r>
      <rPr>
        <sz val="13"/>
        <rFont val="Arial"/>
        <family val="2"/>
      </rPr>
      <t>Moneda de cuenta</t>
    </r>
  </si>
  <si>
    <r>
      <t xml:space="preserve"> </t>
    </r>
    <r>
      <rPr>
        <sz val="13"/>
        <rFont val="Arial"/>
        <family val="2"/>
      </rPr>
      <t>Estos estados contables están expresados en guaraníes, unidad monetaria de la República del Paraguay.</t>
    </r>
  </si>
  <si>
    <t>Nota 3 – Disponibilidades</t>
  </si>
  <si>
    <t>Los saldos disponibles en bancos son los siguientes:</t>
  </si>
  <si>
    <t>CONCEPTOS</t>
  </si>
  <si>
    <t>Caja</t>
  </si>
  <si>
    <t>Fondos Fijo y Recaudación a Depositar</t>
  </si>
  <si>
    <t>Sub Total</t>
  </si>
  <si>
    <t>Bancos</t>
  </si>
  <si>
    <t xml:space="preserve">Banco Familiar </t>
  </si>
  <si>
    <t>Banco Familiar US$.</t>
  </si>
  <si>
    <t>Banco Regional</t>
  </si>
  <si>
    <t>Banco Regional US$.</t>
  </si>
  <si>
    <t>Banco Regional – Aqui Pago</t>
  </si>
  <si>
    <t>Fic de Finanzas</t>
  </si>
  <si>
    <t>Bancop Gs</t>
  </si>
  <si>
    <t>Bancop US$</t>
  </si>
  <si>
    <t>BBVA</t>
  </si>
  <si>
    <t>BBVA US$.</t>
  </si>
  <si>
    <t>Banco Itaú</t>
  </si>
  <si>
    <t>Banco Itaú US$.</t>
  </si>
  <si>
    <t>Cooperativa Fernheim</t>
  </si>
  <si>
    <t>Banco GNB</t>
  </si>
  <si>
    <t>Banco GNB US$.</t>
  </si>
  <si>
    <t>Banco Continental</t>
  </si>
  <si>
    <t>Banco Continental US$.</t>
  </si>
  <si>
    <t>Sub Total Bancos</t>
  </si>
  <si>
    <t>Nota 4 - Créditos por Ventas, Otros Créditos y Previsiones</t>
  </si>
  <si>
    <t>Representan el total de las cuentas a cobrar por ventas de mercaderías y servicios, con sus respectivas previsiones y otros créditos, cuyos saldos son los siguientes:</t>
  </si>
  <si>
    <t>Créditos por Ventas - Corriente</t>
  </si>
  <si>
    <t>Deudores por Ventas Gs.y US$.</t>
  </si>
  <si>
    <t>Previsión Créditos Dudoso Cobro</t>
  </si>
  <si>
    <t>Otros Créditos - Corriente</t>
  </si>
  <si>
    <t>Anticipo y Retención Impuesto a la Renta</t>
  </si>
  <si>
    <t>IVA Crédito Fiscal 10%</t>
  </si>
  <si>
    <t>Prestamos al Personal</t>
  </si>
  <si>
    <t>Vales, Adelantos, Viáticos</t>
  </si>
  <si>
    <t>Garantía Alquiler</t>
  </si>
  <si>
    <t>Anticipos a Proveedores</t>
  </si>
  <si>
    <t>Certificados de Créditos Tributarios</t>
  </si>
  <si>
    <t>Gastos Pagados por Adelantado</t>
  </si>
  <si>
    <t>Créditos por Ventas – No Corriente</t>
  </si>
  <si>
    <t>Cheques en Gestión de Cobro</t>
  </si>
  <si>
    <t>Otros Créditos Largo Plazo</t>
  </si>
  <si>
    <t>Cesión Terreno Loma Plata</t>
  </si>
  <si>
    <t>Licencias y Software Computación</t>
  </si>
  <si>
    <t>Otros Deudores Gs./US$.</t>
  </si>
  <si>
    <t>Intereses a Cobrar Otros Deudores US$</t>
  </si>
  <si>
    <t>Otros Deudores Gestion de Cobro</t>
  </si>
  <si>
    <t>Previsión para Créditos Incobrables</t>
  </si>
  <si>
    <t>Total General</t>
  </si>
  <si>
    <t>Nota 5 - Bienes de Cambio</t>
  </si>
  <si>
    <t xml:space="preserve">El saldo al cierre del ejercicio está compuesto como sigue:  </t>
  </si>
  <si>
    <t>CONCEPTO</t>
  </si>
  <si>
    <t>Mercaderías con Rotación</t>
  </si>
  <si>
    <t>Previsión Mercaderías Obsoletas</t>
  </si>
  <si>
    <t>Ordenes de Trabajos en Proceso</t>
  </si>
  <si>
    <t>Importaciones en Curso</t>
  </si>
  <si>
    <t xml:space="preserve">Nota 6 - Deudas Financieras </t>
  </si>
  <si>
    <t>Préstamos Corto Plazo</t>
  </si>
  <si>
    <t>Banco Regional Gs.</t>
  </si>
  <si>
    <t>Banco Itau – Gs.</t>
  </si>
  <si>
    <t>BBVA Paraguay S.A – Gs.</t>
  </si>
  <si>
    <t>GNB Bank Gs.</t>
  </si>
  <si>
    <t>Banco Familiar Gs.</t>
  </si>
  <si>
    <t>Banco Familiar US$</t>
  </si>
  <si>
    <t>Intereses Financieros a Pagar</t>
  </si>
  <si>
    <t>Intereses no Devengados Gs.- US$.</t>
  </si>
  <si>
    <t>Total Prestamos Corto Plazo</t>
  </si>
  <si>
    <t>Total Deudas Financieras</t>
  </si>
  <si>
    <t>Nota 7 - Deudas comerciales</t>
  </si>
  <si>
    <t>Comprende los saldos pendientes de pago a los proveedores locales, así como los del exterior, según detalle:</t>
  </si>
  <si>
    <t>Proveedores Bienes y Servicios</t>
  </si>
  <si>
    <t>Proveedores del Exterior</t>
  </si>
  <si>
    <t>Adelantos de Clientes</t>
  </si>
  <si>
    <t>TOTALES</t>
  </si>
  <si>
    <t>Nota 8 - Ingresos Operativos</t>
  </si>
  <si>
    <t>Comprende las ventas realizadas de acuerdo con los siguientes datos:</t>
  </si>
  <si>
    <t>Ventas Netas por Sucursales</t>
  </si>
  <si>
    <t>Casa Central</t>
  </si>
  <si>
    <t>Encarnacion</t>
  </si>
  <si>
    <t>Record Service</t>
  </si>
  <si>
    <t>Mariano Roque Alonso</t>
  </si>
  <si>
    <t>Ciudad del Este</t>
  </si>
  <si>
    <t>Coronel Oviedo</t>
  </si>
  <si>
    <t>Concepcion</t>
  </si>
  <si>
    <t>Campo 9</t>
  </si>
  <si>
    <t>Filadelfia</t>
  </si>
  <si>
    <t>Santa Rosa del Aguaray</t>
  </si>
  <si>
    <t>Recordlux-R.Argentina</t>
  </si>
  <si>
    <t>Recordlux-Luque</t>
  </si>
  <si>
    <t>Santa Rita</t>
  </si>
  <si>
    <t>Curuguaty</t>
  </si>
  <si>
    <t>Sub Total Ventas</t>
  </si>
  <si>
    <t>Comis.p/Operac.Comerc</t>
  </si>
  <si>
    <t>TOTAL INGR.OPERAT.</t>
  </si>
  <si>
    <t>Nota 9 – Ingresos no Operativos</t>
  </si>
  <si>
    <t xml:space="preserve">Comprenden los saldos de las siguientes cuentas: </t>
  </si>
  <si>
    <t>Diferencia de Cambios</t>
  </si>
  <si>
    <t>Intereses de Clientes</t>
  </si>
  <si>
    <t>Recargos de Ots.</t>
  </si>
  <si>
    <t>Ingresos Varios</t>
  </si>
  <si>
    <t>Intereses Caja de Ahorros</t>
  </si>
  <si>
    <t>Intereses Cobrados</t>
  </si>
  <si>
    <t>Descuento Importación Otros</t>
  </si>
  <si>
    <t>Comisiones Cobrados</t>
  </si>
  <si>
    <t>Utilidad Inversiones Otras Empresas</t>
  </si>
  <si>
    <t>Comisiones P/ Operación Comercial</t>
  </si>
  <si>
    <t>Nota 10 – Costos de Ventas</t>
  </si>
  <si>
    <t>Costos de Ventas correspondientes a las siguientes sucursales</t>
  </si>
  <si>
    <t>Costo de Ventas por Sucursales</t>
  </si>
  <si>
    <t>Encarnación</t>
  </si>
  <si>
    <t>6.20</t>
  </si>
  <si>
    <t>6.09</t>
  </si>
  <si>
    <t>Concepción</t>
  </si>
  <si>
    <t>Recordlux-Rca. Argentina</t>
  </si>
  <si>
    <t>Nota 11 – Gastos no Operativos</t>
  </si>
  <si>
    <t>Comprenden los saldos de las siguientes cuentas:</t>
  </si>
  <si>
    <t>Diferencia de Cambio</t>
  </si>
  <si>
    <t>Perdida Inversiones Otras Empresas</t>
  </si>
  <si>
    <t>Perdida por Siniestro</t>
  </si>
  <si>
    <t xml:space="preserve">       CP. Hector Nuñez      </t>
  </si>
  <si>
    <t xml:space="preserve">   Presidente</t>
  </si>
  <si>
    <t xml:space="preserve">        </t>
  </si>
  <si>
    <t>NOTAS A LOS ESTADOS CONTABLES AL 31 DE MARZO DE 2020</t>
  </si>
  <si>
    <t>Contador - Ruc 3602978-5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</si>
</sst>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41" formatCode="_-* #,##0\ _€_-;\-* #,##0\ _€_-;_-* &quot;-&quot;\ _€_-;_-@_-"/>
    <numFmt numFmtId="164" formatCode="_(* #,##0.00_);_(* \(#,##0.00\);_(* \-??_);_(@_)"/>
    <numFmt numFmtId="165" formatCode="#,##0;\-#,##0"/>
    <numFmt numFmtId="166" formatCode="#,##0;\(#,##0\)"/>
    <numFmt numFmtId="167" formatCode="_(* #,##0_);_(* \(#,##0\);_(* \-??_);_(@_)"/>
    <numFmt numFmtId="168" formatCode="#,##0;\(#,##0&quot;) &quot;"/>
    <numFmt numFmtId="169" formatCode="#,###;\(#,##0\)"/>
    <numFmt numFmtId="170" formatCode="_-* #,##0.00\ _p_t_a_-;\-* #,##0.00\ _p_t_a_-;_-* \-??\ _p_t_a_-;_-@_-"/>
    <numFmt numFmtId="171" formatCode="_(* #,##0_);_(* \(#,##0\);_(* \-_);_(@_)"/>
    <numFmt numFmtId="172" formatCode="#,##0;[Red]#,##0"/>
    <numFmt numFmtId="173" formatCode="#,##0.0000;[Red]#,##0.0000"/>
    <numFmt numFmtId="174" formatCode="#,##0.000"/>
    <numFmt numFmtId="175" formatCode="#,##0.00;\-#,##0.00"/>
    <numFmt numFmtId="176" formatCode="#,##0_ ;\-#,##0\ "/>
    <numFmt numFmtId="177" formatCode="_-* #,##0.00\ _P_t_s_-;\-* #,##0.00\ _P_t_s_-;_-* &quot;-&quot;??\ _P_t_s_-;_-@_-"/>
    <numFmt numFmtId="178" formatCode="_-* #,##0\ _P_t_s_-;\-* #,##0\ _P_t_s_-;_-* &quot;-&quot;??\ _P_t_s_-;_-@_-"/>
    <numFmt numFmtId="179" formatCode="_-* #,##0\ _P_t_s_-;\-* #,##0\ _P_t_s_-;_-* &quot;-&quot;\ _P_t_s_-;_-@_-"/>
    <numFmt numFmtId="180" formatCode="_-* #,##0\ _p_t_a_-;\-* #,##0\ _p_t_a_-;_-* &quot;-&quot;\ _p_t_a_-;_-@_-"/>
    <numFmt numFmtId="181" formatCode="0.000%"/>
    <numFmt numFmtId="182" formatCode="#,##0.00_ ;\-#,##0.00\ "/>
  </numFmts>
  <fonts count="39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Geneva"/>
      <family val="2"/>
    </font>
    <font>
      <b/>
      <sz val="10"/>
      <name val="Geneva"/>
      <family val="2"/>
    </font>
    <font>
      <b/>
      <i/>
      <sz val="10"/>
      <name val="Arial"/>
      <family val="2"/>
    </font>
    <font>
      <b/>
      <sz val="10"/>
      <color indexed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u/>
      <sz val="12"/>
      <name val="Arial"/>
      <family val="2"/>
    </font>
    <font>
      <sz val="11"/>
      <name val="Arial"/>
      <family val="2"/>
    </font>
    <font>
      <sz val="12"/>
      <color indexed="10"/>
      <name val="Arial"/>
      <family val="2"/>
    </font>
    <font>
      <u/>
      <sz val="10"/>
      <name val="Arial"/>
      <family val="2"/>
    </font>
    <font>
      <b/>
      <sz val="16"/>
      <name val="Arial"/>
      <family val="2"/>
    </font>
    <font>
      <b/>
      <u/>
      <sz val="11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8"/>
      <name val="Book Antiqua"/>
      <family val="1"/>
    </font>
    <font>
      <sz val="10"/>
      <color rgb="FFFF0000"/>
      <name val="Arial"/>
      <family val="2"/>
    </font>
    <font>
      <b/>
      <sz val="13"/>
      <name val="Arial"/>
      <family val="2"/>
    </font>
    <font>
      <sz val="10"/>
      <name val="Geneva"/>
    </font>
    <font>
      <sz val="10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sz val="13"/>
      <name val="Arial"/>
      <family val="2"/>
    </font>
    <font>
      <sz val="7"/>
      <name val="Times New Roman"/>
      <family val="1"/>
    </font>
    <font>
      <b/>
      <u/>
      <sz val="12"/>
      <name val="Arial"/>
      <family val="2"/>
    </font>
  </fonts>
  <fills count="2">
    <fill>
      <patternFill patternType="none"/>
    </fill>
    <fill>
      <patternFill patternType="gray125"/>
    </fill>
  </fills>
  <borders count="9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</borders>
  <cellStyleXfs count="18">
    <xf numFmtId="0" fontId="0" fillId="0" borderId="0"/>
    <xf numFmtId="0" fontId="23" fillId="0" borderId="0" applyFill="0" applyBorder="0" applyAlignment="0" applyProtection="0"/>
    <xf numFmtId="170" fontId="23" fillId="0" borderId="0" applyFill="0" applyBorder="0" applyAlignment="0" applyProtection="0"/>
    <xf numFmtId="164" fontId="23" fillId="0" borderId="0" applyFill="0" applyBorder="0" applyAlignment="0" applyProtection="0"/>
    <xf numFmtId="164" fontId="23" fillId="0" borderId="0" applyFill="0" applyBorder="0" applyAlignment="0" applyProtection="0"/>
    <xf numFmtId="164" fontId="23" fillId="0" borderId="0" applyFill="0" applyBorder="0" applyAlignment="0" applyProtection="0"/>
    <xf numFmtId="164" fontId="23" fillId="0" borderId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" fillId="0" borderId="0"/>
    <xf numFmtId="0" fontId="1" fillId="0" borderId="0"/>
    <xf numFmtId="177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1" fillId="0" borderId="0"/>
    <xf numFmtId="0" fontId="31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28">
    <xf numFmtId="0" fontId="0" fillId="0" borderId="0" xfId="0"/>
    <xf numFmtId="165" fontId="0" fillId="0" borderId="0" xfId="8" applyNumberFormat="1" applyFont="1"/>
    <xf numFmtId="165" fontId="0" fillId="0" borderId="0" xfId="8" applyNumberFormat="1" applyFont="1" applyAlignment="1">
      <alignment horizontal="left"/>
    </xf>
    <xf numFmtId="165" fontId="0" fillId="0" borderId="0" xfId="8" applyNumberFormat="1" applyFont="1" applyBorder="1" applyAlignment="1">
      <alignment horizontal="left"/>
    </xf>
    <xf numFmtId="165" fontId="0" fillId="0" borderId="0" xfId="8" applyNumberFormat="1" applyFont="1" applyBorder="1"/>
    <xf numFmtId="165" fontId="0" fillId="0" borderId="0" xfId="4" applyNumberFormat="1" applyFont="1" applyFill="1" applyBorder="1" applyAlignment="1" applyProtection="1">
      <alignment horizontal="center"/>
    </xf>
    <xf numFmtId="0" fontId="0" fillId="0" borderId="0" xfId="8" applyFont="1"/>
    <xf numFmtId="167" fontId="0" fillId="0" borderId="0" xfId="4" applyNumberFormat="1" applyFont="1" applyFill="1" applyBorder="1" applyAlignment="1" applyProtection="1"/>
    <xf numFmtId="0" fontId="4" fillId="0" borderId="0" xfId="8" applyFont="1"/>
    <xf numFmtId="167" fontId="7" fillId="0" borderId="0" xfId="4" applyNumberFormat="1" applyFont="1" applyFill="1" applyBorder="1" applyAlignment="1" applyProtection="1">
      <alignment horizontal="center"/>
    </xf>
    <xf numFmtId="0" fontId="8" fillId="0" borderId="0" xfId="8" applyFont="1"/>
    <xf numFmtId="0" fontId="7" fillId="0" borderId="0" xfId="8" applyFont="1"/>
    <xf numFmtId="167" fontId="7" fillId="0" borderId="0" xfId="4" applyNumberFormat="1" applyFont="1" applyFill="1" applyBorder="1" applyAlignment="1" applyProtection="1"/>
    <xf numFmtId="0" fontId="0" fillId="0" borderId="0" xfId="8" applyFont="1" applyBorder="1"/>
    <xf numFmtId="168" fontId="0" fillId="0" borderId="0" xfId="8" applyNumberFormat="1" applyFont="1" applyBorder="1"/>
    <xf numFmtId="167" fontId="0" fillId="0" borderId="0" xfId="4" applyNumberFormat="1" applyFont="1" applyFill="1" applyBorder="1" applyAlignment="1" applyProtection="1">
      <alignment horizontal="left"/>
    </xf>
    <xf numFmtId="165" fontId="0" fillId="0" borderId="0" xfId="6" applyNumberFormat="1" applyFont="1" applyFill="1" applyBorder="1" applyAlignment="1" applyProtection="1"/>
    <xf numFmtId="165" fontId="4" fillId="0" borderId="0" xfId="6" applyNumberFormat="1" applyFont="1" applyFill="1" applyBorder="1" applyAlignment="1" applyProtection="1"/>
    <xf numFmtId="165" fontId="7" fillId="0" borderId="0" xfId="6" applyNumberFormat="1" applyFont="1" applyFill="1" applyBorder="1" applyAlignment="1" applyProtection="1">
      <alignment horizontal="left"/>
    </xf>
    <xf numFmtId="165" fontId="7" fillId="0" borderId="3" xfId="6" applyNumberFormat="1" applyFont="1" applyFill="1" applyBorder="1" applyAlignment="1" applyProtection="1">
      <alignment horizontal="center" vertical="center" wrapText="1"/>
    </xf>
    <xf numFmtId="49" fontId="7" fillId="0" borderId="4" xfId="6" applyNumberFormat="1" applyFont="1" applyFill="1" applyBorder="1" applyAlignment="1" applyProtection="1">
      <alignment horizontal="center"/>
    </xf>
    <xf numFmtId="165" fontId="0" fillId="0" borderId="5" xfId="6" applyNumberFormat="1" applyFont="1" applyFill="1" applyBorder="1" applyAlignment="1" applyProtection="1"/>
    <xf numFmtId="165" fontId="0" fillId="0" borderId="6" xfId="6" applyNumberFormat="1" applyFont="1" applyFill="1" applyBorder="1" applyAlignment="1" applyProtection="1"/>
    <xf numFmtId="165" fontId="7" fillId="0" borderId="4" xfId="6" applyNumberFormat="1" applyFont="1" applyFill="1" applyBorder="1" applyAlignment="1" applyProtection="1">
      <alignment vertical="center"/>
    </xf>
    <xf numFmtId="165" fontId="2" fillId="0" borderId="7" xfId="6" applyNumberFormat="1" applyFont="1" applyFill="1" applyBorder="1" applyAlignment="1" applyProtection="1"/>
    <xf numFmtId="165" fontId="2" fillId="0" borderId="0" xfId="6" applyNumberFormat="1" applyFont="1" applyFill="1" applyBorder="1" applyAlignment="1" applyProtection="1"/>
    <xf numFmtId="166" fontId="0" fillId="0" borderId="0" xfId="6" applyNumberFormat="1" applyFont="1" applyFill="1" applyBorder="1" applyAlignment="1" applyProtection="1">
      <alignment horizontal="right"/>
    </xf>
    <xf numFmtId="165" fontId="10" fillId="0" borderId="0" xfId="6" applyNumberFormat="1" applyFont="1" applyFill="1" applyBorder="1" applyAlignment="1" applyProtection="1">
      <alignment horizontal="center"/>
    </xf>
    <xf numFmtId="165" fontId="6" fillId="0" borderId="0" xfId="6" applyNumberFormat="1" applyFont="1" applyFill="1" applyBorder="1" applyAlignment="1" applyProtection="1">
      <alignment horizontal="left"/>
    </xf>
    <xf numFmtId="165" fontId="6" fillId="0" borderId="0" xfId="6" applyNumberFormat="1" applyFont="1" applyFill="1" applyBorder="1" applyAlignment="1" applyProtection="1"/>
    <xf numFmtId="0" fontId="0" fillId="0" borderId="0" xfId="9" applyFont="1"/>
    <xf numFmtId="0" fontId="7" fillId="0" borderId="0" xfId="9" applyFont="1"/>
    <xf numFmtId="0" fontId="7" fillId="0" borderId="0" xfId="9" applyFont="1" applyAlignment="1">
      <alignment horizontal="center"/>
    </xf>
    <xf numFmtId="165" fontId="0" fillId="0" borderId="0" xfId="9" applyNumberFormat="1" applyFont="1"/>
    <xf numFmtId="169" fontId="0" fillId="0" borderId="0" xfId="9" applyNumberFormat="1" applyFont="1"/>
    <xf numFmtId="3" fontId="0" fillId="0" borderId="0" xfId="9" applyNumberFormat="1" applyFont="1"/>
    <xf numFmtId="0" fontId="0" fillId="0" borderId="0" xfId="9" applyFont="1" applyFill="1" applyAlignment="1">
      <alignment horizontal="left"/>
    </xf>
    <xf numFmtId="3" fontId="0" fillId="0" borderId="0" xfId="9" applyNumberFormat="1" applyFont="1" applyFill="1" applyAlignment="1">
      <alignment horizontal="left"/>
    </xf>
    <xf numFmtId="0" fontId="0" fillId="0" borderId="0" xfId="9" applyFont="1" applyFill="1"/>
    <xf numFmtId="3" fontId="0" fillId="0" borderId="0" xfId="9" applyNumberFormat="1" applyFont="1" applyFill="1"/>
    <xf numFmtId="171" fontId="0" fillId="0" borderId="0" xfId="9" applyNumberFormat="1" applyFont="1" applyFill="1"/>
    <xf numFmtId="167" fontId="0" fillId="0" borderId="0" xfId="5" applyNumberFormat="1" applyFont="1" applyFill="1" applyBorder="1" applyAlignment="1" applyProtection="1"/>
    <xf numFmtId="167" fontId="0" fillId="0" borderId="0" xfId="9" applyNumberFormat="1" applyFont="1" applyFill="1"/>
    <xf numFmtId="0" fontId="4" fillId="0" borderId="0" xfId="7" applyFont="1" applyAlignment="1">
      <alignment horizontal="left"/>
    </xf>
    <xf numFmtId="0" fontId="15" fillId="0" borderId="0" xfId="7" applyFont="1" applyAlignment="1">
      <alignment horizontal="center"/>
    </xf>
    <xf numFmtId="0" fontId="0" fillId="0" borderId="0" xfId="7" applyFont="1" applyBorder="1" applyAlignment="1">
      <alignment horizontal="center"/>
    </xf>
    <xf numFmtId="0" fontId="6" fillId="0" borderId="0" xfId="7" applyFont="1" applyBorder="1" applyAlignment="1">
      <alignment horizontal="center"/>
    </xf>
    <xf numFmtId="0" fontId="6" fillId="0" borderId="0" xfId="7" applyFont="1" applyAlignment="1">
      <alignment horizontal="center"/>
    </xf>
    <xf numFmtId="165" fontId="2" fillId="0" borderId="0" xfId="7" applyNumberFormat="1" applyFont="1"/>
    <xf numFmtId="0" fontId="2" fillId="0" borderId="0" xfId="7"/>
    <xf numFmtId="0" fontId="0" fillId="0" borderId="0" xfId="7" applyFont="1"/>
    <xf numFmtId="0" fontId="5" fillId="0" borderId="0" xfId="7" applyFont="1"/>
    <xf numFmtId="0" fontId="2" fillId="0" borderId="0" xfId="7" applyAlignment="1">
      <alignment vertical="center"/>
    </xf>
    <xf numFmtId="0" fontId="2" fillId="0" borderId="7" xfId="7" applyBorder="1"/>
    <xf numFmtId="0" fontId="2" fillId="0" borderId="0" xfId="7" applyBorder="1"/>
    <xf numFmtId="0" fontId="0" fillId="0" borderId="0" xfId="7" applyFont="1" applyBorder="1" applyAlignment="1">
      <alignment horizontal="left"/>
    </xf>
    <xf numFmtId="165" fontId="0" fillId="0" borderId="0" xfId="7" applyNumberFormat="1" applyFont="1" applyBorder="1" applyAlignment="1">
      <alignment horizontal="center"/>
    </xf>
    <xf numFmtId="167" fontId="7" fillId="0" borderId="0" xfId="3" applyNumberFormat="1" applyFont="1" applyFill="1" applyBorder="1" applyAlignment="1" applyProtection="1">
      <alignment horizontal="center"/>
    </xf>
    <xf numFmtId="167" fontId="0" fillId="0" borderId="0" xfId="3" applyNumberFormat="1" applyFont="1" applyFill="1" applyBorder="1" applyAlignment="1" applyProtection="1">
      <alignment horizontal="center"/>
    </xf>
    <xf numFmtId="0" fontId="0" fillId="0" borderId="0" xfId="7" applyFont="1" applyBorder="1"/>
    <xf numFmtId="168" fontId="0" fillId="0" borderId="0" xfId="7" applyNumberFormat="1" applyFont="1" applyBorder="1"/>
    <xf numFmtId="165" fontId="0" fillId="0" borderId="0" xfId="7" applyNumberFormat="1" applyFont="1" applyBorder="1"/>
    <xf numFmtId="167" fontId="0" fillId="0" borderId="0" xfId="3" applyNumberFormat="1" applyFont="1" applyFill="1" applyBorder="1" applyAlignment="1" applyProtection="1">
      <alignment horizontal="left"/>
    </xf>
    <xf numFmtId="167" fontId="0" fillId="0" borderId="0" xfId="3" applyNumberFormat="1" applyFont="1" applyFill="1" applyBorder="1" applyAlignment="1" applyProtection="1"/>
    <xf numFmtId="0" fontId="7" fillId="0" borderId="5" xfId="7" applyFont="1" applyBorder="1"/>
    <xf numFmtId="172" fontId="0" fillId="0" borderId="0" xfId="3" applyNumberFormat="1" applyFont="1" applyFill="1" applyBorder="1" applyAlignment="1" applyProtection="1"/>
    <xf numFmtId="172" fontId="7" fillId="0" borderId="0" xfId="3" applyNumberFormat="1" applyFont="1" applyFill="1" applyBorder="1" applyAlignment="1" applyProtection="1">
      <alignment horizontal="center"/>
    </xf>
    <xf numFmtId="172" fontId="0" fillId="0" borderId="0" xfId="3" applyNumberFormat="1" applyFont="1" applyFill="1" applyBorder="1" applyAlignment="1" applyProtection="1">
      <alignment horizontal="center"/>
    </xf>
    <xf numFmtId="0" fontId="6" fillId="0" borderId="0" xfId="7" applyFont="1" applyBorder="1"/>
    <xf numFmtId="165" fontId="6" fillId="0" borderId="0" xfId="7" applyNumberFormat="1" applyFont="1" applyBorder="1" applyAlignment="1">
      <alignment horizontal="center"/>
    </xf>
    <xf numFmtId="167" fontId="6" fillId="0" borderId="0" xfId="3" applyNumberFormat="1" applyFont="1" applyFill="1" applyBorder="1" applyAlignment="1" applyProtection="1">
      <alignment horizontal="center"/>
    </xf>
    <xf numFmtId="0" fontId="6" fillId="0" borderId="0" xfId="7" applyFont="1"/>
    <xf numFmtId="0" fontId="6" fillId="0" borderId="0" xfId="7" applyFont="1" applyBorder="1" applyAlignment="1">
      <alignment horizontal="left"/>
    </xf>
    <xf numFmtId="165" fontId="2" fillId="0" borderId="0" xfId="7" applyNumberFormat="1"/>
    <xf numFmtId="165" fontId="2" fillId="0" borderId="0" xfId="3" applyNumberFormat="1" applyFont="1" applyFill="1" applyBorder="1" applyAlignment="1" applyProtection="1"/>
    <xf numFmtId="165" fontId="7" fillId="0" borderId="0" xfId="7" applyNumberFormat="1" applyFont="1"/>
    <xf numFmtId="165" fontId="2" fillId="0" borderId="0" xfId="7" applyNumberFormat="1" applyAlignment="1">
      <alignment vertical="center"/>
    </xf>
    <xf numFmtId="0" fontId="7" fillId="0" borderId="0" xfId="7" applyFont="1"/>
    <xf numFmtId="0" fontId="0" fillId="0" borderId="6" xfId="7" applyFont="1" applyBorder="1"/>
    <xf numFmtId="167" fontId="0" fillId="0" borderId="6" xfId="3" applyNumberFormat="1" applyFont="1" applyFill="1" applyBorder="1" applyAlignment="1" applyProtection="1"/>
    <xf numFmtId="0" fontId="0" fillId="0" borderId="5" xfId="7" applyFont="1" applyBorder="1"/>
    <xf numFmtId="0" fontId="0" fillId="0" borderId="9" xfId="7" applyFont="1" applyBorder="1"/>
    <xf numFmtId="0" fontId="7" fillId="0" borderId="9" xfId="7" applyFont="1" applyBorder="1"/>
    <xf numFmtId="0" fontId="7" fillId="0" borderId="0" xfId="7" applyFont="1" applyAlignment="1">
      <alignment vertical="center"/>
    </xf>
    <xf numFmtId="0" fontId="0" fillId="0" borderId="7" xfId="7" applyFont="1" applyBorder="1"/>
    <xf numFmtId="174" fontId="0" fillId="0" borderId="0" xfId="4" applyNumberFormat="1" applyFont="1" applyFill="1" applyBorder="1" applyAlignment="1" applyProtection="1"/>
    <xf numFmtId="4" fontId="0" fillId="0" borderId="0" xfId="4" applyNumberFormat="1" applyFont="1" applyFill="1" applyBorder="1" applyAlignment="1" applyProtection="1"/>
    <xf numFmtId="174" fontId="20" fillId="0" borderId="0" xfId="4" applyNumberFormat="1" applyFont="1" applyFill="1" applyBorder="1" applyAlignment="1" applyProtection="1">
      <alignment horizontal="center"/>
    </xf>
    <xf numFmtId="174" fontId="21" fillId="0" borderId="0" xfId="4" applyNumberFormat="1" applyFont="1" applyFill="1" applyBorder="1" applyAlignment="1" applyProtection="1">
      <alignment horizontal="right"/>
    </xf>
    <xf numFmtId="174" fontId="16" fillId="0" borderId="13" xfId="4" applyNumberFormat="1" applyFont="1" applyFill="1" applyBorder="1" applyAlignment="1" applyProtection="1">
      <alignment horizontal="center" vertical="top"/>
    </xf>
    <xf numFmtId="4" fontId="0" fillId="0" borderId="6" xfId="4" applyNumberFormat="1" applyFont="1" applyFill="1" applyBorder="1" applyAlignment="1" applyProtection="1">
      <alignment horizontal="center" vertical="center"/>
    </xf>
    <xf numFmtId="3" fontId="0" fillId="0" borderId="6" xfId="4" applyNumberFormat="1" applyFont="1" applyFill="1" applyBorder="1" applyAlignment="1" applyProtection="1">
      <alignment horizontal="center" vertical="center"/>
    </xf>
    <xf numFmtId="4" fontId="0" fillId="0" borderId="5" xfId="4" applyNumberFormat="1" applyFont="1" applyFill="1" applyBorder="1" applyAlignment="1" applyProtection="1">
      <alignment horizontal="center" vertical="center"/>
    </xf>
    <xf numFmtId="3" fontId="0" fillId="0" borderId="0" xfId="4" applyNumberFormat="1" applyFont="1" applyFill="1" applyBorder="1" applyAlignment="1" applyProtection="1">
      <alignment horizontal="center" vertical="center"/>
    </xf>
    <xf numFmtId="3" fontId="0" fillId="0" borderId="5" xfId="4" applyNumberFormat="1" applyFont="1" applyFill="1" applyBorder="1" applyAlignment="1" applyProtection="1">
      <alignment horizontal="center" vertical="center"/>
    </xf>
    <xf numFmtId="4" fontId="18" fillId="0" borderId="5" xfId="4" applyNumberFormat="1" applyFont="1" applyFill="1" applyBorder="1" applyAlignment="1" applyProtection="1"/>
    <xf numFmtId="3" fontId="18" fillId="0" borderId="5" xfId="4" applyNumberFormat="1" applyFont="1" applyFill="1" applyBorder="1" applyAlignment="1" applyProtection="1"/>
    <xf numFmtId="3" fontId="18" fillId="0" borderId="3" xfId="4" applyNumberFormat="1" applyFont="1" applyFill="1" applyBorder="1" applyAlignment="1" applyProtection="1"/>
    <xf numFmtId="4" fontId="18" fillId="0" borderId="5" xfId="4" applyNumberFormat="1" applyFont="1" applyFill="1" applyBorder="1" applyAlignment="1" applyProtection="1">
      <alignment horizontal="center" vertical="center"/>
    </xf>
    <xf numFmtId="3" fontId="18" fillId="0" borderId="10" xfId="4" applyNumberFormat="1" applyFont="1" applyFill="1" applyBorder="1" applyAlignment="1" applyProtection="1">
      <alignment horizontal="center" vertical="center"/>
    </xf>
    <xf numFmtId="3" fontId="18" fillId="0" borderId="9" xfId="4" applyNumberFormat="1" applyFont="1" applyFill="1" applyBorder="1" applyAlignment="1" applyProtection="1">
      <alignment horizontal="center" vertical="center"/>
    </xf>
    <xf numFmtId="3" fontId="18" fillId="0" borderId="5" xfId="4" applyNumberFormat="1" applyFont="1" applyFill="1" applyBorder="1" applyAlignment="1" applyProtection="1">
      <alignment horizontal="center" vertical="center"/>
    </xf>
    <xf numFmtId="4" fontId="16" fillId="0" borderId="0" xfId="4" applyNumberFormat="1" applyFont="1" applyFill="1" applyBorder="1" applyAlignment="1" applyProtection="1">
      <alignment vertical="center"/>
    </xf>
    <xf numFmtId="3" fontId="16" fillId="0" borderId="0" xfId="4" applyNumberFormat="1" applyFont="1" applyFill="1" applyBorder="1" applyAlignment="1" applyProtection="1">
      <alignment vertical="center"/>
    </xf>
    <xf numFmtId="3" fontId="0" fillId="0" borderId="0" xfId="4" applyNumberFormat="1" applyFont="1" applyFill="1" applyBorder="1" applyAlignment="1" applyProtection="1"/>
    <xf numFmtId="174" fontId="0" fillId="0" borderId="2" xfId="4" applyNumberFormat="1" applyFont="1" applyFill="1" applyBorder="1" applyAlignment="1" applyProtection="1"/>
    <xf numFmtId="3" fontId="0" fillId="0" borderId="2" xfId="4" applyNumberFormat="1" applyFont="1" applyFill="1" applyBorder="1" applyAlignment="1" applyProtection="1"/>
    <xf numFmtId="3" fontId="16" fillId="0" borderId="0" xfId="4" applyNumberFormat="1" applyFont="1" applyFill="1" applyBorder="1" applyAlignment="1" applyProtection="1"/>
    <xf numFmtId="3" fontId="0" fillId="0" borderId="0" xfId="3" applyNumberFormat="1" applyFont="1" applyFill="1" applyBorder="1" applyAlignment="1" applyProtection="1"/>
    <xf numFmtId="3" fontId="20" fillId="0" borderId="0" xfId="3" applyNumberFormat="1" applyFont="1" applyFill="1" applyBorder="1" applyAlignment="1" applyProtection="1">
      <alignment horizontal="right"/>
    </xf>
    <xf numFmtId="3" fontId="4" fillId="0" borderId="0" xfId="7" applyNumberFormat="1" applyFont="1" applyAlignment="1">
      <alignment horizontal="left"/>
    </xf>
    <xf numFmtId="3" fontId="15" fillId="0" borderId="0" xfId="3" applyNumberFormat="1" applyFont="1" applyFill="1" applyBorder="1" applyAlignment="1" applyProtection="1">
      <alignment horizontal="center"/>
    </xf>
    <xf numFmtId="3" fontId="0" fillId="0" borderId="7" xfId="3" applyNumberFormat="1" applyFont="1" applyFill="1" applyBorder="1" applyAlignment="1" applyProtection="1"/>
    <xf numFmtId="3" fontId="0" fillId="0" borderId="0" xfId="7" applyNumberFormat="1" applyFont="1" applyBorder="1" applyAlignment="1">
      <alignment horizontal="center"/>
    </xf>
    <xf numFmtId="3" fontId="7" fillId="0" borderId="0" xfId="3" applyNumberFormat="1" applyFont="1" applyFill="1" applyBorder="1" applyAlignment="1" applyProtection="1">
      <alignment horizontal="center"/>
    </xf>
    <xf numFmtId="3" fontId="0" fillId="0" borderId="0" xfId="3" applyNumberFormat="1" applyFont="1" applyFill="1" applyBorder="1" applyAlignment="1" applyProtection="1">
      <alignment horizontal="center"/>
    </xf>
    <xf numFmtId="165" fontId="2" fillId="0" borderId="0" xfId="3" applyNumberFormat="1" applyFont="1" applyFill="1" applyBorder="1" applyAlignment="1" applyProtection="1">
      <alignment vertical="center"/>
    </xf>
    <xf numFmtId="165" fontId="17" fillId="0" borderId="0" xfId="3" applyNumberFormat="1" applyFont="1" applyFill="1" applyBorder="1" applyAlignment="1" applyProtection="1">
      <alignment horizontal="right" vertical="center"/>
    </xf>
    <xf numFmtId="165" fontId="4" fillId="0" borderId="0" xfId="3" applyNumberFormat="1" applyFont="1" applyFill="1" applyBorder="1" applyAlignment="1" applyProtection="1">
      <alignment vertical="center"/>
    </xf>
    <xf numFmtId="165" fontId="15" fillId="0" borderId="0" xfId="7" applyNumberFormat="1" applyFont="1" applyAlignment="1">
      <alignment vertical="center"/>
    </xf>
    <xf numFmtId="165" fontId="15" fillId="0" borderId="0" xfId="3" applyNumberFormat="1" applyFont="1" applyFill="1" applyBorder="1" applyAlignment="1" applyProtection="1">
      <alignment vertical="center"/>
    </xf>
    <xf numFmtId="165" fontId="0" fillId="0" borderId="0" xfId="7" applyNumberFormat="1" applyFont="1" applyAlignment="1">
      <alignment vertical="center"/>
    </xf>
    <xf numFmtId="165" fontId="16" fillId="0" borderId="0" xfId="7" applyNumberFormat="1" applyFont="1" applyAlignment="1">
      <alignment vertical="center"/>
    </xf>
    <xf numFmtId="165" fontId="2" fillId="0" borderId="5" xfId="3" applyNumberFormat="1" applyFont="1" applyFill="1" applyBorder="1" applyAlignment="1" applyProtection="1">
      <alignment vertical="center"/>
    </xf>
    <xf numFmtId="165" fontId="2" fillId="0" borderId="0" xfId="7" applyNumberFormat="1" applyBorder="1" applyAlignment="1">
      <alignment vertical="center"/>
    </xf>
    <xf numFmtId="165" fontId="2" fillId="0" borderId="7" xfId="7" applyNumberFormat="1" applyBorder="1" applyAlignment="1">
      <alignment vertical="center"/>
    </xf>
    <xf numFmtId="165" fontId="2" fillId="0" borderId="7" xfId="3" applyNumberFormat="1" applyFont="1" applyFill="1" applyBorder="1" applyAlignment="1" applyProtection="1">
      <alignment vertical="center"/>
    </xf>
    <xf numFmtId="165" fontId="0" fillId="0" borderId="0" xfId="7" applyNumberFormat="1" applyFont="1" applyBorder="1" applyAlignment="1">
      <alignment vertical="center"/>
    </xf>
    <xf numFmtId="165" fontId="0" fillId="0" borderId="0" xfId="3" applyNumberFormat="1" applyFont="1" applyFill="1" applyBorder="1" applyAlignment="1" applyProtection="1">
      <alignment vertical="center"/>
    </xf>
    <xf numFmtId="165" fontId="7" fillId="0" borderId="0" xfId="3" applyNumberFormat="1" applyFont="1" applyFill="1" applyBorder="1" applyAlignment="1" applyProtection="1">
      <alignment vertical="center"/>
    </xf>
    <xf numFmtId="175" fontId="2" fillId="0" borderId="0" xfId="7" applyNumberFormat="1"/>
    <xf numFmtId="175" fontId="2" fillId="0" borderId="0" xfId="7" applyNumberFormat="1" applyAlignment="1">
      <alignment horizontal="center"/>
    </xf>
    <xf numFmtId="175" fontId="17" fillId="0" borderId="0" xfId="7" applyNumberFormat="1" applyFont="1" applyAlignment="1">
      <alignment horizontal="right"/>
    </xf>
    <xf numFmtId="175" fontId="4" fillId="0" borderId="0" xfId="7" applyNumberFormat="1" applyFont="1" applyAlignment="1">
      <alignment horizontal="left"/>
    </xf>
    <xf numFmtId="175" fontId="4" fillId="0" borderId="0" xfId="7" applyNumberFormat="1" applyFont="1" applyAlignment="1">
      <alignment horizontal="center"/>
    </xf>
    <xf numFmtId="175" fontId="15" fillId="0" borderId="0" xfId="3" applyNumberFormat="1" applyFont="1" applyFill="1" applyBorder="1" applyAlignment="1" applyProtection="1">
      <alignment horizontal="center"/>
    </xf>
    <xf numFmtId="175" fontId="0" fillId="0" borderId="0" xfId="7" applyNumberFormat="1" applyFont="1"/>
    <xf numFmtId="175" fontId="16" fillId="0" borderId="0" xfId="7" applyNumberFormat="1" applyFont="1"/>
    <xf numFmtId="175" fontId="2" fillId="0" borderId="7" xfId="7" applyNumberFormat="1" applyBorder="1" applyAlignment="1">
      <alignment horizontal="center"/>
    </xf>
    <xf numFmtId="175" fontId="2" fillId="0" borderId="7" xfId="7" applyNumberFormat="1" applyBorder="1"/>
    <xf numFmtId="175" fontId="2" fillId="0" borderId="0" xfId="7" applyNumberFormat="1" applyBorder="1"/>
    <xf numFmtId="175" fontId="2" fillId="0" borderId="0" xfId="7" applyNumberFormat="1" applyBorder="1" applyAlignment="1">
      <alignment horizontal="center"/>
    </xf>
    <xf numFmtId="175" fontId="0" fillId="0" borderId="0" xfId="7" applyNumberFormat="1" applyFont="1" applyBorder="1"/>
    <xf numFmtId="175" fontId="0" fillId="0" borderId="0" xfId="7" applyNumberFormat="1" applyFont="1" applyBorder="1" applyAlignment="1">
      <alignment horizontal="center"/>
    </xf>
    <xf numFmtId="175" fontId="2" fillId="0" borderId="0" xfId="3" applyNumberFormat="1" applyFont="1" applyFill="1" applyBorder="1" applyAlignment="1" applyProtection="1"/>
    <xf numFmtId="175" fontId="0" fillId="0" borderId="0" xfId="3" applyNumberFormat="1" applyFont="1" applyFill="1" applyBorder="1" applyAlignment="1" applyProtection="1"/>
    <xf numFmtId="175" fontId="0" fillId="0" borderId="0" xfId="7" applyNumberFormat="1" applyFont="1" applyBorder="1" applyAlignment="1">
      <alignment horizontal="left"/>
    </xf>
    <xf numFmtId="175" fontId="7" fillId="0" borderId="0" xfId="3" applyNumberFormat="1" applyFont="1" applyFill="1" applyBorder="1" applyAlignment="1" applyProtection="1">
      <alignment horizontal="center"/>
    </xf>
    <xf numFmtId="175" fontId="0" fillId="0" borderId="0" xfId="3" applyNumberFormat="1" applyFont="1" applyFill="1" applyBorder="1" applyAlignment="1" applyProtection="1">
      <alignment horizontal="center"/>
    </xf>
    <xf numFmtId="0" fontId="18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167" fontId="0" fillId="0" borderId="0" xfId="7" applyNumberFormat="1" applyFont="1" applyBorder="1"/>
    <xf numFmtId="175" fontId="5" fillId="0" borderId="0" xfId="7" applyNumberFormat="1" applyFont="1" applyBorder="1" applyAlignment="1">
      <alignment horizontal="center"/>
    </xf>
    <xf numFmtId="0" fontId="7" fillId="0" borderId="0" xfId="0" applyFont="1"/>
    <xf numFmtId="4" fontId="18" fillId="0" borderId="10" xfId="4" applyNumberFormat="1" applyFont="1" applyFill="1" applyBorder="1" applyAlignment="1" applyProtection="1"/>
    <xf numFmtId="0" fontId="23" fillId="0" borderId="0" xfId="0" applyFont="1"/>
    <xf numFmtId="3" fontId="2" fillId="0" borderId="7" xfId="7" applyNumberFormat="1" applyBorder="1"/>
    <xf numFmtId="3" fontId="2" fillId="0" borderId="0" xfId="7" applyNumberFormat="1" applyBorder="1"/>
    <xf numFmtId="3" fontId="0" fillId="0" borderId="0" xfId="7" applyNumberFormat="1" applyFont="1" applyBorder="1" applyAlignment="1"/>
    <xf numFmtId="165" fontId="10" fillId="0" borderId="20" xfId="7" applyNumberFormat="1" applyFont="1" applyBorder="1" applyAlignment="1">
      <alignment horizontal="center" vertical="center"/>
    </xf>
    <xf numFmtId="165" fontId="10" fillId="0" borderId="5" xfId="7" applyNumberFormat="1" applyFont="1" applyBorder="1" applyAlignment="1">
      <alignment horizontal="center" vertical="center"/>
    </xf>
    <xf numFmtId="165" fontId="6" fillId="0" borderId="5" xfId="7" applyNumberFormat="1" applyFont="1" applyBorder="1" applyAlignment="1">
      <alignment horizontal="left" vertical="center"/>
    </xf>
    <xf numFmtId="165" fontId="6" fillId="0" borderId="5" xfId="7" applyNumberFormat="1" applyFont="1" applyBorder="1"/>
    <xf numFmtId="165" fontId="6" fillId="0" borderId="5" xfId="3" applyNumberFormat="1" applyFont="1" applyFill="1" applyBorder="1" applyAlignment="1" applyProtection="1"/>
    <xf numFmtId="165" fontId="26" fillId="0" borderId="9" xfId="3" applyNumberFormat="1" applyFont="1" applyFill="1" applyBorder="1" applyAlignment="1" applyProtection="1"/>
    <xf numFmtId="165" fontId="6" fillId="0" borderId="3" xfId="7" applyNumberFormat="1" applyFont="1" applyBorder="1"/>
    <xf numFmtId="165" fontId="6" fillId="0" borderId="3" xfId="7" applyNumberFormat="1" applyFont="1" applyBorder="1" applyAlignment="1">
      <alignment vertical="center"/>
    </xf>
    <xf numFmtId="165" fontId="10" fillId="0" borderId="9" xfId="7" applyNumberFormat="1" applyFont="1" applyBorder="1" applyAlignment="1">
      <alignment horizontal="center" vertical="center"/>
    </xf>
    <xf numFmtId="165" fontId="6" fillId="0" borderId="3" xfId="3" applyNumberFormat="1" applyFont="1" applyFill="1" applyBorder="1" applyAlignment="1" applyProtection="1"/>
    <xf numFmtId="165" fontId="26" fillId="0" borderId="3" xfId="3" applyNumberFormat="1" applyFont="1" applyFill="1" applyBorder="1" applyAlignment="1" applyProtection="1"/>
    <xf numFmtId="165" fontId="6" fillId="0" borderId="4" xfId="3" applyNumberFormat="1" applyFont="1" applyFill="1" applyBorder="1" applyAlignment="1" applyProtection="1">
      <alignment vertical="center"/>
    </xf>
    <xf numFmtId="165" fontId="6" fillId="0" borderId="7" xfId="7" applyNumberFormat="1" applyFont="1" applyBorder="1"/>
    <xf numFmtId="165" fontId="6" fillId="0" borderId="0" xfId="7" applyNumberFormat="1" applyFont="1" applyBorder="1"/>
    <xf numFmtId="165" fontId="6" fillId="0" borderId="0" xfId="3" applyNumberFormat="1" applyFont="1" applyFill="1" applyBorder="1" applyAlignment="1" applyProtection="1"/>
    <xf numFmtId="0" fontId="6" fillId="0" borderId="0" xfId="0" applyFont="1" applyAlignment="1">
      <alignment horizontal="left"/>
    </xf>
    <xf numFmtId="165" fontId="6" fillId="0" borderId="0" xfId="7" applyNumberFormat="1" applyFont="1" applyBorder="1" applyAlignment="1">
      <alignment horizontal="left"/>
    </xf>
    <xf numFmtId="165" fontId="6" fillId="0" borderId="0" xfId="3" applyNumberFormat="1" applyFont="1" applyFill="1" applyBorder="1" applyAlignment="1" applyProtection="1">
      <alignment horizontal="center"/>
    </xf>
    <xf numFmtId="165" fontId="6" fillId="0" borderId="0" xfId="3" applyNumberFormat="1" applyFont="1" applyFill="1" applyBorder="1" applyAlignment="1" applyProtection="1">
      <alignment horizontal="left"/>
    </xf>
    <xf numFmtId="165" fontId="6" fillId="0" borderId="0" xfId="7" applyNumberFormat="1" applyFont="1"/>
    <xf numFmtId="0" fontId="1" fillId="0" borderId="0" xfId="0" applyFont="1"/>
    <xf numFmtId="0" fontId="5" fillId="0" borderId="0" xfId="0" applyFont="1"/>
    <xf numFmtId="0" fontId="1" fillId="0" borderId="25" xfId="0" applyFont="1" applyBorder="1"/>
    <xf numFmtId="172" fontId="5" fillId="0" borderId="0" xfId="0" applyNumberFormat="1" applyFont="1" applyAlignment="1">
      <alignment horizontal="center"/>
    </xf>
    <xf numFmtId="0" fontId="23" fillId="0" borderId="25" xfId="0" applyFont="1" applyBorder="1"/>
    <xf numFmtId="172" fontId="23" fillId="0" borderId="25" xfId="0" applyNumberFormat="1" applyFont="1" applyBorder="1" applyAlignment="1">
      <alignment horizontal="center"/>
    </xf>
    <xf numFmtId="172" fontId="1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16" fontId="1" fillId="0" borderId="0" xfId="0" applyNumberFormat="1" applyFont="1"/>
    <xf numFmtId="0" fontId="7" fillId="0" borderId="0" xfId="0" applyFont="1" applyBorder="1"/>
    <xf numFmtId="17" fontId="1" fillId="0" borderId="0" xfId="0" applyNumberFormat="1" applyFont="1"/>
    <xf numFmtId="166" fontId="0" fillId="0" borderId="0" xfId="6" applyNumberFormat="1" applyFont="1" applyFill="1" applyBorder="1" applyAlignment="1">
      <alignment horizontal="right"/>
    </xf>
    <xf numFmtId="0" fontId="8" fillId="0" borderId="0" xfId="7" applyFont="1" applyFill="1" applyAlignment="1">
      <alignment horizontal="left"/>
    </xf>
    <xf numFmtId="0" fontId="7" fillId="0" borderId="0" xfId="7" applyFont="1" applyFill="1" applyAlignment="1">
      <alignment horizontal="center"/>
    </xf>
    <xf numFmtId="0" fontId="7" fillId="0" borderId="0" xfId="7" applyFont="1" applyFill="1"/>
    <xf numFmtId="0" fontId="20" fillId="0" borderId="5" xfId="7" applyFont="1" applyFill="1" applyBorder="1"/>
    <xf numFmtId="0" fontId="7" fillId="0" borderId="0" xfId="0" applyFont="1" applyFill="1" applyAlignment="1">
      <alignment horizontal="left"/>
    </xf>
    <xf numFmtId="49" fontId="16" fillId="0" borderId="6" xfId="8" applyNumberFormat="1" applyFont="1" applyFill="1" applyBorder="1" applyAlignment="1">
      <alignment horizontal="center" vertical="top"/>
    </xf>
    <xf numFmtId="0" fontId="5" fillId="0" borderId="0" xfId="7" applyFont="1" applyBorder="1" applyAlignment="1">
      <alignment horizontal="center"/>
    </xf>
    <xf numFmtId="0" fontId="0" fillId="0" borderId="0" xfId="0" applyFill="1"/>
    <xf numFmtId="166" fontId="7" fillId="0" borderId="0" xfId="0" applyNumberFormat="1" applyFont="1" applyFill="1" applyBorder="1"/>
    <xf numFmtId="165" fontId="0" fillId="0" borderId="0" xfId="6" applyNumberFormat="1" applyFont="1" applyFill="1" applyBorder="1" applyAlignment="1" applyProtection="1">
      <alignment horizontal="center"/>
    </xf>
    <xf numFmtId="165" fontId="6" fillId="0" borderId="0" xfId="6" applyNumberFormat="1" applyFont="1" applyFill="1" applyBorder="1" applyAlignment="1" applyProtection="1">
      <alignment horizontal="center"/>
    </xf>
    <xf numFmtId="165" fontId="0" fillId="0" borderId="0" xfId="10" applyNumberFormat="1" applyFont="1" applyFill="1"/>
    <xf numFmtId="165" fontId="5" fillId="0" borderId="0" xfId="10" applyNumberFormat="1" applyFont="1" applyFill="1"/>
    <xf numFmtId="165" fontId="0" fillId="0" borderId="0" xfId="10" applyNumberFormat="1" applyFont="1" applyFill="1" applyAlignment="1">
      <alignment horizontal="center"/>
    </xf>
    <xf numFmtId="165" fontId="0" fillId="0" borderId="0" xfId="10" applyNumberFormat="1" applyFont="1" applyFill="1" applyBorder="1"/>
    <xf numFmtId="165" fontId="7" fillId="0" borderId="0" xfId="10" applyNumberFormat="1" applyFont="1" applyFill="1" applyAlignment="1">
      <alignment horizontal="center" vertical="center" wrapText="1"/>
    </xf>
    <xf numFmtId="165" fontId="7" fillId="0" borderId="0" xfId="10" applyNumberFormat="1" applyFont="1" applyFill="1" applyBorder="1" applyAlignment="1">
      <alignment horizontal="center"/>
    </xf>
    <xf numFmtId="165" fontId="0" fillId="0" borderId="0" xfId="10" applyNumberFormat="1" applyFont="1" applyFill="1" applyBorder="1" applyAlignment="1">
      <alignment horizontal="center"/>
    </xf>
    <xf numFmtId="165" fontId="0" fillId="0" borderId="0" xfId="10" applyNumberFormat="1" applyFont="1" applyFill="1" applyAlignment="1">
      <alignment vertical="center"/>
    </xf>
    <xf numFmtId="166" fontId="23" fillId="0" borderId="0" xfId="6" applyNumberFormat="1" applyFont="1" applyFill="1" applyBorder="1" applyAlignment="1" applyProtection="1">
      <alignment horizontal="right"/>
    </xf>
    <xf numFmtId="165" fontId="0" fillId="0" borderId="0" xfId="8" applyNumberFormat="1" applyFont="1" applyFill="1"/>
    <xf numFmtId="165" fontId="9" fillId="0" borderId="0" xfId="10" applyNumberFormat="1" applyFont="1" applyFill="1" applyBorder="1" applyAlignment="1">
      <alignment horizontal="left"/>
    </xf>
    <xf numFmtId="165" fontId="9" fillId="0" borderId="0" xfId="10" applyNumberFormat="1" applyFont="1" applyFill="1" applyBorder="1"/>
    <xf numFmtId="165" fontId="9" fillId="0" borderId="0" xfId="10" applyNumberFormat="1" applyFont="1" applyFill="1" applyBorder="1" applyAlignment="1">
      <alignment horizontal="center"/>
    </xf>
    <xf numFmtId="165" fontId="2" fillId="0" borderId="0" xfId="10" applyNumberFormat="1" applyFill="1" applyBorder="1"/>
    <xf numFmtId="174" fontId="0" fillId="0" borderId="0" xfId="8" applyNumberFormat="1" applyFont="1" applyFill="1"/>
    <xf numFmtId="174" fontId="5" fillId="0" borderId="0" xfId="8" applyNumberFormat="1" applyFont="1" applyFill="1"/>
    <xf numFmtId="4" fontId="5" fillId="0" borderId="0" xfId="8" applyNumberFormat="1" applyFont="1" applyFill="1" applyBorder="1" applyAlignment="1">
      <alignment horizontal="center"/>
    </xf>
    <xf numFmtId="174" fontId="2" fillId="0" borderId="0" xfId="8" applyNumberFormat="1" applyFill="1" applyBorder="1" applyAlignment="1">
      <alignment horizontal="center"/>
    </xf>
    <xf numFmtId="4" fontId="2" fillId="0" borderId="0" xfId="8" applyNumberFormat="1" applyFill="1" applyBorder="1" applyAlignment="1">
      <alignment horizontal="center"/>
    </xf>
    <xf numFmtId="174" fontId="0" fillId="0" borderId="0" xfId="8" applyNumberFormat="1" applyFont="1" applyFill="1" applyBorder="1"/>
    <xf numFmtId="174" fontId="16" fillId="0" borderId="6" xfId="8" applyNumberFormat="1" applyFont="1" applyFill="1" applyBorder="1" applyAlignment="1">
      <alignment horizontal="center" vertical="top"/>
    </xf>
    <xf numFmtId="174" fontId="22" fillId="0" borderId="6" xfId="8" applyNumberFormat="1" applyFont="1" applyFill="1" applyBorder="1" applyAlignment="1">
      <alignment horizontal="left" vertical="center"/>
    </xf>
    <xf numFmtId="174" fontId="0" fillId="0" borderId="6" xfId="8" applyNumberFormat="1" applyFont="1" applyFill="1" applyBorder="1" applyAlignment="1">
      <alignment horizontal="center" vertical="center"/>
    </xf>
    <xf numFmtId="174" fontId="0" fillId="0" borderId="0" xfId="8" applyNumberFormat="1" applyFont="1" applyFill="1" applyAlignment="1">
      <alignment horizontal="center" vertical="center"/>
    </xf>
    <xf numFmtId="174" fontId="16" fillId="0" borderId="5" xfId="8" applyNumberFormat="1" applyFont="1" applyFill="1" applyBorder="1" applyAlignment="1">
      <alignment horizontal="left" vertical="center"/>
    </xf>
    <xf numFmtId="174" fontId="0" fillId="0" borderId="5" xfId="8" applyNumberFormat="1" applyFont="1" applyFill="1" applyBorder="1" applyAlignment="1">
      <alignment horizontal="center" vertical="center"/>
    </xf>
    <xf numFmtId="174" fontId="18" fillId="0" borderId="5" xfId="8" applyNumberFormat="1" applyFont="1" applyFill="1" applyBorder="1"/>
    <xf numFmtId="174" fontId="18" fillId="0" borderId="0" xfId="8" applyNumberFormat="1" applyFont="1" applyFill="1"/>
    <xf numFmtId="174" fontId="18" fillId="0" borderId="4" xfId="8" applyNumberFormat="1" applyFont="1" applyFill="1" applyBorder="1" applyAlignment="1">
      <alignment vertical="center"/>
    </xf>
    <xf numFmtId="174" fontId="18" fillId="0" borderId="0" xfId="8" applyNumberFormat="1" applyFont="1" applyFill="1" applyAlignment="1">
      <alignment vertical="center"/>
    </xf>
    <xf numFmtId="174" fontId="18" fillId="0" borderId="9" xfId="8" applyNumberFormat="1" applyFont="1" applyFill="1" applyBorder="1"/>
    <xf numFmtId="174" fontId="16" fillId="0" borderId="5" xfId="8" applyNumberFormat="1" applyFont="1" applyFill="1" applyBorder="1"/>
    <xf numFmtId="174" fontId="16" fillId="0" borderId="4" xfId="8" applyNumberFormat="1" applyFont="1" applyFill="1" applyBorder="1" applyAlignment="1">
      <alignment vertical="center"/>
    </xf>
    <xf numFmtId="174" fontId="16" fillId="0" borderId="0" xfId="8" applyNumberFormat="1" applyFont="1" applyFill="1" applyAlignment="1">
      <alignment vertical="center"/>
    </xf>
    <xf numFmtId="174" fontId="18" fillId="0" borderId="9" xfId="8" applyNumberFormat="1" applyFont="1" applyFill="1" applyBorder="1" applyAlignment="1">
      <alignment horizontal="center" vertical="center"/>
    </xf>
    <xf numFmtId="174" fontId="18" fillId="0" borderId="0" xfId="8" applyNumberFormat="1" applyFont="1" applyFill="1" applyAlignment="1">
      <alignment horizontal="center" vertical="center"/>
    </xf>
    <xf numFmtId="3" fontId="18" fillId="0" borderId="0" xfId="8" applyNumberFormat="1" applyFont="1" applyFill="1"/>
    <xf numFmtId="174" fontId="16" fillId="0" borderId="0" xfId="8" applyNumberFormat="1" applyFont="1" applyFill="1" applyBorder="1" applyAlignment="1">
      <alignment vertical="center"/>
    </xf>
    <xf numFmtId="174" fontId="16" fillId="0" borderId="0" xfId="8" applyNumberFormat="1" applyFont="1" applyFill="1" applyBorder="1" applyAlignment="1">
      <alignment horizontal="center" vertical="center"/>
    </xf>
    <xf numFmtId="174" fontId="0" fillId="0" borderId="14" xfId="8" applyNumberFormat="1" applyFont="1" applyFill="1" applyBorder="1"/>
    <xf numFmtId="174" fontId="0" fillId="0" borderId="2" xfId="8" applyNumberFormat="1" applyFont="1" applyFill="1" applyBorder="1"/>
    <xf numFmtId="0" fontId="18" fillId="0" borderId="0" xfId="0" applyFont="1" applyFill="1" applyAlignment="1">
      <alignment horizontal="left"/>
    </xf>
    <xf numFmtId="0" fontId="0" fillId="0" borderId="0" xfId="7" applyFont="1" applyFill="1" applyBorder="1"/>
    <xf numFmtId="3" fontId="0" fillId="0" borderId="0" xfId="7" applyNumberFormat="1" applyFont="1" applyFill="1" applyBorder="1"/>
    <xf numFmtId="3" fontId="0" fillId="0" borderId="0" xfId="7" applyNumberFormat="1" applyFont="1" applyFill="1"/>
    <xf numFmtId="0" fontId="0" fillId="0" borderId="0" xfId="7" applyFont="1" applyFill="1"/>
    <xf numFmtId="165" fontId="0" fillId="0" borderId="0" xfId="7" applyNumberFormat="1" applyFont="1" applyFill="1" applyBorder="1" applyAlignment="1">
      <alignment horizontal="center"/>
    </xf>
    <xf numFmtId="3" fontId="0" fillId="0" borderId="0" xfId="8" applyNumberFormat="1" applyFont="1" applyFill="1"/>
    <xf numFmtId="165" fontId="0" fillId="0" borderId="0" xfId="8" applyNumberFormat="1" applyFont="1" applyFill="1" applyBorder="1" applyAlignment="1">
      <alignment horizontal="center"/>
    </xf>
    <xf numFmtId="165" fontId="1" fillId="0" borderId="0" xfId="10" applyNumberFormat="1" applyFont="1" applyFill="1" applyBorder="1" applyAlignment="1">
      <alignment horizontal="left"/>
    </xf>
    <xf numFmtId="0" fontId="1" fillId="0" borderId="0" xfId="0" applyFont="1" applyFill="1"/>
    <xf numFmtId="0" fontId="1" fillId="0" borderId="0" xfId="7" applyFont="1" applyFill="1"/>
    <xf numFmtId="0" fontId="1" fillId="0" borderId="0" xfId="7" applyFont="1" applyFill="1" applyAlignment="1">
      <alignment horizontal="center"/>
    </xf>
    <xf numFmtId="0" fontId="1" fillId="0" borderId="0" xfId="7" applyFont="1" applyFill="1" applyAlignment="1">
      <alignment horizontal="left"/>
    </xf>
    <xf numFmtId="0" fontId="1" fillId="0" borderId="6" xfId="7" applyFont="1" applyFill="1" applyBorder="1"/>
    <xf numFmtId="165" fontId="1" fillId="0" borderId="5" xfId="7" applyNumberFormat="1" applyFont="1" applyFill="1" applyBorder="1"/>
    <xf numFmtId="167" fontId="1" fillId="0" borderId="5" xfId="3" applyNumberFormat="1" applyFont="1" applyFill="1" applyBorder="1" applyAlignment="1" applyProtection="1"/>
    <xf numFmtId="165" fontId="1" fillId="0" borderId="0" xfId="7" applyNumberFormat="1" applyFont="1" applyFill="1"/>
    <xf numFmtId="0" fontId="1" fillId="0" borderId="5" xfId="7" applyFont="1" applyFill="1" applyBorder="1"/>
    <xf numFmtId="3" fontId="1" fillId="0" borderId="0" xfId="7" applyNumberFormat="1" applyFont="1" applyFill="1"/>
    <xf numFmtId="0" fontId="1" fillId="0" borderId="3" xfId="7" applyFont="1" applyFill="1" applyBorder="1"/>
    <xf numFmtId="0" fontId="1" fillId="0" borderId="4" xfId="7" applyFont="1" applyFill="1" applyBorder="1" applyAlignment="1">
      <alignment vertical="center"/>
    </xf>
    <xf numFmtId="0" fontId="1" fillId="0" borderId="0" xfId="7" applyFont="1" applyFill="1" applyAlignment="1">
      <alignment vertical="center"/>
    </xf>
    <xf numFmtId="165" fontId="1" fillId="0" borderId="0" xfId="7" applyNumberFormat="1" applyFont="1" applyFill="1" applyAlignment="1">
      <alignment vertical="center"/>
    </xf>
    <xf numFmtId="0" fontId="1" fillId="0" borderId="24" xfId="7" applyFont="1" applyFill="1" applyBorder="1"/>
    <xf numFmtId="0" fontId="1" fillId="0" borderId="3" xfId="7" applyFont="1" applyFill="1" applyBorder="1" applyAlignment="1">
      <alignment vertical="center"/>
    </xf>
    <xf numFmtId="0" fontId="1" fillId="0" borderId="7" xfId="7" applyFont="1" applyFill="1" applyBorder="1"/>
    <xf numFmtId="165" fontId="1" fillId="0" borderId="7" xfId="7" applyNumberFormat="1" applyFont="1" applyFill="1" applyBorder="1"/>
    <xf numFmtId="0" fontId="1" fillId="0" borderId="0" xfId="0" applyFont="1" applyFill="1" applyAlignment="1">
      <alignment horizontal="left"/>
    </xf>
    <xf numFmtId="165" fontId="1" fillId="0" borderId="0" xfId="7" applyNumberFormat="1" applyFont="1" applyFill="1" applyBorder="1"/>
    <xf numFmtId="3" fontId="1" fillId="0" borderId="0" xfId="7" applyNumberFormat="1" applyFont="1" applyFill="1" applyBorder="1"/>
    <xf numFmtId="0" fontId="1" fillId="0" borderId="0" xfId="7" applyFont="1" applyFill="1" applyBorder="1"/>
    <xf numFmtId="0" fontId="1" fillId="0" borderId="0" xfId="7" applyFont="1" applyFill="1" applyBorder="1" applyAlignment="1">
      <alignment horizontal="left"/>
    </xf>
    <xf numFmtId="165" fontId="1" fillId="0" borderId="0" xfId="7" applyNumberFormat="1" applyFont="1" applyFill="1" applyBorder="1" applyAlignment="1">
      <alignment horizontal="center"/>
    </xf>
    <xf numFmtId="165" fontId="1" fillId="0" borderId="0" xfId="8" applyNumberFormat="1" applyFont="1" applyFill="1" applyBorder="1" applyAlignment="1">
      <alignment horizontal="center"/>
    </xf>
    <xf numFmtId="3" fontId="1" fillId="0" borderId="0" xfId="3" applyNumberFormat="1" applyFont="1" applyFill="1" applyBorder="1" applyAlignment="1" applyProtection="1">
      <alignment horizontal="center"/>
    </xf>
    <xf numFmtId="3" fontId="1" fillId="0" borderId="0" xfId="3" applyNumberFormat="1" applyFont="1" applyFill="1" applyBorder="1" applyAlignment="1" applyProtection="1"/>
    <xf numFmtId="3" fontId="1" fillId="0" borderId="0" xfId="3" applyNumberFormat="1" applyFont="1" applyFill="1" applyBorder="1" applyAlignment="1" applyProtection="1">
      <alignment horizontal="right"/>
    </xf>
    <xf numFmtId="168" fontId="1" fillId="0" borderId="0" xfId="7" applyNumberFormat="1" applyFont="1" applyFill="1" applyBorder="1"/>
    <xf numFmtId="167" fontId="1" fillId="0" borderId="0" xfId="3" applyNumberFormat="1" applyFont="1" applyFill="1" applyBorder="1" applyAlignment="1" applyProtection="1">
      <alignment horizontal="center"/>
    </xf>
    <xf numFmtId="0" fontId="0" fillId="0" borderId="4" xfId="7" applyFont="1" applyFill="1" applyBorder="1" applyAlignment="1">
      <alignment vertical="center"/>
    </xf>
    <xf numFmtId="165" fontId="0" fillId="0" borderId="0" xfId="7" applyNumberFormat="1" applyFont="1" applyBorder="1" applyAlignment="1">
      <alignment horizontal="center"/>
    </xf>
    <xf numFmtId="0" fontId="30" fillId="0" borderId="0" xfId="11" applyFont="1" applyFill="1" applyProtection="1"/>
    <xf numFmtId="0" fontId="1" fillId="0" borderId="0" xfId="11" applyFill="1"/>
    <xf numFmtId="0" fontId="1" fillId="0" borderId="21" xfId="11" applyFill="1" applyBorder="1"/>
    <xf numFmtId="0" fontId="7" fillId="0" borderId="30" xfId="11" applyFont="1" applyFill="1" applyBorder="1"/>
    <xf numFmtId="14" fontId="7" fillId="0" borderId="30" xfId="11" applyNumberFormat="1" applyFont="1" applyFill="1" applyBorder="1" applyAlignment="1">
      <alignment horizontal="center"/>
    </xf>
    <xf numFmtId="0" fontId="7" fillId="0" borderId="19" xfId="11" applyFont="1" applyFill="1" applyBorder="1"/>
    <xf numFmtId="0" fontId="1" fillId="0" borderId="19" xfId="11" applyFont="1" applyFill="1" applyBorder="1"/>
    <xf numFmtId="0" fontId="7" fillId="0" borderId="22" xfId="11" applyFont="1" applyFill="1" applyBorder="1"/>
    <xf numFmtId="0" fontId="7" fillId="0" borderId="0" xfId="11" applyFont="1" applyFill="1" applyBorder="1" applyAlignment="1">
      <alignment horizontal="center"/>
    </xf>
    <xf numFmtId="0" fontId="7" fillId="0" borderId="19" xfId="11" applyFont="1" applyFill="1" applyBorder="1" applyAlignment="1">
      <alignment horizontal="center"/>
    </xf>
    <xf numFmtId="178" fontId="0" fillId="0" borderId="0" xfId="12" applyNumberFormat="1" applyFont="1" applyFill="1"/>
    <xf numFmtId="0" fontId="1" fillId="0" borderId="19" xfId="11" applyFont="1" applyFill="1" applyBorder="1" applyAlignment="1">
      <alignment horizontal="center"/>
    </xf>
    <xf numFmtId="0" fontId="1" fillId="0" borderId="19" xfId="11" applyFont="1" applyFill="1" applyBorder="1" applyAlignment="1">
      <alignment horizontal="left"/>
    </xf>
    <xf numFmtId="0" fontId="1" fillId="0" borderId="0" xfId="11" applyFont="1" applyFill="1" applyBorder="1" applyAlignment="1">
      <alignment horizontal="center"/>
    </xf>
    <xf numFmtId="3" fontId="1" fillId="0" borderId="19" xfId="13" applyNumberFormat="1" applyFont="1" applyFill="1" applyBorder="1" applyAlignment="1">
      <alignment horizontal="right"/>
    </xf>
    <xf numFmtId="3" fontId="1" fillId="0" borderId="0" xfId="11" applyNumberFormat="1" applyFill="1"/>
    <xf numFmtId="178" fontId="1" fillId="0" borderId="0" xfId="11" applyNumberFormat="1" applyFill="1"/>
    <xf numFmtId="0" fontId="1" fillId="0" borderId="19" xfId="11" quotePrefix="1" applyFont="1" applyFill="1" applyBorder="1" applyAlignment="1">
      <alignment horizontal="left"/>
    </xf>
    <xf numFmtId="0" fontId="7" fillId="0" borderId="19" xfId="11" quotePrefix="1" applyFont="1" applyFill="1" applyBorder="1" applyAlignment="1">
      <alignment horizontal="center"/>
    </xf>
    <xf numFmtId="0" fontId="7" fillId="0" borderId="0" xfId="11" quotePrefix="1" applyFont="1" applyFill="1" applyBorder="1" applyAlignment="1">
      <alignment horizontal="center"/>
    </xf>
    <xf numFmtId="0" fontId="1" fillId="0" borderId="23" xfId="11" applyFont="1" applyFill="1" applyBorder="1" applyAlignment="1">
      <alignment horizontal="left"/>
    </xf>
    <xf numFmtId="0" fontId="1" fillId="0" borderId="23" xfId="11" applyFont="1" applyFill="1" applyBorder="1" applyAlignment="1">
      <alignment horizontal="center"/>
    </xf>
    <xf numFmtId="0" fontId="7" fillId="0" borderId="19" xfId="11" applyFont="1" applyFill="1" applyBorder="1" applyAlignment="1">
      <alignment horizontal="left"/>
    </xf>
    <xf numFmtId="0" fontId="1" fillId="0" borderId="23" xfId="11" applyFont="1" applyFill="1" applyBorder="1"/>
    <xf numFmtId="0" fontId="7" fillId="0" borderId="31" xfId="11" applyFont="1" applyFill="1" applyBorder="1" applyAlignment="1">
      <alignment horizontal="center"/>
    </xf>
    <xf numFmtId="3" fontId="24" fillId="0" borderId="0" xfId="14" applyNumberFormat="1" applyFont="1" applyFill="1"/>
    <xf numFmtId="0" fontId="7" fillId="0" borderId="32" xfId="11" applyFont="1" applyFill="1" applyBorder="1"/>
    <xf numFmtId="0" fontId="7" fillId="0" borderId="32" xfId="11" applyFont="1" applyFill="1" applyBorder="1" applyAlignment="1">
      <alignment horizontal="center"/>
    </xf>
    <xf numFmtId="3" fontId="7" fillId="0" borderId="30" xfId="13" applyNumberFormat="1" applyFont="1" applyFill="1" applyBorder="1" applyAlignment="1">
      <alignment horizontal="right"/>
    </xf>
    <xf numFmtId="3" fontId="24" fillId="0" borderId="0" xfId="14" applyNumberFormat="1" applyFont="1" applyFill="1" applyAlignment="1">
      <alignment vertical="center"/>
    </xf>
    <xf numFmtId="0" fontId="7" fillId="0" borderId="33" xfId="11" applyFont="1" applyFill="1" applyBorder="1"/>
    <xf numFmtId="0" fontId="7" fillId="0" borderId="23" xfId="11" applyFont="1" applyFill="1" applyBorder="1" applyAlignment="1">
      <alignment horizontal="center"/>
    </xf>
    <xf numFmtId="2" fontId="1" fillId="0" borderId="0" xfId="11" applyNumberFormat="1" applyFill="1"/>
    <xf numFmtId="37" fontId="24" fillId="0" borderId="0" xfId="14" applyNumberFormat="1" applyFont="1" applyFill="1"/>
    <xf numFmtId="0" fontId="7" fillId="0" borderId="23" xfId="11" applyFont="1" applyFill="1" applyBorder="1"/>
    <xf numFmtId="0" fontId="1" fillId="0" borderId="32" xfId="11" applyFont="1" applyFill="1" applyBorder="1"/>
    <xf numFmtId="0" fontId="0" fillId="0" borderId="19" xfId="11" applyFont="1" applyFill="1" applyBorder="1"/>
    <xf numFmtId="0" fontId="1" fillId="0" borderId="32" xfId="11" applyFont="1" applyFill="1" applyBorder="1" applyAlignment="1">
      <alignment horizontal="center"/>
    </xf>
    <xf numFmtId="0" fontId="1" fillId="0" borderId="32" xfId="11" applyFont="1" applyFill="1" applyBorder="1" applyAlignment="1">
      <alignment horizontal="left"/>
    </xf>
    <xf numFmtId="3" fontId="7" fillId="0" borderId="34" xfId="13" applyNumberFormat="1" applyFont="1" applyFill="1" applyBorder="1" applyAlignment="1">
      <alignment horizontal="left"/>
    </xf>
    <xf numFmtId="3" fontId="7" fillId="0" borderId="34" xfId="13" applyNumberFormat="1" applyFont="1" applyFill="1" applyBorder="1" applyAlignment="1">
      <alignment horizontal="right"/>
    </xf>
    <xf numFmtId="0" fontId="1" fillId="0" borderId="0" xfId="11" applyFont="1" applyFill="1"/>
    <xf numFmtId="0" fontId="18" fillId="0" borderId="0" xfId="11" applyFont="1" applyFill="1" applyBorder="1"/>
    <xf numFmtId="179" fontId="18" fillId="0" borderId="0" xfId="13" applyFont="1" applyFill="1" applyBorder="1"/>
    <xf numFmtId="0" fontId="18" fillId="0" borderId="0" xfId="11" applyFont="1" applyFill="1" applyProtection="1">
      <protection locked="0"/>
    </xf>
    <xf numFmtId="0" fontId="3" fillId="0" borderId="0" xfId="11" applyFont="1" applyFill="1" applyProtection="1">
      <protection locked="0"/>
    </xf>
    <xf numFmtId="178" fontId="9" fillId="0" borderId="0" xfId="12" applyNumberFormat="1" applyFont="1" applyFill="1" applyBorder="1"/>
    <xf numFmtId="178" fontId="9" fillId="0" borderId="0" xfId="12" applyNumberFormat="1" applyFont="1" applyFill="1" applyProtection="1">
      <protection locked="0"/>
    </xf>
    <xf numFmtId="3" fontId="1" fillId="0" borderId="0" xfId="11" applyNumberFormat="1" applyFont="1" applyFill="1" applyProtection="1">
      <protection locked="0"/>
    </xf>
    <xf numFmtId="174" fontId="1" fillId="0" borderId="0" xfId="11" applyNumberFormat="1" applyFill="1"/>
    <xf numFmtId="37" fontId="0" fillId="0" borderId="0" xfId="8" applyNumberFormat="1" applyFont="1" applyFill="1" applyBorder="1" applyAlignment="1">
      <alignment horizontal="center"/>
    </xf>
    <xf numFmtId="166" fontId="32" fillId="0" borderId="0" xfId="15" applyNumberFormat="1" applyFont="1" applyFill="1" applyBorder="1" applyAlignment="1">
      <alignment horizontal="center"/>
    </xf>
    <xf numFmtId="0" fontId="32" fillId="0" borderId="0" xfId="11" applyFont="1" applyFill="1" applyBorder="1" applyAlignment="1"/>
    <xf numFmtId="37" fontId="0" fillId="0" borderId="0" xfId="4" applyNumberFormat="1" applyFont="1" applyFill="1" applyBorder="1" applyAlignment="1" applyProtection="1">
      <alignment horizontal="center"/>
    </xf>
    <xf numFmtId="166" fontId="32" fillId="0" borderId="0" xfId="11" applyNumberFormat="1" applyFont="1" applyFill="1" applyBorder="1" applyAlignment="1"/>
    <xf numFmtId="3" fontId="0" fillId="0" borderId="0" xfId="0" applyNumberFormat="1"/>
    <xf numFmtId="165" fontId="0" fillId="0" borderId="0" xfId="8" applyNumberFormat="1" applyFont="1" applyBorder="1" applyAlignment="1">
      <alignment horizontal="center"/>
    </xf>
    <xf numFmtId="0" fontId="1" fillId="0" borderId="0" xfId="7" applyFont="1" applyFill="1" applyBorder="1" applyAlignment="1">
      <alignment horizontal="center"/>
    </xf>
    <xf numFmtId="0" fontId="2" fillId="0" borderId="0" xfId="7" applyFill="1"/>
    <xf numFmtId="172" fontId="2" fillId="0" borderId="0" xfId="7" applyNumberFormat="1" applyFill="1"/>
    <xf numFmtId="0" fontId="4" fillId="0" borderId="0" xfId="7" applyFont="1" applyFill="1" applyAlignment="1">
      <alignment horizontal="left"/>
    </xf>
    <xf numFmtId="0" fontId="3" fillId="0" borderId="0" xfId="7" applyFont="1" applyFill="1"/>
    <xf numFmtId="0" fontId="6" fillId="0" borderId="0" xfId="7" applyFont="1" applyFill="1" applyAlignment="1">
      <alignment horizontal="center"/>
    </xf>
    <xf numFmtId="172" fontId="6" fillId="0" borderId="0" xfId="7" applyNumberFormat="1" applyFont="1" applyFill="1" applyAlignment="1">
      <alignment horizontal="center"/>
    </xf>
    <xf numFmtId="0" fontId="5" fillId="0" borderId="0" xfId="7" applyFont="1" applyFill="1" applyAlignment="1">
      <alignment horizontal="left"/>
    </xf>
    <xf numFmtId="0" fontId="5" fillId="0" borderId="0" xfId="7" applyFont="1" applyFill="1" applyAlignment="1">
      <alignment horizontal="center"/>
    </xf>
    <xf numFmtId="172" fontId="5" fillId="0" borderId="0" xfId="7" applyNumberFormat="1" applyFont="1" applyFill="1" applyAlignment="1">
      <alignment horizontal="center"/>
    </xf>
    <xf numFmtId="0" fontId="2" fillId="0" borderId="0" xfId="7" applyFill="1" applyAlignment="1">
      <alignment vertical="center"/>
    </xf>
    <xf numFmtId="0" fontId="2" fillId="0" borderId="7" xfId="7" applyFill="1" applyBorder="1"/>
    <xf numFmtId="172" fontId="2" fillId="0" borderId="7" xfId="7" applyNumberFormat="1" applyFill="1" applyBorder="1"/>
    <xf numFmtId="0" fontId="2" fillId="0" borderId="0" xfId="7" applyFill="1" applyBorder="1"/>
    <xf numFmtId="172" fontId="2" fillId="0" borderId="0" xfId="7" applyNumberFormat="1" applyFill="1" applyBorder="1"/>
    <xf numFmtId="172" fontId="0" fillId="0" borderId="0" xfId="7" applyNumberFormat="1" applyFont="1" applyFill="1" applyBorder="1"/>
    <xf numFmtId="0" fontId="0" fillId="0" borderId="0" xfId="7" applyFont="1" applyFill="1" applyBorder="1" applyAlignment="1">
      <alignment horizontal="left"/>
    </xf>
    <xf numFmtId="172" fontId="0" fillId="0" borderId="0" xfId="7" applyNumberFormat="1" applyFont="1" applyFill="1" applyBorder="1" applyAlignment="1">
      <alignment horizontal="left"/>
    </xf>
    <xf numFmtId="172" fontId="0" fillId="0" borderId="0" xfId="7" applyNumberFormat="1" applyFont="1" applyFill="1" applyBorder="1" applyAlignment="1">
      <alignment horizontal="center"/>
    </xf>
    <xf numFmtId="3" fontId="0" fillId="0" borderId="0" xfId="0" applyNumberFormat="1" applyFill="1"/>
    <xf numFmtId="175" fontId="2" fillId="0" borderId="0" xfId="7" applyNumberFormat="1" applyFill="1"/>
    <xf numFmtId="175" fontId="2" fillId="0" borderId="0" xfId="7" applyNumberFormat="1" applyFill="1" applyAlignment="1">
      <alignment horizontal="center"/>
    </xf>
    <xf numFmtId="175" fontId="17" fillId="0" borderId="0" xfId="7" applyNumberFormat="1" applyFont="1" applyFill="1" applyAlignment="1"/>
    <xf numFmtId="175" fontId="0" fillId="0" borderId="0" xfId="7" applyNumberFormat="1" applyFont="1" applyFill="1"/>
    <xf numFmtId="175" fontId="33" fillId="0" borderId="0" xfId="7" applyNumberFormat="1" applyFont="1" applyFill="1"/>
    <xf numFmtId="175" fontId="5" fillId="0" borderId="0" xfId="7" applyNumberFormat="1" applyFont="1" applyFill="1" applyBorder="1" applyAlignment="1">
      <alignment horizontal="center"/>
    </xf>
    <xf numFmtId="175" fontId="2" fillId="0" borderId="28" xfId="7" applyNumberFormat="1" applyFill="1" applyBorder="1" applyAlignment="1">
      <alignment horizontal="center"/>
    </xf>
    <xf numFmtId="175" fontId="2" fillId="0" borderId="0" xfId="7" applyNumberFormat="1" applyFill="1" applyBorder="1"/>
    <xf numFmtId="175" fontId="2" fillId="0" borderId="0" xfId="7" applyNumberFormat="1" applyFill="1" applyBorder="1" applyAlignment="1">
      <alignment horizontal="center"/>
    </xf>
    <xf numFmtId="176" fontId="2" fillId="0" borderId="0" xfId="7" applyNumberFormat="1" applyFill="1" applyBorder="1"/>
    <xf numFmtId="175" fontId="2" fillId="0" borderId="21" xfId="7" applyNumberFormat="1" applyFill="1" applyBorder="1"/>
    <xf numFmtId="175" fontId="2" fillId="0" borderId="21" xfId="7" applyNumberFormat="1" applyFill="1" applyBorder="1" applyAlignment="1">
      <alignment horizontal="center"/>
    </xf>
    <xf numFmtId="176" fontId="2" fillId="0" borderId="21" xfId="7" applyNumberFormat="1" applyFill="1" applyBorder="1"/>
    <xf numFmtId="175" fontId="0" fillId="0" borderId="0" xfId="7" applyNumberFormat="1" applyFont="1" applyFill="1" applyBorder="1" applyAlignment="1">
      <alignment horizontal="center"/>
    </xf>
    <xf numFmtId="175" fontId="0" fillId="0" borderId="0" xfId="7" applyNumberFormat="1" applyFont="1" applyFill="1" applyBorder="1"/>
    <xf numFmtId="175" fontId="0" fillId="0" borderId="21" xfId="7" applyNumberFormat="1" applyFont="1" applyFill="1" applyBorder="1" applyAlignment="1">
      <alignment horizontal="center"/>
    </xf>
    <xf numFmtId="175" fontId="0" fillId="0" borderId="21" xfId="7" applyNumberFormat="1" applyFont="1" applyFill="1" applyBorder="1"/>
    <xf numFmtId="175" fontId="0" fillId="0" borderId="0" xfId="7" applyNumberFormat="1" applyFont="1" applyFill="1" applyBorder="1" applyAlignment="1">
      <alignment horizontal="left"/>
    </xf>
    <xf numFmtId="176" fontId="2" fillId="0" borderId="0" xfId="7" applyNumberFormat="1" applyFill="1"/>
    <xf numFmtId="176" fontId="2" fillId="0" borderId="27" xfId="7" applyNumberFormat="1" applyFill="1" applyBorder="1"/>
    <xf numFmtId="176" fontId="2" fillId="0" borderId="36" xfId="7" applyNumberFormat="1" applyFill="1" applyBorder="1"/>
    <xf numFmtId="175" fontId="5" fillId="0" borderId="0" xfId="7" applyNumberFormat="1" applyFont="1" applyFill="1" applyBorder="1"/>
    <xf numFmtId="165" fontId="7" fillId="0" borderId="0" xfId="7" applyNumberFormat="1" applyFont="1" applyFill="1" applyBorder="1" applyAlignment="1">
      <alignment horizontal="center"/>
    </xf>
    <xf numFmtId="175" fontId="5" fillId="0" borderId="0" xfId="7" applyNumberFormat="1" applyFont="1" applyFill="1"/>
    <xf numFmtId="0" fontId="9" fillId="0" borderId="0" xfId="0" applyFont="1" applyFill="1" applyAlignment="1">
      <alignment horizontal="center"/>
    </xf>
    <xf numFmtId="0" fontId="33" fillId="0" borderId="0" xfId="0" applyFont="1" applyFill="1"/>
    <xf numFmtId="0" fontId="9" fillId="0" borderId="0" xfId="0" applyFont="1" applyFill="1"/>
    <xf numFmtId="180" fontId="9" fillId="0" borderId="0" xfId="16" applyNumberFormat="1" applyFont="1" applyFill="1" applyAlignment="1">
      <alignment horizontal="center"/>
    </xf>
    <xf numFmtId="0" fontId="34" fillId="0" borderId="40" xfId="0" applyFont="1" applyFill="1" applyBorder="1" applyAlignment="1">
      <alignment horizontal="center"/>
    </xf>
    <xf numFmtId="0" fontId="34" fillId="0" borderId="41" xfId="0" applyFont="1" applyFill="1" applyBorder="1" applyAlignment="1">
      <alignment horizontal="center"/>
    </xf>
    <xf numFmtId="180" fontId="34" fillId="0" borderId="40" xfId="16" applyNumberFormat="1" applyFont="1" applyFill="1" applyBorder="1" applyAlignment="1">
      <alignment horizontal="center"/>
    </xf>
    <xf numFmtId="0" fontId="34" fillId="0" borderId="42" xfId="0" applyFont="1" applyFill="1" applyBorder="1" applyAlignment="1">
      <alignment horizontal="center"/>
    </xf>
    <xf numFmtId="0" fontId="34" fillId="0" borderId="43" xfId="0" applyFont="1" applyFill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180" fontId="34" fillId="0" borderId="43" xfId="16" applyNumberFormat="1" applyFont="1" applyFill="1" applyBorder="1" applyAlignment="1">
      <alignment horizontal="center"/>
    </xf>
    <xf numFmtId="0" fontId="34" fillId="0" borderId="44" xfId="0" applyFont="1" applyFill="1" applyBorder="1" applyAlignment="1">
      <alignment horizontal="center"/>
    </xf>
    <xf numFmtId="0" fontId="34" fillId="0" borderId="45" xfId="0" applyFont="1" applyFill="1" applyBorder="1" applyAlignment="1">
      <alignment horizontal="center"/>
    </xf>
    <xf numFmtId="0" fontId="34" fillId="0" borderId="25" xfId="0" applyFont="1" applyFill="1" applyBorder="1" applyAlignment="1">
      <alignment horizontal="center"/>
    </xf>
    <xf numFmtId="180" fontId="34" fillId="0" borderId="45" xfId="16" applyNumberFormat="1" applyFont="1" applyFill="1" applyBorder="1" applyAlignment="1">
      <alignment horizontal="center"/>
    </xf>
    <xf numFmtId="0" fontId="34" fillId="0" borderId="46" xfId="0" applyFont="1" applyFill="1" applyBorder="1" applyAlignment="1">
      <alignment horizontal="center"/>
    </xf>
    <xf numFmtId="0" fontId="9" fillId="0" borderId="47" xfId="0" applyFont="1" applyFill="1" applyBorder="1" applyAlignment="1">
      <alignment horizontal="center"/>
    </xf>
    <xf numFmtId="0" fontId="9" fillId="0" borderId="48" xfId="0" applyFont="1" applyFill="1" applyBorder="1" applyAlignment="1">
      <alignment horizontal="left"/>
    </xf>
    <xf numFmtId="0" fontId="9" fillId="0" borderId="48" xfId="0" applyFont="1" applyFill="1" applyBorder="1" applyAlignment="1">
      <alignment horizontal="center"/>
    </xf>
    <xf numFmtId="3" fontId="9" fillId="0" borderId="48" xfId="16" applyNumberFormat="1" applyFont="1" applyFill="1" applyBorder="1" applyAlignment="1">
      <alignment horizontal="right"/>
    </xf>
    <xf numFmtId="3" fontId="9" fillId="0" borderId="49" xfId="0" applyNumberFormat="1" applyFont="1" applyFill="1" applyBorder="1" applyAlignment="1">
      <alignment horizontal="right"/>
    </xf>
    <xf numFmtId="0" fontId="9" fillId="0" borderId="50" xfId="0" applyFont="1" applyFill="1" applyBorder="1" applyAlignment="1">
      <alignment horizontal="center"/>
    </xf>
    <xf numFmtId="0" fontId="9" fillId="0" borderId="51" xfId="0" applyFont="1" applyFill="1" applyBorder="1" applyAlignment="1">
      <alignment horizontal="center"/>
    </xf>
    <xf numFmtId="0" fontId="9" fillId="0" borderId="52" xfId="0" applyFont="1" applyFill="1" applyBorder="1" applyAlignment="1">
      <alignment horizontal="left"/>
    </xf>
    <xf numFmtId="0" fontId="9" fillId="0" borderId="52" xfId="0" applyFont="1" applyFill="1" applyBorder="1" applyAlignment="1">
      <alignment horizontal="center"/>
    </xf>
    <xf numFmtId="3" fontId="9" fillId="0" borderId="52" xfId="16" applyNumberFormat="1" applyFont="1" applyFill="1" applyBorder="1" applyAlignment="1">
      <alignment horizontal="right"/>
    </xf>
    <xf numFmtId="0" fontId="9" fillId="0" borderId="53" xfId="0" applyFont="1" applyFill="1" applyBorder="1" applyAlignment="1">
      <alignment horizontal="center"/>
    </xf>
    <xf numFmtId="3" fontId="9" fillId="0" borderId="52" xfId="0" applyNumberFormat="1" applyFont="1" applyFill="1" applyBorder="1" applyAlignment="1">
      <alignment horizontal="center"/>
    </xf>
    <xf numFmtId="0" fontId="9" fillId="0" borderId="54" xfId="0" applyFont="1" applyFill="1" applyBorder="1" applyAlignment="1">
      <alignment horizontal="center"/>
    </xf>
    <xf numFmtId="0" fontId="9" fillId="0" borderId="55" xfId="0" applyFont="1" applyFill="1" applyBorder="1" applyAlignment="1">
      <alignment horizontal="left"/>
    </xf>
    <xf numFmtId="0" fontId="9" fillId="0" borderId="55" xfId="0" applyFont="1" applyFill="1" applyBorder="1" applyAlignment="1">
      <alignment horizontal="center"/>
    </xf>
    <xf numFmtId="3" fontId="9" fillId="0" borderId="55" xfId="16" applyNumberFormat="1" applyFont="1" applyFill="1" applyBorder="1" applyAlignment="1">
      <alignment horizontal="right"/>
    </xf>
    <xf numFmtId="3" fontId="9" fillId="0" borderId="55" xfId="0" applyNumberFormat="1" applyFont="1" applyFill="1" applyBorder="1" applyAlignment="1">
      <alignment horizontal="right"/>
    </xf>
    <xf numFmtId="0" fontId="9" fillId="0" borderId="56" xfId="0" applyFont="1" applyFill="1" applyBorder="1" applyAlignment="1">
      <alignment horizontal="center"/>
    </xf>
    <xf numFmtId="0" fontId="9" fillId="0" borderId="57" xfId="0" applyFont="1" applyFill="1" applyBorder="1" applyAlignment="1">
      <alignment horizontal="center"/>
    </xf>
    <xf numFmtId="3" fontId="34" fillId="0" borderId="58" xfId="16" applyNumberFormat="1" applyFont="1" applyFill="1" applyBorder="1" applyAlignment="1">
      <alignment horizontal="right"/>
    </xf>
    <xf numFmtId="0" fontId="9" fillId="0" borderId="58" xfId="0" applyFont="1" applyFill="1" applyBorder="1" applyAlignment="1">
      <alignment horizontal="center"/>
    </xf>
    <xf numFmtId="3" fontId="34" fillId="0" borderId="58" xfId="0" applyNumberFormat="1" applyFont="1" applyFill="1" applyBorder="1" applyAlignment="1">
      <alignment horizontal="right"/>
    </xf>
    <xf numFmtId="181" fontId="9" fillId="0" borderId="59" xfId="17" applyNumberFormat="1" applyFont="1" applyFill="1" applyBorder="1" applyAlignment="1">
      <alignment horizontal="center"/>
    </xf>
    <xf numFmtId="3" fontId="9" fillId="0" borderId="52" xfId="0" applyNumberFormat="1" applyFont="1" applyFill="1" applyBorder="1" applyAlignment="1">
      <alignment horizontal="right"/>
    </xf>
    <xf numFmtId="0" fontId="9" fillId="0" borderId="6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3" fontId="9" fillId="0" borderId="0" xfId="0" applyNumberFormat="1" applyFont="1" applyFill="1" applyBorder="1" applyAlignment="1">
      <alignment horizontal="right"/>
    </xf>
    <xf numFmtId="0" fontId="9" fillId="0" borderId="44" xfId="0" applyFont="1" applyFill="1" applyBorder="1" applyAlignment="1">
      <alignment horizontal="center"/>
    </xf>
    <xf numFmtId="0" fontId="9" fillId="0" borderId="61" xfId="0" applyFont="1" applyFill="1" applyBorder="1" applyAlignment="1">
      <alignment horizontal="left"/>
    </xf>
    <xf numFmtId="0" fontId="9" fillId="0" borderId="21" xfId="0" applyFont="1" applyFill="1" applyBorder="1" applyAlignment="1">
      <alignment horizontal="center"/>
    </xf>
    <xf numFmtId="3" fontId="9" fillId="0" borderId="21" xfId="0" applyNumberFormat="1" applyFont="1" applyFill="1" applyBorder="1" applyAlignment="1">
      <alignment horizontal="right"/>
    </xf>
    <xf numFmtId="0" fontId="9" fillId="0" borderId="62" xfId="0" applyFont="1" applyFill="1" applyBorder="1" applyAlignment="1">
      <alignment horizontal="center"/>
    </xf>
    <xf numFmtId="3" fontId="34" fillId="0" borderId="55" xfId="16" applyNumberFormat="1" applyFont="1" applyFill="1" applyBorder="1" applyAlignment="1">
      <alignment horizontal="right"/>
    </xf>
    <xf numFmtId="3" fontId="34" fillId="0" borderId="55" xfId="0" applyNumberFormat="1" applyFont="1" applyFill="1" applyBorder="1" applyAlignment="1">
      <alignment horizontal="right"/>
    </xf>
    <xf numFmtId="0" fontId="9" fillId="0" borderId="52" xfId="0" applyFont="1" applyFill="1" applyBorder="1" applyAlignment="1">
      <alignment horizontal="right"/>
    </xf>
    <xf numFmtId="0" fontId="35" fillId="0" borderId="61" xfId="0" applyFont="1" applyFill="1" applyBorder="1" applyAlignment="1">
      <alignment horizontal="right"/>
    </xf>
    <xf numFmtId="0" fontId="35" fillId="0" borderId="55" xfId="0" applyFont="1" applyFill="1" applyBorder="1" applyAlignment="1">
      <alignment horizontal="right"/>
    </xf>
    <xf numFmtId="0" fontId="9" fillId="0" borderId="58" xfId="0" applyFont="1" applyFill="1" applyBorder="1" applyAlignment="1">
      <alignment horizontal="left"/>
    </xf>
    <xf numFmtId="3" fontId="9" fillId="0" borderId="58" xfId="16" applyNumberFormat="1" applyFont="1" applyFill="1" applyBorder="1" applyAlignment="1">
      <alignment horizontal="right"/>
    </xf>
    <xf numFmtId="3" fontId="9" fillId="0" borderId="58" xfId="0" applyNumberFormat="1" applyFont="1" applyFill="1" applyBorder="1" applyAlignment="1">
      <alignment horizontal="right"/>
    </xf>
    <xf numFmtId="3" fontId="34" fillId="0" borderId="52" xfId="16" applyNumberFormat="1" applyFont="1" applyFill="1" applyBorder="1" applyAlignment="1">
      <alignment horizontal="right"/>
    </xf>
    <xf numFmtId="0" fontId="35" fillId="0" borderId="58" xfId="0" applyFont="1" applyFill="1" applyBorder="1" applyAlignment="1">
      <alignment horizontal="right"/>
    </xf>
    <xf numFmtId="0" fontId="9" fillId="0" borderId="65" xfId="0" applyFont="1" applyFill="1" applyBorder="1" applyAlignment="1">
      <alignment horizontal="center"/>
    </xf>
    <xf numFmtId="0" fontId="9" fillId="0" borderId="27" xfId="0" applyFont="1" applyFill="1" applyBorder="1" applyAlignment="1">
      <alignment horizontal="left"/>
    </xf>
    <xf numFmtId="0" fontId="9" fillId="0" borderId="27" xfId="0" applyFont="1" applyFill="1" applyBorder="1" applyAlignment="1">
      <alignment horizontal="center"/>
    </xf>
    <xf numFmtId="181" fontId="9" fillId="0" borderId="66" xfId="17" applyNumberFormat="1" applyFont="1" applyFill="1" applyBorder="1" applyAlignment="1">
      <alignment horizontal="center"/>
    </xf>
    <xf numFmtId="0" fontId="9" fillId="0" borderId="67" xfId="0" applyFont="1" applyFill="1" applyBorder="1" applyAlignment="1">
      <alignment horizontal="center"/>
    </xf>
    <xf numFmtId="3" fontId="34" fillId="0" borderId="0" xfId="0" applyNumberFormat="1" applyFont="1" applyFill="1" applyBorder="1" applyAlignment="1">
      <alignment horizontal="right"/>
    </xf>
    <xf numFmtId="0" fontId="9" fillId="0" borderId="68" xfId="0" applyFont="1" applyFill="1" applyBorder="1" applyAlignment="1">
      <alignment horizontal="center"/>
    </xf>
    <xf numFmtId="3" fontId="34" fillId="0" borderId="21" xfId="0" applyNumberFormat="1" applyFont="1" applyFill="1" applyBorder="1" applyAlignment="1">
      <alignment horizontal="right"/>
    </xf>
    <xf numFmtId="0" fontId="9" fillId="0" borderId="69" xfId="0" applyFont="1" applyFill="1" applyBorder="1" applyAlignment="1">
      <alignment horizontal="center"/>
    </xf>
    <xf numFmtId="3" fontId="34" fillId="0" borderId="25" xfId="16" applyNumberFormat="1" applyFont="1" applyFill="1" applyBorder="1" applyAlignment="1">
      <alignment horizontal="right"/>
    </xf>
    <xf numFmtId="0" fontId="9" fillId="0" borderId="25" xfId="0" applyFont="1" applyFill="1" applyBorder="1" applyAlignment="1">
      <alignment horizontal="center"/>
    </xf>
    <xf numFmtId="3" fontId="34" fillId="0" borderId="25" xfId="0" applyNumberFormat="1" applyFont="1" applyFill="1" applyBorder="1" applyAlignment="1">
      <alignment horizontal="right"/>
    </xf>
    <xf numFmtId="180" fontId="9" fillId="0" borderId="0" xfId="0" applyNumberFormat="1" applyFont="1" applyFill="1" applyAlignment="1">
      <alignment horizontal="center"/>
    </xf>
    <xf numFmtId="0" fontId="0" fillId="0" borderId="19" xfId="11" applyFont="1" applyFill="1" applyBorder="1" applyAlignment="1">
      <alignment horizontal="left"/>
    </xf>
    <xf numFmtId="3" fontId="7" fillId="0" borderId="23" xfId="13" applyNumberFormat="1" applyFont="1" applyFill="1" applyBorder="1" applyAlignment="1">
      <alignment horizontal="right"/>
    </xf>
    <xf numFmtId="0" fontId="7" fillId="0" borderId="21" xfId="11" applyFont="1" applyFill="1" applyBorder="1" applyAlignment="1">
      <alignment horizontal="center"/>
    </xf>
    <xf numFmtId="0" fontId="7" fillId="0" borderId="26" xfId="11" applyFont="1" applyFill="1" applyBorder="1"/>
    <xf numFmtId="0" fontId="0" fillId="0" borderId="32" xfId="11" applyFont="1" applyFill="1" applyBorder="1" applyAlignment="1">
      <alignment horizontal="left"/>
    </xf>
    <xf numFmtId="3" fontId="0" fillId="0" borderId="0" xfId="8" applyNumberFormat="1" applyFont="1"/>
    <xf numFmtId="3" fontId="7" fillId="0" borderId="0" xfId="7" applyNumberFormat="1" applyFont="1" applyFill="1"/>
    <xf numFmtId="0" fontId="0" fillId="0" borderId="0" xfId="11" applyFont="1" applyFill="1"/>
    <xf numFmtId="0" fontId="0" fillId="0" borderId="0" xfId="11" applyFont="1" applyFill="1" applyAlignment="1">
      <alignment horizontal="center"/>
    </xf>
    <xf numFmtId="0" fontId="7" fillId="0" borderId="6" xfId="7" applyFont="1" applyFill="1" applyBorder="1" applyAlignment="1">
      <alignment horizontal="center" vertical="center"/>
    </xf>
    <xf numFmtId="174" fontId="16" fillId="0" borderId="4" xfId="8" applyNumberFormat="1" applyFont="1" applyFill="1" applyBorder="1" applyAlignment="1">
      <alignment horizontal="center" vertical="center"/>
    </xf>
    <xf numFmtId="0" fontId="0" fillId="0" borderId="0" xfId="11" applyFont="1" applyFill="1" applyAlignment="1">
      <alignment horizontal="center"/>
    </xf>
    <xf numFmtId="37" fontId="0" fillId="0" borderId="0" xfId="8" applyNumberFormat="1" applyFont="1" applyFill="1" applyBorder="1" applyAlignment="1">
      <alignment horizontal="center"/>
    </xf>
    <xf numFmtId="174" fontId="16" fillId="0" borderId="4" xfId="8" applyNumberFormat="1" applyFont="1" applyFill="1" applyBorder="1" applyAlignment="1">
      <alignment horizontal="center" vertical="center"/>
    </xf>
    <xf numFmtId="3" fontId="1" fillId="0" borderId="32" xfId="13" applyNumberFormat="1" applyFont="1" applyFill="1" applyBorder="1" applyAlignment="1">
      <alignment horizontal="right"/>
    </xf>
    <xf numFmtId="3" fontId="1" fillId="0" borderId="23" xfId="13" applyNumberFormat="1" applyFont="1" applyFill="1" applyBorder="1" applyAlignment="1">
      <alignment horizontal="right"/>
    </xf>
    <xf numFmtId="3" fontId="7" fillId="0" borderId="19" xfId="13" applyNumberFormat="1" applyFont="1" applyFill="1" applyBorder="1" applyAlignment="1">
      <alignment horizontal="right"/>
    </xf>
    <xf numFmtId="165" fontId="0" fillId="0" borderId="0" xfId="4" applyNumberFormat="1" applyFont="1" applyFill="1" applyBorder="1" applyAlignment="1" applyProtection="1"/>
    <xf numFmtId="166" fontId="0" fillId="0" borderId="0" xfId="4" applyNumberFormat="1" applyFont="1" applyFill="1" applyBorder="1" applyAlignment="1" applyProtection="1"/>
    <xf numFmtId="167" fontId="7" fillId="0" borderId="2" xfId="4" applyNumberFormat="1" applyFont="1" applyFill="1" applyBorder="1" applyAlignment="1" applyProtection="1"/>
    <xf numFmtId="167" fontId="0" fillId="0" borderId="2" xfId="4" applyNumberFormat="1" applyFont="1" applyFill="1" applyBorder="1" applyAlignment="1" applyProtection="1"/>
    <xf numFmtId="167" fontId="7" fillId="0" borderId="1" xfId="4" applyNumberFormat="1" applyFont="1" applyFill="1" applyBorder="1" applyAlignment="1" applyProtection="1"/>
    <xf numFmtId="167" fontId="0" fillId="0" borderId="21" xfId="4" applyNumberFormat="1" applyFont="1" applyFill="1" applyBorder="1" applyAlignment="1" applyProtection="1"/>
    <xf numFmtId="167" fontId="0" fillId="0" borderId="1" xfId="4" applyNumberFormat="1" applyFont="1" applyFill="1" applyBorder="1" applyAlignment="1" applyProtection="1"/>
    <xf numFmtId="167" fontId="7" fillId="0" borderId="35" xfId="4" applyNumberFormat="1" applyFont="1" applyFill="1" applyBorder="1" applyAlignment="1" applyProtection="1"/>
    <xf numFmtId="166" fontId="0" fillId="0" borderId="19" xfId="6" applyNumberFormat="1" applyFont="1" applyFill="1" applyBorder="1" applyAlignment="1">
      <alignment horizontal="right"/>
    </xf>
    <xf numFmtId="166" fontId="0" fillId="0" borderId="5" xfId="6" applyNumberFormat="1" applyFont="1" applyFill="1" applyBorder="1" applyAlignment="1" applyProtection="1">
      <alignment horizontal="right"/>
    </xf>
    <xf numFmtId="166" fontId="23" fillId="0" borderId="19" xfId="6" applyNumberFormat="1" applyFont="1" applyFill="1" applyBorder="1" applyAlignment="1">
      <alignment horizontal="right"/>
    </xf>
    <xf numFmtId="166" fontId="25" fillId="0" borderId="5" xfId="6" applyNumberFormat="1" applyFont="1" applyFill="1" applyBorder="1" applyAlignment="1" applyProtection="1">
      <alignment horizontal="right"/>
    </xf>
    <xf numFmtId="166" fontId="7" fillId="0" borderId="4" xfId="6" applyNumberFormat="1" applyFont="1" applyFill="1" applyBorder="1" applyAlignment="1" applyProtection="1">
      <alignment horizontal="right" vertical="center"/>
    </xf>
    <xf numFmtId="166" fontId="7" fillId="0" borderId="20" xfId="6" applyNumberFormat="1" applyFont="1" applyFill="1" applyBorder="1" applyAlignment="1" applyProtection="1">
      <alignment horizontal="right" vertical="center"/>
    </xf>
    <xf numFmtId="0" fontId="7" fillId="0" borderId="0" xfId="9" applyFont="1" applyFill="1"/>
    <xf numFmtId="0" fontId="7" fillId="0" borderId="0" xfId="9" applyFont="1" applyFill="1" applyAlignment="1">
      <alignment horizontal="center"/>
    </xf>
    <xf numFmtId="165" fontId="0" fillId="0" borderId="0" xfId="9" applyNumberFormat="1" applyFont="1" applyFill="1"/>
    <xf numFmtId="0" fontId="12" fillId="0" borderId="0" xfId="0" applyFont="1" applyFill="1" applyAlignment="1">
      <alignment horizontal="center"/>
    </xf>
    <xf numFmtId="166" fontId="12" fillId="0" borderId="0" xfId="0" applyNumberFormat="1" applyFont="1" applyFill="1" applyAlignment="1">
      <alignment horizontal="center"/>
    </xf>
    <xf numFmtId="166" fontId="0" fillId="0" borderId="0" xfId="0" applyNumberFormat="1" applyFont="1" applyFill="1"/>
    <xf numFmtId="166" fontId="0" fillId="0" borderId="0" xfId="0" applyNumberFormat="1" applyFont="1" applyFill="1" applyBorder="1" applyAlignment="1">
      <alignment horizontal="right"/>
    </xf>
    <xf numFmtId="49" fontId="12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/>
    </xf>
    <xf numFmtId="166" fontId="0" fillId="0" borderId="0" xfId="0" applyNumberFormat="1" applyFont="1" applyFill="1" applyAlignment="1">
      <alignment horizontal="center"/>
    </xf>
    <xf numFmtId="166" fontId="7" fillId="0" borderId="0" xfId="0" applyNumberFormat="1" applyFont="1" applyFill="1" applyAlignment="1">
      <alignment horizontal="right"/>
    </xf>
    <xf numFmtId="0" fontId="0" fillId="0" borderId="0" xfId="0" applyFont="1" applyFill="1"/>
    <xf numFmtId="49" fontId="0" fillId="0" borderId="0" xfId="0" applyNumberFormat="1" applyFont="1" applyFill="1"/>
    <xf numFmtId="49" fontId="0" fillId="0" borderId="0" xfId="0" applyNumberFormat="1" applyFill="1"/>
    <xf numFmtId="166" fontId="0" fillId="0" borderId="0" xfId="0" applyNumberFormat="1" applyFill="1"/>
    <xf numFmtId="0" fontId="11" fillId="0" borderId="0" xfId="0" applyFont="1" applyFill="1" applyAlignment="1">
      <alignment horizontal="left"/>
    </xf>
    <xf numFmtId="166" fontId="0" fillId="0" borderId="0" xfId="0" applyNumberFormat="1" applyFont="1" applyFill="1" applyBorder="1"/>
    <xf numFmtId="166" fontId="0" fillId="0" borderId="1" xfId="0" applyNumberFormat="1" applyFont="1" applyFill="1" applyBorder="1"/>
    <xf numFmtId="0" fontId="12" fillId="0" borderId="0" xfId="0" applyFont="1" applyFill="1" applyAlignment="1">
      <alignment horizontal="left"/>
    </xf>
    <xf numFmtId="166" fontId="13" fillId="0" borderId="0" xfId="0" applyNumberFormat="1" applyFont="1" applyFill="1" applyBorder="1"/>
    <xf numFmtId="166" fontId="13" fillId="0" borderId="0" xfId="0" applyNumberFormat="1" applyFont="1" applyFill="1"/>
    <xf numFmtId="166" fontId="7" fillId="0" borderId="1" xfId="0" applyNumberFormat="1" applyFont="1" applyFill="1" applyBorder="1" applyAlignment="1">
      <alignment horizontal="right"/>
    </xf>
    <xf numFmtId="166" fontId="7" fillId="0" borderId="0" xfId="0" applyNumberFormat="1" applyFont="1" applyFill="1"/>
    <xf numFmtId="166" fontId="0" fillId="0" borderId="21" xfId="0" applyNumberFormat="1" applyFont="1" applyFill="1" applyBorder="1"/>
    <xf numFmtId="166" fontId="7" fillId="0" borderId="0" xfId="0" applyNumberFormat="1" applyFont="1" applyFill="1" applyBorder="1" applyAlignment="1">
      <alignment horizontal="right"/>
    </xf>
    <xf numFmtId="0" fontId="0" fillId="0" borderId="0" xfId="0" applyFont="1" applyFill="1" applyAlignment="1">
      <alignment horizontal="left"/>
    </xf>
    <xf numFmtId="166" fontId="7" fillId="0" borderId="8" xfId="0" applyNumberFormat="1" applyFont="1" applyFill="1" applyBorder="1"/>
    <xf numFmtId="166" fontId="12" fillId="0" borderId="0" xfId="0" applyNumberFormat="1" applyFont="1" applyFill="1"/>
    <xf numFmtId="166" fontId="14" fillId="0" borderId="0" xfId="0" applyNumberFormat="1" applyFont="1" applyFill="1" applyBorder="1"/>
    <xf numFmtId="165" fontId="0" fillId="0" borderId="0" xfId="8" applyNumberFormat="1" applyFont="1" applyFill="1" applyAlignment="1">
      <alignment horizontal="left"/>
    </xf>
    <xf numFmtId="165" fontId="0" fillId="0" borderId="0" xfId="0" applyNumberFormat="1" applyFont="1" applyFill="1"/>
    <xf numFmtId="165" fontId="0" fillId="0" borderId="0" xfId="8" applyNumberFormat="1" applyFont="1" applyFill="1" applyBorder="1"/>
    <xf numFmtId="165" fontId="0" fillId="0" borderId="0" xfId="0" applyNumberFormat="1" applyFont="1" applyFill="1" applyBorder="1" applyAlignment="1">
      <alignment horizontal="left"/>
    </xf>
    <xf numFmtId="165" fontId="0" fillId="0" borderId="0" xfId="2" applyNumberFormat="1" applyFont="1" applyFill="1" applyBorder="1" applyAlignment="1" applyProtection="1">
      <alignment horizontal="center"/>
    </xf>
    <xf numFmtId="166" fontId="0" fillId="0" borderId="0" xfId="2" applyNumberFormat="1" applyFont="1" applyFill="1" applyBorder="1" applyAlignment="1" applyProtection="1"/>
    <xf numFmtId="166" fontId="1" fillId="0" borderId="5" xfId="7" applyNumberFormat="1" applyFont="1" applyFill="1" applyBorder="1" applyAlignment="1"/>
    <xf numFmtId="166" fontId="1" fillId="0" borderId="5" xfId="7" applyNumberFormat="1" applyFont="1" applyFill="1" applyBorder="1"/>
    <xf numFmtId="166" fontId="1" fillId="0" borderId="5" xfId="3" applyNumberFormat="1" applyFont="1" applyFill="1" applyBorder="1" applyAlignment="1" applyProtection="1"/>
    <xf numFmtId="166" fontId="1" fillId="0" borderId="4" xfId="7" applyNumberFormat="1" applyFont="1" applyFill="1" applyBorder="1" applyAlignment="1">
      <alignment vertical="center"/>
    </xf>
    <xf numFmtId="166" fontId="1" fillId="0" borderId="16" xfId="7" applyNumberFormat="1" applyFont="1" applyFill="1" applyBorder="1" applyAlignment="1"/>
    <xf numFmtId="166" fontId="1" fillId="0" borderId="6" xfId="7" applyNumberFormat="1" applyFont="1" applyFill="1" applyBorder="1" applyAlignment="1"/>
    <xf numFmtId="166" fontId="1" fillId="0" borderId="13" xfId="7" applyNumberFormat="1" applyFont="1" applyFill="1" applyBorder="1" applyAlignment="1"/>
    <xf numFmtId="166" fontId="1" fillId="0" borderId="10" xfId="7" applyNumberFormat="1" applyFont="1" applyFill="1" applyBorder="1" applyAlignment="1"/>
    <xf numFmtId="166" fontId="1" fillId="0" borderId="9" xfId="7" applyNumberFormat="1" applyFont="1" applyFill="1" applyBorder="1" applyAlignment="1"/>
    <xf numFmtId="166" fontId="1" fillId="0" borderId="9" xfId="3" applyNumberFormat="1" applyFont="1" applyFill="1" applyBorder="1" applyAlignment="1" applyProtection="1"/>
    <xf numFmtId="166" fontId="1" fillId="0" borderId="9" xfId="7" applyNumberFormat="1" applyFont="1" applyFill="1" applyBorder="1"/>
    <xf numFmtId="166" fontId="1" fillId="0" borderId="15" xfId="7" applyNumberFormat="1" applyFont="1" applyFill="1" applyBorder="1" applyAlignment="1">
      <alignment vertical="center"/>
    </xf>
    <xf numFmtId="166" fontId="1" fillId="0" borderId="4" xfId="7" applyNumberFormat="1" applyFont="1" applyFill="1" applyBorder="1" applyAlignment="1">
      <alignment horizontal="right" vertical="center"/>
    </xf>
    <xf numFmtId="166" fontId="1" fillId="0" borderId="5" xfId="7" applyNumberFormat="1" applyFont="1" applyFill="1" applyBorder="1" applyAlignment="1">
      <alignment vertical="center"/>
    </xf>
    <xf numFmtId="0" fontId="0" fillId="0" borderId="5" xfId="7" applyFont="1" applyFill="1" applyBorder="1"/>
    <xf numFmtId="3" fontId="23" fillId="0" borderId="6" xfId="7" applyNumberFormat="1" applyFont="1" applyFill="1" applyBorder="1"/>
    <xf numFmtId="0" fontId="2" fillId="0" borderId="5" xfId="7" applyFill="1" applyBorder="1"/>
    <xf numFmtId="3" fontId="2" fillId="0" borderId="5" xfId="7" applyNumberFormat="1" applyFill="1" applyBorder="1"/>
    <xf numFmtId="0" fontId="2" fillId="0" borderId="3" xfId="7" applyFill="1" applyBorder="1"/>
    <xf numFmtId="3" fontId="2" fillId="0" borderId="3" xfId="7" applyNumberFormat="1" applyFill="1" applyBorder="1"/>
    <xf numFmtId="3" fontId="23" fillId="0" borderId="6" xfId="7" applyNumberFormat="1" applyFont="1" applyFill="1" applyBorder="1" applyAlignment="1">
      <alignment horizontal="right" vertical="center"/>
    </xf>
    <xf numFmtId="3" fontId="23" fillId="0" borderId="6" xfId="7" applyNumberFormat="1" applyFont="1" applyFill="1" applyBorder="1" applyAlignment="1">
      <alignment vertical="center"/>
    </xf>
    <xf numFmtId="0" fontId="16" fillId="0" borderId="4" xfId="7" applyFont="1" applyFill="1" applyBorder="1" applyAlignment="1">
      <alignment horizontal="center"/>
    </xf>
    <xf numFmtId="172" fontId="2" fillId="0" borderId="5" xfId="7" applyNumberFormat="1" applyFill="1" applyBorder="1"/>
    <xf numFmtId="172" fontId="2" fillId="0" borderId="6" xfId="7" applyNumberFormat="1" applyFill="1" applyBorder="1"/>
    <xf numFmtId="0" fontId="7" fillId="0" borderId="5" xfId="7" applyFont="1" applyFill="1" applyBorder="1"/>
    <xf numFmtId="0" fontId="2" fillId="0" borderId="5" xfId="7" applyFill="1" applyBorder="1" applyAlignment="1">
      <alignment horizontal="left"/>
    </xf>
    <xf numFmtId="172" fontId="2" fillId="0" borderId="3" xfId="7" applyNumberFormat="1" applyFill="1" applyBorder="1"/>
    <xf numFmtId="0" fontId="2" fillId="0" borderId="4" xfId="7" applyFont="1" applyFill="1" applyBorder="1" applyAlignment="1">
      <alignment vertical="center"/>
    </xf>
    <xf numFmtId="0" fontId="2" fillId="0" borderId="4" xfId="7" applyFill="1" applyBorder="1" applyAlignment="1">
      <alignment vertical="center"/>
    </xf>
    <xf numFmtId="172" fontId="2" fillId="0" borderId="4" xfId="7" applyNumberFormat="1" applyFill="1" applyBorder="1" applyAlignment="1">
      <alignment vertical="center"/>
    </xf>
    <xf numFmtId="0" fontId="2" fillId="0" borderId="4" xfId="7" applyFill="1" applyBorder="1" applyAlignment="1">
      <alignment horizontal="center" vertical="center"/>
    </xf>
    <xf numFmtId="172" fontId="2" fillId="0" borderId="4" xfId="7" applyNumberFormat="1" applyFill="1" applyBorder="1" applyAlignment="1">
      <alignment horizontal="center" vertical="center"/>
    </xf>
    <xf numFmtId="0" fontId="7" fillId="0" borderId="5" xfId="7" applyFont="1" applyFill="1" applyBorder="1" applyAlignment="1">
      <alignment vertical="center"/>
    </xf>
    <xf numFmtId="0" fontId="2" fillId="0" borderId="5" xfId="7" applyFill="1" applyBorder="1" applyAlignment="1">
      <alignment horizontal="center" vertical="center"/>
    </xf>
    <xf numFmtId="172" fontId="2" fillId="0" borderId="5" xfId="7" applyNumberFormat="1" applyFill="1" applyBorder="1" applyAlignment="1">
      <alignment horizontal="center" vertical="center"/>
    </xf>
    <xf numFmtId="172" fontId="2" fillId="0" borderId="5" xfId="7" applyNumberFormat="1" applyFill="1" applyBorder="1" applyAlignment="1">
      <alignment horizontal="left" vertical="center"/>
    </xf>
    <xf numFmtId="0" fontId="2" fillId="0" borderId="5" xfId="7" applyFont="1" applyFill="1" applyBorder="1"/>
    <xf numFmtId="166" fontId="2" fillId="0" borderId="5" xfId="7" applyNumberFormat="1" applyFill="1" applyBorder="1"/>
    <xf numFmtId="172" fontId="2" fillId="0" borderId="5" xfId="7" applyNumberFormat="1" applyFill="1" applyBorder="1" applyAlignment="1">
      <alignment horizontal="right" vertical="center"/>
    </xf>
    <xf numFmtId="173" fontId="2" fillId="0" borderId="5" xfId="7" applyNumberFormat="1" applyFill="1" applyBorder="1" applyAlignment="1">
      <alignment horizontal="right" vertical="center"/>
    </xf>
    <xf numFmtId="166" fontId="2" fillId="0" borderId="5" xfId="7" applyNumberFormat="1" applyFont="1" applyFill="1" applyBorder="1"/>
    <xf numFmtId="166" fontId="18" fillId="0" borderId="5" xfId="7" applyNumberFormat="1" applyFont="1" applyFill="1" applyBorder="1"/>
    <xf numFmtId="166" fontId="2" fillId="0" borderId="3" xfId="7" applyNumberFormat="1" applyFill="1" applyBorder="1"/>
    <xf numFmtId="173" fontId="2" fillId="0" borderId="3" xfId="7" applyNumberFormat="1" applyFill="1" applyBorder="1" applyAlignment="1">
      <alignment horizontal="right"/>
    </xf>
    <xf numFmtId="166" fontId="18" fillId="0" borderId="3" xfId="7" applyNumberFormat="1" applyFont="1" applyFill="1" applyBorder="1"/>
    <xf numFmtId="166" fontId="2" fillId="0" borderId="4" xfId="7" applyNumberFormat="1" applyFill="1" applyBorder="1" applyAlignment="1">
      <alignment vertical="center"/>
    </xf>
    <xf numFmtId="166" fontId="2" fillId="0" borderId="4" xfId="7" applyNumberFormat="1" applyFill="1" applyBorder="1" applyAlignment="1">
      <alignment horizontal="center" vertical="center"/>
    </xf>
    <xf numFmtId="173" fontId="2" fillId="0" borderId="4" xfId="7" applyNumberFormat="1" applyFill="1" applyBorder="1" applyAlignment="1">
      <alignment horizontal="right" vertical="center"/>
    </xf>
    <xf numFmtId="166" fontId="18" fillId="0" borderId="4" xfId="7" applyNumberFormat="1" applyFont="1" applyFill="1" applyBorder="1" applyAlignment="1">
      <alignment vertical="center"/>
    </xf>
    <xf numFmtId="0" fontId="7" fillId="0" borderId="6" xfId="7" applyFont="1" applyFill="1" applyBorder="1" applyAlignment="1">
      <alignment horizontal="center" vertical="center" wrapText="1"/>
    </xf>
    <xf numFmtId="0" fontId="7" fillId="0" borderId="6" xfId="7" applyFont="1" applyFill="1" applyBorder="1" applyAlignment="1">
      <alignment horizontal="center" vertical="top" wrapText="1"/>
    </xf>
    <xf numFmtId="0" fontId="2" fillId="0" borderId="6" xfId="7" applyFill="1" applyBorder="1"/>
    <xf numFmtId="0" fontId="2" fillId="0" borderId="5" xfId="7" applyFill="1" applyBorder="1" applyAlignment="1">
      <alignment vertical="center"/>
    </xf>
    <xf numFmtId="0" fontId="2" fillId="0" borderId="6" xfId="7" applyFill="1" applyBorder="1" applyAlignment="1">
      <alignment vertical="center"/>
    </xf>
    <xf numFmtId="0" fontId="2" fillId="0" borderId="3" xfId="7" applyFill="1" applyBorder="1" applyAlignment="1">
      <alignment vertical="center"/>
    </xf>
    <xf numFmtId="0" fontId="2" fillId="0" borderId="0" xfId="7" applyFont="1" applyFill="1" applyBorder="1" applyAlignment="1">
      <alignment vertical="center"/>
    </xf>
    <xf numFmtId="0" fontId="2" fillId="0" borderId="0" xfId="7" applyFill="1" applyBorder="1" applyAlignment="1">
      <alignment vertical="center"/>
    </xf>
    <xf numFmtId="165" fontId="10" fillId="0" borderId="20" xfId="7" applyNumberFormat="1" applyFont="1" applyFill="1" applyBorder="1" applyAlignment="1">
      <alignment horizontal="center" vertical="center" wrapText="1"/>
    </xf>
    <xf numFmtId="165" fontId="10" fillId="0" borderId="20" xfId="7" applyNumberFormat="1" applyFont="1" applyFill="1" applyBorder="1" applyAlignment="1">
      <alignment horizontal="center" vertical="center"/>
    </xf>
    <xf numFmtId="49" fontId="10" fillId="0" borderId="20" xfId="7" applyNumberFormat="1" applyFont="1" applyFill="1" applyBorder="1" applyAlignment="1">
      <alignment horizontal="center" vertical="center" wrapText="1"/>
    </xf>
    <xf numFmtId="165" fontId="27" fillId="0" borderId="5" xfId="7" applyNumberFormat="1" applyFont="1" applyFill="1" applyBorder="1" applyAlignment="1">
      <alignment horizontal="center" vertical="center"/>
    </xf>
    <xf numFmtId="165" fontId="27" fillId="0" borderId="10" xfId="7" applyNumberFormat="1" applyFont="1" applyFill="1" applyBorder="1" applyAlignment="1">
      <alignment horizontal="center" vertical="center" wrapText="1"/>
    </xf>
    <xf numFmtId="165" fontId="27" fillId="0" borderId="5" xfId="7" applyNumberFormat="1" applyFont="1" applyFill="1" applyBorder="1" applyAlignment="1">
      <alignment horizontal="center" vertical="center" wrapText="1"/>
    </xf>
    <xf numFmtId="49" fontId="27" fillId="0" borderId="5" xfId="7" applyNumberFormat="1" applyFont="1" applyFill="1" applyBorder="1" applyAlignment="1">
      <alignment horizontal="center" vertical="center" wrapText="1"/>
    </xf>
    <xf numFmtId="49" fontId="27" fillId="0" borderId="10" xfId="7" applyNumberFormat="1" applyFont="1" applyFill="1" applyBorder="1" applyAlignment="1">
      <alignment horizontal="center" vertical="center" wrapText="1"/>
    </xf>
    <xf numFmtId="165" fontId="26" fillId="0" borderId="10" xfId="7" applyNumberFormat="1" applyFont="1" applyFill="1" applyBorder="1" applyAlignment="1">
      <alignment horizontal="center" vertical="center" wrapText="1"/>
    </xf>
    <xf numFmtId="165" fontId="26" fillId="0" borderId="5" xfId="7" applyNumberFormat="1" applyFont="1" applyFill="1" applyBorder="1" applyAlignment="1">
      <alignment horizontal="center" vertical="center" wrapText="1"/>
    </xf>
    <xf numFmtId="165" fontId="26" fillId="0" borderId="5" xfId="7" applyNumberFormat="1" applyFont="1" applyFill="1" applyBorder="1" applyAlignment="1">
      <alignment horizontal="center" vertical="center"/>
    </xf>
    <xf numFmtId="165" fontId="26" fillId="0" borderId="5" xfId="7" applyNumberFormat="1" applyFont="1" applyFill="1" applyBorder="1"/>
    <xf numFmtId="165" fontId="26" fillId="0" borderId="5" xfId="3" applyNumberFormat="1" applyFont="1" applyFill="1" applyBorder="1" applyAlignment="1" applyProtection="1"/>
    <xf numFmtId="165" fontId="6" fillId="0" borderId="9" xfId="3" applyNumberFormat="1" applyFont="1" applyFill="1" applyBorder="1" applyAlignment="1" applyProtection="1"/>
    <xf numFmtId="165" fontId="6" fillId="0" borderId="29" xfId="3" applyNumberFormat="1" applyFont="1" applyFill="1" applyBorder="1" applyAlignment="1" applyProtection="1"/>
    <xf numFmtId="165" fontId="6" fillId="0" borderId="10" xfId="7" applyNumberFormat="1" applyFont="1" applyFill="1" applyBorder="1"/>
    <xf numFmtId="165" fontId="6" fillId="0" borderId="5" xfId="7" applyNumberFormat="1" applyFont="1" applyFill="1" applyBorder="1"/>
    <xf numFmtId="165" fontId="6" fillId="0" borderId="3" xfId="7" applyNumberFormat="1" applyFont="1" applyFill="1" applyBorder="1"/>
    <xf numFmtId="165" fontId="26" fillId="0" borderId="3" xfId="7" applyNumberFormat="1" applyFont="1" applyFill="1" applyBorder="1"/>
    <xf numFmtId="165" fontId="6" fillId="0" borderId="3" xfId="7" applyNumberFormat="1" applyFont="1" applyFill="1" applyBorder="1" applyAlignment="1">
      <alignment vertical="center"/>
    </xf>
    <xf numFmtId="165" fontId="26" fillId="0" borderId="9" xfId="7" applyNumberFormat="1" applyFont="1" applyFill="1" applyBorder="1"/>
    <xf numFmtId="165" fontId="26" fillId="0" borderId="5" xfId="7" applyNumberFormat="1" applyFont="1" applyFill="1" applyBorder="1" applyAlignment="1">
      <alignment vertical="center"/>
    </xf>
    <xf numFmtId="165" fontId="6" fillId="0" borderId="5" xfId="7" applyNumberFormat="1" applyFont="1" applyFill="1" applyBorder="1" applyAlignment="1">
      <alignment vertical="center"/>
    </xf>
    <xf numFmtId="165" fontId="6" fillId="0" borderId="0" xfId="7" applyNumberFormat="1" applyFont="1" applyFill="1" applyBorder="1"/>
    <xf numFmtId="167" fontId="0" fillId="0" borderId="5" xfId="3" applyNumberFormat="1" applyFont="1" applyFill="1" applyBorder="1" applyAlignment="1" applyProtection="1"/>
    <xf numFmtId="167" fontId="0" fillId="0" borderId="10" xfId="3" applyNumberFormat="1" applyFont="1" applyFill="1" applyBorder="1" applyAlignment="1" applyProtection="1"/>
    <xf numFmtId="167" fontId="0" fillId="0" borderId="24" xfId="7" applyNumberFormat="1" applyFont="1" applyFill="1" applyBorder="1"/>
    <xf numFmtId="167" fontId="0" fillId="0" borderId="3" xfId="7" applyNumberFormat="1" applyFont="1" applyFill="1" applyBorder="1"/>
    <xf numFmtId="167" fontId="7" fillId="0" borderId="4" xfId="3" applyNumberFormat="1" applyFont="1" applyFill="1" applyBorder="1" applyAlignment="1" applyProtection="1">
      <alignment vertical="center"/>
    </xf>
    <xf numFmtId="167" fontId="7" fillId="0" borderId="11" xfId="3" applyNumberFormat="1" applyFont="1" applyFill="1" applyBorder="1" applyAlignment="1" applyProtection="1">
      <alignment vertical="center"/>
    </xf>
    <xf numFmtId="0" fontId="0" fillId="0" borderId="12" xfId="7" applyFont="1" applyFill="1" applyBorder="1"/>
    <xf numFmtId="167" fontId="0" fillId="0" borderId="0" xfId="7" applyNumberFormat="1" applyFont="1" applyFill="1" applyBorder="1"/>
    <xf numFmtId="174" fontId="18" fillId="0" borderId="5" xfId="8" applyNumberFormat="1" applyFont="1" applyFill="1" applyBorder="1" applyAlignment="1">
      <alignment horizontal="center"/>
    </xf>
    <xf numFmtId="4" fontId="18" fillId="0" borderId="0" xfId="8" applyNumberFormat="1" applyFont="1" applyFill="1" applyBorder="1"/>
    <xf numFmtId="3" fontId="18" fillId="0" borderId="10" xfId="4" applyNumberFormat="1" applyFont="1" applyFill="1" applyBorder="1" applyAlignment="1" applyProtection="1"/>
    <xf numFmtId="4" fontId="16" fillId="0" borderId="4" xfId="4" applyNumberFormat="1" applyFont="1" applyFill="1" applyBorder="1" applyAlignment="1" applyProtection="1">
      <alignment vertical="center"/>
    </xf>
    <xf numFmtId="3" fontId="16" fillId="0" borderId="4" xfId="4" applyNumberFormat="1" applyFont="1" applyFill="1" applyBorder="1" applyAlignment="1" applyProtection="1">
      <alignment vertical="center"/>
    </xf>
    <xf numFmtId="0" fontId="18" fillId="0" borderId="5" xfId="1" applyFont="1" applyFill="1" applyBorder="1" applyAlignment="1" applyProtection="1">
      <alignment horizontal="center"/>
    </xf>
    <xf numFmtId="174" fontId="16" fillId="0" borderId="14" xfId="8" applyNumberFormat="1" applyFont="1" applyFill="1" applyBorder="1" applyAlignment="1">
      <alignment horizontal="center" vertical="center"/>
    </xf>
    <xf numFmtId="3" fontId="16" fillId="0" borderId="15" xfId="4" applyNumberFormat="1" applyFont="1" applyFill="1" applyBorder="1" applyAlignment="1" applyProtection="1"/>
    <xf numFmtId="3" fontId="16" fillId="0" borderId="4" xfId="4" applyNumberFormat="1" applyFont="1" applyFill="1" applyBorder="1" applyAlignment="1" applyProtection="1"/>
    <xf numFmtId="3" fontId="7" fillId="0" borderId="6" xfId="7" applyNumberFormat="1" applyFont="1" applyFill="1" applyBorder="1" applyAlignment="1">
      <alignment horizontal="center" vertical="center" wrapText="1"/>
    </xf>
    <xf numFmtId="3" fontId="7" fillId="0" borderId="3" xfId="7" applyNumberFormat="1" applyFont="1" applyFill="1" applyBorder="1" applyAlignment="1">
      <alignment horizontal="center" vertical="center" wrapText="1"/>
    </xf>
    <xf numFmtId="49" fontId="10" fillId="0" borderId="5" xfId="3" applyNumberFormat="1" applyFont="1" applyFill="1" applyBorder="1" applyAlignment="1" applyProtection="1">
      <alignment horizontal="center"/>
    </xf>
    <xf numFmtId="3" fontId="0" fillId="0" borderId="6" xfId="7" applyNumberFormat="1" applyFont="1" applyFill="1" applyBorder="1"/>
    <xf numFmtId="3" fontId="0" fillId="0" borderId="13" xfId="7" applyNumberFormat="1" applyFont="1" applyFill="1" applyBorder="1"/>
    <xf numFmtId="3" fontId="0" fillId="0" borderId="22" xfId="7" applyNumberFormat="1" applyFont="1" applyFill="1" applyBorder="1"/>
    <xf numFmtId="3" fontId="0" fillId="0" borderId="16" xfId="7" applyNumberFormat="1" applyFont="1" applyFill="1" applyBorder="1"/>
    <xf numFmtId="3" fontId="0" fillId="0" borderId="6" xfId="7" applyNumberFormat="1" applyFont="1" applyFill="1" applyBorder="1" applyAlignment="1">
      <alignment horizontal="center"/>
    </xf>
    <xf numFmtId="3" fontId="0" fillId="0" borderId="6" xfId="3" applyNumberFormat="1" applyFont="1" applyFill="1" applyBorder="1" applyAlignment="1" applyProtection="1">
      <alignment horizontal="center"/>
    </xf>
    <xf numFmtId="3" fontId="0" fillId="0" borderId="5" xfId="7" applyNumberFormat="1" applyFont="1" applyFill="1" applyBorder="1"/>
    <xf numFmtId="3" fontId="0" fillId="0" borderId="9" xfId="7" applyNumberFormat="1" applyFont="1" applyFill="1" applyBorder="1"/>
    <xf numFmtId="3" fontId="0" fillId="0" borderId="19" xfId="7" applyNumberFormat="1" applyFont="1" applyFill="1" applyBorder="1"/>
    <xf numFmtId="3" fontId="0" fillId="0" borderId="10" xfId="7" applyNumberFormat="1" applyFont="1" applyFill="1" applyBorder="1"/>
    <xf numFmtId="3" fontId="0" fillId="0" borderId="5" xfId="3" applyNumberFormat="1" applyFont="1" applyFill="1" applyBorder="1" applyAlignment="1" applyProtection="1"/>
    <xf numFmtId="3" fontId="0" fillId="0" borderId="29" xfId="7" applyNumberFormat="1" applyFont="1" applyFill="1" applyBorder="1"/>
    <xf numFmtId="3" fontId="0" fillId="0" borderId="10" xfId="3" applyNumberFormat="1" applyFont="1" applyFill="1" applyBorder="1" applyAlignment="1" applyProtection="1"/>
    <xf numFmtId="3" fontId="0" fillId="0" borderId="29" xfId="3" applyNumberFormat="1" applyFont="1" applyFill="1" applyBorder="1" applyAlignment="1" applyProtection="1"/>
    <xf numFmtId="3" fontId="0" fillId="0" borderId="9" xfId="3" applyNumberFormat="1" applyFont="1" applyFill="1" applyBorder="1" applyAlignment="1" applyProtection="1"/>
    <xf numFmtId="3" fontId="0" fillId="0" borderId="23" xfId="3" applyNumberFormat="1" applyFont="1" applyFill="1" applyBorder="1" applyAlignment="1" applyProtection="1"/>
    <xf numFmtId="3" fontId="0" fillId="0" borderId="4" xfId="7" applyNumberFormat="1" applyFont="1" applyFill="1" applyBorder="1"/>
    <xf numFmtId="3" fontId="0" fillId="0" borderId="4" xfId="3" applyNumberFormat="1" applyFont="1" applyFill="1" applyBorder="1" applyAlignment="1" applyProtection="1">
      <alignment vertical="center"/>
    </xf>
    <xf numFmtId="3" fontId="0" fillId="0" borderId="3" xfId="3" applyNumberFormat="1" applyFont="1" applyFill="1" applyBorder="1" applyAlignment="1" applyProtection="1">
      <alignment vertical="center"/>
    </xf>
    <xf numFmtId="49" fontId="16" fillId="0" borderId="15" xfId="7" applyNumberFormat="1" applyFont="1" applyFill="1" applyBorder="1" applyAlignment="1">
      <alignment horizontal="center"/>
    </xf>
    <xf numFmtId="165" fontId="2" fillId="0" borderId="13" xfId="7" applyNumberFormat="1" applyFill="1" applyBorder="1" applyAlignment="1">
      <alignment vertical="center"/>
    </xf>
    <xf numFmtId="165" fontId="2" fillId="0" borderId="16" xfId="7" applyNumberFormat="1" applyFill="1" applyBorder="1" applyAlignment="1">
      <alignment vertical="center"/>
    </xf>
    <xf numFmtId="165" fontId="2" fillId="0" borderId="6" xfId="7" applyNumberFormat="1" applyFill="1" applyBorder="1" applyAlignment="1">
      <alignment vertical="center"/>
    </xf>
    <xf numFmtId="165" fontId="2" fillId="0" borderId="6" xfId="3" applyNumberFormat="1" applyFont="1" applyFill="1" applyBorder="1" applyAlignment="1" applyProtection="1">
      <alignment vertical="center"/>
    </xf>
    <xf numFmtId="165" fontId="2" fillId="0" borderId="9" xfId="7" applyNumberFormat="1" applyFont="1" applyFill="1" applyBorder="1" applyAlignment="1">
      <alignment vertical="center"/>
    </xf>
    <xf numFmtId="165" fontId="2" fillId="0" borderId="10" xfId="7" applyNumberFormat="1" applyFill="1" applyBorder="1" applyAlignment="1">
      <alignment vertical="center"/>
    </xf>
    <xf numFmtId="165" fontId="2" fillId="0" borderId="5" xfId="7" applyNumberFormat="1" applyFill="1" applyBorder="1" applyAlignment="1">
      <alignment vertical="center"/>
    </xf>
    <xf numFmtId="165" fontId="2" fillId="0" borderId="5" xfId="7" applyNumberFormat="1" applyFont="1" applyFill="1" applyBorder="1" applyAlignment="1">
      <alignment vertical="center"/>
    </xf>
    <xf numFmtId="165" fontId="19" fillId="0" borderId="5" xfId="7" applyNumberFormat="1" applyFont="1" applyFill="1" applyBorder="1" applyAlignment="1">
      <alignment vertical="center"/>
    </xf>
    <xf numFmtId="165" fontId="2" fillId="0" borderId="17" xfId="7" applyNumberFormat="1" applyFill="1" applyBorder="1" applyAlignment="1">
      <alignment vertical="center"/>
    </xf>
    <xf numFmtId="165" fontId="2" fillId="0" borderId="18" xfId="7" applyNumberFormat="1" applyFill="1" applyBorder="1" applyAlignment="1">
      <alignment vertical="center"/>
    </xf>
    <xf numFmtId="175" fontId="2" fillId="0" borderId="13" xfId="7" applyNumberFormat="1" applyFill="1" applyBorder="1"/>
    <xf numFmtId="175" fontId="2" fillId="0" borderId="7" xfId="7" applyNumberFormat="1" applyFill="1" applyBorder="1" applyAlignment="1">
      <alignment horizontal="center"/>
    </xf>
    <xf numFmtId="175" fontId="2" fillId="0" borderId="16" xfId="7" applyNumberFormat="1" applyFill="1" applyBorder="1"/>
    <xf numFmtId="175" fontId="2" fillId="0" borderId="6" xfId="7" applyNumberFormat="1" applyFill="1" applyBorder="1"/>
    <xf numFmtId="175" fontId="2" fillId="0" borderId="9" xfId="7" applyNumberFormat="1" applyFont="1" applyFill="1" applyBorder="1"/>
    <xf numFmtId="49" fontId="2" fillId="0" borderId="0" xfId="7" applyNumberFormat="1" applyFont="1" applyFill="1" applyBorder="1" applyAlignment="1">
      <alignment horizontal="center"/>
    </xf>
    <xf numFmtId="175" fontId="2" fillId="0" borderId="10" xfId="7" applyNumberFormat="1" applyFont="1" applyFill="1" applyBorder="1"/>
    <xf numFmtId="182" fontId="2" fillId="0" borderId="10" xfId="7" applyNumberFormat="1" applyFont="1" applyFill="1" applyBorder="1" applyAlignment="1">
      <alignment horizontal="center"/>
    </xf>
    <xf numFmtId="175" fontId="2" fillId="0" borderId="10" xfId="7" applyNumberFormat="1" applyFont="1" applyFill="1" applyBorder="1" applyAlignment="1">
      <alignment horizontal="center"/>
    </xf>
    <xf numFmtId="175" fontId="2" fillId="0" borderId="5" xfId="7" applyNumberFormat="1" applyFont="1" applyFill="1" applyBorder="1" applyAlignment="1">
      <alignment horizontal="center"/>
    </xf>
    <xf numFmtId="175" fontId="2" fillId="0" borderId="17" xfId="7" applyNumberFormat="1" applyFill="1" applyBorder="1"/>
    <xf numFmtId="175" fontId="2" fillId="0" borderId="1" xfId="7" applyNumberFormat="1" applyFill="1" applyBorder="1" applyAlignment="1">
      <alignment horizontal="center"/>
    </xf>
    <xf numFmtId="175" fontId="2" fillId="0" borderId="18" xfId="7" applyNumberFormat="1" applyFill="1" applyBorder="1"/>
    <xf numFmtId="175" fontId="2" fillId="0" borderId="18" xfId="7" applyNumberFormat="1" applyFont="1" applyFill="1" applyBorder="1"/>
    <xf numFmtId="175" fontId="2" fillId="0" borderId="3" xfId="7" applyNumberFormat="1" applyFill="1" applyBorder="1"/>
    <xf numFmtId="0" fontId="7" fillId="0" borderId="0" xfId="0" applyFont="1" applyFill="1"/>
    <xf numFmtId="0" fontId="29" fillId="0" borderId="0" xfId="0" applyFont="1" applyFill="1"/>
    <xf numFmtId="165" fontId="2" fillId="0" borderId="0" xfId="7" applyNumberFormat="1" applyFont="1" applyFill="1" applyAlignment="1">
      <alignment vertical="center"/>
    </xf>
    <xf numFmtId="0" fontId="7" fillId="0" borderId="0" xfId="0" applyFont="1" applyFill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17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right"/>
    </xf>
    <xf numFmtId="4" fontId="0" fillId="0" borderId="0" xfId="0" applyNumberFormat="1" applyFill="1"/>
    <xf numFmtId="3" fontId="0" fillId="0" borderId="0" xfId="0" applyNumberFormat="1" applyFont="1" applyFill="1"/>
    <xf numFmtId="3" fontId="0" fillId="0" borderId="0" xfId="0" applyNumberFormat="1" applyFont="1" applyFill="1" applyBorder="1"/>
    <xf numFmtId="3" fontId="7" fillId="0" borderId="0" xfId="0" applyNumberFormat="1" applyFont="1" applyFill="1" applyAlignment="1">
      <alignment horizontal="center"/>
    </xf>
    <xf numFmtId="0" fontId="0" fillId="0" borderId="21" xfId="0" applyFill="1" applyBorder="1"/>
    <xf numFmtId="3" fontId="0" fillId="0" borderId="21" xfId="0" applyNumberFormat="1" applyFill="1" applyBorder="1"/>
    <xf numFmtId="3" fontId="7" fillId="0" borderId="0" xfId="0" applyNumberFormat="1" applyFont="1" applyFill="1"/>
    <xf numFmtId="0" fontId="0" fillId="0" borderId="21" xfId="0" applyFont="1" applyFill="1" applyBorder="1"/>
    <xf numFmtId="175" fontId="4" fillId="0" borderId="0" xfId="7" applyNumberFormat="1" applyFont="1" applyFill="1" applyAlignment="1">
      <alignment horizontal="left"/>
    </xf>
    <xf numFmtId="175" fontId="4" fillId="0" borderId="0" xfId="7" applyNumberFormat="1" applyFont="1" applyFill="1" applyAlignment="1">
      <alignment horizontal="center"/>
    </xf>
    <xf numFmtId="174" fontId="18" fillId="0" borderId="4" xfId="8" applyNumberFormat="1" applyFont="1" applyFill="1" applyBorder="1" applyAlignment="1">
      <alignment horizontal="center" vertical="center"/>
    </xf>
    <xf numFmtId="4" fontId="18" fillId="0" borderId="4" xfId="4" applyNumberFormat="1" applyFont="1" applyFill="1" applyBorder="1" applyAlignment="1" applyProtection="1">
      <alignment vertical="center"/>
    </xf>
    <xf numFmtId="3" fontId="18" fillId="0" borderId="4" xfId="4" applyNumberFormat="1" applyFont="1" applyFill="1" applyBorder="1" applyAlignment="1" applyProtection="1">
      <alignment vertical="center"/>
    </xf>
    <xf numFmtId="4" fontId="16" fillId="0" borderId="15" xfId="4" applyNumberFormat="1" applyFont="1" applyFill="1" applyBorder="1" applyAlignment="1" applyProtection="1">
      <alignment vertical="center"/>
    </xf>
    <xf numFmtId="0" fontId="30" fillId="0" borderId="0" xfId="11" applyFont="1" applyFill="1" applyAlignment="1" applyProtection="1">
      <alignment horizontal="center"/>
    </xf>
    <xf numFmtId="167" fontId="6" fillId="0" borderId="0" xfId="4" applyNumberFormat="1" applyFont="1" applyFill="1" applyBorder="1" applyAlignment="1" applyProtection="1">
      <alignment horizontal="center"/>
    </xf>
    <xf numFmtId="3" fontId="5" fillId="0" borderId="0" xfId="3" applyNumberFormat="1" applyFont="1" applyFill="1" applyBorder="1" applyAlignment="1" applyProtection="1">
      <alignment horizontal="center"/>
    </xf>
    <xf numFmtId="0" fontId="0" fillId="0" borderId="0" xfId="11" applyFont="1" applyFill="1" applyAlignment="1">
      <alignment horizontal="center"/>
    </xf>
    <xf numFmtId="37" fontId="0" fillId="0" borderId="0" xfId="8" applyNumberFormat="1" applyFont="1" applyFill="1" applyBorder="1" applyAlignment="1">
      <alignment horizontal="center"/>
    </xf>
    <xf numFmtId="3" fontId="1" fillId="0" borderId="23" xfId="11" applyNumberFormat="1" applyFont="1" applyFill="1" applyBorder="1"/>
    <xf numFmtId="3" fontId="7" fillId="0" borderId="22" xfId="13" applyNumberFormat="1" applyFont="1" applyFill="1" applyBorder="1" applyAlignment="1">
      <alignment horizontal="right"/>
    </xf>
    <xf numFmtId="0" fontId="7" fillId="0" borderId="26" xfId="11" applyFont="1" applyFill="1" applyBorder="1" applyAlignment="1">
      <alignment horizontal="center"/>
    </xf>
    <xf numFmtId="0" fontId="7" fillId="0" borderId="30" xfId="11" applyFont="1" applyFill="1" applyBorder="1" applyAlignment="1">
      <alignment horizontal="center"/>
    </xf>
    <xf numFmtId="4" fontId="7" fillId="0" borderId="19" xfId="13" applyNumberFormat="1" applyFont="1" applyFill="1" applyBorder="1" applyAlignment="1">
      <alignment horizontal="right"/>
    </xf>
    <xf numFmtId="3" fontId="1" fillId="0" borderId="30" xfId="13" applyNumberFormat="1" applyFont="1" applyFill="1" applyBorder="1" applyAlignment="1">
      <alignment horizontal="right"/>
    </xf>
    <xf numFmtId="0" fontId="7" fillId="0" borderId="22" xfId="11" applyFont="1" applyFill="1" applyBorder="1" applyAlignment="1">
      <alignment horizontal="left"/>
    </xf>
    <xf numFmtId="0" fontId="7" fillId="0" borderId="70" xfId="11" applyFont="1" applyFill="1" applyBorder="1" applyAlignment="1">
      <alignment horizontal="center"/>
    </xf>
    <xf numFmtId="3" fontId="7" fillId="0" borderId="70" xfId="13" applyNumberFormat="1" applyFont="1" applyFill="1" applyBorder="1" applyAlignment="1">
      <alignment horizontal="right"/>
    </xf>
    <xf numFmtId="0" fontId="0" fillId="0" borderId="32" xfId="11" applyFont="1" applyFill="1" applyBorder="1"/>
    <xf numFmtId="0" fontId="7" fillId="0" borderId="31" xfId="11" quotePrefix="1" applyFont="1" applyFill="1" applyBorder="1" applyAlignment="1">
      <alignment horizontal="center"/>
    </xf>
    <xf numFmtId="0" fontId="7" fillId="0" borderId="19" xfId="11" quotePrefix="1" applyFont="1" applyFill="1" applyBorder="1" applyAlignment="1">
      <alignment horizontal="left"/>
    </xf>
    <xf numFmtId="3" fontId="6" fillId="0" borderId="0" xfId="11" applyNumberFormat="1" applyFont="1" applyFill="1" applyProtection="1">
      <protection locked="0"/>
    </xf>
    <xf numFmtId="3" fontId="3" fillId="0" borderId="0" xfId="11" applyNumberFormat="1" applyFont="1" applyFill="1" applyProtection="1">
      <protection locked="0"/>
    </xf>
    <xf numFmtId="0" fontId="0" fillId="0" borderId="0" xfId="0" applyFont="1" applyFill="1" applyAlignment="1">
      <alignment horizontal="center"/>
    </xf>
    <xf numFmtId="3" fontId="10" fillId="0" borderId="0" xfId="11" applyNumberFormat="1" applyFont="1" applyFill="1"/>
    <xf numFmtId="37" fontId="0" fillId="0" borderId="0" xfId="8" applyNumberFormat="1" applyFont="1" applyFill="1" applyAlignment="1">
      <alignment horizontal="left"/>
    </xf>
    <xf numFmtId="37" fontId="0" fillId="0" borderId="0" xfId="8" applyNumberFormat="1" applyFont="1" applyFill="1" applyBorder="1"/>
    <xf numFmtId="37" fontId="0" fillId="0" borderId="0" xfId="8" applyNumberFormat="1" applyFont="1" applyFill="1" applyBorder="1" applyAlignment="1">
      <alignment horizontal="left"/>
    </xf>
    <xf numFmtId="37" fontId="0" fillId="0" borderId="0" xfId="8" applyNumberFormat="1" applyFont="1" applyFill="1"/>
    <xf numFmtId="0" fontId="0" fillId="0" borderId="0" xfId="8" applyFont="1" applyFill="1"/>
    <xf numFmtId="165" fontId="7" fillId="0" borderId="1" xfId="4" applyNumberFormat="1" applyFont="1" applyFill="1" applyBorder="1" applyAlignment="1" applyProtection="1">
      <alignment horizontal="center"/>
    </xf>
    <xf numFmtId="3" fontId="4" fillId="0" borderId="0" xfId="7" applyNumberFormat="1" applyFont="1" applyFill="1" applyAlignment="1">
      <alignment horizontal="left"/>
    </xf>
    <xf numFmtId="3" fontId="15" fillId="0" borderId="0" xfId="7" applyNumberFormat="1" applyFont="1" applyFill="1"/>
    <xf numFmtId="3" fontId="5" fillId="0" borderId="0" xfId="7" applyNumberFormat="1" applyFont="1" applyFill="1" applyBorder="1" applyAlignment="1">
      <alignment horizontal="center"/>
    </xf>
    <xf numFmtId="3" fontId="2" fillId="0" borderId="0" xfId="7" applyNumberFormat="1" applyFill="1" applyAlignment="1">
      <alignment horizontal="center"/>
    </xf>
    <xf numFmtId="3" fontId="0" fillId="0" borderId="0" xfId="7" applyNumberFormat="1" applyFont="1" applyFill="1" applyAlignment="1">
      <alignment vertical="center"/>
    </xf>
    <xf numFmtId="3" fontId="0" fillId="0" borderId="7" xfId="7" applyNumberFormat="1" applyFont="1" applyFill="1" applyBorder="1"/>
    <xf numFmtId="0" fontId="23" fillId="0" borderId="0" xfId="0" applyFont="1" applyFill="1" applyAlignment="1">
      <alignment horizontal="left"/>
    </xf>
    <xf numFmtId="3" fontId="0" fillId="0" borderId="0" xfId="7" applyNumberFormat="1" applyFont="1" applyFill="1" applyBorder="1" applyAlignment="1">
      <alignment horizontal="center"/>
    </xf>
    <xf numFmtId="3" fontId="6" fillId="0" borderId="0" xfId="7" applyNumberFormat="1" applyFont="1" applyFill="1" applyBorder="1" applyAlignment="1">
      <alignment horizontal="center"/>
    </xf>
    <xf numFmtId="0" fontId="24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30" fillId="0" borderId="0" xfId="0" applyFont="1" applyAlignment="1">
      <alignment horizontal="justify" vertical="center"/>
    </xf>
    <xf numFmtId="0" fontId="24" fillId="0" borderId="0" xfId="0" applyFont="1" applyAlignment="1">
      <alignment horizontal="justify" vertical="center"/>
    </xf>
    <xf numFmtId="0" fontId="36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2" fillId="0" borderId="71" xfId="0" applyFont="1" applyBorder="1" applyAlignment="1">
      <alignment horizontal="center" vertical="center" wrapText="1"/>
    </xf>
    <xf numFmtId="0" fontId="2" fillId="0" borderId="72" xfId="0" applyFont="1" applyBorder="1" applyAlignment="1">
      <alignment horizontal="center" vertical="center" wrapText="1"/>
    </xf>
    <xf numFmtId="0" fontId="2" fillId="0" borderId="73" xfId="0" applyFont="1" applyBorder="1" applyAlignment="1">
      <alignment horizontal="justify" vertical="center" wrapText="1"/>
    </xf>
    <xf numFmtId="4" fontId="2" fillId="0" borderId="73" xfId="0" applyNumberFormat="1" applyFont="1" applyBorder="1" applyAlignment="1">
      <alignment horizontal="center" vertical="center" wrapText="1"/>
    </xf>
    <xf numFmtId="4" fontId="2" fillId="0" borderId="74" xfId="0" applyNumberFormat="1" applyFont="1" applyBorder="1" applyAlignment="1">
      <alignment horizontal="center" vertical="center" wrapText="1"/>
    </xf>
    <xf numFmtId="0" fontId="5" fillId="0" borderId="75" xfId="0" applyFont="1" applyBorder="1" applyAlignment="1">
      <alignment vertical="center" wrapText="1"/>
    </xf>
    <xf numFmtId="14" fontId="5" fillId="0" borderId="75" xfId="0" applyNumberFormat="1" applyFont="1" applyBorder="1" applyAlignment="1">
      <alignment horizontal="center" vertical="center" wrapText="1"/>
    </xf>
    <xf numFmtId="14" fontId="5" fillId="0" borderId="76" xfId="0" applyNumberFormat="1" applyFont="1" applyBorder="1" applyAlignment="1">
      <alignment horizontal="center" vertical="center" wrapText="1"/>
    </xf>
    <xf numFmtId="0" fontId="38" fillId="0" borderId="75" xfId="0" applyFont="1" applyBorder="1" applyAlignment="1">
      <alignment vertical="center" wrapText="1"/>
    </xf>
    <xf numFmtId="0" fontId="5" fillId="0" borderId="75" xfId="0" applyFont="1" applyBorder="1" applyAlignment="1">
      <alignment horizontal="center" vertical="center" wrapText="1"/>
    </xf>
    <xf numFmtId="0" fontId="5" fillId="0" borderId="76" xfId="0" applyFont="1" applyBorder="1" applyAlignment="1">
      <alignment horizontal="center" vertical="center" wrapText="1"/>
    </xf>
    <xf numFmtId="0" fontId="2" fillId="0" borderId="77" xfId="0" applyFont="1" applyBorder="1" applyAlignment="1">
      <alignment vertical="center" wrapText="1"/>
    </xf>
    <xf numFmtId="3" fontId="2" fillId="0" borderId="77" xfId="0" applyNumberFormat="1" applyFont="1" applyBorder="1" applyAlignment="1">
      <alignment horizontal="right" vertical="center" wrapText="1"/>
    </xf>
    <xf numFmtId="3" fontId="2" fillId="0" borderId="78" xfId="0" applyNumberFormat="1" applyFont="1" applyBorder="1" applyAlignment="1">
      <alignment horizontal="center" vertical="center" wrapText="1"/>
    </xf>
    <xf numFmtId="0" fontId="5" fillId="0" borderId="73" xfId="0" applyFont="1" applyBorder="1" applyAlignment="1">
      <alignment vertical="center" wrapText="1"/>
    </xf>
    <xf numFmtId="3" fontId="5" fillId="0" borderId="73" xfId="0" applyNumberFormat="1" applyFont="1" applyBorder="1" applyAlignment="1">
      <alignment horizontal="right" vertical="center" wrapText="1"/>
    </xf>
    <xf numFmtId="3" fontId="5" fillId="0" borderId="74" xfId="0" applyNumberFormat="1" applyFont="1" applyBorder="1" applyAlignment="1">
      <alignment horizontal="right" vertical="center" wrapText="1"/>
    </xf>
    <xf numFmtId="0" fontId="38" fillId="0" borderId="79" xfId="0" applyFont="1" applyBorder="1" applyAlignment="1">
      <alignment vertical="center" wrapText="1"/>
    </xf>
    <xf numFmtId="0" fontId="2" fillId="0" borderId="79" xfId="0" applyFont="1" applyBorder="1" applyAlignment="1">
      <alignment vertical="center" wrapText="1"/>
    </xf>
    <xf numFmtId="0" fontId="2" fillId="0" borderId="80" xfId="0" applyFont="1" applyBorder="1" applyAlignment="1">
      <alignment vertical="center" wrapText="1"/>
    </xf>
    <xf numFmtId="3" fontId="2" fillId="0" borderId="79" xfId="0" applyNumberFormat="1" applyFont="1" applyBorder="1" applyAlignment="1">
      <alignment horizontal="right" vertical="center" wrapText="1"/>
    </xf>
    <xf numFmtId="3" fontId="2" fillId="0" borderId="80" xfId="0" applyNumberFormat="1" applyFont="1" applyBorder="1" applyAlignment="1">
      <alignment horizontal="right" vertical="center" wrapText="1"/>
    </xf>
    <xf numFmtId="0" fontId="2" fillId="0" borderId="79" xfId="0" applyFont="1" applyBorder="1" applyAlignment="1">
      <alignment horizontal="right" vertical="center" wrapText="1"/>
    </xf>
    <xf numFmtId="0" fontId="2" fillId="0" borderId="80" xfId="0" applyFont="1" applyBorder="1" applyAlignment="1">
      <alignment horizontal="right" vertical="center" wrapText="1"/>
    </xf>
    <xf numFmtId="0" fontId="2" fillId="0" borderId="43" xfId="0" applyFont="1" applyBorder="1" applyAlignment="1">
      <alignment vertical="center" wrapText="1"/>
    </xf>
    <xf numFmtId="3" fontId="2" fillId="0" borderId="44" xfId="0" applyNumberFormat="1" applyFont="1" applyBorder="1" applyAlignment="1">
      <alignment horizontal="right" vertical="center" wrapText="1"/>
    </xf>
    <xf numFmtId="0" fontId="2" fillId="0" borderId="73" xfId="0" applyFont="1" applyBorder="1" applyAlignment="1">
      <alignment vertical="center" wrapText="1"/>
    </xf>
    <xf numFmtId="3" fontId="2" fillId="0" borderId="73" xfId="0" applyNumberFormat="1" applyFont="1" applyBorder="1" applyAlignment="1">
      <alignment horizontal="right" vertical="center" wrapText="1"/>
    </xf>
    <xf numFmtId="3" fontId="2" fillId="0" borderId="74" xfId="0" applyNumberFormat="1" applyFont="1" applyBorder="1" applyAlignment="1">
      <alignment horizontal="right" vertical="center" wrapText="1"/>
    </xf>
    <xf numFmtId="0" fontId="5" fillId="0" borderId="71" xfId="0" applyFont="1" applyBorder="1" applyAlignment="1">
      <alignment vertical="center" wrapText="1"/>
    </xf>
    <xf numFmtId="14" fontId="5" fillId="0" borderId="71" xfId="0" applyNumberFormat="1" applyFont="1" applyBorder="1" applyAlignment="1">
      <alignment horizontal="center" vertical="center" wrapText="1"/>
    </xf>
    <xf numFmtId="14" fontId="5" fillId="0" borderId="72" xfId="0" applyNumberFormat="1" applyFont="1" applyBorder="1" applyAlignment="1">
      <alignment horizontal="center" vertical="center" wrapText="1"/>
    </xf>
    <xf numFmtId="0" fontId="5" fillId="0" borderId="79" xfId="0" applyFont="1" applyBorder="1" applyAlignment="1">
      <alignment vertical="center" wrapText="1"/>
    </xf>
    <xf numFmtId="0" fontId="5" fillId="0" borderId="80" xfId="0" applyFont="1" applyBorder="1" applyAlignment="1">
      <alignment vertical="center" wrapText="1"/>
    </xf>
    <xf numFmtId="3" fontId="5" fillId="0" borderId="71" xfId="0" applyNumberFormat="1" applyFont="1" applyBorder="1" applyAlignment="1">
      <alignment horizontal="right" vertical="center" wrapText="1"/>
    </xf>
    <xf numFmtId="3" fontId="5" fillId="0" borderId="72" xfId="0" applyNumberFormat="1" applyFont="1" applyBorder="1" applyAlignment="1">
      <alignment horizontal="right" vertical="center" wrapText="1"/>
    </xf>
    <xf numFmtId="0" fontId="5" fillId="0" borderId="81" xfId="0" applyFont="1" applyBorder="1" applyAlignment="1">
      <alignment vertical="center" wrapText="1"/>
    </xf>
    <xf numFmtId="3" fontId="5" fillId="0" borderId="81" xfId="0" applyNumberFormat="1" applyFont="1" applyBorder="1" applyAlignment="1">
      <alignment horizontal="right" vertical="center" wrapText="1"/>
    </xf>
    <xf numFmtId="3" fontId="5" fillId="0" borderId="82" xfId="0" applyNumberFormat="1" applyFont="1" applyBorder="1" applyAlignment="1">
      <alignment horizontal="right" vertical="center" wrapText="1"/>
    </xf>
    <xf numFmtId="0" fontId="38" fillId="0" borderId="67" xfId="0" applyFont="1" applyBorder="1" applyAlignment="1">
      <alignment vertical="center" wrapText="1"/>
    </xf>
    <xf numFmtId="0" fontId="2" fillId="0" borderId="83" xfId="0" applyFont="1" applyBorder="1" applyAlignment="1">
      <alignment vertical="center" wrapText="1"/>
    </xf>
    <xf numFmtId="0" fontId="2" fillId="0" borderId="67" xfId="0" applyFont="1" applyBorder="1" applyAlignment="1">
      <alignment vertical="center" wrapText="1"/>
    </xf>
    <xf numFmtId="3" fontId="2" fillId="0" borderId="83" xfId="0" applyNumberFormat="1" applyFont="1" applyBorder="1" applyAlignment="1">
      <alignment horizontal="right" vertical="center" wrapText="1"/>
    </xf>
    <xf numFmtId="0" fontId="2" fillId="0" borderId="69" xfId="0" applyFont="1" applyBorder="1" applyAlignment="1">
      <alignment vertical="center" wrapText="1"/>
    </xf>
    <xf numFmtId="3" fontId="2" fillId="0" borderId="84" xfId="0" applyNumberFormat="1" applyFont="1" applyBorder="1" applyAlignment="1">
      <alignment horizontal="right" vertical="center" wrapText="1"/>
    </xf>
    <xf numFmtId="0" fontId="5" fillId="0" borderId="77" xfId="0" applyFont="1" applyBorder="1" applyAlignment="1">
      <alignment vertical="center" wrapText="1"/>
    </xf>
    <xf numFmtId="3" fontId="5" fillId="0" borderId="77" xfId="0" applyNumberFormat="1" applyFont="1" applyBorder="1" applyAlignment="1">
      <alignment horizontal="right" vertical="center" wrapText="1"/>
    </xf>
    <xf numFmtId="3" fontId="5" fillId="0" borderId="78" xfId="0" applyNumberFormat="1" applyFont="1" applyBorder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8" fillId="0" borderId="85" xfId="0" applyFont="1" applyBorder="1" applyAlignment="1">
      <alignment vertical="center" wrapText="1"/>
    </xf>
    <xf numFmtId="0" fontId="2" fillId="0" borderId="85" xfId="0" applyFont="1" applyBorder="1" applyAlignment="1">
      <alignment horizontal="right" vertical="center" wrapText="1"/>
    </xf>
    <xf numFmtId="0" fontId="2" fillId="0" borderId="86" xfId="0" applyFont="1" applyBorder="1" applyAlignment="1">
      <alignment horizontal="right" vertical="center" wrapText="1"/>
    </xf>
    <xf numFmtId="0" fontId="5" fillId="0" borderId="87" xfId="0" applyFont="1" applyBorder="1" applyAlignment="1">
      <alignment vertical="center" wrapText="1"/>
    </xf>
    <xf numFmtId="3" fontId="5" fillId="0" borderId="87" xfId="0" applyNumberFormat="1" applyFont="1" applyBorder="1" applyAlignment="1">
      <alignment horizontal="right" vertical="center" wrapText="1"/>
    </xf>
    <xf numFmtId="3" fontId="5" fillId="0" borderId="88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justify" vertical="center"/>
    </xf>
    <xf numFmtId="0" fontId="5" fillId="0" borderId="89" xfId="0" applyFont="1" applyBorder="1" applyAlignment="1">
      <alignment vertical="center" wrapText="1"/>
    </xf>
    <xf numFmtId="14" fontId="5" fillId="0" borderId="90" xfId="0" applyNumberFormat="1" applyFont="1" applyBorder="1" applyAlignment="1">
      <alignment horizontal="center" vertical="center" wrapText="1"/>
    </xf>
    <xf numFmtId="0" fontId="38" fillId="0" borderId="43" xfId="0" applyFont="1" applyBorder="1" applyAlignment="1">
      <alignment vertical="center" wrapText="1"/>
    </xf>
    <xf numFmtId="3" fontId="2" fillId="0" borderId="0" xfId="0" applyNumberFormat="1" applyFont="1" applyAlignment="1">
      <alignment horizontal="right" vertical="center" wrapText="1"/>
    </xf>
    <xf numFmtId="0" fontId="2" fillId="0" borderId="44" xfId="0" applyFont="1" applyBorder="1" applyAlignment="1">
      <alignment horizontal="right" vertical="center" wrapText="1"/>
    </xf>
    <xf numFmtId="3" fontId="2" fillId="0" borderId="78" xfId="0" applyNumberFormat="1" applyFont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0" fontId="5" fillId="0" borderId="91" xfId="0" applyFont="1" applyBorder="1" applyAlignment="1">
      <alignment vertical="center" wrapText="1"/>
    </xf>
    <xf numFmtId="14" fontId="5" fillId="0" borderId="39" xfId="0" applyNumberFormat="1" applyFont="1" applyBorder="1" applyAlignment="1">
      <alignment horizontal="center" vertical="center" wrapText="1"/>
    </xf>
    <xf numFmtId="0" fontId="2" fillId="0" borderId="45" xfId="0" applyFont="1" applyBorder="1" applyAlignment="1">
      <alignment vertical="center" wrapText="1"/>
    </xf>
    <xf numFmtId="3" fontId="2" fillId="0" borderId="46" xfId="0" applyNumberFormat="1" applyFont="1" applyBorder="1" applyAlignment="1">
      <alignment horizontal="right" vertical="center" wrapText="1"/>
    </xf>
    <xf numFmtId="0" fontId="5" fillId="0" borderId="45" xfId="0" applyFont="1" applyBorder="1" applyAlignment="1">
      <alignment vertical="center" wrapText="1"/>
    </xf>
    <xf numFmtId="3" fontId="5" fillId="0" borderId="46" xfId="0" applyNumberFormat="1" applyFont="1" applyBorder="1" applyAlignment="1">
      <alignment horizontal="right" vertical="center" wrapText="1"/>
    </xf>
    <xf numFmtId="0" fontId="5" fillId="0" borderId="81" xfId="0" applyFont="1" applyBorder="1" applyAlignment="1">
      <alignment horizontal="center" vertical="center" wrapText="1"/>
    </xf>
    <xf numFmtId="0" fontId="5" fillId="0" borderId="82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5" fillId="0" borderId="92" xfId="0" applyFont="1" applyBorder="1" applyAlignment="1">
      <alignment vertical="center" wrapText="1"/>
    </xf>
    <xf numFmtId="3" fontId="5" fillId="0" borderId="85" xfId="0" applyNumberFormat="1" applyFont="1" applyBorder="1" applyAlignment="1">
      <alignment horizontal="right" vertical="center" wrapText="1"/>
    </xf>
    <xf numFmtId="0" fontId="5" fillId="0" borderId="85" xfId="0" applyFont="1" applyBorder="1" applyAlignment="1">
      <alignment horizontal="center" vertical="center" wrapText="1"/>
    </xf>
    <xf numFmtId="0" fontId="5" fillId="0" borderId="93" xfId="0" applyFont="1" applyBorder="1" applyAlignment="1">
      <alignment horizontal="center" vertical="center" wrapText="1"/>
    </xf>
    <xf numFmtId="0" fontId="2" fillId="0" borderId="94" xfId="0" applyFont="1" applyBorder="1" applyAlignment="1">
      <alignment vertical="center" wrapText="1"/>
    </xf>
    <xf numFmtId="3" fontId="2" fillId="0" borderId="94" xfId="0" applyNumberFormat="1" applyFont="1" applyBorder="1" applyAlignment="1">
      <alignment horizontal="right" vertical="center" wrapText="1"/>
    </xf>
    <xf numFmtId="0" fontId="2" fillId="0" borderId="94" xfId="0" applyFont="1" applyBorder="1" applyAlignment="1">
      <alignment horizontal="center" vertical="center" wrapText="1"/>
    </xf>
    <xf numFmtId="0" fontId="2" fillId="0" borderId="94" xfId="0" applyFont="1" applyBorder="1" applyAlignment="1">
      <alignment horizontal="right" vertical="center" wrapText="1"/>
    </xf>
    <xf numFmtId="0" fontId="2" fillId="0" borderId="95" xfId="0" applyFont="1" applyBorder="1" applyAlignment="1">
      <alignment horizontal="center" vertical="center" wrapText="1"/>
    </xf>
    <xf numFmtId="0" fontId="5" fillId="0" borderId="73" xfId="0" applyFont="1" applyBorder="1" applyAlignment="1">
      <alignment horizontal="center" vertical="center" wrapText="1"/>
    </xf>
    <xf numFmtId="0" fontId="5" fillId="0" borderId="74" xfId="0" applyFont="1" applyBorder="1" applyAlignment="1">
      <alignment horizontal="center" vertical="center" wrapText="1"/>
    </xf>
    <xf numFmtId="14" fontId="5" fillId="0" borderId="81" xfId="0" applyNumberFormat="1" applyFont="1" applyBorder="1" applyAlignment="1">
      <alignment horizontal="center" vertical="center" wrapText="1"/>
    </xf>
    <xf numFmtId="14" fontId="5" fillId="0" borderId="82" xfId="0" applyNumberFormat="1" applyFont="1" applyBorder="1" applyAlignment="1">
      <alignment horizontal="center" vertical="center" wrapText="1"/>
    </xf>
    <xf numFmtId="0" fontId="2" fillId="0" borderId="83" xfId="0" applyFont="1" applyBorder="1" applyAlignment="1">
      <alignment horizontal="right" vertical="center" wrapText="1"/>
    </xf>
    <xf numFmtId="0" fontId="5" fillId="0" borderId="94" xfId="0" applyFont="1" applyBorder="1" applyAlignment="1">
      <alignment vertical="center" wrapText="1"/>
    </xf>
    <xf numFmtId="3" fontId="5" fillId="0" borderId="94" xfId="0" applyNumberFormat="1" applyFont="1" applyBorder="1" applyAlignment="1">
      <alignment horizontal="right" vertical="center" wrapText="1"/>
    </xf>
    <xf numFmtId="3" fontId="5" fillId="0" borderId="95" xfId="0" applyNumberFormat="1" applyFont="1" applyBorder="1" applyAlignment="1">
      <alignment horizontal="right" vertical="center" wrapText="1"/>
    </xf>
    <xf numFmtId="0" fontId="5" fillId="0" borderId="71" xfId="0" applyFont="1" applyBorder="1" applyAlignment="1">
      <alignment horizontal="center" vertical="center" wrapText="1"/>
    </xf>
    <xf numFmtId="0" fontId="5" fillId="0" borderId="72" xfId="0" applyFont="1" applyBorder="1" applyAlignment="1">
      <alignment horizontal="center" vertical="center" wrapText="1"/>
    </xf>
    <xf numFmtId="0" fontId="5" fillId="0" borderId="94" xfId="0" applyFont="1" applyBorder="1" applyAlignment="1">
      <alignment horizontal="right" vertical="center" wrapText="1"/>
    </xf>
    <xf numFmtId="0" fontId="5" fillId="0" borderId="95" xfId="0" applyFont="1" applyBorder="1" applyAlignment="1">
      <alignment horizontal="right" vertical="center" wrapText="1"/>
    </xf>
    <xf numFmtId="0" fontId="2" fillId="0" borderId="46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28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30" fillId="0" borderId="0" xfId="11" applyFont="1" applyFill="1" applyAlignment="1" applyProtection="1">
      <alignment horizontal="center"/>
    </xf>
    <xf numFmtId="167" fontId="5" fillId="0" borderId="0" xfId="4" applyNumberFormat="1" applyFont="1" applyFill="1" applyBorder="1" applyAlignment="1" applyProtection="1">
      <alignment horizontal="center" vertical="center"/>
    </xf>
    <xf numFmtId="0" fontId="0" fillId="0" borderId="0" xfId="8" applyFont="1" applyBorder="1" applyAlignment="1">
      <alignment horizontal="center"/>
    </xf>
    <xf numFmtId="167" fontId="6" fillId="0" borderId="0" xfId="4" applyNumberFormat="1" applyFont="1" applyFill="1" applyBorder="1" applyAlignment="1" applyProtection="1">
      <alignment horizontal="center"/>
    </xf>
    <xf numFmtId="165" fontId="5" fillId="0" borderId="0" xfId="6" applyNumberFormat="1" applyFont="1" applyFill="1" applyBorder="1" applyAlignment="1" applyProtection="1">
      <alignment horizontal="center"/>
    </xf>
    <xf numFmtId="165" fontId="0" fillId="0" borderId="0" xfId="6" applyNumberFormat="1" applyFont="1" applyFill="1" applyBorder="1" applyAlignment="1" applyProtection="1">
      <alignment horizontal="center"/>
    </xf>
    <xf numFmtId="165" fontId="6" fillId="0" borderId="0" xfId="6" applyNumberFormat="1" applyFont="1" applyFill="1" applyBorder="1" applyAlignment="1" applyProtection="1">
      <alignment horizontal="center"/>
    </xf>
    <xf numFmtId="165" fontId="7" fillId="0" borderId="4" xfId="6" applyNumberFormat="1" applyFont="1" applyFill="1" applyBorder="1" applyAlignment="1" applyProtection="1">
      <alignment horizontal="center" vertical="center"/>
    </xf>
    <xf numFmtId="165" fontId="7" fillId="0" borderId="4" xfId="10" applyNumberFormat="1" applyFont="1" applyFill="1" applyBorder="1" applyAlignment="1">
      <alignment horizontal="center" vertical="center"/>
    </xf>
    <xf numFmtId="165" fontId="7" fillId="0" borderId="14" xfId="6" applyNumberFormat="1" applyFont="1" applyFill="1" applyBorder="1" applyAlignment="1" applyProtection="1">
      <alignment horizontal="center" vertical="center" wrapText="1"/>
    </xf>
    <xf numFmtId="165" fontId="7" fillId="0" borderId="4" xfId="6" applyNumberFormat="1" applyFont="1" applyFill="1" applyBorder="1" applyAlignment="1" applyProtection="1">
      <alignment horizontal="center" vertical="center" wrapText="1"/>
    </xf>
    <xf numFmtId="165" fontId="7" fillId="0" borderId="4" xfId="6" applyNumberFormat="1" applyFont="1" applyFill="1" applyBorder="1" applyAlignment="1" applyProtection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36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30" fillId="0" borderId="0" xfId="0" applyFont="1" applyAlignment="1">
      <alignment horizontal="center" vertical="center"/>
    </xf>
    <xf numFmtId="0" fontId="36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/>
    </xf>
    <xf numFmtId="0" fontId="7" fillId="0" borderId="0" xfId="7" applyFont="1" applyFill="1" applyBorder="1" applyAlignment="1">
      <alignment horizontal="center"/>
    </xf>
    <xf numFmtId="0" fontId="0" fillId="0" borderId="0" xfId="7" applyFont="1" applyFill="1" applyBorder="1" applyAlignment="1">
      <alignment horizontal="center"/>
    </xf>
    <xf numFmtId="0" fontId="1" fillId="0" borderId="0" xfId="7" applyFont="1" applyFill="1" applyBorder="1" applyAlignment="1">
      <alignment horizontal="center"/>
    </xf>
    <xf numFmtId="0" fontId="7" fillId="0" borderId="14" xfId="7" applyFont="1" applyFill="1" applyBorder="1" applyAlignment="1">
      <alignment horizontal="center" vertical="center"/>
    </xf>
    <xf numFmtId="0" fontId="7" fillId="0" borderId="6" xfId="7" applyFont="1" applyFill="1" applyBorder="1" applyAlignment="1">
      <alignment horizontal="center" vertical="center"/>
    </xf>
    <xf numFmtId="0" fontId="7" fillId="0" borderId="5" xfId="7" applyFont="1" applyFill="1" applyBorder="1" applyAlignment="1">
      <alignment horizontal="center" vertical="center"/>
    </xf>
    <xf numFmtId="0" fontId="7" fillId="0" borderId="3" xfId="7" applyFont="1" applyFill="1" applyBorder="1" applyAlignment="1">
      <alignment horizontal="center" vertical="center"/>
    </xf>
    <xf numFmtId="0" fontId="7" fillId="0" borderId="4" xfId="7" applyFont="1" applyBorder="1" applyAlignment="1">
      <alignment horizontal="center" vertical="center"/>
    </xf>
    <xf numFmtId="0" fontId="5" fillId="0" borderId="0" xfId="7" applyFont="1" applyBorder="1" applyAlignment="1">
      <alignment horizontal="center"/>
    </xf>
    <xf numFmtId="0" fontId="0" fillId="0" borderId="0" xfId="7" applyFont="1" applyBorder="1" applyAlignment="1">
      <alignment horizontal="center"/>
    </xf>
    <xf numFmtId="0" fontId="6" fillId="0" borderId="0" xfId="7" applyFont="1" applyBorder="1" applyAlignment="1">
      <alignment horizontal="center"/>
    </xf>
    <xf numFmtId="0" fontId="7" fillId="0" borderId="4" xfId="7" applyFont="1" applyBorder="1" applyAlignment="1">
      <alignment horizontal="center" vertical="center" wrapText="1"/>
    </xf>
    <xf numFmtId="0" fontId="7" fillId="0" borderId="15" xfId="7" applyFont="1" applyBorder="1" applyAlignment="1">
      <alignment horizontal="center" vertical="center"/>
    </xf>
    <xf numFmtId="0" fontId="7" fillId="0" borderId="14" xfId="7" applyFont="1" applyBorder="1" applyAlignment="1">
      <alignment horizontal="center" vertical="center"/>
    </xf>
    <xf numFmtId="0" fontId="16" fillId="0" borderId="4" xfId="7" applyFont="1" applyFill="1" applyBorder="1" applyAlignment="1">
      <alignment horizontal="center" vertical="center" wrapText="1"/>
    </xf>
    <xf numFmtId="172" fontId="16" fillId="0" borderId="4" xfId="7" applyNumberFormat="1" applyFont="1" applyFill="1" applyBorder="1" applyAlignment="1">
      <alignment horizontal="center" vertical="center" wrapText="1"/>
    </xf>
    <xf numFmtId="0" fontId="5" fillId="0" borderId="0" xfId="7" applyFont="1" applyFill="1" applyBorder="1" applyAlignment="1">
      <alignment horizontal="center"/>
    </xf>
    <xf numFmtId="0" fontId="6" fillId="0" borderId="0" xfId="7" applyFont="1" applyFill="1" applyBorder="1" applyAlignment="1">
      <alignment horizontal="center"/>
    </xf>
    <xf numFmtId="172" fontId="16" fillId="0" borderId="4" xfId="7" applyNumberFormat="1" applyFont="1" applyFill="1" applyBorder="1" applyAlignment="1">
      <alignment horizontal="center" vertical="center"/>
    </xf>
    <xf numFmtId="0" fontId="5" fillId="0" borderId="5" xfId="7" applyFont="1" applyFill="1" applyBorder="1" applyAlignment="1">
      <alignment horizontal="center"/>
    </xf>
    <xf numFmtId="172" fontId="10" fillId="0" borderId="4" xfId="7" applyNumberFormat="1" applyFont="1" applyFill="1" applyBorder="1" applyAlignment="1">
      <alignment horizontal="center" vertical="center" wrapText="1"/>
    </xf>
    <xf numFmtId="172" fontId="16" fillId="0" borderId="3" xfId="7" applyNumberFormat="1" applyFont="1" applyFill="1" applyBorder="1" applyAlignment="1">
      <alignment horizontal="center" vertical="top"/>
    </xf>
    <xf numFmtId="0" fontId="16" fillId="0" borderId="4" xfId="7" applyFont="1" applyFill="1" applyBorder="1" applyAlignment="1">
      <alignment horizontal="center" vertical="center"/>
    </xf>
    <xf numFmtId="172" fontId="7" fillId="0" borderId="4" xfId="7" applyNumberFormat="1" applyFont="1" applyFill="1" applyBorder="1" applyAlignment="1">
      <alignment horizontal="center" vertical="center" wrapText="1" shrinkToFit="1"/>
    </xf>
    <xf numFmtId="165" fontId="10" fillId="0" borderId="0" xfId="3" applyNumberFormat="1" applyFont="1" applyFill="1" applyBorder="1" applyAlignment="1" applyProtection="1">
      <alignment horizontal="center"/>
    </xf>
    <xf numFmtId="165" fontId="26" fillId="0" borderId="1" xfId="7" applyNumberFormat="1" applyFont="1" applyBorder="1" applyAlignment="1">
      <alignment horizontal="center"/>
    </xf>
    <xf numFmtId="165" fontId="5" fillId="0" borderId="0" xfId="7" applyNumberFormat="1" applyFont="1" applyBorder="1" applyAlignment="1">
      <alignment horizontal="center"/>
    </xf>
    <xf numFmtId="165" fontId="0" fillId="0" borderId="0" xfId="7" applyNumberFormat="1" applyFont="1" applyBorder="1" applyAlignment="1">
      <alignment horizontal="center"/>
    </xf>
    <xf numFmtId="165" fontId="6" fillId="0" borderId="0" xfId="7" applyNumberFormat="1" applyFont="1" applyBorder="1" applyAlignment="1">
      <alignment horizontal="center"/>
    </xf>
    <xf numFmtId="0" fontId="7" fillId="0" borderId="4" xfId="7" applyFont="1" applyBorder="1" applyAlignment="1">
      <alignment horizontal="left" vertical="center" wrapText="1" indent="1"/>
    </xf>
    <xf numFmtId="4" fontId="5" fillId="0" borderId="0" xfId="8" applyNumberFormat="1" applyFont="1" applyFill="1" applyBorder="1" applyAlignment="1">
      <alignment horizontal="center"/>
    </xf>
    <xf numFmtId="4" fontId="0" fillId="0" borderId="0" xfId="8" applyNumberFormat="1" applyFont="1" applyFill="1" applyBorder="1" applyAlignment="1">
      <alignment horizontal="center"/>
    </xf>
    <xf numFmtId="4" fontId="5" fillId="0" borderId="0" xfId="4" applyNumberFormat="1" applyFont="1" applyFill="1" applyBorder="1" applyAlignment="1" applyProtection="1">
      <alignment horizontal="center"/>
    </xf>
    <xf numFmtId="174" fontId="16" fillId="0" borderId="4" xfId="8" applyNumberFormat="1" applyFont="1" applyFill="1" applyBorder="1" applyAlignment="1">
      <alignment horizontal="center" vertical="center"/>
    </xf>
    <xf numFmtId="4" fontId="16" fillId="0" borderId="4" xfId="8" applyNumberFormat="1" applyFont="1" applyFill="1" applyBorder="1" applyAlignment="1">
      <alignment horizontal="center" vertical="center" wrapText="1"/>
    </xf>
    <xf numFmtId="174" fontId="16" fillId="0" borderId="4" xfId="4" applyNumberFormat="1" applyFont="1" applyFill="1" applyBorder="1" applyAlignment="1" applyProtection="1">
      <alignment horizontal="center"/>
    </xf>
    <xf numFmtId="3" fontId="16" fillId="0" borderId="4" xfId="8" applyNumberFormat="1" applyFont="1" applyFill="1" applyBorder="1" applyAlignment="1">
      <alignment horizontal="center" vertical="center" wrapText="1"/>
    </xf>
    <xf numFmtId="3" fontId="5" fillId="0" borderId="0" xfId="7" applyNumberFormat="1" applyFont="1" applyFill="1" applyBorder="1" applyAlignment="1">
      <alignment horizontal="center"/>
    </xf>
    <xf numFmtId="3" fontId="5" fillId="0" borderId="0" xfId="3" applyNumberFormat="1" applyFont="1" applyFill="1" applyBorder="1" applyAlignment="1" applyProtection="1">
      <alignment horizontal="center"/>
    </xf>
    <xf numFmtId="3" fontId="10" fillId="0" borderId="4" xfId="7" applyNumberFormat="1" applyFont="1" applyFill="1" applyBorder="1" applyAlignment="1">
      <alignment horizontal="center" vertical="center" wrapText="1"/>
    </xf>
    <xf numFmtId="3" fontId="10" fillId="0" borderId="4" xfId="3" applyNumberFormat="1" applyFont="1" applyFill="1" applyBorder="1" applyAlignment="1" applyProtection="1">
      <alignment horizontal="center"/>
    </xf>
    <xf numFmtId="3" fontId="7" fillId="0" borderId="4" xfId="7" applyNumberFormat="1" applyFont="1" applyFill="1" applyBorder="1" applyAlignment="1">
      <alignment horizontal="center" vertical="center"/>
    </xf>
    <xf numFmtId="3" fontId="10" fillId="0" borderId="6" xfId="7" applyNumberFormat="1" applyFont="1" applyFill="1" applyBorder="1" applyAlignment="1">
      <alignment horizontal="center" vertical="center" wrapText="1"/>
    </xf>
    <xf numFmtId="165" fontId="16" fillId="0" borderId="4" xfId="7" applyNumberFormat="1" applyFont="1" applyFill="1" applyBorder="1" applyAlignment="1">
      <alignment horizontal="center" vertical="center"/>
    </xf>
    <xf numFmtId="0" fontId="0" fillId="0" borderId="0" xfId="11" applyFont="1" applyFill="1" applyAlignment="1">
      <alignment horizontal="center"/>
    </xf>
    <xf numFmtId="165" fontId="5" fillId="0" borderId="0" xfId="7" applyNumberFormat="1" applyFont="1" applyBorder="1" applyAlignment="1">
      <alignment horizontal="center" vertical="center"/>
    </xf>
    <xf numFmtId="165" fontId="0" fillId="0" borderId="0" xfId="7" applyNumberFormat="1" applyFont="1" applyBorder="1" applyAlignment="1">
      <alignment horizontal="center" vertical="center"/>
    </xf>
    <xf numFmtId="165" fontId="6" fillId="0" borderId="0" xfId="7" applyNumberFormat="1" applyFont="1" applyBorder="1" applyAlignment="1">
      <alignment horizontal="center" vertical="center"/>
    </xf>
    <xf numFmtId="165" fontId="5" fillId="0" borderId="0" xfId="3" applyNumberFormat="1" applyFont="1" applyFill="1" applyBorder="1" applyAlignment="1" applyProtection="1">
      <alignment horizontal="center" vertical="center"/>
    </xf>
    <xf numFmtId="37" fontId="0" fillId="0" borderId="0" xfId="8" applyNumberFormat="1" applyFont="1" applyFill="1" applyBorder="1" applyAlignment="1">
      <alignment horizontal="center"/>
    </xf>
    <xf numFmtId="175" fontId="16" fillId="0" borderId="4" xfId="7" applyNumberFormat="1" applyFont="1" applyFill="1" applyBorder="1" applyAlignment="1">
      <alignment horizontal="center" vertical="center"/>
    </xf>
    <xf numFmtId="175" fontId="16" fillId="0" borderId="4" xfId="7" applyNumberFormat="1" applyFont="1" applyFill="1" applyBorder="1" applyAlignment="1">
      <alignment horizontal="center"/>
    </xf>
    <xf numFmtId="175" fontId="5" fillId="0" borderId="0" xfId="7" applyNumberFormat="1" applyFont="1" applyBorder="1" applyAlignment="1">
      <alignment horizontal="center"/>
    </xf>
    <xf numFmtId="3" fontId="0" fillId="0" borderId="0" xfId="0" applyNumberFormat="1" applyFont="1" applyFill="1" applyAlignment="1">
      <alignment horizontal="center"/>
    </xf>
    <xf numFmtId="175" fontId="5" fillId="0" borderId="0" xfId="7" applyNumberFormat="1" applyFont="1" applyFill="1" applyBorder="1" applyAlignment="1">
      <alignment horizontal="center"/>
    </xf>
    <xf numFmtId="165" fontId="0" fillId="0" borderId="0" xfId="7" applyNumberFormat="1" applyFont="1" applyFill="1" applyBorder="1" applyAlignment="1">
      <alignment horizontal="center" vertical="center"/>
    </xf>
    <xf numFmtId="165" fontId="6" fillId="0" borderId="0" xfId="7" applyNumberFormat="1" applyFont="1" applyFill="1" applyBorder="1" applyAlignment="1">
      <alignment horizontal="center" vertical="center"/>
    </xf>
    <xf numFmtId="175" fontId="2" fillId="0" borderId="26" xfId="7" applyNumberFormat="1" applyFill="1" applyBorder="1" applyAlignment="1">
      <alignment horizontal="center"/>
    </xf>
    <xf numFmtId="175" fontId="2" fillId="0" borderId="27" xfId="7" applyNumberFormat="1" applyFill="1" applyBorder="1" applyAlignment="1">
      <alignment horizontal="center"/>
    </xf>
    <xf numFmtId="175" fontId="2" fillId="0" borderId="28" xfId="7" applyNumberFormat="1" applyFill="1" applyBorder="1" applyAlignment="1">
      <alignment horizontal="center"/>
    </xf>
    <xf numFmtId="0" fontId="34" fillId="0" borderId="25" xfId="0" applyFont="1" applyFill="1" applyBorder="1" applyAlignment="1">
      <alignment horizontal="right"/>
    </xf>
    <xf numFmtId="0" fontId="34" fillId="0" borderId="55" xfId="0" applyFont="1" applyFill="1" applyBorder="1" applyAlignment="1">
      <alignment horizontal="right"/>
    </xf>
    <xf numFmtId="0" fontId="34" fillId="0" borderId="0" xfId="0" applyFont="1" applyFill="1" applyBorder="1" applyAlignment="1">
      <alignment horizontal="right"/>
    </xf>
    <xf numFmtId="0" fontId="34" fillId="0" borderId="21" xfId="0" applyFont="1" applyFill="1" applyBorder="1" applyAlignment="1">
      <alignment horizontal="right"/>
    </xf>
    <xf numFmtId="0" fontId="34" fillId="0" borderId="37" xfId="0" applyFont="1" applyFill="1" applyBorder="1" applyAlignment="1">
      <alignment horizontal="center"/>
    </xf>
    <xf numFmtId="0" fontId="34" fillId="0" borderId="38" xfId="0" applyFont="1" applyFill="1" applyBorder="1" applyAlignment="1">
      <alignment horizontal="center"/>
    </xf>
    <xf numFmtId="0" fontId="34" fillId="0" borderId="39" xfId="0" applyFont="1" applyFill="1" applyBorder="1" applyAlignment="1">
      <alignment horizontal="center"/>
    </xf>
    <xf numFmtId="0" fontId="34" fillId="0" borderId="58" xfId="0" applyFont="1" applyFill="1" applyBorder="1" applyAlignment="1">
      <alignment horizontal="right"/>
    </xf>
    <xf numFmtId="0" fontId="34" fillId="0" borderId="63" xfId="0" applyFont="1" applyFill="1" applyBorder="1" applyAlignment="1">
      <alignment horizontal="right"/>
    </xf>
    <xf numFmtId="0" fontId="34" fillId="0" borderId="27" xfId="0" applyFont="1" applyFill="1" applyBorder="1" applyAlignment="1">
      <alignment horizontal="right"/>
    </xf>
    <xf numFmtId="0" fontId="34" fillId="0" borderId="64" xfId="0" applyFont="1" applyFill="1" applyBorder="1" applyAlignment="1">
      <alignment horizontal="right"/>
    </xf>
  </cellXfs>
  <cellStyles count="18">
    <cellStyle name="Euro" xfId="1"/>
    <cellStyle name="Millares" xfId="2" builtinId="3"/>
    <cellStyle name="Millares [0]" xfId="16" builtinId="6"/>
    <cellStyle name="Millares [0] 2" xfId="13"/>
    <cellStyle name="Millares 6" xfId="12"/>
    <cellStyle name="Millares_Anexos" xfId="3"/>
    <cellStyle name="Millares_Est_cont" xfId="4"/>
    <cellStyle name="Millares_Flujo de Efectivo -  2004" xfId="5"/>
    <cellStyle name="Millares_Patr_net" xfId="6"/>
    <cellStyle name="Normal" xfId="0" builtinId="0"/>
    <cellStyle name="Normal 2" xfId="11"/>
    <cellStyle name="Normal 2 2" xfId="14"/>
    <cellStyle name="Normal_Anexos" xfId="7"/>
    <cellStyle name="Normal_BALANCE30-06-99" xfId="15"/>
    <cellStyle name="Normal_Est_cont" xfId="8"/>
    <cellStyle name="Normal_Flujo de Efectivo -  2004" xfId="9"/>
    <cellStyle name="Normal_Patr_net" xfId="10"/>
    <cellStyle name="Porcentaje" xfId="17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685800</xdr:colOff>
      <xdr:row>32</xdr:row>
      <xdr:rowOff>161257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52E885E-A084-4B7B-9576-41E012CAEB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495800" cy="5342857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1</xdr:row>
          <xdr:rowOff>9525</xdr:rowOff>
        </xdr:from>
        <xdr:to>
          <xdr:col>3</xdr:col>
          <xdr:colOff>38100</xdr:colOff>
          <xdr:row>4</xdr:row>
          <xdr:rowOff>152400</xdr:rowOff>
        </xdr:to>
        <xdr:sp macro="" textlink="">
          <xdr:nvSpPr>
            <xdr:cNvPr id="8193" name="Objeto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8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76200</xdr:colOff>
          <xdr:row>1</xdr:row>
          <xdr:rowOff>95250</xdr:rowOff>
        </xdr:from>
        <xdr:to>
          <xdr:col>2</xdr:col>
          <xdr:colOff>95250</xdr:colOff>
          <xdr:row>3</xdr:row>
          <xdr:rowOff>161925</xdr:rowOff>
        </xdr:to>
        <xdr:sp macro="" textlink="">
          <xdr:nvSpPr>
            <xdr:cNvPr id="9217" name="Objeto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9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1</xdr:row>
          <xdr:rowOff>9525</xdr:rowOff>
        </xdr:from>
        <xdr:to>
          <xdr:col>1</xdr:col>
          <xdr:colOff>485775</xdr:colOff>
          <xdr:row>4</xdr:row>
          <xdr:rowOff>76200</xdr:rowOff>
        </xdr:to>
        <xdr:sp macro="" textlink="">
          <xdr:nvSpPr>
            <xdr:cNvPr id="10241" name="Objeto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A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161925</xdr:colOff>
          <xdr:row>1</xdr:row>
          <xdr:rowOff>38100</xdr:rowOff>
        </xdr:from>
        <xdr:to>
          <xdr:col>1</xdr:col>
          <xdr:colOff>2676525</xdr:colOff>
          <xdr:row>4</xdr:row>
          <xdr:rowOff>38100</xdr:rowOff>
        </xdr:to>
        <xdr:sp macro="" textlink="">
          <xdr:nvSpPr>
            <xdr:cNvPr id="11265" name="Objeto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B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276225</xdr:colOff>
          <xdr:row>2</xdr:row>
          <xdr:rowOff>152400</xdr:rowOff>
        </xdr:from>
        <xdr:to>
          <xdr:col>0</xdr:col>
          <xdr:colOff>2790825</xdr:colOff>
          <xdr:row>5</xdr:row>
          <xdr:rowOff>152400</xdr:rowOff>
        </xdr:to>
        <xdr:sp macro="" textlink="">
          <xdr:nvSpPr>
            <xdr:cNvPr id="12289" name="Objeto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C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42</xdr:row>
      <xdr:rowOff>0</xdr:rowOff>
    </xdr:from>
    <xdr:to>
      <xdr:col>9</xdr:col>
      <xdr:colOff>0</xdr:colOff>
      <xdr:row>42</xdr:row>
      <xdr:rowOff>295275</xdr:rowOff>
    </xdr:to>
    <xdr:sp macro="" textlink="">
      <xdr:nvSpPr>
        <xdr:cNvPr id="18854" name="Line 1">
          <a:extLst>
            <a:ext uri="{FF2B5EF4-FFF2-40B4-BE49-F238E27FC236}">
              <a16:creationId xmlns:a16="http://schemas.microsoft.com/office/drawing/2014/main" id="{00000000-0008-0000-0D00-0000A6490000}"/>
            </a:ext>
          </a:extLst>
        </xdr:cNvPr>
        <xdr:cNvSpPr>
          <a:spLocks noChangeShapeType="1"/>
        </xdr:cNvSpPr>
      </xdr:nvSpPr>
      <xdr:spPr bwMode="auto">
        <a:xfrm>
          <a:off x="8848725" y="7143750"/>
          <a:ext cx="1247775" cy="295275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43</xdr:row>
      <xdr:rowOff>0</xdr:rowOff>
    </xdr:from>
    <xdr:to>
      <xdr:col>8</xdr:col>
      <xdr:colOff>0</xdr:colOff>
      <xdr:row>44</xdr:row>
      <xdr:rowOff>0</xdr:rowOff>
    </xdr:to>
    <xdr:sp macro="" textlink="">
      <xdr:nvSpPr>
        <xdr:cNvPr id="18855" name="Line 2">
          <a:extLst>
            <a:ext uri="{FF2B5EF4-FFF2-40B4-BE49-F238E27FC236}">
              <a16:creationId xmlns:a16="http://schemas.microsoft.com/office/drawing/2014/main" id="{00000000-0008-0000-0D00-0000A7490000}"/>
            </a:ext>
          </a:extLst>
        </xdr:cNvPr>
        <xdr:cNvSpPr>
          <a:spLocks noChangeShapeType="1"/>
        </xdr:cNvSpPr>
      </xdr:nvSpPr>
      <xdr:spPr bwMode="auto">
        <a:xfrm>
          <a:off x="7600950" y="7458075"/>
          <a:ext cx="1247775" cy="314325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619125</xdr:colOff>
          <xdr:row>4</xdr:row>
          <xdr:rowOff>9525</xdr:rowOff>
        </xdr:from>
        <xdr:to>
          <xdr:col>3</xdr:col>
          <xdr:colOff>523875</xdr:colOff>
          <xdr:row>6</xdr:row>
          <xdr:rowOff>171450</xdr:rowOff>
        </xdr:to>
        <xdr:sp macro="" textlink="">
          <xdr:nvSpPr>
            <xdr:cNvPr id="13315" name="Objeto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D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38100</xdr:colOff>
          <xdr:row>2</xdr:row>
          <xdr:rowOff>133350</xdr:rowOff>
        </xdr:from>
        <xdr:to>
          <xdr:col>1</xdr:col>
          <xdr:colOff>457200</xdr:colOff>
          <xdr:row>5</xdr:row>
          <xdr:rowOff>47625</xdr:rowOff>
        </xdr:to>
        <xdr:sp macro="" textlink="">
          <xdr:nvSpPr>
            <xdr:cNvPr id="14337" name="Objeto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E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171450</xdr:rowOff>
    </xdr:from>
    <xdr:to>
      <xdr:col>3</xdr:col>
      <xdr:colOff>171450</xdr:colOff>
      <xdr:row>5</xdr:row>
      <xdr:rowOff>47625</xdr:rowOff>
    </xdr:to>
    <xdr:pic>
      <xdr:nvPicPr>
        <xdr:cNvPr id="20538" name="Picture 1">
          <a:extLst>
            <a:ext uri="{FF2B5EF4-FFF2-40B4-BE49-F238E27FC236}">
              <a16:creationId xmlns:a16="http://schemas.microsoft.com/office/drawing/2014/main" id="{00000000-0008-0000-0F00-00003A5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552450"/>
          <a:ext cx="2514600" cy="485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oneCellAnchor>
    <xdr:from>
      <xdr:col>5</xdr:col>
      <xdr:colOff>133350</xdr:colOff>
      <xdr:row>4</xdr:row>
      <xdr:rowOff>28575</xdr:rowOff>
    </xdr:from>
    <xdr:ext cx="184731" cy="264560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6829425" y="790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0</xdr:row>
      <xdr:rowOff>85725</xdr:rowOff>
    </xdr:from>
    <xdr:to>
      <xdr:col>1</xdr:col>
      <xdr:colOff>638175</xdr:colOff>
      <xdr:row>3</xdr:row>
      <xdr:rowOff>85725</xdr:rowOff>
    </xdr:to>
    <xdr:pic>
      <xdr:nvPicPr>
        <xdr:cNvPr id="18051" name="Picture 1">
          <a:extLst>
            <a:ext uri="{FF2B5EF4-FFF2-40B4-BE49-F238E27FC236}">
              <a16:creationId xmlns:a16="http://schemas.microsoft.com/office/drawing/2014/main" id="{00000000-0008-0000-1000-0000834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2875" y="85725"/>
          <a:ext cx="2514600" cy="485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123825</xdr:colOff>
      <xdr:row>64</xdr:row>
      <xdr:rowOff>85725</xdr:rowOff>
    </xdr:from>
    <xdr:to>
      <xdr:col>1</xdr:col>
      <xdr:colOff>619125</xdr:colOff>
      <xdr:row>64</xdr:row>
      <xdr:rowOff>571500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3825" y="10620375"/>
          <a:ext cx="2590800" cy="485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29</xdr:row>
          <xdr:rowOff>0</xdr:rowOff>
        </xdr:from>
        <xdr:to>
          <xdr:col>1</xdr:col>
          <xdr:colOff>552450</xdr:colOff>
          <xdr:row>29</xdr:row>
          <xdr:rowOff>0</xdr:rowOff>
        </xdr:to>
        <xdr:sp macro="" textlink="">
          <xdr:nvSpPr>
            <xdr:cNvPr id="17799" name="Objeto 391" hidden="1">
              <a:extLst>
                <a:ext uri="{63B3BB69-23CF-44E3-9099-C40C66FF867C}">
                  <a14:compatExt spid="_x0000_s17799"/>
                </a:ext>
                <a:ext uri="{FF2B5EF4-FFF2-40B4-BE49-F238E27FC236}">
                  <a16:creationId xmlns:a16="http://schemas.microsoft.com/office/drawing/2014/main" id="{00000000-0008-0000-1000-000087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16</xdr:row>
          <xdr:rowOff>0</xdr:rowOff>
        </xdr:from>
        <xdr:to>
          <xdr:col>1</xdr:col>
          <xdr:colOff>552450</xdr:colOff>
          <xdr:row>16</xdr:row>
          <xdr:rowOff>0</xdr:rowOff>
        </xdr:to>
        <xdr:sp macro="" textlink="">
          <xdr:nvSpPr>
            <xdr:cNvPr id="17800" name="Objeto 392" hidden="1">
              <a:extLst>
                <a:ext uri="{63B3BB69-23CF-44E3-9099-C40C66FF867C}">
                  <a14:compatExt spid="_x0000_s17800"/>
                </a:ext>
                <a:ext uri="{FF2B5EF4-FFF2-40B4-BE49-F238E27FC236}">
                  <a16:creationId xmlns:a16="http://schemas.microsoft.com/office/drawing/2014/main" id="{00000000-0008-0000-1000-0000884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4</xdr:row>
      <xdr:rowOff>28575</xdr:rowOff>
    </xdr:from>
    <xdr:to>
      <xdr:col>3</xdr:col>
      <xdr:colOff>228600</xdr:colOff>
      <xdr:row>6</xdr:row>
      <xdr:rowOff>133350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4300" y="790575"/>
          <a:ext cx="2514600" cy="485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oneCellAnchor>
    <xdr:from>
      <xdr:col>5</xdr:col>
      <xdr:colOff>114300</xdr:colOff>
      <xdr:row>6</xdr:row>
      <xdr:rowOff>28575</xdr:rowOff>
    </xdr:from>
    <xdr:ext cx="194454" cy="255111"/>
    <xdr:sp macro="" textlink="">
      <xdr:nvSpPr>
        <xdr:cNvPr id="3" name="2 CuadroTexto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SpPr txBox="1"/>
      </xdr:nvSpPr>
      <xdr:spPr>
        <a:xfrm>
          <a:off x="6810375" y="1171575"/>
          <a:ext cx="194454" cy="25511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es-E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1</xdr:row>
          <xdr:rowOff>28575</xdr:rowOff>
        </xdr:from>
        <xdr:to>
          <xdr:col>1</xdr:col>
          <xdr:colOff>266700</xdr:colOff>
          <xdr:row>3</xdr:row>
          <xdr:rowOff>114300</xdr:rowOff>
        </xdr:to>
        <xdr:sp macro="" textlink="">
          <xdr:nvSpPr>
            <xdr:cNvPr id="19457" name="Objeto 1" hidden="1">
              <a:extLst>
                <a:ext uri="{63B3BB69-23CF-44E3-9099-C40C66FF867C}">
                  <a14:compatExt spid="_x0000_s19457"/>
                </a:ext>
                <a:ext uri="{FF2B5EF4-FFF2-40B4-BE49-F238E27FC236}">
                  <a16:creationId xmlns:a16="http://schemas.microsoft.com/office/drawing/2014/main" id="{00000000-0008-0000-0000-0000014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</xdr:row>
      <xdr:rowOff>76200</xdr:rowOff>
    </xdr:from>
    <xdr:to>
      <xdr:col>2</xdr:col>
      <xdr:colOff>85725</xdr:colOff>
      <xdr:row>4</xdr:row>
      <xdr:rowOff>76200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238125"/>
          <a:ext cx="2781300" cy="485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</xdr:row>
      <xdr:rowOff>38100</xdr:rowOff>
    </xdr:from>
    <xdr:to>
      <xdr:col>1</xdr:col>
      <xdr:colOff>2124075</xdr:colOff>
      <xdr:row>6</xdr:row>
      <xdr:rowOff>38100</xdr:rowOff>
    </xdr:to>
    <xdr:pic>
      <xdr:nvPicPr>
        <xdr:cNvPr id="3795" name="Picture 1">
          <a:extLst>
            <a:ext uri="{FF2B5EF4-FFF2-40B4-BE49-F238E27FC236}">
              <a16:creationId xmlns:a16="http://schemas.microsoft.com/office/drawing/2014/main" id="{00000000-0008-0000-0200-0000D30E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0" y="523875"/>
          <a:ext cx="2514600" cy="4857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3</xdr:row>
          <xdr:rowOff>47625</xdr:rowOff>
        </xdr:from>
        <xdr:to>
          <xdr:col>0</xdr:col>
          <xdr:colOff>2876550</xdr:colOff>
          <xdr:row>6</xdr:row>
          <xdr:rowOff>133350</xdr:rowOff>
        </xdr:to>
        <xdr:sp macro="" textlink="">
          <xdr:nvSpPr>
            <xdr:cNvPr id="4097" name="Objeto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3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38100</xdr:colOff>
          <xdr:row>1</xdr:row>
          <xdr:rowOff>142875</xdr:rowOff>
        </xdr:from>
        <xdr:to>
          <xdr:col>2</xdr:col>
          <xdr:colOff>2152650</xdr:colOff>
          <xdr:row>4</xdr:row>
          <xdr:rowOff>142875</xdr:rowOff>
        </xdr:to>
        <xdr:sp macro="" textlink="">
          <xdr:nvSpPr>
            <xdr:cNvPr id="5121" name="Objeto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4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457200</xdr:rowOff>
        </xdr:from>
        <xdr:to>
          <xdr:col>1</xdr:col>
          <xdr:colOff>85725</xdr:colOff>
          <xdr:row>0</xdr:row>
          <xdr:rowOff>942975</xdr:rowOff>
        </xdr:to>
        <xdr:sp macro="" textlink="">
          <xdr:nvSpPr>
            <xdr:cNvPr id="36865" name="Objeto 1" hidden="1">
              <a:extLst>
                <a:ext uri="{63B3BB69-23CF-44E3-9099-C40C66FF867C}">
                  <a14:compatExt spid="_x0000_s36865"/>
                </a:ext>
                <a:ext uri="{FF2B5EF4-FFF2-40B4-BE49-F238E27FC236}">
                  <a16:creationId xmlns:a16="http://schemas.microsoft.com/office/drawing/2014/main" id="{00000000-0008-0000-0500-0000019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161925</xdr:colOff>
          <xdr:row>2</xdr:row>
          <xdr:rowOff>9525</xdr:rowOff>
        </xdr:from>
        <xdr:to>
          <xdr:col>1</xdr:col>
          <xdr:colOff>981075</xdr:colOff>
          <xdr:row>6</xdr:row>
          <xdr:rowOff>9525</xdr:rowOff>
        </xdr:to>
        <xdr:sp macro="" textlink="">
          <xdr:nvSpPr>
            <xdr:cNvPr id="6145" name="Objeto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6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323850</xdr:colOff>
          <xdr:row>2</xdr:row>
          <xdr:rowOff>114300</xdr:rowOff>
        </xdr:from>
        <xdr:to>
          <xdr:col>2</xdr:col>
          <xdr:colOff>200025</xdr:colOff>
          <xdr:row>5</xdr:row>
          <xdr:rowOff>171450</xdr:rowOff>
        </xdr:to>
        <xdr:sp macro="" textlink="">
          <xdr:nvSpPr>
            <xdr:cNvPr id="7169" name="Objeto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7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7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8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0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1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2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Relationship Id="rId6" Type="http://schemas.openxmlformats.org/officeDocument/2006/relationships/oleObject" Target="../embeddings/oleObject15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2.wmf"/><Relationship Id="rId4" Type="http://schemas.openxmlformats.org/officeDocument/2006/relationships/oleObject" Target="../embeddings/oleObject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5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H18" sqref="H18"/>
    </sheetView>
  </sheetViews>
  <sheetFormatPr baseColWidth="10" defaultRowHeight="12.75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M41"/>
  <sheetViews>
    <sheetView topLeftCell="A25" zoomScale="90" zoomScaleNormal="90" workbookViewId="0">
      <selection activeCell="K37" sqref="K37:K42"/>
    </sheetView>
  </sheetViews>
  <sheetFormatPr baseColWidth="10" defaultColWidth="14.85546875" defaultRowHeight="15"/>
  <cols>
    <col min="1" max="1" width="24" style="343" customWidth="1"/>
    <col min="2" max="2" width="10.85546875" style="343" customWidth="1"/>
    <col min="3" max="3" width="11.7109375" style="344" customWidth="1"/>
    <col min="4" max="4" width="11.42578125" style="344" customWidth="1"/>
    <col min="5" max="5" width="15.5703125" style="344" customWidth="1"/>
    <col min="6" max="6" width="15.140625" style="344" customWidth="1"/>
    <col min="7" max="7" width="13.140625" style="344" customWidth="1"/>
    <col min="8" max="8" width="9" style="344" customWidth="1"/>
    <col min="9" max="9" width="11" style="344" customWidth="1"/>
    <col min="10" max="10" width="22.28515625" style="344" customWidth="1"/>
    <col min="11" max="11" width="18" style="344" customWidth="1"/>
    <col min="12" max="12" width="18.140625" style="344" customWidth="1"/>
    <col min="13" max="13" width="19.5703125" style="344" customWidth="1"/>
    <col min="14" max="16384" width="14.85546875" style="343"/>
  </cols>
  <sheetData>
    <row r="2" spans="1:13">
      <c r="A2" s="199"/>
    </row>
    <row r="5" spans="1:13" s="346" customFormat="1" ht="18">
      <c r="A5" s="345"/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  <c r="M5" s="345"/>
    </row>
    <row r="6" spans="1:13" s="248" customFormat="1" ht="12.75">
      <c r="A6" s="193"/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</row>
    <row r="7" spans="1:13" ht="15.75">
      <c r="A7" s="873" t="s">
        <v>0</v>
      </c>
      <c r="B7" s="873"/>
      <c r="C7" s="873"/>
      <c r="D7" s="873"/>
      <c r="E7" s="873"/>
      <c r="F7" s="873"/>
      <c r="G7" s="873"/>
      <c r="H7" s="873"/>
      <c r="I7" s="873"/>
      <c r="J7" s="873"/>
      <c r="K7" s="873"/>
      <c r="L7" s="873"/>
      <c r="M7" s="873"/>
    </row>
    <row r="8" spans="1:13">
      <c r="A8" s="858" t="s">
        <v>567</v>
      </c>
      <c r="B8" s="858"/>
      <c r="C8" s="858"/>
      <c r="D8" s="858"/>
      <c r="E8" s="858"/>
      <c r="F8" s="858"/>
      <c r="G8" s="858"/>
      <c r="H8" s="858"/>
      <c r="I8" s="858"/>
      <c r="J8" s="858"/>
      <c r="K8" s="858"/>
      <c r="L8" s="858"/>
      <c r="M8" s="858"/>
    </row>
    <row r="9" spans="1:13" s="248" customFormat="1" ht="14.25" customHeight="1">
      <c r="A9" s="874" t="s">
        <v>1</v>
      </c>
      <c r="B9" s="874"/>
      <c r="C9" s="874"/>
      <c r="D9" s="874"/>
      <c r="E9" s="874"/>
      <c r="F9" s="874"/>
      <c r="G9" s="874"/>
      <c r="H9" s="874"/>
      <c r="I9" s="874"/>
      <c r="J9" s="874"/>
      <c r="K9" s="874"/>
      <c r="L9" s="874"/>
      <c r="M9" s="874"/>
    </row>
    <row r="10" spans="1:13" s="248" customFormat="1" ht="14.25" customHeight="1">
      <c r="A10" s="347"/>
      <c r="B10" s="347"/>
      <c r="C10" s="348"/>
      <c r="D10" s="348"/>
      <c r="E10" s="348"/>
      <c r="F10" s="348"/>
      <c r="G10" s="348"/>
      <c r="H10" s="348"/>
      <c r="I10" s="348"/>
      <c r="J10" s="348"/>
      <c r="K10" s="348"/>
      <c r="L10" s="348"/>
      <c r="M10" s="348"/>
    </row>
    <row r="11" spans="1:13" s="248" customFormat="1" ht="14.25" customHeight="1">
      <c r="A11" s="873" t="s">
        <v>89</v>
      </c>
      <c r="B11" s="873"/>
      <c r="C11" s="873"/>
      <c r="D11" s="873"/>
      <c r="E11" s="873"/>
      <c r="F11" s="873"/>
      <c r="G11" s="873"/>
      <c r="H11" s="873"/>
      <c r="I11" s="873"/>
      <c r="J11" s="873"/>
      <c r="K11" s="873"/>
      <c r="L11" s="873"/>
      <c r="M11" s="873"/>
    </row>
    <row r="12" spans="1:13" s="248" customFormat="1" ht="14.25" customHeight="1">
      <c r="A12" s="873" t="s">
        <v>90</v>
      </c>
      <c r="B12" s="873"/>
      <c r="C12" s="873"/>
      <c r="D12" s="873"/>
      <c r="E12" s="873"/>
      <c r="F12" s="873"/>
      <c r="G12" s="873"/>
      <c r="H12" s="873"/>
      <c r="I12" s="873"/>
      <c r="J12" s="873"/>
      <c r="K12" s="873"/>
      <c r="L12" s="873"/>
      <c r="M12" s="873"/>
    </row>
    <row r="13" spans="1:13" ht="15.75">
      <c r="A13" s="349"/>
      <c r="B13" s="350"/>
      <c r="C13" s="351"/>
      <c r="D13" s="351"/>
      <c r="E13" s="351"/>
      <c r="F13" s="351"/>
      <c r="G13" s="351"/>
      <c r="H13" s="351"/>
      <c r="I13" s="351"/>
      <c r="J13" s="351"/>
      <c r="K13" s="351"/>
    </row>
    <row r="14" spans="1:13" ht="15" customHeight="1">
      <c r="A14" s="871" t="s">
        <v>91</v>
      </c>
      <c r="B14" s="879" t="s">
        <v>92</v>
      </c>
      <c r="C14" s="872" t="s">
        <v>93</v>
      </c>
      <c r="D14" s="875" t="s">
        <v>94</v>
      </c>
      <c r="E14" s="872" t="s">
        <v>95</v>
      </c>
      <c r="F14" s="872" t="s">
        <v>239</v>
      </c>
      <c r="G14" s="872" t="s">
        <v>96</v>
      </c>
      <c r="H14" s="880" t="s">
        <v>97</v>
      </c>
      <c r="I14" s="872" t="s">
        <v>98</v>
      </c>
      <c r="J14" s="872"/>
      <c r="K14" s="872"/>
      <c r="L14" s="872"/>
      <c r="M14" s="872"/>
    </row>
    <row r="15" spans="1:13" ht="15" customHeight="1">
      <c r="A15" s="871"/>
      <c r="B15" s="879"/>
      <c r="C15" s="872"/>
      <c r="D15" s="875"/>
      <c r="E15" s="872"/>
      <c r="F15" s="872"/>
      <c r="G15" s="872"/>
      <c r="H15" s="880"/>
      <c r="I15" s="877" t="s">
        <v>99</v>
      </c>
      <c r="J15" s="872" t="s">
        <v>100</v>
      </c>
      <c r="K15" s="872" t="s">
        <v>224</v>
      </c>
      <c r="L15" s="878" t="s">
        <v>570</v>
      </c>
      <c r="M15" s="878"/>
    </row>
    <row r="16" spans="1:13">
      <c r="A16" s="871"/>
      <c r="B16" s="879"/>
      <c r="C16" s="872"/>
      <c r="D16" s="875"/>
      <c r="E16" s="872"/>
      <c r="F16" s="872"/>
      <c r="G16" s="872"/>
      <c r="H16" s="880"/>
      <c r="I16" s="877"/>
      <c r="J16" s="872"/>
      <c r="K16" s="872"/>
      <c r="L16" s="875" t="s">
        <v>101</v>
      </c>
      <c r="M16" s="872" t="s">
        <v>7</v>
      </c>
    </row>
    <row r="17" spans="1:13" ht="15.75">
      <c r="A17" s="545" t="s">
        <v>102</v>
      </c>
      <c r="B17" s="879"/>
      <c r="C17" s="872"/>
      <c r="D17" s="875"/>
      <c r="E17" s="872"/>
      <c r="F17" s="872"/>
      <c r="G17" s="872"/>
      <c r="H17" s="880"/>
      <c r="I17" s="877"/>
      <c r="J17" s="872"/>
      <c r="K17" s="872"/>
      <c r="L17" s="875"/>
      <c r="M17" s="872"/>
    </row>
    <row r="18" spans="1:13">
      <c r="A18" s="539"/>
      <c r="B18" s="539"/>
      <c r="C18" s="546"/>
      <c r="D18" s="546"/>
      <c r="E18" s="546"/>
      <c r="F18" s="546"/>
      <c r="G18" s="546"/>
      <c r="H18" s="546"/>
      <c r="I18" s="547"/>
      <c r="J18" s="547"/>
      <c r="K18" s="547"/>
      <c r="L18" s="547"/>
      <c r="M18" s="547"/>
    </row>
    <row r="19" spans="1:13">
      <c r="A19" s="548" t="s">
        <v>103</v>
      </c>
      <c r="B19" s="539"/>
      <c r="C19" s="546"/>
      <c r="D19" s="546"/>
      <c r="E19" s="546"/>
      <c r="F19" s="546"/>
      <c r="G19" s="546"/>
      <c r="H19" s="546"/>
      <c r="I19" s="546"/>
      <c r="J19" s="546"/>
      <c r="K19" s="546"/>
      <c r="L19" s="546"/>
      <c r="M19" s="546"/>
    </row>
    <row r="20" spans="1:13" ht="15.75">
      <c r="A20" s="549"/>
      <c r="B20" s="876" t="s">
        <v>104</v>
      </c>
      <c r="C20" s="876"/>
      <c r="D20" s="876"/>
      <c r="E20" s="876"/>
      <c r="F20" s="876"/>
      <c r="G20" s="876"/>
      <c r="H20" s="876"/>
      <c r="I20" s="876"/>
      <c r="J20" s="876"/>
      <c r="K20" s="876"/>
      <c r="L20" s="876"/>
      <c r="M20" s="876"/>
    </row>
    <row r="21" spans="1:13">
      <c r="A21" s="539"/>
      <c r="B21" s="541"/>
      <c r="C21" s="550"/>
      <c r="D21" s="550"/>
      <c r="E21" s="550"/>
      <c r="F21" s="550"/>
      <c r="G21" s="550"/>
      <c r="H21" s="550"/>
      <c r="I21" s="550"/>
      <c r="J21" s="550"/>
      <c r="K21" s="550"/>
      <c r="L21" s="550"/>
      <c r="M21" s="550"/>
    </row>
    <row r="22" spans="1:13" s="352" customFormat="1" ht="23.1" customHeight="1">
      <c r="A22" s="551" t="s">
        <v>566</v>
      </c>
      <c r="B22" s="552"/>
      <c r="C22" s="553"/>
      <c r="D22" s="553"/>
      <c r="E22" s="553"/>
      <c r="F22" s="553"/>
      <c r="G22" s="553"/>
      <c r="H22" s="553"/>
      <c r="I22" s="553"/>
      <c r="J22" s="553"/>
      <c r="K22" s="553"/>
      <c r="L22" s="553"/>
      <c r="M22" s="553"/>
    </row>
    <row r="23" spans="1:13" s="352" customFormat="1" ht="23.1" customHeight="1">
      <c r="A23" s="551" t="s">
        <v>544</v>
      </c>
      <c r="B23" s="554"/>
      <c r="C23" s="555"/>
      <c r="D23" s="555"/>
      <c r="E23" s="555"/>
      <c r="F23" s="555"/>
      <c r="G23" s="555"/>
      <c r="H23" s="555"/>
      <c r="I23" s="555"/>
      <c r="J23" s="555"/>
      <c r="K23" s="555"/>
      <c r="L23" s="555"/>
      <c r="M23" s="555"/>
    </row>
    <row r="24" spans="1:13" s="352" customFormat="1" ht="23.1" customHeight="1">
      <c r="A24" s="556" t="s">
        <v>105</v>
      </c>
      <c r="B24" s="557"/>
      <c r="C24" s="558"/>
      <c r="D24" s="558"/>
      <c r="E24" s="558"/>
      <c r="F24" s="558"/>
      <c r="G24" s="558"/>
      <c r="H24" s="558"/>
      <c r="I24" s="558"/>
      <c r="J24" s="559" t="s">
        <v>285</v>
      </c>
      <c r="K24" s="558"/>
      <c r="L24" s="558"/>
      <c r="M24" s="558"/>
    </row>
    <row r="25" spans="1:13" ht="18" customHeight="1">
      <c r="A25" s="560" t="s">
        <v>264</v>
      </c>
      <c r="B25" s="560" t="s">
        <v>265</v>
      </c>
      <c r="C25" s="561">
        <v>5000000</v>
      </c>
      <c r="D25" s="561">
        <v>10</v>
      </c>
      <c r="E25" s="562">
        <f>C25*D25</f>
        <v>50000000</v>
      </c>
      <c r="F25" s="561">
        <v>0</v>
      </c>
      <c r="G25" s="561">
        <v>40878069</v>
      </c>
      <c r="H25" s="558" t="s">
        <v>266</v>
      </c>
      <c r="I25" s="563"/>
      <c r="J25" s="564" t="s">
        <v>286</v>
      </c>
      <c r="K25" s="565">
        <f>17910000000+1272976558</f>
        <v>19182976558</v>
      </c>
      <c r="L25" s="565">
        <v>-4540452170</v>
      </c>
      <c r="M25" s="565">
        <f>K25+L25</f>
        <v>14642524388</v>
      </c>
    </row>
    <row r="26" spans="1:13">
      <c r="A26" s="539"/>
      <c r="B26" s="541"/>
      <c r="C26" s="566"/>
      <c r="D26" s="566"/>
      <c r="E26" s="566"/>
      <c r="F26" s="566"/>
      <c r="G26" s="566"/>
      <c r="H26" s="566"/>
      <c r="I26" s="567"/>
      <c r="J26" s="566"/>
      <c r="K26" s="566"/>
      <c r="L26" s="568"/>
      <c r="M26" s="568"/>
    </row>
    <row r="27" spans="1:13" s="352" customFormat="1" ht="23.1" customHeight="1">
      <c r="A27" s="551" t="s">
        <v>566</v>
      </c>
      <c r="B27" s="552"/>
      <c r="C27" s="569">
        <f>SUM(C25:C26)</f>
        <v>5000000</v>
      </c>
      <c r="D27" s="569">
        <v>0</v>
      </c>
      <c r="E27" s="569">
        <f>SUM(E25:E26)</f>
        <v>50000000</v>
      </c>
      <c r="F27" s="569">
        <f>SUM(F25:F26)</f>
        <v>0</v>
      </c>
      <c r="G27" s="569">
        <f>SUM(G25:G26)</f>
        <v>40878069</v>
      </c>
      <c r="H27" s="570">
        <f>SUM(H26:H26)</f>
        <v>0</v>
      </c>
      <c r="I27" s="571"/>
      <c r="J27" s="569"/>
      <c r="K27" s="572">
        <f>K25</f>
        <v>19182976558</v>
      </c>
      <c r="L27" s="572">
        <f t="shared" ref="L27:M27" si="0">L25</f>
        <v>-4540452170</v>
      </c>
      <c r="M27" s="572">
        <f t="shared" si="0"/>
        <v>14642524388</v>
      </c>
    </row>
    <row r="28" spans="1:13" s="352" customFormat="1" ht="23.1" customHeight="1">
      <c r="A28" s="551" t="s">
        <v>544</v>
      </c>
      <c r="B28" s="552"/>
      <c r="C28" s="569">
        <v>5000000</v>
      </c>
      <c r="D28" s="569">
        <v>0</v>
      </c>
      <c r="E28" s="569">
        <v>50000000</v>
      </c>
      <c r="F28" s="569">
        <v>0</v>
      </c>
      <c r="G28" s="569">
        <v>41625540</v>
      </c>
      <c r="H28" s="570">
        <v>0</v>
      </c>
      <c r="I28" s="571">
        <v>0</v>
      </c>
      <c r="J28" s="569"/>
      <c r="K28" s="572">
        <v>18741844683</v>
      </c>
      <c r="L28" s="572">
        <v>-3939802486</v>
      </c>
      <c r="M28" s="572">
        <v>14802042197</v>
      </c>
    </row>
    <row r="29" spans="1:13">
      <c r="A29" s="353"/>
      <c r="B29" s="353"/>
      <c r="C29" s="354"/>
      <c r="D29" s="354"/>
      <c r="E29" s="354"/>
      <c r="F29" s="354"/>
      <c r="G29" s="354"/>
      <c r="H29" s="354"/>
      <c r="I29" s="354"/>
      <c r="J29" s="354"/>
      <c r="K29" s="354"/>
      <c r="L29" s="354"/>
      <c r="M29" s="354"/>
    </row>
    <row r="30" spans="1:13">
      <c r="A30" s="355"/>
      <c r="B30" s="355"/>
      <c r="C30" s="356"/>
      <c r="D30" s="356"/>
      <c r="E30" s="356"/>
      <c r="F30" s="356"/>
      <c r="G30" s="356"/>
      <c r="H30" s="356"/>
      <c r="I30" s="356"/>
      <c r="J30" s="356"/>
      <c r="K30" s="356"/>
      <c r="L30" s="356"/>
      <c r="M30" s="356"/>
    </row>
    <row r="31" spans="1:13">
      <c r="A31" s="244"/>
      <c r="B31" s="355"/>
      <c r="C31" s="356"/>
      <c r="D31" s="356"/>
      <c r="E31" s="356"/>
      <c r="F31" s="356"/>
      <c r="G31" s="356"/>
      <c r="H31" s="356"/>
      <c r="I31" s="356"/>
      <c r="J31" s="356"/>
      <c r="K31" s="356"/>
      <c r="L31" s="356"/>
      <c r="M31" s="356"/>
    </row>
    <row r="32" spans="1:13">
      <c r="A32" s="355"/>
      <c r="B32" s="355"/>
      <c r="C32" s="356"/>
      <c r="D32" s="356"/>
      <c r="E32" s="356"/>
      <c r="F32" s="356"/>
      <c r="G32" s="356"/>
      <c r="H32" s="356"/>
      <c r="I32" s="356"/>
      <c r="J32" s="356"/>
      <c r="K32" s="356"/>
      <c r="L32" s="356"/>
      <c r="M32" s="356"/>
    </row>
    <row r="33" spans="1:13">
      <c r="A33" s="355"/>
      <c r="B33" s="355"/>
      <c r="C33" s="356"/>
      <c r="D33" s="356"/>
      <c r="E33" s="356"/>
      <c r="F33" s="356"/>
      <c r="G33" s="356"/>
      <c r="H33" s="356"/>
      <c r="I33" s="356"/>
      <c r="J33" s="356"/>
      <c r="K33" s="356"/>
      <c r="L33" s="356"/>
      <c r="M33" s="356"/>
    </row>
    <row r="34" spans="1:13">
      <c r="A34" s="355"/>
      <c r="B34" s="355"/>
      <c r="C34" s="356"/>
      <c r="D34" s="356"/>
      <c r="E34" s="356"/>
      <c r="F34" s="356"/>
      <c r="G34" s="356"/>
      <c r="H34" s="356"/>
      <c r="I34" s="356"/>
      <c r="J34" s="356"/>
      <c r="K34" s="356"/>
      <c r="L34" s="356"/>
      <c r="M34" s="356"/>
    </row>
    <row r="35" spans="1:13">
      <c r="A35" s="355"/>
      <c r="B35" s="355"/>
      <c r="C35" s="356"/>
      <c r="D35" s="356"/>
      <c r="E35" s="356"/>
      <c r="F35" s="356"/>
      <c r="G35" s="356"/>
      <c r="H35" s="356"/>
      <c r="I35" s="356"/>
      <c r="J35" s="356"/>
      <c r="K35" s="356"/>
      <c r="L35" s="356"/>
      <c r="M35" s="356"/>
    </row>
    <row r="36" spans="1:13" s="245" customFormat="1" ht="15" customHeight="1">
      <c r="L36" s="66"/>
      <c r="M36" s="357"/>
    </row>
    <row r="37" spans="1:13" s="245" customFormat="1" ht="15" customHeight="1">
      <c r="L37" s="67"/>
      <c r="M37" s="357"/>
    </row>
    <row r="38" spans="1:13" s="245" customFormat="1" ht="15" customHeight="1">
      <c r="L38" s="357"/>
      <c r="M38" s="357"/>
    </row>
    <row r="39" spans="1:13" s="245" customFormat="1" ht="15" customHeight="1">
      <c r="A39" s="358"/>
      <c r="B39" s="358"/>
      <c r="C39" s="359" t="s">
        <v>77</v>
      </c>
      <c r="D39" s="65"/>
      <c r="E39" s="360"/>
      <c r="F39" s="360"/>
      <c r="G39" s="464" t="s">
        <v>547</v>
      </c>
      <c r="H39" s="360"/>
      <c r="I39" s="360"/>
      <c r="J39" s="360"/>
      <c r="K39" s="251"/>
      <c r="L39" s="357"/>
      <c r="M39" s="357"/>
    </row>
    <row r="40" spans="1:13" s="245" customFormat="1" ht="15" customHeight="1">
      <c r="A40" s="358"/>
      <c r="B40" s="358"/>
      <c r="C40" s="359" t="s">
        <v>78</v>
      </c>
      <c r="D40" s="65"/>
      <c r="E40" s="360"/>
      <c r="F40" s="360"/>
      <c r="G40" s="335" t="s">
        <v>317</v>
      </c>
      <c r="H40" s="360"/>
      <c r="I40" s="360"/>
      <c r="J40" s="360"/>
      <c r="K40" s="251"/>
      <c r="L40" s="357"/>
      <c r="M40" s="357"/>
    </row>
    <row r="41" spans="1:13">
      <c r="A41" s="358"/>
      <c r="B41" s="245"/>
      <c r="C41" s="357"/>
      <c r="D41" s="65"/>
      <c r="E41" s="360"/>
      <c r="F41" s="360"/>
      <c r="G41" s="464" t="s">
        <v>546</v>
      </c>
      <c r="H41" s="357"/>
      <c r="I41" s="357"/>
      <c r="J41" s="357"/>
      <c r="K41" s="357"/>
    </row>
  </sheetData>
  <mergeCells count="21">
    <mergeCell ref="B20:M20"/>
    <mergeCell ref="I15:I17"/>
    <mergeCell ref="J15:J17"/>
    <mergeCell ref="K15:K17"/>
    <mergeCell ref="L15:M15"/>
    <mergeCell ref="F14:F17"/>
    <mergeCell ref="G14:G17"/>
    <mergeCell ref="B14:B17"/>
    <mergeCell ref="L16:L17"/>
    <mergeCell ref="H14:H17"/>
    <mergeCell ref="A14:A16"/>
    <mergeCell ref="E14:E17"/>
    <mergeCell ref="A7:M7"/>
    <mergeCell ref="A8:M8"/>
    <mergeCell ref="A9:M9"/>
    <mergeCell ref="A11:M11"/>
    <mergeCell ref="A12:M12"/>
    <mergeCell ref="I14:M14"/>
    <mergeCell ref="C14:C17"/>
    <mergeCell ref="D14:D17"/>
    <mergeCell ref="M16:M17"/>
  </mergeCells>
  <phoneticPr fontId="9" type="noConversion"/>
  <printOptions horizontalCentered="1"/>
  <pageMargins left="0.9055118110236221" right="0.51181102362204722" top="0.82677165354330717" bottom="0.98425196850393704" header="0.55118110236220474" footer="0.78740157480314965"/>
  <pageSetup scale="62" firstPageNumber="0" orientation="landscape" r:id="rId1"/>
  <headerFooter alignWithMargins="0">
    <oddHeader>&amp;R&amp;12&amp;UANEXO C</oddHeader>
    <oddFooter>&amp;C16</oddFooter>
  </headerFooter>
  <drawing r:id="rId2"/>
  <legacyDrawing r:id="rId3"/>
  <oleObjects>
    <mc:AlternateContent xmlns:mc="http://schemas.openxmlformats.org/markup-compatibility/2006">
      <mc:Choice Requires="x14">
        <oleObject shapeId="8193" r:id="rId4">
          <objectPr defaultSize="0" autoPict="0" r:id="rId5">
            <anchor moveWithCells="1" sizeWithCells="1">
              <from>
                <xdr:col>0</xdr:col>
                <xdr:colOff>161925</xdr:colOff>
                <xdr:row>1</xdr:row>
                <xdr:rowOff>9525</xdr:rowOff>
              </from>
              <to>
                <xdr:col>3</xdr:col>
                <xdr:colOff>38100</xdr:colOff>
                <xdr:row>4</xdr:row>
                <xdr:rowOff>152400</xdr:rowOff>
              </to>
            </anchor>
          </objectPr>
        </oleObject>
      </mc:Choice>
      <mc:Fallback>
        <oleObject shapeId="8193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AP38"/>
  <sheetViews>
    <sheetView topLeftCell="A25" workbookViewId="0">
      <selection activeCell="F32" sqref="F32:F37"/>
    </sheetView>
  </sheetViews>
  <sheetFormatPr baseColWidth="10" defaultColWidth="14.85546875" defaultRowHeight="15"/>
  <cols>
    <col min="1" max="1" width="26" style="49" customWidth="1"/>
    <col min="2" max="2" width="11.42578125" style="49" customWidth="1"/>
    <col min="3" max="3" width="17" style="49" customWidth="1"/>
    <col min="4" max="4" width="12.5703125" style="49" customWidth="1"/>
    <col min="5" max="5" width="14.85546875" style="49" customWidth="1"/>
    <col min="6" max="6" width="18.7109375" style="49" bestFit="1" customWidth="1"/>
    <col min="7" max="16384" width="14.85546875" style="49"/>
  </cols>
  <sheetData>
    <row r="2" spans="1:6">
      <c r="A2"/>
    </row>
    <row r="3" spans="1:6" ht="18">
      <c r="A3" s="43"/>
      <c r="B3" s="43"/>
      <c r="C3" s="43"/>
      <c r="D3" s="43"/>
      <c r="E3" s="43"/>
      <c r="F3" s="43"/>
    </row>
    <row r="4" spans="1:6" ht="18">
      <c r="A4"/>
      <c r="B4" s="44"/>
      <c r="C4" s="44"/>
      <c r="D4" s="44"/>
      <c r="E4" s="44"/>
      <c r="F4" s="44"/>
    </row>
    <row r="5" spans="1:6" ht="18">
      <c r="A5"/>
      <c r="B5" s="44"/>
      <c r="C5" s="44"/>
      <c r="D5" s="44"/>
      <c r="E5" s="44"/>
      <c r="F5" s="44"/>
    </row>
    <row r="6" spans="1:6" ht="18">
      <c r="A6"/>
      <c r="B6" s="44"/>
      <c r="C6" s="44"/>
      <c r="D6" s="44"/>
      <c r="E6" s="44"/>
      <c r="F6" s="44"/>
    </row>
    <row r="7" spans="1:6" ht="15.75">
      <c r="A7" s="865" t="s">
        <v>0</v>
      </c>
      <c r="B7" s="865"/>
      <c r="C7" s="865"/>
      <c r="D7" s="865"/>
      <c r="E7" s="865"/>
      <c r="F7" s="865"/>
    </row>
    <row r="8" spans="1:6">
      <c r="A8" s="866" t="s">
        <v>567</v>
      </c>
      <c r="B8" s="866"/>
      <c r="C8" s="866"/>
      <c r="D8" s="866"/>
      <c r="E8" s="866"/>
      <c r="F8" s="866"/>
    </row>
    <row r="9" spans="1:6">
      <c r="A9" s="867" t="s">
        <v>1</v>
      </c>
      <c r="B9" s="867"/>
      <c r="C9" s="867"/>
      <c r="D9" s="867"/>
      <c r="E9" s="867"/>
      <c r="F9" s="867"/>
    </row>
    <row r="10" spans="1:6">
      <c r="A10" s="47"/>
      <c r="B10" s="47"/>
      <c r="C10" s="47"/>
      <c r="D10" s="47"/>
      <c r="E10" s="47"/>
      <c r="F10" s="47"/>
    </row>
    <row r="11" spans="1:6" ht="15.75">
      <c r="A11" s="865" t="s">
        <v>106</v>
      </c>
      <c r="B11" s="865"/>
      <c r="C11" s="865"/>
      <c r="D11" s="865"/>
      <c r="E11" s="865"/>
      <c r="F11" s="865"/>
    </row>
    <row r="13" spans="1:6" ht="41.85" customHeight="1">
      <c r="A13" s="466" t="s">
        <v>54</v>
      </c>
      <c r="B13" s="573" t="s">
        <v>107</v>
      </c>
      <c r="C13" s="466" t="s">
        <v>108</v>
      </c>
      <c r="D13" s="573" t="s">
        <v>97</v>
      </c>
      <c r="E13" s="574" t="s">
        <v>109</v>
      </c>
      <c r="F13" s="573" t="s">
        <v>110</v>
      </c>
    </row>
    <row r="14" spans="1:6">
      <c r="A14" s="575"/>
      <c r="B14" s="575"/>
      <c r="C14" s="575"/>
      <c r="D14" s="575"/>
      <c r="E14" s="575"/>
      <c r="F14" s="575"/>
    </row>
    <row r="15" spans="1:6">
      <c r="A15" s="560" t="s">
        <v>111</v>
      </c>
      <c r="B15" s="539"/>
      <c r="C15" s="539"/>
      <c r="D15" s="539"/>
      <c r="E15" s="539"/>
      <c r="F15" s="539"/>
    </row>
    <row r="16" spans="1:6" ht="15.75">
      <c r="A16" s="560" t="s">
        <v>112</v>
      </c>
      <c r="B16" s="876" t="s">
        <v>113</v>
      </c>
      <c r="C16" s="876"/>
      <c r="D16" s="876"/>
      <c r="E16" s="876"/>
      <c r="F16" s="876"/>
    </row>
    <row r="17" spans="1:42">
      <c r="A17" s="539"/>
      <c r="B17" s="539"/>
      <c r="C17" s="539"/>
      <c r="D17" s="539"/>
      <c r="E17" s="539"/>
      <c r="F17" s="539"/>
    </row>
    <row r="18" spans="1:42" s="52" customFormat="1" ht="23.1" customHeight="1">
      <c r="A18" s="552" t="s">
        <v>114</v>
      </c>
      <c r="B18" s="552"/>
      <c r="C18" s="552"/>
      <c r="D18" s="552"/>
      <c r="E18" s="552"/>
      <c r="F18" s="552"/>
    </row>
    <row r="19" spans="1:42" s="52" customFormat="1" ht="15" customHeight="1">
      <c r="A19" s="576"/>
      <c r="B19" s="577"/>
      <c r="C19" s="577"/>
      <c r="D19" s="577"/>
      <c r="E19" s="577"/>
      <c r="F19" s="577"/>
    </row>
    <row r="20" spans="1:42">
      <c r="A20" s="560" t="s">
        <v>115</v>
      </c>
      <c r="B20" s="539"/>
      <c r="C20" s="539"/>
      <c r="D20" s="539"/>
      <c r="E20" s="539"/>
      <c r="F20" s="539"/>
    </row>
    <row r="21" spans="1:42" ht="15.75">
      <c r="A21" s="560" t="s">
        <v>112</v>
      </c>
      <c r="B21" s="876" t="s">
        <v>113</v>
      </c>
      <c r="C21" s="876"/>
      <c r="D21" s="876"/>
      <c r="E21" s="876"/>
      <c r="F21" s="876"/>
    </row>
    <row r="22" spans="1:42">
      <c r="A22" s="539"/>
      <c r="B22" s="539"/>
      <c r="C22" s="539"/>
      <c r="D22" s="539"/>
      <c r="E22" s="539"/>
      <c r="F22" s="539"/>
    </row>
    <row r="23" spans="1:42" s="52" customFormat="1" ht="23.1" customHeight="1">
      <c r="A23" s="552" t="s">
        <v>114</v>
      </c>
      <c r="B23" s="552"/>
      <c r="C23" s="552"/>
      <c r="D23" s="552"/>
      <c r="E23" s="552"/>
      <c r="F23" s="552"/>
    </row>
    <row r="24" spans="1:42" s="52" customFormat="1" ht="23.1" customHeight="1">
      <c r="A24" s="551" t="s">
        <v>566</v>
      </c>
      <c r="B24" s="578"/>
      <c r="C24" s="578"/>
      <c r="D24" s="578"/>
      <c r="E24" s="578"/>
      <c r="F24" s="578"/>
    </row>
    <row r="25" spans="1:42" s="52" customFormat="1" ht="23.1" customHeight="1">
      <c r="A25" s="551" t="s">
        <v>544</v>
      </c>
      <c r="B25" s="552"/>
      <c r="C25" s="552"/>
      <c r="D25" s="552"/>
      <c r="E25" s="552"/>
      <c r="F25" s="552"/>
    </row>
    <row r="26" spans="1:42" s="52" customFormat="1" ht="23.1" customHeight="1">
      <c r="A26" s="579"/>
      <c r="B26" s="580"/>
      <c r="C26" s="580"/>
      <c r="D26" s="580"/>
      <c r="E26" s="580"/>
      <c r="F26" s="580"/>
    </row>
    <row r="27" spans="1:42">
      <c r="A27" s="343"/>
      <c r="B27" s="343"/>
      <c r="C27" s="343"/>
      <c r="D27" s="343"/>
      <c r="E27" s="343"/>
      <c r="F27" s="343"/>
      <c r="G27" s="54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4"/>
      <c r="AL27" s="54"/>
      <c r="AM27" s="54"/>
      <c r="AN27" s="54"/>
      <c r="AO27" s="54"/>
      <c r="AP27" s="54"/>
    </row>
    <row r="28" spans="1:42">
      <c r="A28" s="244"/>
      <c r="B28" s="343"/>
      <c r="C28" s="343"/>
      <c r="D28" s="343"/>
      <c r="E28" s="343"/>
      <c r="F28" s="343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</row>
    <row r="29" spans="1:42">
      <c r="A29" s="343"/>
      <c r="B29" s="343"/>
      <c r="C29" s="343"/>
      <c r="D29" s="343"/>
      <c r="E29" s="343"/>
      <c r="F29" s="343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</row>
    <row r="30" spans="1:42"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</row>
    <row r="31" spans="1:42"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</row>
    <row r="32" spans="1:42"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54"/>
      <c r="AN32" s="54"/>
      <c r="AO32" s="54"/>
      <c r="AP32" s="54"/>
    </row>
    <row r="33" spans="1:42">
      <c r="A33" s="54"/>
      <c r="B33" s="54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54"/>
      <c r="AN33" s="54"/>
      <c r="AO33" s="54"/>
      <c r="AP33" s="54"/>
    </row>
    <row r="34" spans="1:42" s="50" customFormat="1" ht="15" customHeight="1">
      <c r="A34" s="59"/>
      <c r="B34" s="59" t="s">
        <v>77</v>
      </c>
      <c r="C34" s="45"/>
      <c r="D34" s="464" t="s">
        <v>547</v>
      </c>
      <c r="E34" s="56"/>
      <c r="F34" s="251"/>
      <c r="G34" s="59"/>
      <c r="H34" s="63"/>
      <c r="I34" s="59"/>
      <c r="J34" s="57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</row>
    <row r="35" spans="1:42" s="71" customFormat="1" ht="15" customHeight="1">
      <c r="A35" s="68"/>
      <c r="B35" s="68" t="s">
        <v>116</v>
      </c>
      <c r="C35" s="46"/>
      <c r="D35" s="335" t="s">
        <v>317</v>
      </c>
      <c r="E35" s="69"/>
      <c r="F35" s="251"/>
      <c r="G35" s="68"/>
      <c r="H35" s="68"/>
      <c r="I35" s="68"/>
      <c r="J35" s="70"/>
      <c r="K35" s="68"/>
      <c r="L35" s="68"/>
      <c r="M35" s="68"/>
      <c r="N35" s="68"/>
      <c r="O35" s="68"/>
      <c r="P35" s="68"/>
      <c r="Q35" s="68"/>
      <c r="R35" s="68"/>
      <c r="S35" s="68"/>
      <c r="T35" s="68"/>
      <c r="U35" s="68"/>
      <c r="V35" s="68"/>
      <c r="W35" s="68"/>
      <c r="X35" s="68"/>
      <c r="Y35" s="68"/>
      <c r="Z35" s="68"/>
      <c r="AA35" s="68"/>
      <c r="AB35" s="68"/>
      <c r="AC35" s="68"/>
      <c r="AD35" s="68"/>
      <c r="AE35" s="68"/>
      <c r="AF35" s="68"/>
      <c r="AG35" s="68"/>
      <c r="AH35" s="68"/>
      <c r="AI35" s="68"/>
      <c r="AJ35" s="68"/>
      <c r="AK35" s="68"/>
      <c r="AL35" s="68"/>
      <c r="AM35" s="68"/>
      <c r="AN35" s="68"/>
      <c r="AO35" s="68"/>
      <c r="AP35" s="68"/>
    </row>
    <row r="36" spans="1:42" s="71" customFormat="1" ht="15" customHeight="1">
      <c r="A36" s="72"/>
      <c r="B36" s="46"/>
      <c r="C36" s="46"/>
      <c r="D36" s="464" t="s">
        <v>546</v>
      </c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</row>
    <row r="37" spans="1:42" s="50" customFormat="1" ht="15" customHeight="1">
      <c r="A37" s="55"/>
      <c r="B37" s="60"/>
      <c r="C37" s="61"/>
      <c r="D37" s="61"/>
      <c r="E37" s="58"/>
      <c r="F37" s="58"/>
      <c r="G37" s="58"/>
      <c r="H37" s="58"/>
      <c r="I37" s="58"/>
      <c r="J37" s="58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</row>
    <row r="38" spans="1:42" s="50" customFormat="1" ht="15" customHeight="1">
      <c r="A38" s="62"/>
      <c r="B38" s="63"/>
      <c r="C38" s="63"/>
      <c r="D38" s="63"/>
      <c r="E38" s="63"/>
      <c r="F38" s="63"/>
      <c r="G38" s="63"/>
      <c r="H38" s="63"/>
      <c r="I38" s="63"/>
      <c r="J38" s="63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</row>
  </sheetData>
  <mergeCells count="6">
    <mergeCell ref="B16:F16"/>
    <mergeCell ref="B21:F21"/>
    <mergeCell ref="A7:F7"/>
    <mergeCell ref="A8:F8"/>
    <mergeCell ref="A9:F9"/>
    <mergeCell ref="A11:F11"/>
  </mergeCells>
  <phoneticPr fontId="9" type="noConversion"/>
  <printOptions horizontalCentered="1"/>
  <pageMargins left="0.43307086614173229" right="0.43307086614173229" top="0.86614173228346458" bottom="0.98425196850393704" header="0.82677165354330717" footer="0.78740157480314965"/>
  <pageSetup scale="98" firstPageNumber="0" orientation="portrait" r:id="rId1"/>
  <headerFooter alignWithMargins="0">
    <oddHeader>&amp;R&amp;12&amp;UANEXO D</oddHeader>
    <oddFooter>&amp;C17</oddFooter>
  </headerFooter>
  <drawing r:id="rId2"/>
  <legacyDrawing r:id="rId3"/>
  <oleObjects>
    <mc:AlternateContent xmlns:mc="http://schemas.openxmlformats.org/markup-compatibility/2006">
      <mc:Choice Requires="x14">
        <oleObject shapeId="9217" r:id="rId4">
          <objectPr defaultSize="0" r:id="rId5">
            <anchor moveWithCells="1" sizeWithCells="1">
              <from>
                <xdr:col>0</xdr:col>
                <xdr:colOff>76200</xdr:colOff>
                <xdr:row>1</xdr:row>
                <xdr:rowOff>95250</xdr:rowOff>
              </from>
              <to>
                <xdr:col>2</xdr:col>
                <xdr:colOff>95250</xdr:colOff>
                <xdr:row>3</xdr:row>
                <xdr:rowOff>161925</xdr:rowOff>
              </to>
            </anchor>
          </objectPr>
        </oleObject>
      </mc:Choice>
      <mc:Fallback>
        <oleObject shapeId="9217" r:id="rId4"/>
      </mc:Fallback>
    </mc:AlternateContent>
  </oleObjects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6:F41"/>
  <sheetViews>
    <sheetView topLeftCell="A34" workbookViewId="0">
      <selection activeCell="E35" sqref="E35:E38"/>
    </sheetView>
  </sheetViews>
  <sheetFormatPr baseColWidth="10" defaultColWidth="14.85546875" defaultRowHeight="15"/>
  <cols>
    <col min="1" max="1" width="35.7109375" style="73" customWidth="1"/>
    <col min="2" max="2" width="21.85546875" style="73" customWidth="1"/>
    <col min="3" max="3" width="19.7109375" style="73" customWidth="1"/>
    <col min="4" max="4" width="21.140625" style="73" customWidth="1"/>
    <col min="5" max="5" width="22" style="73" customWidth="1"/>
    <col min="6" max="6" width="20" style="74" customWidth="1"/>
    <col min="7" max="16384" width="14.85546875" style="73"/>
  </cols>
  <sheetData>
    <row r="6" spans="1:6" ht="15.75">
      <c r="A6" s="883" t="s">
        <v>0</v>
      </c>
      <c r="B6" s="883"/>
      <c r="C6" s="883"/>
      <c r="D6" s="883"/>
      <c r="E6" s="883"/>
      <c r="F6" s="883"/>
    </row>
    <row r="7" spans="1:6">
      <c r="A7" s="884" t="s">
        <v>567</v>
      </c>
      <c r="B7" s="884"/>
      <c r="C7" s="884"/>
      <c r="D7" s="884"/>
      <c r="E7" s="884"/>
      <c r="F7" s="884"/>
    </row>
    <row r="8" spans="1:6">
      <c r="A8" s="885" t="s">
        <v>1</v>
      </c>
      <c r="B8" s="885"/>
      <c r="C8" s="885"/>
      <c r="D8" s="885"/>
      <c r="E8" s="885"/>
      <c r="F8" s="885"/>
    </row>
    <row r="9" spans="1:6">
      <c r="A9" s="885"/>
      <c r="B9" s="885"/>
      <c r="C9" s="885"/>
      <c r="D9" s="885"/>
      <c r="E9" s="885"/>
      <c r="F9" s="885"/>
    </row>
    <row r="10" spans="1:6">
      <c r="A10" s="881" t="s">
        <v>117</v>
      </c>
      <c r="B10" s="881"/>
      <c r="C10" s="881"/>
      <c r="D10" s="881"/>
      <c r="E10" s="881"/>
      <c r="F10" s="881"/>
    </row>
    <row r="11" spans="1:6" ht="13.5" customHeight="1">
      <c r="A11" s="882"/>
      <c r="B11" s="882"/>
      <c r="C11" s="882"/>
      <c r="D11" s="882"/>
      <c r="E11" s="882"/>
      <c r="F11" s="882"/>
    </row>
    <row r="12" spans="1:6" s="75" customFormat="1" ht="26.25" customHeight="1">
      <c r="A12" s="159" t="s">
        <v>118</v>
      </c>
      <c r="B12" s="581" t="s">
        <v>119</v>
      </c>
      <c r="C12" s="581" t="s">
        <v>120</v>
      </c>
      <c r="D12" s="582" t="s">
        <v>121</v>
      </c>
      <c r="E12" s="583" t="s">
        <v>568</v>
      </c>
      <c r="F12" s="583" t="s">
        <v>545</v>
      </c>
    </row>
    <row r="13" spans="1:6" s="75" customFormat="1" ht="15" customHeight="1">
      <c r="A13" s="160" t="s">
        <v>122</v>
      </c>
      <c r="B13" s="584"/>
      <c r="C13" s="584"/>
      <c r="D13" s="584"/>
      <c r="E13" s="584"/>
      <c r="F13" s="584"/>
    </row>
    <row r="14" spans="1:6" s="75" customFormat="1" ht="15" customHeight="1">
      <c r="A14" s="160"/>
      <c r="B14" s="585"/>
      <c r="C14" s="586"/>
      <c r="D14" s="584"/>
      <c r="E14" s="587"/>
      <c r="F14" s="588"/>
    </row>
    <row r="15" spans="1:6" s="48" customFormat="1">
      <c r="A15" s="161" t="s">
        <v>123</v>
      </c>
      <c r="B15" s="589"/>
      <c r="C15" s="590"/>
      <c r="D15" s="591"/>
      <c r="E15" s="590"/>
      <c r="F15" s="589"/>
    </row>
    <row r="16" spans="1:6">
      <c r="A16" s="162"/>
      <c r="B16" s="592"/>
      <c r="C16" s="592"/>
      <c r="D16" s="592"/>
      <c r="E16" s="592"/>
      <c r="F16" s="593"/>
    </row>
    <row r="17" spans="1:6">
      <c r="A17" s="162" t="s">
        <v>124</v>
      </c>
      <c r="B17" s="163">
        <v>7491928922</v>
      </c>
      <c r="C17" s="594">
        <f>136849947+17480785+139175951+90779198</f>
        <v>384285881</v>
      </c>
      <c r="D17" s="595">
        <f>236914944+58766627</f>
        <v>295681571</v>
      </c>
      <c r="E17" s="596">
        <f>SUM(B17+C17-D17)</f>
        <v>7580533232</v>
      </c>
      <c r="F17" s="596">
        <v>7271697298</v>
      </c>
    </row>
    <row r="18" spans="1:6">
      <c r="A18" s="162"/>
      <c r="B18" s="163"/>
      <c r="C18" s="164"/>
      <c r="D18" s="592"/>
      <c r="E18" s="596"/>
      <c r="F18" s="596"/>
    </row>
    <row r="19" spans="1:6">
      <c r="A19" s="162" t="s">
        <v>125</v>
      </c>
      <c r="B19" s="163">
        <v>4154093814</v>
      </c>
      <c r="C19" s="594">
        <f>236914944+58766627</f>
        <v>295681571</v>
      </c>
      <c r="D19" s="595">
        <v>17480785</v>
      </c>
      <c r="E19" s="596">
        <f>SUM(B19+C19-D19)</f>
        <v>4432294600</v>
      </c>
      <c r="F19" s="596">
        <v>3839952348</v>
      </c>
    </row>
    <row r="20" spans="1:6">
      <c r="A20" s="162"/>
      <c r="B20" s="163"/>
      <c r="C20" s="164"/>
      <c r="D20" s="592"/>
      <c r="E20" s="596"/>
      <c r="F20" s="596"/>
    </row>
    <row r="21" spans="1:6">
      <c r="A21" s="162" t="s">
        <v>259</v>
      </c>
      <c r="B21" s="163">
        <v>211692004</v>
      </c>
      <c r="C21" s="594">
        <v>0</v>
      </c>
      <c r="D21" s="597">
        <v>0</v>
      </c>
      <c r="E21" s="596">
        <f>SUM(B21+C21-D21)</f>
        <v>211692004</v>
      </c>
      <c r="F21" s="596">
        <v>214692065</v>
      </c>
    </row>
    <row r="22" spans="1:6">
      <c r="A22" s="162"/>
      <c r="B22" s="163"/>
      <c r="C22" s="164"/>
      <c r="D22" s="592"/>
      <c r="E22" s="596"/>
      <c r="F22" s="596"/>
    </row>
    <row r="23" spans="1:6" s="48" customFormat="1">
      <c r="A23" s="162" t="s">
        <v>258</v>
      </c>
      <c r="B23" s="163">
        <v>4042314345</v>
      </c>
      <c r="C23" s="595">
        <f>181602086+25644915</f>
        <v>207247001</v>
      </c>
      <c r="D23" s="595">
        <v>57748841</v>
      </c>
      <c r="E23" s="596">
        <f>SUM(B23+C23-D23)</f>
        <v>4191812505</v>
      </c>
      <c r="F23" s="596">
        <v>3776799460</v>
      </c>
    </row>
    <row r="24" spans="1:6">
      <c r="A24" s="165"/>
      <c r="B24" s="598"/>
      <c r="C24" s="599"/>
      <c r="D24" s="599"/>
      <c r="E24" s="599"/>
      <c r="F24" s="598"/>
    </row>
    <row r="25" spans="1:6" s="76" customFormat="1" ht="24.95" customHeight="1">
      <c r="A25" s="166" t="s">
        <v>28</v>
      </c>
      <c r="B25" s="600">
        <f>SUM(B17:B23)</f>
        <v>15900029085</v>
      </c>
      <c r="C25" s="600">
        <f>SUM(C17:C23)</f>
        <v>887214453</v>
      </c>
      <c r="D25" s="600">
        <f>SUM(D17:D23)</f>
        <v>370911197</v>
      </c>
      <c r="E25" s="600">
        <f>SUM(E17:E23)</f>
        <v>16416332341</v>
      </c>
      <c r="F25" s="600">
        <f>SUM(F17:F23)</f>
        <v>15103141171</v>
      </c>
    </row>
    <row r="26" spans="1:6">
      <c r="A26" s="167" t="s">
        <v>126</v>
      </c>
      <c r="B26" s="597"/>
      <c r="C26" s="592"/>
      <c r="D26" s="601"/>
      <c r="E26" s="602"/>
      <c r="F26" s="603"/>
    </row>
    <row r="27" spans="1:6">
      <c r="A27" s="162"/>
      <c r="B27" s="597"/>
      <c r="C27" s="592"/>
      <c r="D27" s="601"/>
      <c r="E27" s="602"/>
      <c r="F27" s="603"/>
    </row>
    <row r="28" spans="1:6">
      <c r="A28" s="597" t="s">
        <v>127</v>
      </c>
      <c r="B28" s="163">
        <v>235000000</v>
      </c>
      <c r="C28" s="594">
        <v>0</v>
      </c>
      <c r="D28" s="594">
        <v>0</v>
      </c>
      <c r="E28" s="597">
        <f>SUM(B28+C28-D28)</f>
        <v>235000000</v>
      </c>
      <c r="F28" s="603">
        <v>235000000</v>
      </c>
    </row>
    <row r="29" spans="1:6">
      <c r="A29" s="165"/>
      <c r="B29" s="168"/>
      <c r="C29" s="169"/>
      <c r="D29" s="169"/>
      <c r="E29" s="169"/>
      <c r="F29" s="168"/>
    </row>
    <row r="30" spans="1:6" s="76" customFormat="1" ht="24.95" customHeight="1">
      <c r="A30" s="166" t="s">
        <v>28</v>
      </c>
      <c r="B30" s="170">
        <f>SUM(B26:B29)</f>
        <v>235000000</v>
      </c>
      <c r="C30" s="170">
        <f>SUM(C25:C28)</f>
        <v>887214453</v>
      </c>
      <c r="D30" s="170">
        <f>SUM(D25:D28)</f>
        <v>370911197</v>
      </c>
      <c r="E30" s="170">
        <f>SUM(E25:E28)</f>
        <v>16651332341</v>
      </c>
      <c r="F30" s="170">
        <f>SUM(F25:F29)</f>
        <v>15338141171</v>
      </c>
    </row>
    <row r="31" spans="1:6">
      <c r="A31" s="171"/>
      <c r="B31" s="604"/>
      <c r="C31" s="604"/>
      <c r="D31" s="604"/>
      <c r="E31" s="604"/>
      <c r="F31" s="173"/>
    </row>
    <row r="32" spans="1:6">
      <c r="A32" s="174"/>
      <c r="B32" s="604"/>
      <c r="C32" s="604"/>
      <c r="D32" s="604"/>
      <c r="E32" s="604"/>
      <c r="F32" s="173"/>
    </row>
    <row r="33" spans="1:6">
      <c r="A33" s="172"/>
      <c r="B33" s="604"/>
      <c r="C33" s="604"/>
      <c r="D33" s="604"/>
      <c r="E33" s="604"/>
      <c r="F33" s="173"/>
    </row>
    <row r="34" spans="1:6">
      <c r="A34" s="172"/>
      <c r="B34" s="604"/>
      <c r="C34" s="604"/>
      <c r="D34" s="604"/>
      <c r="E34" s="604"/>
      <c r="F34" s="173"/>
    </row>
    <row r="35" spans="1:6">
      <c r="A35" s="172"/>
      <c r="B35" s="172"/>
      <c r="C35" s="172"/>
      <c r="D35" s="172"/>
      <c r="E35" s="172"/>
      <c r="F35" s="173"/>
    </row>
    <row r="36" spans="1:6" s="61" customFormat="1" ht="15" customHeight="1">
      <c r="A36" s="69" t="s">
        <v>128</v>
      </c>
      <c r="B36" s="175"/>
      <c r="C36" s="464" t="s">
        <v>547</v>
      </c>
      <c r="D36" s="69"/>
      <c r="E36" s="251"/>
      <c r="F36" s="69"/>
    </row>
    <row r="37" spans="1:6" s="61" customFormat="1" ht="15" customHeight="1">
      <c r="A37" s="69" t="s">
        <v>129</v>
      </c>
      <c r="B37" s="175"/>
      <c r="C37" s="335" t="s">
        <v>317</v>
      </c>
      <c r="D37" s="69"/>
      <c r="E37" s="251"/>
      <c r="F37" s="69"/>
    </row>
    <row r="38" spans="1:6" s="61" customFormat="1" ht="15" customHeight="1">
      <c r="A38" s="175"/>
      <c r="B38" s="69"/>
      <c r="C38" s="464" t="s">
        <v>546</v>
      </c>
      <c r="D38" s="69"/>
      <c r="E38" s="172"/>
      <c r="F38" s="172"/>
    </row>
    <row r="39" spans="1:6" s="61" customFormat="1" ht="15" customHeight="1">
      <c r="A39" s="175"/>
      <c r="B39" s="172"/>
      <c r="C39" s="172"/>
      <c r="D39" s="172"/>
      <c r="E39" s="176"/>
      <c r="F39" s="176"/>
    </row>
    <row r="40" spans="1:6" s="61" customFormat="1" ht="15" customHeight="1">
      <c r="A40" s="177"/>
      <c r="B40" s="173"/>
      <c r="C40" s="173"/>
      <c r="D40" s="173"/>
      <c r="E40" s="173"/>
      <c r="F40" s="173"/>
    </row>
    <row r="41" spans="1:6">
      <c r="A41" s="178"/>
      <c r="B41" s="178"/>
      <c r="C41" s="178"/>
      <c r="D41" s="178"/>
      <c r="E41" s="178"/>
      <c r="F41" s="173"/>
    </row>
  </sheetData>
  <mergeCells count="6">
    <mergeCell ref="A10:F10"/>
    <mergeCell ref="A11:F11"/>
    <mergeCell ref="A6:F6"/>
    <mergeCell ref="A7:F7"/>
    <mergeCell ref="A8:F8"/>
    <mergeCell ref="A9:F9"/>
  </mergeCells>
  <phoneticPr fontId="9" type="noConversion"/>
  <printOptions horizontalCentered="1"/>
  <pageMargins left="0.15748031496062992" right="0.15748031496062992" top="0.51181102362204722" bottom="0.70866141732283472" header="0.51181102362204722" footer="0"/>
  <pageSetup scale="89" firstPageNumber="0" orientation="landscape" r:id="rId1"/>
  <headerFooter alignWithMargins="0">
    <oddHeader>&amp;R&amp;12&amp;UANEXO E</oddHeader>
    <oddFooter>&amp;C18</oddFooter>
  </headerFooter>
  <drawing r:id="rId2"/>
  <legacyDrawing r:id="rId3"/>
  <oleObjects>
    <mc:AlternateContent xmlns:mc="http://schemas.openxmlformats.org/markup-compatibility/2006">
      <mc:Choice Requires="x14">
        <oleObject shapeId="10241" r:id="rId4">
          <objectPr defaultSize="0" autoPict="0" r:id="rId5">
            <anchor moveWithCells="1" sizeWithCells="1">
              <from>
                <xdr:col>0</xdr:col>
                <xdr:colOff>161925</xdr:colOff>
                <xdr:row>1</xdr:row>
                <xdr:rowOff>9525</xdr:rowOff>
              </from>
              <to>
                <xdr:col>1</xdr:col>
                <xdr:colOff>485775</xdr:colOff>
                <xdr:row>4</xdr:row>
                <xdr:rowOff>76200</xdr:rowOff>
              </to>
            </anchor>
          </objectPr>
        </oleObject>
      </mc:Choice>
      <mc:Fallback>
        <oleObject shapeId="10241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F56"/>
  <sheetViews>
    <sheetView topLeftCell="A31" workbookViewId="0">
      <selection activeCell="E47" sqref="E47:E53"/>
    </sheetView>
  </sheetViews>
  <sheetFormatPr baseColWidth="10" defaultColWidth="14.85546875" defaultRowHeight="12.75"/>
  <cols>
    <col min="1" max="1" width="5" style="50" customWidth="1"/>
    <col min="2" max="2" width="49.7109375" style="50" customWidth="1"/>
    <col min="3" max="3" width="16.42578125" style="50" customWidth="1"/>
    <col min="4" max="4" width="16.28515625" style="50" customWidth="1"/>
    <col min="5" max="5" width="16.7109375" style="50" customWidth="1"/>
    <col min="6" max="6" width="16.42578125" style="50" customWidth="1"/>
    <col min="7" max="16384" width="14.85546875" style="50"/>
  </cols>
  <sheetData>
    <row r="5" spans="1:6">
      <c r="B5"/>
    </row>
    <row r="7" spans="1:6" s="49" customFormat="1" ht="18">
      <c r="A7" s="43"/>
      <c r="B7" s="43"/>
      <c r="C7" s="43"/>
      <c r="D7" s="43"/>
      <c r="E7" s="43"/>
      <c r="F7" s="43"/>
    </row>
    <row r="8" spans="1:6" s="49" customFormat="1" ht="18">
      <c r="A8" s="44"/>
      <c r="B8" s="44"/>
      <c r="C8" s="44"/>
      <c r="D8" s="44"/>
      <c r="E8" s="44"/>
      <c r="F8" s="44"/>
    </row>
    <row r="9" spans="1:6" s="49" customFormat="1" ht="15.75">
      <c r="A9" s="865" t="s">
        <v>0</v>
      </c>
      <c r="B9" s="865"/>
      <c r="C9" s="865"/>
      <c r="D9" s="865"/>
      <c r="E9" s="865"/>
      <c r="F9" s="865"/>
    </row>
    <row r="10" spans="1:6" s="49" customFormat="1" ht="15">
      <c r="A10" s="866" t="s">
        <v>567</v>
      </c>
      <c r="B10" s="866"/>
      <c r="C10" s="866"/>
      <c r="D10" s="866"/>
      <c r="E10" s="866"/>
      <c r="F10" s="866"/>
    </row>
    <row r="11" spans="1:6" s="49" customFormat="1" ht="15">
      <c r="A11" s="867" t="s">
        <v>1</v>
      </c>
      <c r="B11" s="867"/>
      <c r="C11" s="867"/>
      <c r="D11" s="867"/>
      <c r="E11" s="867"/>
      <c r="F11" s="867"/>
    </row>
    <row r="12" spans="1:6" s="49" customFormat="1" ht="15">
      <c r="A12" s="46"/>
      <c r="B12" s="46"/>
      <c r="C12" s="46"/>
      <c r="D12" s="46"/>
      <c r="E12" s="46"/>
      <c r="F12" s="46"/>
    </row>
    <row r="13" spans="1:6" s="49" customFormat="1" ht="15">
      <c r="A13" s="47"/>
      <c r="B13" s="47"/>
      <c r="C13" s="47"/>
      <c r="D13" s="47"/>
      <c r="E13" s="47"/>
      <c r="F13" s="47"/>
    </row>
    <row r="14" spans="1:6" s="49" customFormat="1" ht="15.75">
      <c r="A14" s="865" t="s">
        <v>130</v>
      </c>
      <c r="B14" s="865"/>
      <c r="C14" s="865"/>
      <c r="D14" s="865"/>
      <c r="E14" s="865"/>
      <c r="F14" s="865"/>
    </row>
    <row r="15" spans="1:6" s="49" customFormat="1" ht="15.75">
      <c r="A15" s="198"/>
      <c r="B15" s="198"/>
      <c r="C15" s="198"/>
      <c r="D15" s="198"/>
      <c r="E15" s="198"/>
      <c r="F15" s="198"/>
    </row>
    <row r="17" spans="1:6" s="77" customFormat="1">
      <c r="A17" s="864" t="s">
        <v>131</v>
      </c>
      <c r="B17" s="864"/>
      <c r="C17" s="856">
        <v>2020</v>
      </c>
      <c r="D17" s="856"/>
      <c r="E17" s="856">
        <v>2019</v>
      </c>
      <c r="F17" s="856"/>
    </row>
    <row r="18" spans="1:6" s="77" customFormat="1">
      <c r="A18" s="864"/>
      <c r="B18" s="864"/>
      <c r="C18" s="856"/>
      <c r="D18" s="856"/>
      <c r="E18" s="856"/>
      <c r="F18" s="856"/>
    </row>
    <row r="19" spans="1:6">
      <c r="A19" s="78"/>
      <c r="B19" s="78"/>
      <c r="C19" s="79"/>
      <c r="D19" s="79"/>
      <c r="E19" s="79"/>
      <c r="F19" s="79"/>
    </row>
    <row r="20" spans="1:6">
      <c r="A20" s="64" t="s">
        <v>132</v>
      </c>
      <c r="B20" s="64" t="s">
        <v>133</v>
      </c>
      <c r="C20" s="605"/>
      <c r="D20" s="605"/>
      <c r="E20" s="605"/>
      <c r="F20" s="605"/>
    </row>
    <row r="21" spans="1:6">
      <c r="A21" s="80"/>
      <c r="B21" s="80"/>
      <c r="C21" s="605"/>
      <c r="D21" s="605"/>
      <c r="E21" s="605"/>
      <c r="F21" s="605"/>
    </row>
    <row r="22" spans="1:6">
      <c r="A22" s="80"/>
      <c r="B22" s="80" t="s">
        <v>134</v>
      </c>
      <c r="C22" s="605"/>
      <c r="D22" s="605"/>
      <c r="E22" s="605"/>
      <c r="F22" s="605"/>
    </row>
    <row r="23" spans="1:6">
      <c r="A23" s="80"/>
      <c r="B23" s="80"/>
      <c r="C23" s="605"/>
      <c r="D23" s="605"/>
      <c r="E23" s="605"/>
      <c r="F23" s="605"/>
    </row>
    <row r="24" spans="1:6">
      <c r="A24" s="80"/>
      <c r="B24" s="81" t="s">
        <v>135</v>
      </c>
      <c r="C24" s="605">
        <v>80846286892</v>
      </c>
      <c r="D24" s="606"/>
      <c r="E24" s="605">
        <v>77156128858</v>
      </c>
      <c r="F24" s="605"/>
    </row>
    <row r="25" spans="1:6">
      <c r="A25" s="80"/>
      <c r="B25" s="81"/>
      <c r="C25" s="605"/>
      <c r="D25" s="606"/>
      <c r="E25" s="605"/>
      <c r="F25" s="605"/>
    </row>
    <row r="26" spans="1:6">
      <c r="A26" s="80"/>
      <c r="B26" s="81"/>
      <c r="C26" s="605"/>
      <c r="D26" s="606"/>
      <c r="E26" s="605"/>
      <c r="F26" s="605"/>
    </row>
    <row r="27" spans="1:6">
      <c r="A27" s="80"/>
      <c r="B27" s="81" t="s">
        <v>136</v>
      </c>
      <c r="C27" s="537"/>
      <c r="D27" s="606"/>
      <c r="E27" s="537"/>
      <c r="F27" s="605"/>
    </row>
    <row r="28" spans="1:6">
      <c r="A28" s="80"/>
      <c r="B28" s="81"/>
      <c r="C28" s="605"/>
      <c r="D28" s="606"/>
      <c r="E28" s="605"/>
      <c r="F28" s="605"/>
    </row>
    <row r="29" spans="1:6">
      <c r="A29" s="80"/>
      <c r="B29" s="81" t="s">
        <v>137</v>
      </c>
      <c r="C29" s="605">
        <f>31451146623+2989963202</f>
        <v>34441109825</v>
      </c>
      <c r="D29" s="606"/>
      <c r="E29" s="605">
        <v>32803255348</v>
      </c>
      <c r="F29" s="605"/>
    </row>
    <row r="30" spans="1:6">
      <c r="A30" s="80"/>
      <c r="B30" s="81"/>
      <c r="C30" s="605"/>
      <c r="D30" s="606"/>
      <c r="E30" s="605"/>
      <c r="F30" s="605"/>
    </row>
    <row r="31" spans="1:6">
      <c r="A31" s="80"/>
      <c r="B31" s="81"/>
      <c r="C31" s="605"/>
      <c r="D31" s="606"/>
      <c r="E31" s="605"/>
      <c r="F31" s="605"/>
    </row>
    <row r="32" spans="1:6">
      <c r="A32" s="80"/>
      <c r="B32" s="81" t="s">
        <v>138</v>
      </c>
      <c r="C32" s="605"/>
      <c r="D32" s="606"/>
      <c r="E32" s="605"/>
      <c r="F32" s="605"/>
    </row>
    <row r="33" spans="1:6">
      <c r="A33" s="80"/>
      <c r="B33" s="81"/>
      <c r="C33" s="605"/>
      <c r="D33" s="606"/>
      <c r="E33" s="605"/>
      <c r="F33" s="605"/>
    </row>
    <row r="34" spans="1:6">
      <c r="A34" s="80"/>
      <c r="B34" s="81" t="s">
        <v>135</v>
      </c>
      <c r="C34" s="605">
        <v>-83836250094</v>
      </c>
      <c r="D34" s="606"/>
      <c r="E34" s="605">
        <v>-75535989205</v>
      </c>
      <c r="F34" s="605"/>
    </row>
    <row r="35" spans="1:6">
      <c r="A35" s="80"/>
      <c r="B35" s="81"/>
      <c r="C35" s="605"/>
      <c r="D35" s="606"/>
      <c r="E35" s="605"/>
      <c r="F35" s="605"/>
    </row>
    <row r="36" spans="1:6">
      <c r="A36" s="64" t="s">
        <v>139</v>
      </c>
      <c r="B36" s="82" t="s">
        <v>140</v>
      </c>
      <c r="C36" s="605"/>
      <c r="D36" s="606"/>
      <c r="E36" s="605"/>
      <c r="F36" s="605"/>
    </row>
    <row r="37" spans="1:6">
      <c r="A37" s="80"/>
      <c r="B37" s="80"/>
      <c r="C37" s="605"/>
      <c r="D37" s="605"/>
      <c r="E37" s="605"/>
      <c r="F37" s="605"/>
    </row>
    <row r="38" spans="1:6">
      <c r="A38" s="80"/>
      <c r="B38" s="80"/>
      <c r="C38" s="605"/>
      <c r="D38" s="607"/>
      <c r="E38" s="605"/>
      <c r="F38" s="608"/>
    </row>
    <row r="39" spans="1:6" s="83" customFormat="1" ht="32.25" customHeight="1" thickBot="1">
      <c r="A39" s="886" t="s">
        <v>141</v>
      </c>
      <c r="B39" s="886"/>
      <c r="C39" s="609"/>
      <c r="D39" s="610">
        <f>SUM(C24:C34)</f>
        <v>31451146623</v>
      </c>
      <c r="E39" s="609"/>
      <c r="F39" s="610">
        <f>SUM(E21:E36)</f>
        <v>34423395001</v>
      </c>
    </row>
    <row r="40" spans="1:6" ht="13.5" thickTop="1">
      <c r="A40" s="84"/>
      <c r="B40" s="59"/>
      <c r="C40" s="245"/>
      <c r="D40" s="63"/>
      <c r="E40" s="245"/>
      <c r="F40" s="611"/>
    </row>
    <row r="41" spans="1:6">
      <c r="A41" s="59"/>
      <c r="B41" s="59"/>
      <c r="C41" s="245"/>
      <c r="D41" s="63"/>
      <c r="E41" s="245"/>
      <c r="F41" s="245"/>
    </row>
    <row r="42" spans="1:6">
      <c r="A42" s="59"/>
      <c r="B42" s="59"/>
      <c r="C42" s="245"/>
      <c r="D42" s="612"/>
      <c r="E42" s="245"/>
      <c r="F42" s="612"/>
    </row>
    <row r="43" spans="1:6">
      <c r="A43" s="150"/>
      <c r="B43" s="59"/>
      <c r="C43" s="245"/>
      <c r="D43" s="245"/>
      <c r="E43" s="245"/>
      <c r="F43" s="246"/>
    </row>
    <row r="44" spans="1:6">
      <c r="A44" s="59"/>
      <c r="B44" s="59"/>
      <c r="C44" s="245"/>
      <c r="D44" s="246"/>
      <c r="E44" s="245"/>
      <c r="F44" s="245"/>
    </row>
    <row r="45" spans="1:6">
      <c r="A45" s="59"/>
      <c r="B45" s="59"/>
      <c r="C45" s="59"/>
      <c r="D45" s="59"/>
      <c r="E45" s="59"/>
      <c r="F45" s="151"/>
    </row>
    <row r="46" spans="1:6">
      <c r="A46" s="59"/>
      <c r="B46" s="59"/>
      <c r="C46" s="59"/>
      <c r="D46" s="59"/>
      <c r="E46" s="59"/>
      <c r="F46" s="151"/>
    </row>
    <row r="47" spans="1:6">
      <c r="A47" s="59"/>
      <c r="B47" s="59"/>
      <c r="C47" s="59"/>
      <c r="D47" s="151"/>
      <c r="E47" s="59"/>
      <c r="F47" s="59"/>
    </row>
    <row r="48" spans="1:6">
      <c r="A48" s="59"/>
      <c r="B48" s="59"/>
      <c r="C48" s="59"/>
      <c r="D48" s="59"/>
      <c r="E48" s="59"/>
      <c r="F48" s="59"/>
    </row>
    <row r="49" spans="1:6" s="59" customFormat="1" ht="15" customHeight="1">
      <c r="A49" s="59" t="s">
        <v>142</v>
      </c>
      <c r="C49" s="464" t="s">
        <v>547</v>
      </c>
      <c r="D49" s="56"/>
      <c r="E49" s="251"/>
      <c r="F49" s="57"/>
    </row>
    <row r="50" spans="1:6" s="59" customFormat="1" ht="15" customHeight="1">
      <c r="A50" s="59" t="s">
        <v>143</v>
      </c>
      <c r="C50" s="335" t="s">
        <v>317</v>
      </c>
      <c r="D50" s="56"/>
      <c r="E50" s="251"/>
      <c r="F50" s="58"/>
    </row>
    <row r="51" spans="1:6" s="59" customFormat="1" ht="15" customHeight="1">
      <c r="C51" s="464" t="s">
        <v>546</v>
      </c>
    </row>
    <row r="52" spans="1:6" s="59" customFormat="1" ht="15" customHeight="1">
      <c r="A52" s="55"/>
      <c r="B52" s="55"/>
      <c r="C52" s="60"/>
      <c r="D52" s="61"/>
      <c r="E52" s="61"/>
      <c r="F52" s="58"/>
    </row>
    <row r="53" spans="1:6" s="59" customFormat="1" ht="15" customHeight="1">
      <c r="A53" s="62"/>
      <c r="B53" s="62"/>
      <c r="C53" s="63"/>
      <c r="D53" s="63"/>
      <c r="E53" s="63"/>
      <c r="F53" s="63"/>
    </row>
    <row r="55" spans="1:6" ht="15">
      <c r="A55" s="49"/>
      <c r="B55" s="49"/>
    </row>
    <row r="56" spans="1:6" ht="15">
      <c r="A56" s="49"/>
      <c r="B56" s="49"/>
    </row>
  </sheetData>
  <mergeCells count="8">
    <mergeCell ref="A39:B39"/>
    <mergeCell ref="A9:F9"/>
    <mergeCell ref="A10:F10"/>
    <mergeCell ref="A11:F11"/>
    <mergeCell ref="A14:F14"/>
    <mergeCell ref="A17:B18"/>
    <mergeCell ref="C17:D18"/>
    <mergeCell ref="E17:F18"/>
  </mergeCells>
  <phoneticPr fontId="9" type="noConversion"/>
  <printOptions horizontalCentered="1"/>
  <pageMargins left="0.59055118110236227" right="0.39370078740157483" top="0.70866141732283472" bottom="0.98425196850393704" header="0.70866141732283472" footer="0.78740157480314965"/>
  <pageSetup scale="81" firstPageNumber="0" orientation="portrait" r:id="rId1"/>
  <headerFooter alignWithMargins="0">
    <oddHeader>&amp;R&amp;12&amp;UANEXO F</oddHeader>
    <oddFooter>&amp;C19</oddFooter>
  </headerFooter>
  <drawing r:id="rId2"/>
  <legacyDrawing r:id="rId3"/>
  <oleObjects>
    <mc:AlternateContent xmlns:mc="http://schemas.openxmlformats.org/markup-compatibility/2006">
      <mc:Choice Requires="x14">
        <oleObject shapeId="11265" r:id="rId4">
          <objectPr defaultSize="0" autoPict="0" r:id="rId5">
            <anchor moveWithCells="1" sizeWithCells="1">
              <from>
                <xdr:col>1</xdr:col>
                <xdr:colOff>161925</xdr:colOff>
                <xdr:row>1</xdr:row>
                <xdr:rowOff>38100</xdr:rowOff>
              </from>
              <to>
                <xdr:col>1</xdr:col>
                <xdr:colOff>2676525</xdr:colOff>
                <xdr:row>4</xdr:row>
                <xdr:rowOff>38100</xdr:rowOff>
              </to>
            </anchor>
          </objectPr>
        </oleObject>
      </mc:Choice>
      <mc:Fallback>
        <oleObject shapeId="11265" r:id="rId4"/>
      </mc:Fallback>
    </mc:AlternateContent>
  </oleObjects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H101"/>
  <sheetViews>
    <sheetView topLeftCell="A65" workbookViewId="0">
      <selection activeCell="E74" sqref="E74:E78"/>
    </sheetView>
  </sheetViews>
  <sheetFormatPr baseColWidth="10" defaultColWidth="14" defaultRowHeight="12.75"/>
  <cols>
    <col min="1" max="1" width="46.28515625" style="217" customWidth="1"/>
    <col min="2" max="2" width="14.140625" style="217" customWidth="1"/>
    <col min="3" max="3" width="14" style="85" customWidth="1"/>
    <col min="4" max="4" width="12.5703125" style="86" customWidth="1"/>
    <col min="5" max="5" width="19.7109375" style="85" customWidth="1"/>
    <col min="6" max="6" width="19.28515625" style="85" customWidth="1"/>
    <col min="7" max="7" width="16.28515625" style="217" customWidth="1"/>
    <col min="8" max="16384" width="14" style="217"/>
  </cols>
  <sheetData>
    <row r="2" spans="1:6">
      <c r="F2" s="87" t="s">
        <v>144</v>
      </c>
    </row>
    <row r="3" spans="1:6">
      <c r="F3" s="87"/>
    </row>
    <row r="4" spans="1:6">
      <c r="A4" s="199"/>
    </row>
    <row r="7" spans="1:6" ht="20.25">
      <c r="F7" s="88"/>
    </row>
    <row r="8" spans="1:6" s="218" customFormat="1" ht="15.75">
      <c r="A8" s="887" t="s">
        <v>145</v>
      </c>
      <c r="B8" s="887"/>
      <c r="C8" s="887"/>
      <c r="D8" s="887"/>
      <c r="E8" s="887"/>
      <c r="F8" s="887"/>
    </row>
    <row r="9" spans="1:6" s="218" customFormat="1" ht="15.75">
      <c r="A9" s="219"/>
      <c r="B9" s="219"/>
      <c r="C9" s="219"/>
      <c r="D9" s="219"/>
      <c r="E9" s="219"/>
      <c r="F9" s="219"/>
    </row>
    <row r="10" spans="1:6" s="218" customFormat="1" ht="15.75">
      <c r="A10" s="219"/>
      <c r="B10" s="219"/>
      <c r="C10" s="219"/>
      <c r="D10" s="219"/>
      <c r="E10" s="219"/>
      <c r="F10" s="219"/>
    </row>
    <row r="11" spans="1:6" s="218" customFormat="1" ht="15.75">
      <c r="A11" s="219"/>
      <c r="B11" s="219"/>
      <c r="C11" s="219"/>
      <c r="D11" s="219"/>
      <c r="E11" s="219"/>
      <c r="F11" s="219"/>
    </row>
    <row r="12" spans="1:6" s="218" customFormat="1" ht="15.75">
      <c r="A12" s="888" t="s">
        <v>567</v>
      </c>
      <c r="B12" s="888"/>
      <c r="C12" s="888"/>
      <c r="D12" s="888"/>
      <c r="E12" s="888"/>
      <c r="F12" s="888"/>
    </row>
    <row r="13" spans="1:6">
      <c r="A13" s="888" t="s">
        <v>1</v>
      </c>
      <c r="B13" s="888"/>
      <c r="C13" s="888"/>
      <c r="D13" s="888"/>
      <c r="E13" s="888"/>
      <c r="F13" s="888"/>
    </row>
    <row r="14" spans="1:6" ht="15">
      <c r="A14" s="220"/>
      <c r="B14" s="220"/>
      <c r="C14" s="220"/>
      <c r="D14" s="221"/>
      <c r="E14" s="220"/>
      <c r="F14" s="220"/>
    </row>
    <row r="15" spans="1:6" ht="15.75">
      <c r="A15" s="889" t="s">
        <v>146</v>
      </c>
      <c r="B15" s="889"/>
      <c r="C15" s="889"/>
      <c r="D15" s="889"/>
      <c r="E15" s="889"/>
      <c r="F15" s="889"/>
    </row>
    <row r="16" spans="1:6">
      <c r="A16" s="222"/>
      <c r="B16" s="222"/>
    </row>
    <row r="17" spans="1:7" ht="15" customHeight="1">
      <c r="A17" s="890" t="s">
        <v>131</v>
      </c>
      <c r="B17" s="890" t="s">
        <v>147</v>
      </c>
      <c r="C17" s="890"/>
      <c r="D17" s="891" t="s">
        <v>148</v>
      </c>
      <c r="E17" s="892" t="s">
        <v>149</v>
      </c>
      <c r="F17" s="892"/>
    </row>
    <row r="18" spans="1:7" ht="15" customHeight="1">
      <c r="A18" s="890"/>
      <c r="B18" s="890"/>
      <c r="C18" s="890"/>
      <c r="D18" s="891"/>
      <c r="E18" s="892" t="s">
        <v>150</v>
      </c>
      <c r="F18" s="892"/>
    </row>
    <row r="19" spans="1:7" ht="15" customHeight="1">
      <c r="A19" s="890"/>
      <c r="B19" s="223" t="s">
        <v>92</v>
      </c>
      <c r="C19" s="89" t="s">
        <v>151</v>
      </c>
      <c r="D19" s="891"/>
      <c r="E19" s="197" t="s">
        <v>568</v>
      </c>
      <c r="F19" s="197" t="s">
        <v>545</v>
      </c>
    </row>
    <row r="20" spans="1:7" s="226" customFormat="1" ht="24.95" customHeight="1">
      <c r="A20" s="224" t="s">
        <v>152</v>
      </c>
      <c r="B20" s="225"/>
      <c r="C20" s="90"/>
      <c r="D20" s="90"/>
      <c r="E20" s="91"/>
      <c r="F20" s="91"/>
    </row>
    <row r="21" spans="1:7" s="226" customFormat="1" ht="14.25" customHeight="1">
      <c r="A21" s="227" t="s">
        <v>153</v>
      </c>
      <c r="B21" s="228"/>
      <c r="C21" s="92"/>
      <c r="D21" s="93"/>
      <c r="E21" s="94"/>
      <c r="F21" s="94"/>
    </row>
    <row r="22" spans="1:7" s="230" customFormat="1" ht="14.25">
      <c r="A22" s="229" t="s">
        <v>225</v>
      </c>
      <c r="B22" s="613" t="s">
        <v>154</v>
      </c>
      <c r="C22" s="95">
        <v>1023672.08</v>
      </c>
      <c r="D22" s="614">
        <v>6554.28</v>
      </c>
      <c r="E22" s="96">
        <f t="shared" ref="E22" si="0">C22*D22</f>
        <v>6709433440.5023994</v>
      </c>
      <c r="F22" s="96">
        <v>2917147621.7839999</v>
      </c>
    </row>
    <row r="23" spans="1:7" s="230" customFormat="1" ht="14.25">
      <c r="A23" s="229" t="s">
        <v>155</v>
      </c>
      <c r="B23" s="613" t="s">
        <v>154</v>
      </c>
      <c r="C23" s="95">
        <v>4904154.0599999996</v>
      </c>
      <c r="D23" s="614">
        <v>6554.28</v>
      </c>
      <c r="E23" s="96">
        <f t="shared" ref="E23:E25" si="1">C23*D23</f>
        <v>32143198872.376797</v>
      </c>
      <c r="F23" s="96">
        <v>28716533046.225201</v>
      </c>
    </row>
    <row r="24" spans="1:7" s="230" customFormat="1" ht="14.25">
      <c r="A24" s="229" t="s">
        <v>263</v>
      </c>
      <c r="B24" s="613" t="s">
        <v>154</v>
      </c>
      <c r="C24" s="95">
        <v>162198.39999999999</v>
      </c>
      <c r="D24" s="614">
        <v>6554.28</v>
      </c>
      <c r="E24" s="96">
        <f t="shared" si="1"/>
        <v>1063093729.152</v>
      </c>
      <c r="F24" s="96">
        <v>2365915053.6845999</v>
      </c>
    </row>
    <row r="25" spans="1:7" s="230" customFormat="1" ht="14.25">
      <c r="A25" s="229" t="s">
        <v>156</v>
      </c>
      <c r="B25" s="613" t="s">
        <v>154</v>
      </c>
      <c r="C25" s="95">
        <v>1944389.2</v>
      </c>
      <c r="D25" s="614">
        <v>6554.28</v>
      </c>
      <c r="E25" s="96">
        <f t="shared" si="1"/>
        <v>12744071245.775999</v>
      </c>
      <c r="F25" s="96">
        <v>15035532168.443602</v>
      </c>
      <c r="G25" s="232"/>
    </row>
    <row r="26" spans="1:7" s="232" customFormat="1" ht="24.95" customHeight="1">
      <c r="A26" s="231" t="s">
        <v>157</v>
      </c>
      <c r="B26" s="688"/>
      <c r="C26" s="689">
        <f>SUM(C22:C25)</f>
        <v>8034413.7400000002</v>
      </c>
      <c r="D26" s="689"/>
      <c r="E26" s="690">
        <f>SUM(E22:E25)</f>
        <v>52659797287.807198</v>
      </c>
      <c r="F26" s="690">
        <f>SUM(F22:F25)</f>
        <v>49035127890.137405</v>
      </c>
    </row>
    <row r="27" spans="1:7" s="230" customFormat="1" ht="14.25" hidden="1">
      <c r="A27" s="229" t="s">
        <v>158</v>
      </c>
      <c r="B27" s="233"/>
      <c r="C27" s="95"/>
      <c r="D27" s="154"/>
      <c r="E27" s="96">
        <v>0</v>
      </c>
      <c r="F27" s="96">
        <v>0</v>
      </c>
    </row>
    <row r="28" spans="1:7" s="230" customFormat="1" ht="14.25" hidden="1">
      <c r="A28" s="229"/>
      <c r="B28" s="233"/>
      <c r="C28" s="95"/>
      <c r="D28" s="154"/>
      <c r="E28" s="96"/>
      <c r="F28" s="96"/>
    </row>
    <row r="29" spans="1:7" s="230" customFormat="1" ht="14.25" hidden="1">
      <c r="A29" s="229" t="s">
        <v>159</v>
      </c>
      <c r="B29" s="233"/>
      <c r="C29" s="95"/>
      <c r="D29" s="154"/>
      <c r="E29" s="97">
        <v>0</v>
      </c>
      <c r="F29" s="97">
        <v>0</v>
      </c>
    </row>
    <row r="30" spans="1:7" s="230" customFormat="1" ht="14.25" hidden="1">
      <c r="A30" s="229"/>
      <c r="B30" s="233"/>
      <c r="C30" s="95"/>
      <c r="D30" s="154"/>
      <c r="E30" s="96"/>
      <c r="F30" s="96"/>
    </row>
    <row r="31" spans="1:7" s="230" customFormat="1" ht="14.25">
      <c r="A31" s="229"/>
      <c r="B31" s="233"/>
      <c r="C31" s="95"/>
      <c r="D31" s="154"/>
      <c r="E31" s="96"/>
      <c r="F31" s="96"/>
    </row>
    <row r="32" spans="1:7" s="230" customFormat="1" ht="15">
      <c r="A32" s="234" t="s">
        <v>158</v>
      </c>
      <c r="B32" s="233"/>
      <c r="C32" s="95"/>
      <c r="D32" s="154"/>
      <c r="E32" s="96"/>
      <c r="F32" s="96"/>
    </row>
    <row r="33" spans="1:8" s="230" customFormat="1" ht="14.25">
      <c r="A33" s="229" t="s">
        <v>155</v>
      </c>
      <c r="B33" s="613" t="s">
        <v>154</v>
      </c>
      <c r="C33" s="95">
        <v>1174542.02</v>
      </c>
      <c r="D33" s="614">
        <v>6554.28</v>
      </c>
      <c r="E33" s="96">
        <f t="shared" ref="E33" si="2">C33*D33</f>
        <v>7698277270.8456001</v>
      </c>
      <c r="F33" s="96">
        <v>4534785794.7348003</v>
      </c>
    </row>
    <row r="34" spans="1:8" s="230" customFormat="1" ht="14.25">
      <c r="A34" s="229" t="s">
        <v>267</v>
      </c>
      <c r="B34" s="613" t="s">
        <v>154</v>
      </c>
      <c r="C34" s="95">
        <v>213402.97000000003</v>
      </c>
      <c r="D34" s="614">
        <v>6554.28</v>
      </c>
      <c r="E34" s="96">
        <f t="shared" ref="E34" si="3">C34*D34</f>
        <v>1398702818.2116001</v>
      </c>
      <c r="F34" s="96">
        <v>1187224421.8427999</v>
      </c>
    </row>
    <row r="35" spans="1:8" s="232" customFormat="1" ht="24.95" customHeight="1">
      <c r="A35" s="231" t="s">
        <v>157</v>
      </c>
      <c r="B35" s="688" t="s">
        <v>154</v>
      </c>
      <c r="C35" s="689">
        <f>SUM(C33:C34)</f>
        <v>1387944.99</v>
      </c>
      <c r="D35" s="690"/>
      <c r="E35" s="690">
        <f>SUM(E33:E34)</f>
        <v>9096980089.0571995</v>
      </c>
      <c r="F35" s="690">
        <f>SUM(F33:F34)</f>
        <v>5722010216.5776005</v>
      </c>
    </row>
    <row r="36" spans="1:8" s="230" customFormat="1" ht="14.25">
      <c r="A36" s="229"/>
      <c r="B36" s="233"/>
      <c r="C36" s="95"/>
      <c r="D36" s="615"/>
      <c r="E36" s="96"/>
      <c r="F36" s="96"/>
    </row>
    <row r="37" spans="1:8" s="236" customFormat="1" ht="24.95" customHeight="1">
      <c r="A37" s="235" t="s">
        <v>160</v>
      </c>
      <c r="B37" s="470"/>
      <c r="C37" s="616">
        <f>SUM(C26+C35)</f>
        <v>9422358.7300000004</v>
      </c>
      <c r="D37" s="617"/>
      <c r="E37" s="617">
        <f>SUM(E26+E35)</f>
        <v>61756777376.864395</v>
      </c>
      <c r="F37" s="617">
        <f>SUM(F26+F35)</f>
        <v>54757138106.715004</v>
      </c>
    </row>
    <row r="38" spans="1:8" s="238" customFormat="1" ht="24.95" customHeight="1">
      <c r="A38" s="227" t="s">
        <v>161</v>
      </c>
      <c r="B38" s="237"/>
      <c r="C38" s="98"/>
      <c r="D38" s="99"/>
      <c r="E38" s="100"/>
      <c r="F38" s="101"/>
    </row>
    <row r="39" spans="1:8" s="238" customFormat="1" ht="24.95" customHeight="1">
      <c r="A39" s="227" t="s">
        <v>162</v>
      </c>
      <c r="B39" s="237"/>
      <c r="C39" s="98"/>
      <c r="D39" s="99"/>
      <c r="E39" s="100"/>
      <c r="F39" s="101"/>
    </row>
    <row r="40" spans="1:8" s="230" customFormat="1" ht="14.25">
      <c r="A40" s="229" t="s">
        <v>261</v>
      </c>
      <c r="B40" s="613" t="s">
        <v>154</v>
      </c>
      <c r="C40" s="95">
        <v>0</v>
      </c>
      <c r="D40" s="95">
        <v>6571.73</v>
      </c>
      <c r="E40" s="96">
        <f>C40*D40</f>
        <v>0</v>
      </c>
      <c r="F40" s="96">
        <v>0</v>
      </c>
      <c r="G40" s="239"/>
      <c r="H40" s="239"/>
    </row>
    <row r="41" spans="1:8" s="230" customFormat="1" ht="14.25">
      <c r="A41" s="229" t="s">
        <v>226</v>
      </c>
      <c r="B41" s="613" t="s">
        <v>154</v>
      </c>
      <c r="C41" s="95">
        <v>0</v>
      </c>
      <c r="D41" s="95">
        <v>6571.73</v>
      </c>
      <c r="E41" s="96">
        <f>C41*D41</f>
        <v>0</v>
      </c>
      <c r="F41" s="96">
        <v>0</v>
      </c>
    </row>
    <row r="42" spans="1:8" s="230" customFormat="1" ht="14.25">
      <c r="A42" s="229" t="s">
        <v>163</v>
      </c>
      <c r="B42" s="613" t="s">
        <v>154</v>
      </c>
      <c r="C42" s="95">
        <v>89136.03</v>
      </c>
      <c r="D42" s="95">
        <v>6571.73</v>
      </c>
      <c r="E42" s="96">
        <f>C42*D42</f>
        <v>585777922.43189991</v>
      </c>
      <c r="F42" s="96">
        <v>184214996.09400001</v>
      </c>
    </row>
    <row r="43" spans="1:8" s="230" customFormat="1" ht="14.25">
      <c r="A43" s="229" t="s">
        <v>164</v>
      </c>
      <c r="B43" s="613" t="s">
        <v>154</v>
      </c>
      <c r="C43" s="95">
        <v>1435276.27</v>
      </c>
      <c r="D43" s="95">
        <v>6571.73</v>
      </c>
      <c r="E43" s="96">
        <f>C43*D43</f>
        <v>9432248121.8470993</v>
      </c>
      <c r="F43" s="96">
        <v>14670412448.4545</v>
      </c>
    </row>
    <row r="44" spans="1:8" s="230" customFormat="1" ht="14.25">
      <c r="A44" s="229" t="s">
        <v>165</v>
      </c>
      <c r="B44" s="613" t="s">
        <v>154</v>
      </c>
      <c r="C44" s="95">
        <v>161199.82</v>
      </c>
      <c r="D44" s="95">
        <v>6571.73</v>
      </c>
      <c r="E44" s="96">
        <f>C44*D44</f>
        <v>1059361693.0885999</v>
      </c>
      <c r="F44" s="96">
        <v>1089368234.7795</v>
      </c>
    </row>
    <row r="45" spans="1:8" s="232" customFormat="1" ht="24.95" customHeight="1">
      <c r="A45" s="235" t="s">
        <v>246</v>
      </c>
      <c r="B45" s="688"/>
      <c r="C45" s="616">
        <f>SUM(C40:C44)</f>
        <v>1685612.12</v>
      </c>
      <c r="D45" s="691"/>
      <c r="E45" s="617">
        <f>SUM(E40:E44)</f>
        <v>11077387737.367599</v>
      </c>
      <c r="F45" s="617">
        <f>SUM(F40:F44)</f>
        <v>15943995679.327999</v>
      </c>
      <c r="G45" s="236"/>
    </row>
    <row r="46" spans="1:8" s="236" customFormat="1" ht="24.95" customHeight="1">
      <c r="A46" s="240"/>
      <c r="B46" s="241"/>
      <c r="C46" s="102"/>
      <c r="D46" s="103"/>
      <c r="E46" s="103"/>
      <c r="F46" s="103"/>
    </row>
    <row r="47" spans="1:8" ht="15.75">
      <c r="A47" s="889" t="s">
        <v>166</v>
      </c>
      <c r="B47" s="889"/>
      <c r="C47" s="889"/>
      <c r="D47" s="889"/>
      <c r="E47" s="889"/>
      <c r="F47" s="889"/>
    </row>
    <row r="48" spans="1:8">
      <c r="A48" s="222"/>
      <c r="B48" s="222"/>
      <c r="D48" s="104"/>
    </row>
    <row r="49" spans="1:6" ht="15" customHeight="1">
      <c r="A49" s="890" t="s">
        <v>131</v>
      </c>
      <c r="B49" s="890" t="s">
        <v>147</v>
      </c>
      <c r="C49" s="890"/>
      <c r="D49" s="893" t="s">
        <v>148</v>
      </c>
      <c r="E49" s="892" t="s">
        <v>149</v>
      </c>
      <c r="F49" s="892"/>
    </row>
    <row r="50" spans="1:6" ht="15" customHeight="1">
      <c r="A50" s="890"/>
      <c r="B50" s="890"/>
      <c r="C50" s="890"/>
      <c r="D50" s="893"/>
      <c r="E50" s="892" t="s">
        <v>150</v>
      </c>
      <c r="F50" s="892"/>
    </row>
    <row r="51" spans="1:6" ht="15" customHeight="1">
      <c r="A51" s="890"/>
      <c r="B51" s="223" t="s">
        <v>92</v>
      </c>
      <c r="C51" s="89" t="s">
        <v>151</v>
      </c>
      <c r="D51" s="893"/>
      <c r="E51" s="197" t="s">
        <v>568</v>
      </c>
      <c r="F51" s="197" t="s">
        <v>545</v>
      </c>
    </row>
    <row r="52" spans="1:6" s="226" customFormat="1" ht="24.95" customHeight="1">
      <c r="A52" s="224" t="s">
        <v>152</v>
      </c>
      <c r="B52" s="225"/>
      <c r="C52" s="90"/>
      <c r="D52" s="91"/>
      <c r="E52" s="91"/>
      <c r="F52" s="91"/>
    </row>
    <row r="53" spans="1:6" s="226" customFormat="1" ht="14.25" customHeight="1">
      <c r="A53" s="227" t="s">
        <v>153</v>
      </c>
      <c r="B53" s="228"/>
      <c r="C53" s="92"/>
      <c r="D53" s="93"/>
      <c r="E53" s="94"/>
      <c r="F53" s="94"/>
    </row>
    <row r="54" spans="1:6" s="230" customFormat="1" ht="14.25">
      <c r="A54" s="229" t="s">
        <v>156</v>
      </c>
      <c r="B54" s="613" t="s">
        <v>167</v>
      </c>
      <c r="C54" s="95">
        <v>288000.65999999997</v>
      </c>
      <c r="D54" s="614">
        <v>7210.37</v>
      </c>
      <c r="E54" s="96">
        <f>C54*D54</f>
        <v>2076591318.8441999</v>
      </c>
      <c r="F54" s="96">
        <v>1934596662.9792001</v>
      </c>
    </row>
    <row r="55" spans="1:6" s="230" customFormat="1" ht="14.25" hidden="1">
      <c r="A55" s="229" t="s">
        <v>158</v>
      </c>
      <c r="B55" s="233"/>
      <c r="C55" s="95"/>
      <c r="D55" s="615"/>
      <c r="E55" s="96">
        <v>0</v>
      </c>
      <c r="F55" s="96">
        <v>0</v>
      </c>
    </row>
    <row r="56" spans="1:6" s="230" customFormat="1" ht="14.25" hidden="1">
      <c r="A56" s="229"/>
      <c r="B56" s="233"/>
      <c r="C56" s="95"/>
      <c r="D56" s="615"/>
      <c r="E56" s="96"/>
      <c r="F56" s="96"/>
    </row>
    <row r="57" spans="1:6" s="230" customFormat="1" ht="14.25" hidden="1">
      <c r="A57" s="229" t="s">
        <v>159</v>
      </c>
      <c r="B57" s="233"/>
      <c r="C57" s="95"/>
      <c r="D57" s="615"/>
      <c r="E57" s="97">
        <v>0</v>
      </c>
      <c r="F57" s="97">
        <v>0</v>
      </c>
    </row>
    <row r="58" spans="1:6" s="230" customFormat="1" ht="14.25" hidden="1">
      <c r="A58" s="229"/>
      <c r="B58" s="233"/>
      <c r="C58" s="95"/>
      <c r="D58" s="615"/>
      <c r="E58" s="96"/>
      <c r="F58" s="96"/>
    </row>
    <row r="59" spans="1:6" s="236" customFormat="1" ht="24.95" customHeight="1">
      <c r="A59" s="235" t="s">
        <v>160</v>
      </c>
      <c r="B59" s="467"/>
      <c r="C59" s="616">
        <f>SUM(C54:C58)</f>
        <v>288000.65999999997</v>
      </c>
      <c r="D59" s="616"/>
      <c r="E59" s="617">
        <f>SUM(E54)</f>
        <v>2076591318.8441999</v>
      </c>
      <c r="F59" s="617">
        <f>SUM(F54)</f>
        <v>1934596662.9792001</v>
      </c>
    </row>
    <row r="60" spans="1:6" s="238" customFormat="1" ht="24.95" customHeight="1">
      <c r="A60" s="227" t="s">
        <v>161</v>
      </c>
      <c r="B60" s="237"/>
      <c r="C60" s="98"/>
      <c r="D60" s="99"/>
      <c r="E60" s="100"/>
      <c r="F60" s="101"/>
    </row>
    <row r="61" spans="1:6" s="238" customFormat="1" ht="24.95" customHeight="1">
      <c r="A61" s="227" t="s">
        <v>162</v>
      </c>
      <c r="B61" s="237"/>
      <c r="C61" s="98"/>
      <c r="D61" s="99"/>
      <c r="E61" s="100"/>
      <c r="F61" s="101"/>
    </row>
    <row r="62" spans="1:6" s="230" customFormat="1" ht="14.25">
      <c r="A62" s="229" t="s">
        <v>168</v>
      </c>
      <c r="B62" s="618" t="s">
        <v>169</v>
      </c>
      <c r="C62" s="95">
        <v>28308.9</v>
      </c>
      <c r="D62" s="95">
        <v>7230.21</v>
      </c>
      <c r="E62" s="96">
        <f>C62*D62</f>
        <v>204679291.86900002</v>
      </c>
      <c r="F62" s="96">
        <v>423432075.78979999</v>
      </c>
    </row>
    <row r="63" spans="1:6" s="236" customFormat="1" ht="24.95" customHeight="1">
      <c r="A63" s="235" t="s">
        <v>246</v>
      </c>
      <c r="B63" s="619"/>
      <c r="C63" s="616">
        <f>SUM(C62:C62)</f>
        <v>28308.9</v>
      </c>
      <c r="D63" s="616"/>
      <c r="E63" s="617">
        <f>SUM(E62:E62)</f>
        <v>204679291.86900002</v>
      </c>
      <c r="F63" s="617">
        <f>SUM(F62:F62)</f>
        <v>423432075.78979999</v>
      </c>
    </row>
    <row r="64" spans="1:6">
      <c r="D64" s="104"/>
    </row>
    <row r="65" spans="1:6" ht="15">
      <c r="A65" s="242" t="s">
        <v>170</v>
      </c>
      <c r="B65" s="243"/>
      <c r="C65" s="105"/>
      <c r="D65" s="106"/>
      <c r="E65" s="620">
        <f>+E37+E59</f>
        <v>63833368695.708595</v>
      </c>
      <c r="F65" s="620">
        <f>+F37+F59</f>
        <v>56691734769.694206</v>
      </c>
    </row>
    <row r="66" spans="1:6" ht="15">
      <c r="A66" s="242" t="s">
        <v>171</v>
      </c>
      <c r="B66" s="243"/>
      <c r="C66" s="105"/>
      <c r="D66" s="106"/>
      <c r="E66" s="620">
        <f>E45+E63</f>
        <v>11282067029.236599</v>
      </c>
      <c r="F66" s="620">
        <f>F45+F63</f>
        <v>16367427755.1178</v>
      </c>
    </row>
    <row r="67" spans="1:6" ht="15">
      <c r="A67" s="242" t="s">
        <v>172</v>
      </c>
      <c r="B67" s="243"/>
      <c r="C67" s="105"/>
      <c r="D67" s="106"/>
      <c r="E67" s="620">
        <f>+E65-E66</f>
        <v>52551301666.472</v>
      </c>
      <c r="F67" s="621">
        <f>+F65-F66</f>
        <v>40324307014.576408</v>
      </c>
    </row>
    <row r="68" spans="1:6" ht="15">
      <c r="A68" s="222"/>
      <c r="B68" s="222"/>
      <c r="D68" s="104"/>
      <c r="E68" s="107"/>
      <c r="F68" s="107"/>
    </row>
    <row r="69" spans="1:6" ht="15">
      <c r="A69" s="222"/>
      <c r="B69" s="222"/>
      <c r="D69" s="104"/>
      <c r="E69" s="107"/>
      <c r="F69" s="107"/>
    </row>
    <row r="70" spans="1:6" ht="15">
      <c r="A70" s="244"/>
      <c r="B70" s="222"/>
      <c r="D70" s="104"/>
      <c r="E70" s="107"/>
      <c r="F70" s="107"/>
    </row>
    <row r="71" spans="1:6" ht="15">
      <c r="A71" s="222"/>
      <c r="B71" s="222"/>
      <c r="D71" s="104"/>
      <c r="E71" s="107"/>
      <c r="F71" s="107"/>
    </row>
    <row r="72" spans="1:6" ht="15">
      <c r="A72" s="222"/>
      <c r="B72" s="222"/>
      <c r="D72" s="104"/>
      <c r="E72" s="107"/>
      <c r="F72" s="107"/>
    </row>
    <row r="73" spans="1:6" s="248" customFormat="1">
      <c r="A73" s="245"/>
      <c r="B73" s="245"/>
      <c r="C73" s="245"/>
      <c r="D73" s="246"/>
      <c r="E73" s="247"/>
    </row>
    <row r="74" spans="1:6" s="248" customFormat="1">
      <c r="A74" s="245"/>
      <c r="B74" s="245"/>
      <c r="C74" s="245"/>
      <c r="D74" s="246"/>
      <c r="E74" s="246"/>
      <c r="F74" s="245"/>
    </row>
    <row r="75" spans="1:6" s="245" customFormat="1" ht="15" customHeight="1">
      <c r="A75" s="245" t="s">
        <v>142</v>
      </c>
      <c r="C75" s="464" t="s">
        <v>547</v>
      </c>
      <c r="D75" s="249"/>
      <c r="E75" s="251"/>
      <c r="F75" s="57"/>
    </row>
    <row r="76" spans="1:6" s="245" customFormat="1" ht="15" customHeight="1">
      <c r="A76" s="245" t="s">
        <v>143</v>
      </c>
      <c r="C76" s="335" t="s">
        <v>317</v>
      </c>
      <c r="D76" s="249"/>
      <c r="E76" s="251"/>
      <c r="F76" s="58"/>
    </row>
    <row r="77" spans="1:6" s="245" customFormat="1" ht="15" customHeight="1">
      <c r="C77" s="464" t="s">
        <v>546</v>
      </c>
    </row>
    <row r="85" spans="2:4">
      <c r="B85" s="250"/>
      <c r="C85" s="104"/>
      <c r="D85" s="104"/>
    </row>
    <row r="86" spans="2:4">
      <c r="B86" s="250"/>
      <c r="C86" s="104"/>
      <c r="D86" s="104"/>
    </row>
    <row r="87" spans="2:4">
      <c r="B87" s="250"/>
      <c r="C87" s="104"/>
      <c r="D87" s="104"/>
    </row>
    <row r="88" spans="2:4">
      <c r="B88" s="250"/>
      <c r="C88" s="104"/>
      <c r="D88" s="104"/>
    </row>
    <row r="89" spans="2:4">
      <c r="B89" s="250"/>
      <c r="C89" s="104"/>
      <c r="D89" s="104"/>
    </row>
    <row r="90" spans="2:4">
      <c r="B90" s="250"/>
      <c r="C90" s="104"/>
      <c r="D90" s="104"/>
    </row>
    <row r="91" spans="2:4">
      <c r="B91" s="250"/>
      <c r="C91" s="104"/>
      <c r="D91" s="104"/>
    </row>
    <row r="92" spans="2:4">
      <c r="B92" s="250"/>
      <c r="C92" s="250"/>
      <c r="D92" s="104"/>
    </row>
    <row r="93" spans="2:4">
      <c r="B93" s="250"/>
      <c r="C93" s="104"/>
      <c r="D93" s="104"/>
    </row>
    <row r="94" spans="2:4">
      <c r="B94" s="250"/>
      <c r="C94" s="104"/>
      <c r="D94" s="104"/>
    </row>
    <row r="95" spans="2:4">
      <c r="B95" s="250"/>
      <c r="C95" s="104"/>
      <c r="D95" s="104"/>
    </row>
    <row r="96" spans="2:4">
      <c r="B96" s="250"/>
      <c r="C96" s="104"/>
      <c r="D96" s="104"/>
    </row>
    <row r="97" spans="2:4">
      <c r="B97" s="250"/>
      <c r="C97" s="104"/>
      <c r="D97" s="104"/>
    </row>
    <row r="98" spans="2:4">
      <c r="B98" s="250"/>
      <c r="C98" s="104"/>
      <c r="D98" s="104"/>
    </row>
    <row r="99" spans="2:4">
      <c r="B99" s="250"/>
      <c r="C99" s="104"/>
      <c r="D99" s="104"/>
    </row>
    <row r="100" spans="2:4">
      <c r="B100" s="250"/>
      <c r="C100" s="104"/>
      <c r="D100" s="104"/>
    </row>
    <row r="101" spans="2:4">
      <c r="B101" s="250"/>
      <c r="C101" s="104"/>
      <c r="D101" s="104"/>
    </row>
  </sheetData>
  <mergeCells count="15">
    <mergeCell ref="A47:F47"/>
    <mergeCell ref="A49:A51"/>
    <mergeCell ref="B49:C50"/>
    <mergeCell ref="D49:D51"/>
    <mergeCell ref="E49:F49"/>
    <mergeCell ref="E50:F50"/>
    <mergeCell ref="A8:F8"/>
    <mergeCell ref="A12:F12"/>
    <mergeCell ref="A13:F13"/>
    <mergeCell ref="A15:F15"/>
    <mergeCell ref="A17:A19"/>
    <mergeCell ref="B17:C18"/>
    <mergeCell ref="D17:D19"/>
    <mergeCell ref="E17:F17"/>
    <mergeCell ref="E18:F18"/>
  </mergeCells>
  <phoneticPr fontId="9" type="noConversion"/>
  <printOptions horizontalCentered="1"/>
  <pageMargins left="0.19685039370078741" right="0.19685039370078741" top="0.6692913385826772" bottom="0.27559055118110237" header="0.6692913385826772" footer="0.9055118110236221"/>
  <pageSetup scale="56" firstPageNumber="0" orientation="portrait" r:id="rId1"/>
  <headerFooter alignWithMargins="0">
    <oddFooter>&amp;C20</oddFooter>
  </headerFooter>
  <drawing r:id="rId2"/>
  <legacyDrawing r:id="rId3"/>
  <oleObjects>
    <mc:AlternateContent xmlns:mc="http://schemas.openxmlformats.org/markup-compatibility/2006">
      <mc:Choice Requires="x14">
        <oleObject shapeId="12289" r:id="rId4">
          <objectPr defaultSize="0" r:id="rId5">
            <anchor moveWithCells="1" sizeWithCells="1">
              <from>
                <xdr:col>0</xdr:col>
                <xdr:colOff>276225</xdr:colOff>
                <xdr:row>2</xdr:row>
                <xdr:rowOff>152400</xdr:rowOff>
              </from>
              <to>
                <xdr:col>0</xdr:col>
                <xdr:colOff>2790825</xdr:colOff>
                <xdr:row>5</xdr:row>
                <xdr:rowOff>152400</xdr:rowOff>
              </to>
            </anchor>
          </objectPr>
        </oleObject>
      </mc:Choice>
      <mc:Fallback>
        <oleObject shapeId="12289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topLeftCell="A37" workbookViewId="0">
      <selection activeCell="H53" sqref="H53:H59"/>
    </sheetView>
  </sheetViews>
  <sheetFormatPr baseColWidth="10" defaultColWidth="14.85546875" defaultRowHeight="12.75"/>
  <cols>
    <col min="1" max="1" width="39.140625" style="247" customWidth="1"/>
    <col min="2" max="3" width="0" style="247" hidden="1" customWidth="1"/>
    <col min="4" max="8" width="18.7109375" style="247" customWidth="1"/>
    <col min="9" max="9" width="18.7109375" style="108" customWidth="1"/>
    <col min="10" max="16384" width="14.85546875" style="247"/>
  </cols>
  <sheetData>
    <row r="1" spans="1:9">
      <c r="I1" s="109"/>
    </row>
    <row r="3" spans="1:9">
      <c r="A3" s="199"/>
    </row>
    <row r="7" spans="1:9" s="720" customFormat="1" ht="18">
      <c r="A7" s="719"/>
      <c r="B7" s="719"/>
      <c r="C7" s="719"/>
      <c r="D7" s="719"/>
      <c r="E7" s="719"/>
      <c r="F7" s="719"/>
      <c r="G7" s="719"/>
      <c r="H7" s="719"/>
      <c r="I7" s="719"/>
    </row>
    <row r="8" spans="1:9" s="720" customFormat="1" ht="18">
      <c r="A8" s="111"/>
      <c r="B8" s="111"/>
      <c r="C8" s="111"/>
      <c r="D8" s="111"/>
      <c r="E8" s="111"/>
      <c r="F8" s="111"/>
      <c r="G8" s="111"/>
      <c r="H8" s="111"/>
      <c r="I8" s="111"/>
    </row>
    <row r="9" spans="1:9" ht="15.75">
      <c r="A9" s="894" t="s">
        <v>0</v>
      </c>
      <c r="B9" s="894"/>
      <c r="C9" s="894"/>
      <c r="D9" s="894"/>
      <c r="E9" s="894"/>
      <c r="F9" s="894"/>
      <c r="G9" s="894"/>
      <c r="H9" s="894"/>
      <c r="I9" s="894"/>
    </row>
    <row r="10" spans="1:9" ht="15.75">
      <c r="A10" s="721"/>
      <c r="B10" s="721"/>
      <c r="C10" s="721"/>
      <c r="D10" s="721"/>
      <c r="E10" s="721"/>
      <c r="F10" s="721"/>
      <c r="G10" s="721"/>
      <c r="H10" s="721"/>
      <c r="I10" s="721"/>
    </row>
    <row r="11" spans="1:9">
      <c r="A11" s="888" t="s">
        <v>567</v>
      </c>
      <c r="B11" s="888"/>
      <c r="C11" s="888"/>
      <c r="D11" s="888"/>
      <c r="E11" s="888"/>
      <c r="F11" s="888"/>
      <c r="G11" s="888"/>
      <c r="H11" s="888"/>
      <c r="I11" s="888"/>
    </row>
    <row r="12" spans="1:9">
      <c r="A12" s="888" t="s">
        <v>1</v>
      </c>
      <c r="B12" s="888"/>
      <c r="C12" s="888"/>
      <c r="D12" s="888"/>
      <c r="E12" s="888"/>
      <c r="F12" s="888"/>
      <c r="G12" s="888"/>
      <c r="H12" s="888"/>
      <c r="I12" s="888"/>
    </row>
    <row r="13" spans="1:9" ht="15">
      <c r="A13" s="722"/>
      <c r="B13" s="722"/>
      <c r="C13" s="722"/>
      <c r="D13" s="722"/>
      <c r="E13" s="722"/>
      <c r="F13" s="722"/>
      <c r="G13" s="722"/>
      <c r="H13" s="722"/>
      <c r="I13" s="722"/>
    </row>
    <row r="14" spans="1:9" ht="15.75">
      <c r="A14" s="895" t="s">
        <v>173</v>
      </c>
      <c r="B14" s="895"/>
      <c r="C14" s="895"/>
      <c r="D14" s="895"/>
      <c r="E14" s="895"/>
      <c r="F14" s="895"/>
      <c r="G14" s="895"/>
      <c r="H14" s="895"/>
      <c r="I14" s="895"/>
    </row>
    <row r="15" spans="1:9" ht="15.75">
      <c r="A15" s="694"/>
      <c r="B15" s="694"/>
      <c r="C15" s="694"/>
      <c r="D15" s="694"/>
      <c r="E15" s="694"/>
      <c r="F15" s="694"/>
      <c r="G15" s="694"/>
      <c r="H15" s="694"/>
      <c r="I15" s="694"/>
    </row>
    <row r="17" spans="1:9" s="463" customFormat="1" ht="12.75" customHeight="1">
      <c r="A17" s="898" t="s">
        <v>24</v>
      </c>
      <c r="B17" s="622" t="s">
        <v>174</v>
      </c>
      <c r="C17" s="622" t="s">
        <v>175</v>
      </c>
      <c r="D17" s="896" t="s">
        <v>176</v>
      </c>
      <c r="E17" s="896" t="s">
        <v>177</v>
      </c>
      <c r="F17" s="896" t="s">
        <v>178</v>
      </c>
      <c r="G17" s="896" t="s">
        <v>179</v>
      </c>
      <c r="H17" s="897" t="s">
        <v>28</v>
      </c>
      <c r="I17" s="897"/>
    </row>
    <row r="18" spans="1:9" s="463" customFormat="1" ht="15" customHeight="1">
      <c r="A18" s="898"/>
      <c r="B18" s="623"/>
      <c r="C18" s="623"/>
      <c r="D18" s="896"/>
      <c r="E18" s="899"/>
      <c r="F18" s="896"/>
      <c r="G18" s="896"/>
      <c r="H18" s="624" t="s">
        <v>568</v>
      </c>
      <c r="I18" s="624" t="s">
        <v>545</v>
      </c>
    </row>
    <row r="19" spans="1:9">
      <c r="A19" s="625"/>
      <c r="B19" s="625"/>
      <c r="C19" s="625"/>
      <c r="D19" s="626"/>
      <c r="E19" s="627"/>
      <c r="F19" s="628"/>
      <c r="G19" s="625"/>
      <c r="H19" s="629"/>
      <c r="I19" s="630"/>
    </row>
    <row r="20" spans="1:9">
      <c r="A20" s="631" t="s">
        <v>180</v>
      </c>
      <c r="B20" s="631"/>
      <c r="C20" s="631"/>
      <c r="D20" s="632"/>
      <c r="E20" s="633"/>
      <c r="F20" s="634"/>
      <c r="G20" s="631"/>
      <c r="H20" s="631"/>
      <c r="I20" s="635"/>
    </row>
    <row r="21" spans="1:9">
      <c r="A21" s="631" t="s">
        <v>181</v>
      </c>
      <c r="B21" s="631"/>
      <c r="C21" s="631"/>
      <c r="D21" s="632"/>
      <c r="E21" s="633"/>
      <c r="F21" s="634"/>
      <c r="G21" s="631"/>
      <c r="H21" s="631"/>
      <c r="I21" s="635"/>
    </row>
    <row r="22" spans="1:9">
      <c r="A22" s="631" t="s">
        <v>182</v>
      </c>
      <c r="B22" s="635"/>
      <c r="C22" s="635"/>
      <c r="D22" s="631">
        <v>0</v>
      </c>
      <c r="E22" s="631">
        <v>339478759</v>
      </c>
      <c r="F22" s="636">
        <v>0</v>
      </c>
      <c r="G22" s="637">
        <v>0</v>
      </c>
      <c r="H22" s="635">
        <f>SUM(D22:G22)</f>
        <v>339478759</v>
      </c>
      <c r="I22" s="635">
        <v>253657107</v>
      </c>
    </row>
    <row r="23" spans="1:9">
      <c r="A23" s="631"/>
      <c r="B23" s="635"/>
      <c r="C23" s="635"/>
      <c r="D23" s="635"/>
      <c r="E23" s="635"/>
      <c r="F23" s="638"/>
      <c r="G23" s="637"/>
      <c r="H23" s="635"/>
      <c r="I23" s="635"/>
    </row>
    <row r="24" spans="1:9">
      <c r="A24" s="631" t="s">
        <v>262</v>
      </c>
      <c r="B24" s="635"/>
      <c r="C24" s="635"/>
      <c r="D24" s="635">
        <v>453114298</v>
      </c>
      <c r="E24" s="635">
        <v>314501969</v>
      </c>
      <c r="F24" s="638">
        <v>0</v>
      </c>
      <c r="G24" s="637">
        <v>0</v>
      </c>
      <c r="H24" s="635">
        <f>SUM(D24:G24)</f>
        <v>767616267</v>
      </c>
      <c r="I24" s="635">
        <v>603274700</v>
      </c>
    </row>
    <row r="25" spans="1:9">
      <c r="A25" s="631"/>
      <c r="B25" s="635"/>
      <c r="C25" s="635"/>
      <c r="D25" s="635"/>
      <c r="E25" s="635"/>
      <c r="F25" s="638"/>
      <c r="G25" s="637"/>
      <c r="H25" s="635"/>
      <c r="I25" s="635"/>
    </row>
    <row r="26" spans="1:9">
      <c r="A26" s="631" t="s">
        <v>183</v>
      </c>
      <c r="B26" s="635"/>
      <c r="C26" s="635"/>
      <c r="D26" s="631">
        <v>4424754455</v>
      </c>
      <c r="E26" s="631">
        <v>693181662</v>
      </c>
      <c r="F26" s="636">
        <v>0</v>
      </c>
      <c r="G26" s="637">
        <v>0</v>
      </c>
      <c r="H26" s="635">
        <f>SUM(D26:G26)</f>
        <v>5117936117</v>
      </c>
      <c r="I26" s="635">
        <v>4829676973</v>
      </c>
    </row>
    <row r="27" spans="1:9">
      <c r="A27" s="631"/>
      <c r="B27" s="635"/>
      <c r="C27" s="635"/>
      <c r="D27" s="635"/>
      <c r="E27" s="635"/>
      <c r="F27" s="638"/>
      <c r="G27" s="637"/>
      <c r="H27" s="635"/>
      <c r="I27" s="635"/>
    </row>
    <row r="28" spans="1:9">
      <c r="A28" s="631" t="s">
        <v>184</v>
      </c>
      <c r="B28" s="635"/>
      <c r="C28" s="635"/>
      <c r="D28" s="635">
        <v>701602464</v>
      </c>
      <c r="E28" s="635">
        <v>0</v>
      </c>
      <c r="F28" s="638">
        <v>0</v>
      </c>
      <c r="G28" s="637">
        <v>0</v>
      </c>
      <c r="H28" s="635">
        <f>SUM(D28:G28)</f>
        <v>701602464</v>
      </c>
      <c r="I28" s="635">
        <v>746664208</v>
      </c>
    </row>
    <row r="29" spans="1:9">
      <c r="A29" s="631"/>
      <c r="B29" s="635"/>
      <c r="C29" s="635"/>
      <c r="D29" s="635"/>
      <c r="E29" s="635"/>
      <c r="F29" s="638"/>
      <c r="G29" s="637"/>
      <c r="H29" s="635"/>
      <c r="I29" s="635"/>
    </row>
    <row r="30" spans="1:9">
      <c r="A30" s="631" t="s">
        <v>185</v>
      </c>
      <c r="B30" s="635"/>
      <c r="C30" s="635"/>
      <c r="D30" s="635">
        <v>144255151</v>
      </c>
      <c r="E30" s="635">
        <v>260496711</v>
      </c>
      <c r="F30" s="638">
        <v>0</v>
      </c>
      <c r="G30" s="637">
        <v>0</v>
      </c>
      <c r="H30" s="635">
        <f>SUM(D30:G30)</f>
        <v>404751862</v>
      </c>
      <c r="I30" s="635">
        <v>381770918</v>
      </c>
    </row>
    <row r="31" spans="1:9">
      <c r="A31" s="631"/>
      <c r="B31" s="635"/>
      <c r="C31" s="635"/>
      <c r="D31" s="635"/>
      <c r="E31" s="635"/>
      <c r="F31" s="638"/>
      <c r="G31" s="637"/>
      <c r="H31" s="635"/>
      <c r="I31" s="635"/>
    </row>
    <row r="32" spans="1:9">
      <c r="A32" s="631" t="s">
        <v>186</v>
      </c>
      <c r="B32" s="635"/>
      <c r="C32" s="635"/>
      <c r="D32" s="635"/>
      <c r="E32" s="635"/>
      <c r="F32" s="638"/>
      <c r="G32" s="637"/>
      <c r="H32" s="635"/>
      <c r="I32" s="635"/>
    </row>
    <row r="33" spans="1:9">
      <c r="A33" s="631" t="s">
        <v>187</v>
      </c>
      <c r="B33" s="635"/>
      <c r="C33" s="635"/>
      <c r="D33" s="635">
        <v>0</v>
      </c>
      <c r="E33" s="635">
        <v>0</v>
      </c>
      <c r="F33" s="638">
        <v>689557827</v>
      </c>
      <c r="G33" s="637">
        <v>0</v>
      </c>
      <c r="H33" s="635">
        <f>SUM(D33:G33)</f>
        <v>689557827</v>
      </c>
      <c r="I33" s="635">
        <v>535623327</v>
      </c>
    </row>
    <row r="34" spans="1:9">
      <c r="A34" s="631"/>
      <c r="B34" s="635"/>
      <c r="C34" s="635"/>
      <c r="D34" s="635"/>
      <c r="E34" s="635"/>
      <c r="F34" s="638"/>
      <c r="G34" s="637"/>
      <c r="H34" s="635"/>
      <c r="I34" s="635"/>
    </row>
    <row r="35" spans="1:9">
      <c r="A35" s="631" t="s">
        <v>188</v>
      </c>
      <c r="B35" s="635"/>
      <c r="C35" s="635"/>
      <c r="D35" s="635">
        <v>0</v>
      </c>
      <c r="E35" s="635">
        <v>0</v>
      </c>
      <c r="F35" s="638">
        <v>0</v>
      </c>
      <c r="G35" s="637">
        <v>272134117</v>
      </c>
      <c r="H35" s="635">
        <f>SUM(D35:G35)</f>
        <v>272134117</v>
      </c>
      <c r="I35" s="635">
        <v>228944888</v>
      </c>
    </row>
    <row r="36" spans="1:9">
      <c r="A36" s="631"/>
      <c r="B36" s="635"/>
      <c r="C36" s="635"/>
      <c r="D36" s="635"/>
      <c r="E36" s="635"/>
      <c r="F36" s="638"/>
      <c r="G36" s="637"/>
      <c r="H36" s="635"/>
      <c r="I36" s="635"/>
    </row>
    <row r="37" spans="1:9">
      <c r="A37" s="631" t="s">
        <v>189</v>
      </c>
      <c r="B37" s="635"/>
      <c r="C37" s="635"/>
      <c r="D37" s="635">
        <v>377656542</v>
      </c>
      <c r="E37" s="635">
        <v>310237671</v>
      </c>
      <c r="F37" s="638">
        <v>0</v>
      </c>
      <c r="G37" s="637">
        <v>0</v>
      </c>
      <c r="H37" s="635">
        <f>SUM(D37:G37)</f>
        <v>687894213</v>
      </c>
      <c r="I37" s="635">
        <v>683729865</v>
      </c>
    </row>
    <row r="38" spans="1:9">
      <c r="A38" s="631"/>
      <c r="B38" s="635"/>
      <c r="C38" s="635"/>
      <c r="D38" s="635"/>
      <c r="E38" s="635"/>
      <c r="F38" s="638"/>
      <c r="G38" s="637"/>
      <c r="H38" s="635"/>
      <c r="I38" s="635"/>
    </row>
    <row r="39" spans="1:9">
      <c r="A39" s="631" t="s">
        <v>190</v>
      </c>
      <c r="B39" s="635"/>
      <c r="C39" s="635"/>
      <c r="D39" s="635">
        <v>382264273</v>
      </c>
      <c r="E39" s="635">
        <v>0</v>
      </c>
      <c r="F39" s="638">
        <v>0</v>
      </c>
      <c r="G39" s="637">
        <v>0</v>
      </c>
      <c r="H39" s="635">
        <f>SUM(D39:G39)</f>
        <v>382264273</v>
      </c>
      <c r="I39" s="635">
        <v>424793605</v>
      </c>
    </row>
    <row r="40" spans="1:9">
      <c r="A40" s="631"/>
      <c r="B40" s="635"/>
      <c r="C40" s="635"/>
      <c r="D40" s="635"/>
      <c r="E40" s="635"/>
      <c r="F40" s="638"/>
      <c r="G40" s="637"/>
      <c r="H40" s="635"/>
      <c r="I40" s="635"/>
    </row>
    <row r="41" spans="1:9">
      <c r="A41" s="631" t="s">
        <v>191</v>
      </c>
      <c r="B41" s="635"/>
      <c r="C41" s="635"/>
      <c r="D41" s="635">
        <f>63107636+250317845+54040421+90403449+124618758+72352917+9826838+9319395+415779797+198855804+66456820+18644399+17125705</f>
        <v>1390849784</v>
      </c>
      <c r="E41" s="635">
        <f>40983128+250192190+7486209+143997126+117334465+34818471+32647407+99082165+159993622+218533510+317502045+83729669</f>
        <v>1506300007</v>
      </c>
      <c r="F41" s="638">
        <v>0</v>
      </c>
      <c r="G41" s="637">
        <v>0</v>
      </c>
      <c r="H41" s="635">
        <f>SUM(D41:G41)</f>
        <v>2897149791</v>
      </c>
      <c r="I41" s="635">
        <v>2518278387</v>
      </c>
    </row>
    <row r="42" spans="1:9">
      <c r="A42" s="631"/>
      <c r="B42" s="635"/>
      <c r="C42" s="635"/>
      <c r="D42" s="639"/>
      <c r="E42" s="640"/>
      <c r="F42" s="637"/>
      <c r="G42" s="635"/>
      <c r="H42" s="635"/>
      <c r="I42" s="635"/>
    </row>
    <row r="43" spans="1:9" s="723" customFormat="1" ht="24.95" customHeight="1">
      <c r="A43" s="641" t="s">
        <v>566</v>
      </c>
      <c r="B43" s="642"/>
      <c r="C43" s="642"/>
      <c r="D43" s="642">
        <f>SUM(D19:D42)</f>
        <v>7874496967</v>
      </c>
      <c r="E43" s="643">
        <f>SUM(E22:E42)</f>
        <v>3424196779</v>
      </c>
      <c r="F43" s="642">
        <f>SUM(F22:F42)</f>
        <v>689557827</v>
      </c>
      <c r="G43" s="642">
        <f>SUM(G22:G42)</f>
        <v>272134117</v>
      </c>
      <c r="H43" s="642">
        <f>SUM(H22:H42)</f>
        <v>12260385690</v>
      </c>
      <c r="I43" s="642"/>
    </row>
    <row r="44" spans="1:9" s="723" customFormat="1" ht="24.95" customHeight="1">
      <c r="A44" s="641" t="s">
        <v>544</v>
      </c>
      <c r="B44" s="642"/>
      <c r="C44" s="642"/>
      <c r="D44" s="642">
        <v>7321468286</v>
      </c>
      <c r="E44" s="642">
        <v>3071501962</v>
      </c>
      <c r="F44" s="642">
        <v>535623327</v>
      </c>
      <c r="G44" s="642">
        <v>277820403</v>
      </c>
      <c r="H44" s="642"/>
      <c r="I44" s="642">
        <f>SUM(I22:I42)</f>
        <v>11206413978</v>
      </c>
    </row>
    <row r="45" spans="1:9">
      <c r="A45" s="724"/>
      <c r="B45" s="724"/>
      <c r="C45" s="724"/>
      <c r="D45" s="724"/>
      <c r="E45" s="724"/>
      <c r="F45" s="724"/>
      <c r="G45" s="724"/>
      <c r="H45" s="724"/>
      <c r="I45" s="112"/>
    </row>
    <row r="46" spans="1:9">
      <c r="B46" s="246"/>
      <c r="C46" s="246"/>
      <c r="D46" s="246"/>
      <c r="E46" s="246"/>
      <c r="F46" s="246"/>
      <c r="G46" s="246"/>
      <c r="H46" s="246"/>
    </row>
    <row r="47" spans="1:9">
      <c r="A47" s="725"/>
      <c r="B47" s="246"/>
      <c r="C47" s="246"/>
      <c r="D47" s="246"/>
      <c r="E47" s="246"/>
      <c r="F47" s="246"/>
      <c r="G47" s="246"/>
      <c r="H47" s="246"/>
    </row>
    <row r="48" spans="1:9">
      <c r="A48" s="246"/>
      <c r="B48" s="246"/>
      <c r="C48" s="246"/>
      <c r="D48" s="246"/>
      <c r="E48" s="246"/>
      <c r="F48" s="726"/>
      <c r="G48" s="246"/>
      <c r="H48" s="246"/>
    </row>
    <row r="49" spans="1:9">
      <c r="A49" s="246"/>
      <c r="B49" s="246"/>
      <c r="C49" s="246"/>
      <c r="D49" s="246"/>
      <c r="E49" s="246"/>
      <c r="F49" s="246"/>
      <c r="G49" s="246"/>
      <c r="H49" s="246"/>
    </row>
    <row r="50" spans="1:9">
      <c r="A50" s="246"/>
      <c r="B50" s="246"/>
      <c r="C50" s="246"/>
      <c r="D50" s="246"/>
      <c r="E50" s="246"/>
      <c r="F50" s="246"/>
      <c r="G50" s="246"/>
      <c r="H50" s="246"/>
    </row>
    <row r="51" spans="1:9">
      <c r="A51" s="246"/>
      <c r="B51" s="246"/>
      <c r="C51" s="246"/>
      <c r="D51" s="246"/>
      <c r="E51" s="246"/>
      <c r="F51" s="246"/>
      <c r="G51" s="246"/>
      <c r="H51" s="246"/>
    </row>
    <row r="52" spans="1:9">
      <c r="A52" s="246"/>
      <c r="B52" s="246"/>
      <c r="C52" s="246"/>
      <c r="D52" s="246"/>
      <c r="E52" s="246"/>
      <c r="F52" s="246"/>
      <c r="G52" s="246"/>
      <c r="H52" s="246"/>
    </row>
    <row r="53" spans="1:9" s="246" customFormat="1" ht="15" customHeight="1">
      <c r="G53" s="726"/>
      <c r="H53" s="726"/>
      <c r="I53" s="114"/>
    </row>
    <row r="54" spans="1:9" s="246" customFormat="1" ht="15" customHeight="1">
      <c r="G54" s="726"/>
      <c r="H54" s="726"/>
      <c r="I54" s="115"/>
    </row>
    <row r="55" spans="1:9" s="246" customFormat="1" ht="15" customHeight="1">
      <c r="A55" s="246" t="s">
        <v>192</v>
      </c>
      <c r="B55" s="726"/>
      <c r="C55" s="726"/>
      <c r="D55" s="726"/>
      <c r="E55" s="464" t="s">
        <v>547</v>
      </c>
      <c r="F55" s="726"/>
      <c r="H55" s="251"/>
    </row>
    <row r="56" spans="1:9" s="246" customFormat="1" ht="15" customHeight="1">
      <c r="A56" s="246" t="s">
        <v>193</v>
      </c>
      <c r="B56" s="727"/>
      <c r="C56" s="727"/>
      <c r="D56" s="727"/>
      <c r="E56" s="696" t="s">
        <v>317</v>
      </c>
      <c r="F56" s="726"/>
      <c r="H56" s="251"/>
      <c r="I56" s="115"/>
    </row>
    <row r="57" spans="1:9" s="246" customFormat="1" ht="15" customHeight="1">
      <c r="A57" s="246" t="s">
        <v>194</v>
      </c>
      <c r="B57" s="727"/>
      <c r="C57" s="727"/>
      <c r="D57" s="727"/>
      <c r="E57" s="464" t="s">
        <v>546</v>
      </c>
      <c r="F57" s="726"/>
      <c r="G57" s="108"/>
      <c r="H57" s="108"/>
      <c r="I57" s="108"/>
    </row>
  </sheetData>
  <mergeCells count="10">
    <mergeCell ref="A9:I9"/>
    <mergeCell ref="A11:I11"/>
    <mergeCell ref="A12:I12"/>
    <mergeCell ref="A14:I14"/>
    <mergeCell ref="G17:G18"/>
    <mergeCell ref="H17:I17"/>
    <mergeCell ref="A17:A18"/>
    <mergeCell ref="D17:D18"/>
    <mergeCell ref="E17:E18"/>
    <mergeCell ref="F17:F18"/>
  </mergeCells>
  <phoneticPr fontId="9" type="noConversion"/>
  <printOptions horizontalCentered="1"/>
  <pageMargins left="0.47244094488188981" right="0.15748031496062992" top="0.98425196850393704" bottom="0.98425196850393704" header="0.6692913385826772" footer="1.6535433070866143"/>
  <pageSetup scale="67" firstPageNumber="0" orientation="portrait" r:id="rId1"/>
  <headerFooter alignWithMargins="0">
    <oddHeader>&amp;R&amp;12&amp;UANEXO H</oddHeader>
    <oddFooter>&amp;C21</oddFooter>
  </headerFooter>
  <drawing r:id="rId2"/>
  <legacyDrawing r:id="rId3"/>
  <oleObjects>
    <mc:AlternateContent xmlns:mc="http://schemas.openxmlformats.org/markup-compatibility/2006">
      <mc:Choice Requires="x14">
        <oleObject shapeId="13315" r:id="rId4">
          <objectPr defaultSize="0" r:id="rId5">
            <anchor moveWithCells="1" sizeWithCells="1">
              <from>
                <xdr:col>0</xdr:col>
                <xdr:colOff>619125</xdr:colOff>
                <xdr:row>4</xdr:row>
                <xdr:rowOff>9525</xdr:rowOff>
              </from>
              <to>
                <xdr:col>3</xdr:col>
                <xdr:colOff>523875</xdr:colOff>
                <xdr:row>6</xdr:row>
                <xdr:rowOff>171450</xdr:rowOff>
              </to>
            </anchor>
          </objectPr>
        </oleObject>
      </mc:Choice>
      <mc:Fallback>
        <oleObject shapeId="13315" r:id="rId4"/>
      </mc:Fallback>
    </mc:AlternateContent>
  </oleObject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42"/>
  <sheetViews>
    <sheetView topLeftCell="A25" zoomScale="90" zoomScaleNormal="90" workbookViewId="0">
      <selection activeCell="D35" sqref="D35:D40"/>
    </sheetView>
  </sheetViews>
  <sheetFormatPr baseColWidth="10" defaultColWidth="14.85546875" defaultRowHeight="15"/>
  <cols>
    <col min="1" max="1" width="31.42578125" style="76" customWidth="1"/>
    <col min="2" max="2" width="7.85546875" style="76" customWidth="1"/>
    <col min="3" max="3" width="26.28515625" style="76" customWidth="1"/>
    <col min="4" max="4" width="25.7109375" style="116" customWidth="1"/>
    <col min="5" max="16384" width="14.85546875" style="76"/>
  </cols>
  <sheetData>
    <row r="1" spans="1:4">
      <c r="D1" s="117"/>
    </row>
    <row r="4" spans="1:4">
      <c r="A4"/>
    </row>
    <row r="6" spans="1:4" s="119" customFormat="1" ht="15.75" customHeight="1">
      <c r="A6" s="110"/>
      <c r="B6" s="110"/>
      <c r="C6" s="118"/>
      <c r="D6" s="118"/>
    </row>
    <row r="7" spans="1:4" s="119" customFormat="1" ht="15.75" customHeight="1">
      <c r="A7" s="120"/>
      <c r="B7" s="120"/>
      <c r="C7" s="120"/>
      <c r="D7" s="120"/>
    </row>
    <row r="8" spans="1:4" ht="15.75">
      <c r="A8" s="902" t="s">
        <v>0</v>
      </c>
      <c r="B8" s="902"/>
      <c r="C8" s="902"/>
      <c r="D8" s="902"/>
    </row>
    <row r="9" spans="1:4" s="121" customFormat="1" ht="15" customHeight="1">
      <c r="A9" s="903" t="s">
        <v>567</v>
      </c>
      <c r="B9" s="903"/>
      <c r="C9" s="903"/>
      <c r="D9" s="903"/>
    </row>
    <row r="10" spans="1:4" s="121" customFormat="1" ht="15" customHeight="1">
      <c r="A10" s="904" t="s">
        <v>1</v>
      </c>
      <c r="B10" s="904"/>
      <c r="C10" s="904"/>
      <c r="D10" s="904"/>
    </row>
    <row r="11" spans="1:4" s="121" customFormat="1">
      <c r="A11" s="76"/>
      <c r="B11" s="76"/>
      <c r="C11" s="76"/>
      <c r="D11" s="76"/>
    </row>
    <row r="12" spans="1:4" s="121" customFormat="1" ht="15.75">
      <c r="A12" s="905" t="s">
        <v>195</v>
      </c>
      <c r="B12" s="905"/>
      <c r="C12" s="905"/>
      <c r="D12" s="905"/>
    </row>
    <row r="14" spans="1:4" s="122" customFormat="1" ht="15.75" customHeight="1">
      <c r="A14" s="900" t="s">
        <v>196</v>
      </c>
      <c r="B14" s="900"/>
      <c r="C14" s="900" t="s">
        <v>197</v>
      </c>
      <c r="D14" s="900"/>
    </row>
    <row r="15" spans="1:4" s="122" customFormat="1" ht="15.75" customHeight="1">
      <c r="A15" s="900"/>
      <c r="B15" s="900"/>
      <c r="C15" s="644" t="s">
        <v>568</v>
      </c>
      <c r="D15" s="644" t="s">
        <v>545</v>
      </c>
    </row>
    <row r="16" spans="1:4">
      <c r="A16" s="645"/>
      <c r="B16" s="646"/>
      <c r="C16" s="647"/>
      <c r="D16" s="648"/>
    </row>
    <row r="17" spans="1:11">
      <c r="A17" s="649" t="s">
        <v>198</v>
      </c>
      <c r="B17" s="650"/>
      <c r="C17" s="123">
        <v>45924471259</v>
      </c>
      <c r="D17" s="123">
        <v>50709812527</v>
      </c>
    </row>
    <row r="18" spans="1:11">
      <c r="A18" s="649"/>
      <c r="B18" s="650"/>
      <c r="C18" s="651"/>
      <c r="D18" s="651"/>
    </row>
    <row r="19" spans="1:11">
      <c r="A19" s="649" t="s">
        <v>199</v>
      </c>
      <c r="B19" s="650"/>
      <c r="C19" s="651">
        <v>108533797</v>
      </c>
      <c r="D19" s="651">
        <v>106038034</v>
      </c>
      <c r="F19" s="124"/>
      <c r="G19" s="124"/>
      <c r="H19" s="124"/>
      <c r="I19" s="124"/>
      <c r="J19" s="124"/>
      <c r="K19" s="124"/>
    </row>
    <row r="20" spans="1:11">
      <c r="A20" s="649"/>
      <c r="B20" s="650"/>
      <c r="C20" s="651"/>
      <c r="D20" s="651"/>
    </row>
    <row r="21" spans="1:11">
      <c r="A21" s="649" t="s">
        <v>200</v>
      </c>
      <c r="B21" s="650"/>
      <c r="C21" s="652">
        <v>301</v>
      </c>
      <c r="D21" s="652">
        <v>283</v>
      </c>
    </row>
    <row r="22" spans="1:11">
      <c r="A22" s="649"/>
      <c r="B22" s="650"/>
      <c r="C22" s="653"/>
      <c r="D22" s="653"/>
      <c r="F22" s="124"/>
      <c r="G22" s="124"/>
      <c r="H22" s="124"/>
      <c r="I22" s="124"/>
      <c r="J22" s="124"/>
      <c r="K22" s="124"/>
    </row>
    <row r="23" spans="1:11">
      <c r="A23" s="649" t="s">
        <v>201</v>
      </c>
      <c r="B23" s="650"/>
      <c r="C23" s="652">
        <v>13</v>
      </c>
      <c r="D23" s="652">
        <v>13</v>
      </c>
      <c r="F23" s="124"/>
      <c r="G23" s="124"/>
      <c r="H23" s="124"/>
      <c r="I23" s="124"/>
      <c r="J23" s="124"/>
      <c r="K23" s="124"/>
    </row>
    <row r="24" spans="1:11">
      <c r="A24" s="654"/>
      <c r="B24" s="655"/>
      <c r="C24" s="651"/>
      <c r="D24" s="123"/>
      <c r="F24" s="124"/>
      <c r="G24" s="124"/>
      <c r="H24" s="124"/>
      <c r="I24" s="124"/>
      <c r="J24" s="124"/>
      <c r="K24" s="124"/>
    </row>
    <row r="25" spans="1:11">
      <c r="A25" s="125"/>
      <c r="B25" s="125"/>
      <c r="C25" s="125"/>
      <c r="D25" s="126"/>
      <c r="F25" s="124"/>
      <c r="G25" s="124"/>
      <c r="H25" s="124"/>
      <c r="I25" s="124"/>
      <c r="J25" s="124"/>
      <c r="K25" s="124"/>
    </row>
    <row r="26" spans="1:11">
      <c r="A26" s="124"/>
      <c r="B26" s="124"/>
      <c r="C26" s="124"/>
      <c r="F26" s="124"/>
      <c r="G26" s="124"/>
      <c r="H26" s="124"/>
      <c r="I26" s="124"/>
      <c r="J26" s="124"/>
      <c r="K26" s="124"/>
    </row>
    <row r="27" spans="1:11">
      <c r="B27" s="124"/>
      <c r="C27" s="124"/>
      <c r="F27" s="124"/>
      <c r="G27" s="124"/>
      <c r="H27" s="124"/>
      <c r="I27" s="124"/>
      <c r="J27" s="124"/>
      <c r="K27" s="124"/>
    </row>
    <row r="28" spans="1:11">
      <c r="A28" s="149"/>
      <c r="B28" s="124"/>
      <c r="C28" s="124"/>
      <c r="F28" s="124"/>
      <c r="G28" s="124"/>
      <c r="H28" s="124"/>
      <c r="I28" s="124"/>
      <c r="J28" s="124"/>
      <c r="K28" s="124"/>
    </row>
    <row r="29" spans="1:11">
      <c r="A29" s="124"/>
      <c r="B29" s="124"/>
      <c r="C29" s="124"/>
      <c r="F29" s="124"/>
      <c r="G29" s="124"/>
      <c r="H29" s="124"/>
      <c r="I29" s="124"/>
      <c r="J29" s="124"/>
      <c r="K29" s="124"/>
    </row>
    <row r="30" spans="1:11">
      <c r="A30" s="124"/>
      <c r="B30" s="124"/>
      <c r="C30" s="124"/>
      <c r="F30" s="124"/>
      <c r="G30" s="124"/>
      <c r="H30" s="124"/>
      <c r="I30" s="124"/>
      <c r="J30" s="124"/>
      <c r="K30" s="124"/>
    </row>
    <row r="31" spans="1:11">
      <c r="A31" s="124"/>
      <c r="B31" s="124"/>
      <c r="C31" s="124"/>
      <c r="F31" s="124"/>
      <c r="G31" s="124"/>
      <c r="H31" s="124"/>
      <c r="I31" s="124"/>
      <c r="J31" s="124"/>
      <c r="K31" s="124"/>
    </row>
    <row r="32" spans="1:11">
      <c r="A32" s="124"/>
      <c r="B32" s="124"/>
      <c r="C32" s="124"/>
      <c r="F32" s="124"/>
      <c r="G32" s="124"/>
      <c r="H32" s="124"/>
      <c r="I32" s="124"/>
      <c r="J32" s="124"/>
      <c r="K32" s="124"/>
    </row>
    <row r="33" spans="1:11">
      <c r="A33" s="124"/>
      <c r="B33" s="124"/>
      <c r="C33" s="124"/>
      <c r="F33" s="124"/>
      <c r="G33" s="124"/>
      <c r="H33" s="124"/>
      <c r="I33" s="124"/>
      <c r="J33" s="124"/>
      <c r="K33" s="124"/>
    </row>
    <row r="34" spans="1:11">
      <c r="A34" s="124"/>
      <c r="B34" s="124"/>
      <c r="C34" s="124"/>
      <c r="F34" s="124"/>
      <c r="G34" s="124"/>
      <c r="H34" s="124"/>
      <c r="I34" s="124"/>
      <c r="J34" s="124"/>
      <c r="K34" s="124"/>
    </row>
    <row r="35" spans="1:11">
      <c r="A35" s="124"/>
      <c r="B35" s="124"/>
      <c r="C35" s="124"/>
      <c r="F35" s="124"/>
      <c r="G35" s="124"/>
      <c r="H35" s="124"/>
      <c r="I35" s="124"/>
      <c r="J35" s="124"/>
      <c r="K35" s="124"/>
    </row>
    <row r="36" spans="1:11" s="121" customFormat="1" ht="12.75">
      <c r="A36" s="127"/>
      <c r="B36" s="127"/>
      <c r="C36" s="127"/>
      <c r="D36" s="127"/>
      <c r="F36" s="127"/>
      <c r="G36" s="127"/>
      <c r="H36" s="128"/>
      <c r="I36" s="127"/>
      <c r="J36" s="127"/>
      <c r="K36" s="127"/>
    </row>
    <row r="37" spans="1:11" s="127" customFormat="1" ht="15" customHeight="1">
      <c r="A37" s="127" t="s">
        <v>202</v>
      </c>
      <c r="B37" s="901" t="s">
        <v>547</v>
      </c>
      <c r="C37" s="901"/>
      <c r="D37" s="251"/>
      <c r="H37" s="129"/>
    </row>
    <row r="38" spans="1:11" s="127" customFormat="1" ht="15" customHeight="1">
      <c r="A38" s="127" t="s">
        <v>203</v>
      </c>
      <c r="B38" s="906" t="s">
        <v>317</v>
      </c>
      <c r="C38" s="906"/>
      <c r="D38" s="251"/>
      <c r="H38" s="128"/>
    </row>
    <row r="39" spans="1:11" s="127" customFormat="1" ht="15" customHeight="1">
      <c r="B39" s="901" t="s">
        <v>546</v>
      </c>
      <c r="C39" s="901"/>
    </row>
    <row r="40" spans="1:11" s="127" customFormat="1" ht="15" customHeight="1">
      <c r="H40" s="128"/>
    </row>
    <row r="41" spans="1:11" s="127" customFormat="1" ht="12.75">
      <c r="A41" s="128"/>
      <c r="B41" s="128"/>
      <c r="C41" s="128"/>
      <c r="D41" s="128"/>
      <c r="H41" s="128"/>
    </row>
    <row r="42" spans="1:11">
      <c r="F42" s="124"/>
      <c r="G42" s="124"/>
      <c r="H42" s="124"/>
      <c r="I42" s="124"/>
      <c r="J42" s="124"/>
      <c r="K42" s="124"/>
    </row>
  </sheetData>
  <mergeCells count="9">
    <mergeCell ref="A14:B15"/>
    <mergeCell ref="C14:D14"/>
    <mergeCell ref="B39:C39"/>
    <mergeCell ref="A8:D8"/>
    <mergeCell ref="A9:D9"/>
    <mergeCell ref="A10:D10"/>
    <mergeCell ref="A12:D12"/>
    <mergeCell ref="B38:C38"/>
    <mergeCell ref="B37:C37"/>
  </mergeCells>
  <phoneticPr fontId="9" type="noConversion"/>
  <printOptions horizontalCentered="1"/>
  <pageMargins left="0.74803149606299213" right="0.74803149606299213" top="0.70866141732283472" bottom="0.98425196850393704" header="0.70866141732283472" footer="1.3779527559055118"/>
  <pageSetup scale="99" firstPageNumber="0" orientation="portrait" r:id="rId1"/>
  <headerFooter alignWithMargins="0">
    <oddHeader>&amp;R&amp;12&amp;UANEXO I</oddHeader>
    <oddFooter>&amp;C22</oddFooter>
  </headerFooter>
  <drawing r:id="rId2"/>
  <legacyDrawing r:id="rId3"/>
  <oleObjects>
    <mc:AlternateContent xmlns:mc="http://schemas.openxmlformats.org/markup-compatibility/2006">
      <mc:Choice Requires="x14">
        <oleObject shapeId="14337" r:id="rId4">
          <objectPr defaultSize="0" r:id="rId5">
            <anchor moveWithCells="1" sizeWithCells="1">
              <from>
                <xdr:col>0</xdr:col>
                <xdr:colOff>38100</xdr:colOff>
                <xdr:row>2</xdr:row>
                <xdr:rowOff>133350</xdr:rowOff>
              </from>
              <to>
                <xdr:col>1</xdr:col>
                <xdr:colOff>457200</xdr:colOff>
                <xdr:row>5</xdr:row>
                <xdr:rowOff>47625</xdr:rowOff>
              </to>
            </anchor>
          </objectPr>
        </oleObject>
      </mc:Choice>
      <mc:Fallback>
        <oleObject shapeId="14337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topLeftCell="A22" workbookViewId="0">
      <selection activeCell="E36" sqref="E36:E41"/>
    </sheetView>
  </sheetViews>
  <sheetFormatPr baseColWidth="10" defaultColWidth="14.85546875" defaultRowHeight="15"/>
  <cols>
    <col min="1" max="1" width="19.7109375" style="130" customWidth="1"/>
    <col min="2" max="2" width="5.5703125" style="131" customWidth="1"/>
    <col min="3" max="3" width="10.7109375" style="130" customWidth="1"/>
    <col min="4" max="4" width="32.5703125" style="130" customWidth="1"/>
    <col min="5" max="5" width="31.85546875" style="130" customWidth="1"/>
    <col min="6" max="16384" width="14.85546875" style="130"/>
  </cols>
  <sheetData>
    <row r="1" spans="1:5">
      <c r="E1" s="132" t="s">
        <v>204</v>
      </c>
    </row>
    <row r="2" spans="1:5">
      <c r="A2"/>
    </row>
    <row r="5" spans="1:5" ht="18">
      <c r="A5" s="133"/>
      <c r="B5" s="134"/>
      <c r="C5" s="133"/>
      <c r="D5" s="133"/>
      <c r="E5" s="133"/>
    </row>
    <row r="6" spans="1:5" ht="18">
      <c r="A6" s="135"/>
      <c r="B6" s="135"/>
      <c r="C6" s="135"/>
      <c r="D6" s="135"/>
      <c r="E6" s="135"/>
    </row>
    <row r="7" spans="1:5" ht="15.75">
      <c r="A7" s="909" t="s">
        <v>0</v>
      </c>
      <c r="B7" s="909"/>
      <c r="C7" s="909"/>
      <c r="D7" s="909"/>
      <c r="E7" s="909"/>
    </row>
    <row r="8" spans="1:5" s="136" customFormat="1" ht="12.75">
      <c r="A8" s="903" t="s">
        <v>567</v>
      </c>
      <c r="B8" s="903"/>
      <c r="C8" s="903"/>
      <c r="D8" s="903"/>
      <c r="E8" s="903"/>
    </row>
    <row r="9" spans="1:5" s="136" customFormat="1" ht="12.75">
      <c r="A9" s="904" t="s">
        <v>1</v>
      </c>
      <c r="B9" s="904"/>
      <c r="C9" s="904"/>
      <c r="D9" s="904"/>
      <c r="E9" s="904"/>
    </row>
    <row r="10" spans="1:5" s="136" customFormat="1">
      <c r="A10" s="131"/>
      <c r="B10" s="131"/>
      <c r="C10" s="131"/>
      <c r="D10" s="131"/>
      <c r="E10" s="131"/>
    </row>
    <row r="11" spans="1:5" s="136" customFormat="1" ht="15.75">
      <c r="A11" s="909" t="s">
        <v>205</v>
      </c>
      <c r="B11" s="909"/>
      <c r="C11" s="909"/>
      <c r="D11" s="909"/>
      <c r="E11" s="909"/>
    </row>
    <row r="12" spans="1:5" s="136" customFormat="1" ht="15.75">
      <c r="A12" s="152"/>
      <c r="B12" s="152"/>
      <c r="C12" s="152"/>
      <c r="D12" s="152"/>
      <c r="E12" s="152"/>
    </row>
    <row r="14" spans="1:5" s="137" customFormat="1">
      <c r="A14" s="907" t="s">
        <v>206</v>
      </c>
      <c r="B14" s="907"/>
      <c r="C14" s="907"/>
      <c r="D14" s="908" t="s">
        <v>197</v>
      </c>
      <c r="E14" s="908"/>
    </row>
    <row r="15" spans="1:5" s="137" customFormat="1">
      <c r="A15" s="907"/>
      <c r="B15" s="907"/>
      <c r="C15" s="907"/>
      <c r="D15" s="644" t="s">
        <v>568</v>
      </c>
      <c r="E15" s="644" t="s">
        <v>545</v>
      </c>
    </row>
    <row r="16" spans="1:5">
      <c r="A16" s="656"/>
      <c r="B16" s="657"/>
      <c r="C16" s="658"/>
      <c r="D16" s="658"/>
      <c r="E16" s="659"/>
    </row>
    <row r="17" spans="1:5">
      <c r="A17" s="660" t="s">
        <v>207</v>
      </c>
      <c r="B17" s="661" t="s">
        <v>208</v>
      </c>
      <c r="C17" s="662"/>
      <c r="D17" s="663">
        <f>'ACTIVO PASIVO'!C32/'ACTIVO PASIVO'!G32</f>
        <v>3.2859792386406248</v>
      </c>
      <c r="E17" s="664">
        <v>2.56</v>
      </c>
    </row>
    <row r="18" spans="1:5">
      <c r="A18" s="660"/>
      <c r="B18" s="661"/>
      <c r="C18" s="662"/>
      <c r="D18" s="664"/>
      <c r="E18" s="665"/>
    </row>
    <row r="19" spans="1:5">
      <c r="A19" s="660" t="s">
        <v>209</v>
      </c>
      <c r="B19" s="661" t="s">
        <v>210</v>
      </c>
      <c r="C19" s="662"/>
      <c r="D19" s="664">
        <f>'ACTIVO PASIVO'!G34/'ACTIVO PASIVO'!G46</f>
        <v>0.30204855926394264</v>
      </c>
      <c r="E19" s="664">
        <v>0.41</v>
      </c>
    </row>
    <row r="20" spans="1:5">
      <c r="A20" s="660"/>
      <c r="B20" s="661"/>
      <c r="C20" s="662"/>
      <c r="D20" s="664"/>
      <c r="E20" s="665"/>
    </row>
    <row r="21" spans="1:5">
      <c r="A21" s="660" t="s">
        <v>211</v>
      </c>
      <c r="B21" s="661" t="s">
        <v>212</v>
      </c>
      <c r="C21" s="662"/>
      <c r="D21" s="664">
        <f>'ACTIVO PASIVO'!G40/('ACTIVO PASIVO'!G46-'ACTIVO PASIVO'!G40)</f>
        <v>2.28815919766686E-2</v>
      </c>
      <c r="E21" s="664">
        <v>0.05</v>
      </c>
    </row>
    <row r="22" spans="1:5">
      <c r="A22" s="666"/>
      <c r="B22" s="667"/>
      <c r="C22" s="668"/>
      <c r="D22" s="669"/>
      <c r="E22" s="670"/>
    </row>
    <row r="23" spans="1:5">
      <c r="A23" s="139"/>
      <c r="B23" s="138"/>
      <c r="C23" s="139"/>
      <c r="D23" s="139"/>
      <c r="E23" s="139"/>
    </row>
    <row r="24" spans="1:5">
      <c r="A24" s="140"/>
      <c r="B24" s="141"/>
      <c r="C24" s="140"/>
      <c r="D24" s="140"/>
      <c r="E24" s="140"/>
    </row>
    <row r="25" spans="1:5">
      <c r="A25" s="140"/>
      <c r="B25" s="141"/>
      <c r="C25" s="140"/>
      <c r="D25" s="140"/>
      <c r="E25" s="140"/>
    </row>
    <row r="26" spans="1:5">
      <c r="A26" s="140"/>
      <c r="B26" s="141"/>
      <c r="C26" s="140"/>
      <c r="D26" s="140"/>
      <c r="E26" s="140"/>
    </row>
    <row r="27" spans="1:5" s="136" customFormat="1" ht="12.75">
      <c r="A27" s="142" t="s">
        <v>213</v>
      </c>
      <c r="B27" s="143"/>
      <c r="C27" s="142"/>
      <c r="D27" s="142" t="s">
        <v>214</v>
      </c>
      <c r="E27" s="142" t="s">
        <v>215</v>
      </c>
    </row>
    <row r="28" spans="1:5" s="136" customFormat="1" ht="12.75">
      <c r="A28" s="142" t="s">
        <v>216</v>
      </c>
      <c r="B28" s="143"/>
      <c r="C28" s="142"/>
      <c r="D28" s="142" t="s">
        <v>217</v>
      </c>
      <c r="E28" s="142" t="s">
        <v>218</v>
      </c>
    </row>
    <row r="29" spans="1:5">
      <c r="A29" s="140"/>
      <c r="B29" s="141"/>
      <c r="C29" s="140"/>
      <c r="D29" s="140"/>
      <c r="E29" s="140"/>
    </row>
    <row r="30" spans="1:5">
      <c r="A30" s="140"/>
      <c r="B30" s="141"/>
      <c r="C30" s="140"/>
      <c r="D30" s="140"/>
      <c r="E30" s="140"/>
    </row>
    <row r="31" spans="1:5">
      <c r="A31" s="140"/>
      <c r="B31" s="141"/>
      <c r="C31" s="140"/>
      <c r="D31" s="140"/>
      <c r="E31" s="140"/>
    </row>
    <row r="32" spans="1:5">
      <c r="A32" s="149"/>
      <c r="B32" s="141"/>
      <c r="C32" s="140"/>
      <c r="D32" s="140"/>
      <c r="E32" s="140"/>
    </row>
    <row r="33" spans="1:12">
      <c r="A33" s="140"/>
      <c r="B33" s="141"/>
      <c r="C33" s="140"/>
      <c r="D33" s="140"/>
      <c r="E33" s="140"/>
    </row>
    <row r="34" spans="1:12">
      <c r="A34" s="140"/>
      <c r="B34" s="141"/>
      <c r="C34" s="140"/>
      <c r="D34" s="140"/>
      <c r="E34" s="140"/>
    </row>
    <row r="35" spans="1:12">
      <c r="A35" s="140"/>
      <c r="B35" s="141"/>
      <c r="C35" s="140"/>
      <c r="D35" s="140"/>
      <c r="E35" s="140"/>
    </row>
    <row r="36" spans="1:12">
      <c r="A36" s="140"/>
      <c r="B36" s="141"/>
      <c r="C36" s="140"/>
      <c r="D36" s="140"/>
      <c r="E36" s="140"/>
    </row>
    <row r="37" spans="1:12">
      <c r="A37" s="140"/>
      <c r="B37" s="141"/>
      <c r="C37" s="140"/>
      <c r="D37" s="140"/>
      <c r="E37" s="144"/>
      <c r="G37" s="140"/>
      <c r="H37" s="140"/>
      <c r="I37" s="140"/>
      <c r="J37" s="140"/>
      <c r="K37" s="140"/>
      <c r="L37" s="140"/>
    </row>
    <row r="38" spans="1:12" s="136" customFormat="1" ht="12.75">
      <c r="A38" s="142"/>
      <c r="B38" s="143"/>
      <c r="C38" s="142"/>
      <c r="D38" s="142"/>
      <c r="E38" s="142"/>
      <c r="G38" s="142"/>
      <c r="H38" s="142"/>
      <c r="I38" s="145"/>
      <c r="J38" s="142"/>
      <c r="K38" s="142"/>
      <c r="L38" s="142"/>
    </row>
    <row r="39" spans="1:12" s="142" customFormat="1" ht="15" customHeight="1">
      <c r="A39" s="146" t="s">
        <v>219</v>
      </c>
      <c r="B39" s="143"/>
      <c r="C39" s="143"/>
      <c r="D39" s="465" t="s">
        <v>547</v>
      </c>
      <c r="E39" s="251"/>
      <c r="I39" s="147"/>
    </row>
    <row r="40" spans="1:12" s="142" customFormat="1" ht="15" customHeight="1">
      <c r="A40" s="146" t="s">
        <v>220</v>
      </c>
      <c r="B40" s="143"/>
      <c r="C40" s="143"/>
      <c r="D40" s="335" t="s">
        <v>317</v>
      </c>
      <c r="E40" s="251"/>
      <c r="I40" s="148"/>
    </row>
    <row r="41" spans="1:12" s="142" customFormat="1" ht="15" customHeight="1">
      <c r="A41" s="142" t="s">
        <v>221</v>
      </c>
      <c r="B41" s="143"/>
      <c r="D41" s="465" t="s">
        <v>546</v>
      </c>
    </row>
    <row r="42" spans="1:12" s="142" customFormat="1" ht="15" customHeight="1">
      <c r="A42" s="143"/>
      <c r="B42" s="143"/>
      <c r="C42" s="143"/>
      <c r="D42" s="143"/>
    </row>
    <row r="43" spans="1:12" s="142" customFormat="1" ht="15" customHeight="1">
      <c r="B43" s="143"/>
      <c r="D43" s="143"/>
    </row>
    <row r="44" spans="1:12" s="142" customFormat="1" ht="15" customHeight="1">
      <c r="B44" s="143"/>
      <c r="D44" s="143"/>
    </row>
  </sheetData>
  <mergeCells count="6">
    <mergeCell ref="A14:C15"/>
    <mergeCell ref="D14:E14"/>
    <mergeCell ref="A7:E7"/>
    <mergeCell ref="A8:E8"/>
    <mergeCell ref="A9:E9"/>
    <mergeCell ref="A11:E11"/>
  </mergeCells>
  <phoneticPr fontId="9" type="noConversion"/>
  <printOptions horizontalCentered="1"/>
  <pageMargins left="0.43307086614173229" right="0.74803149606299213" top="0.43307086614173229" bottom="0.98425196850393704" header="0.39370078740157483" footer="1.0629921259842521"/>
  <pageSetup scale="94" firstPageNumber="0" orientation="portrait" r:id="rId1"/>
  <headerFooter alignWithMargins="0">
    <oddFooter>&amp;C23</oddFooter>
  </headerFooter>
  <ignoredErrors>
    <ignoredError sqref="B17 B19 B21" numberStoredAsText="1"/>
  </ignoredError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E133"/>
  <sheetViews>
    <sheetView topLeftCell="A115" workbookViewId="0">
      <selection activeCell="D129" sqref="D129:D133"/>
    </sheetView>
  </sheetViews>
  <sheetFormatPr baseColWidth="10" defaultRowHeight="12.75"/>
  <cols>
    <col min="1" max="1" width="31.42578125" style="199" customWidth="1"/>
    <col min="2" max="2" width="16.28515625" style="199" customWidth="1"/>
    <col min="3" max="3" width="15.140625" style="199" customWidth="1"/>
    <col min="4" max="4" width="16" style="199" customWidth="1"/>
    <col min="5" max="16384" width="11.42578125" style="199"/>
  </cols>
  <sheetData>
    <row r="5" spans="1:5">
      <c r="A5" s="671" t="s">
        <v>238</v>
      </c>
      <c r="B5" s="672"/>
      <c r="E5"/>
    </row>
    <row r="6" spans="1:5">
      <c r="A6" s="672"/>
      <c r="B6" s="672"/>
      <c r="E6"/>
    </row>
    <row r="7" spans="1:5">
      <c r="A7" s="671" t="s">
        <v>571</v>
      </c>
      <c r="B7" s="672"/>
      <c r="E7"/>
    </row>
    <row r="8" spans="1:5">
      <c r="A8" s="672"/>
      <c r="B8" s="672"/>
      <c r="E8"/>
    </row>
    <row r="9" spans="1:5">
      <c r="A9" s="671" t="s">
        <v>320</v>
      </c>
      <c r="B9" s="672"/>
      <c r="E9"/>
    </row>
    <row r="10" spans="1:5" ht="15">
      <c r="A10" s="671" t="s">
        <v>321</v>
      </c>
      <c r="D10" s="673"/>
      <c r="E10"/>
    </row>
    <row r="11" spans="1:5" ht="15">
      <c r="D11" s="673"/>
      <c r="E11"/>
    </row>
    <row r="12" spans="1:5" ht="15">
      <c r="A12" s="499" t="s">
        <v>322</v>
      </c>
      <c r="B12" s="674"/>
      <c r="C12" s="674"/>
      <c r="D12" s="673"/>
      <c r="E12"/>
    </row>
    <row r="13" spans="1:5" ht="15">
      <c r="B13" s="674"/>
      <c r="C13" s="674"/>
      <c r="D13" s="673"/>
      <c r="E13"/>
    </row>
    <row r="14" spans="1:5">
      <c r="A14" s="671" t="s">
        <v>323</v>
      </c>
      <c r="B14" s="675" t="s">
        <v>324</v>
      </c>
      <c r="C14" s="676" t="s">
        <v>325</v>
      </c>
      <c r="D14" s="677"/>
      <c r="E14"/>
    </row>
    <row r="15" spans="1:5" ht="15">
      <c r="A15" s="199" t="s">
        <v>326</v>
      </c>
      <c r="B15" s="361">
        <v>31162800000</v>
      </c>
      <c r="C15" s="678">
        <f>B15/50000000000*100</f>
        <v>62.325600000000001</v>
      </c>
      <c r="D15" s="673"/>
      <c r="E15"/>
    </row>
    <row r="16" spans="1:5" ht="15">
      <c r="A16" s="199" t="s">
        <v>327</v>
      </c>
      <c r="B16" s="361">
        <v>14643400000</v>
      </c>
      <c r="C16" s="678">
        <f>B16/50000000000*100</f>
        <v>29.286800000000003</v>
      </c>
      <c r="D16" s="673"/>
      <c r="E16"/>
    </row>
    <row r="17" spans="1:5">
      <c r="A17" s="499"/>
      <c r="B17" s="679"/>
      <c r="C17" s="679"/>
      <c r="D17" s="499"/>
      <c r="E17"/>
    </row>
    <row r="18" spans="1:5">
      <c r="A18" s="199" t="s">
        <v>328</v>
      </c>
      <c r="B18" s="674"/>
      <c r="C18" s="674"/>
      <c r="E18"/>
    </row>
    <row r="19" spans="1:5">
      <c r="B19" s="674"/>
      <c r="C19" s="674"/>
      <c r="E19"/>
    </row>
    <row r="20" spans="1:5">
      <c r="A20" s="671" t="s">
        <v>329</v>
      </c>
      <c r="B20" s="675" t="s">
        <v>324</v>
      </c>
      <c r="C20" s="676" t="s">
        <v>325</v>
      </c>
      <c r="E20"/>
    </row>
    <row r="21" spans="1:5">
      <c r="A21" s="361" t="s">
        <v>330</v>
      </c>
      <c r="B21" s="361"/>
      <c r="C21" s="678"/>
      <c r="E21"/>
    </row>
    <row r="22" spans="1:5">
      <c r="A22" s="499"/>
      <c r="B22" s="679"/>
      <c r="C22" s="679"/>
      <c r="E22"/>
    </row>
    <row r="23" spans="1:5">
      <c r="A23" s="199" t="s">
        <v>331</v>
      </c>
      <c r="B23" s="680"/>
      <c r="C23" s="680"/>
      <c r="E23"/>
    </row>
    <row r="24" spans="1:5">
      <c r="B24" s="680"/>
      <c r="C24" s="680"/>
      <c r="E24"/>
    </row>
    <row r="25" spans="1:5">
      <c r="A25" s="671" t="s">
        <v>329</v>
      </c>
      <c r="B25" s="675" t="s">
        <v>324</v>
      </c>
      <c r="C25" s="676" t="s">
        <v>325</v>
      </c>
      <c r="E25"/>
    </row>
    <row r="26" spans="1:5">
      <c r="A26" s="199" t="s">
        <v>326</v>
      </c>
      <c r="B26" s="361">
        <v>31162800000</v>
      </c>
      <c r="C26" s="678">
        <f>B26/50000000000*100</f>
        <v>62.325600000000001</v>
      </c>
      <c r="E26"/>
    </row>
    <row r="27" spans="1:5">
      <c r="A27" s="199" t="s">
        <v>327</v>
      </c>
      <c r="B27" s="361">
        <v>14643400000</v>
      </c>
      <c r="C27" s="678">
        <f>B27/50000000000*100</f>
        <v>29.286800000000003</v>
      </c>
      <c r="E27"/>
    </row>
    <row r="28" spans="1:5">
      <c r="A28" s="671"/>
      <c r="B28" s="361"/>
      <c r="E28"/>
    </row>
    <row r="29" spans="1:5">
      <c r="A29" s="199" t="s">
        <v>332</v>
      </c>
      <c r="B29" s="361"/>
      <c r="E29"/>
    </row>
    <row r="30" spans="1:5">
      <c r="B30" s="361"/>
      <c r="E30"/>
    </row>
    <row r="31" spans="1:5">
      <c r="A31" s="671" t="s">
        <v>333</v>
      </c>
      <c r="B31" s="681" t="s">
        <v>334</v>
      </c>
      <c r="E31"/>
    </row>
    <row r="32" spans="1:5">
      <c r="A32" s="199" t="s">
        <v>335</v>
      </c>
      <c r="B32" s="361" t="s">
        <v>336</v>
      </c>
      <c r="E32"/>
    </row>
    <row r="33" spans="1:5">
      <c r="A33" s="199" t="s">
        <v>337</v>
      </c>
      <c r="B33" s="361" t="s">
        <v>336</v>
      </c>
      <c r="E33"/>
    </row>
    <row r="34" spans="1:5">
      <c r="A34" s="199" t="s">
        <v>338</v>
      </c>
      <c r="B34" s="361" t="s">
        <v>336</v>
      </c>
      <c r="E34"/>
    </row>
    <row r="35" spans="1:5">
      <c r="A35" s="199" t="s">
        <v>339</v>
      </c>
      <c r="B35" s="361" t="s">
        <v>340</v>
      </c>
      <c r="E35"/>
    </row>
    <row r="36" spans="1:5">
      <c r="A36" s="199" t="s">
        <v>341</v>
      </c>
      <c r="B36" s="361" t="s">
        <v>342</v>
      </c>
      <c r="E36"/>
    </row>
    <row r="37" spans="1:5">
      <c r="A37" s="199" t="s">
        <v>343</v>
      </c>
      <c r="B37" s="361" t="s">
        <v>344</v>
      </c>
      <c r="E37"/>
    </row>
    <row r="38" spans="1:5">
      <c r="A38" s="199" t="s">
        <v>345</v>
      </c>
      <c r="B38" s="361" t="s">
        <v>346</v>
      </c>
      <c r="E38"/>
    </row>
    <row r="39" spans="1:5">
      <c r="B39" s="361"/>
      <c r="E39"/>
    </row>
    <row r="40" spans="1:5">
      <c r="A40" s="199" t="s">
        <v>347</v>
      </c>
      <c r="B40" s="361"/>
      <c r="E40"/>
    </row>
    <row r="41" spans="1:5">
      <c r="A41" s="199" t="s">
        <v>348</v>
      </c>
      <c r="B41" s="361"/>
      <c r="E41"/>
    </row>
    <row r="42" spans="1:5">
      <c r="A42" s="199" t="s">
        <v>349</v>
      </c>
      <c r="B42" s="361"/>
      <c r="E42"/>
    </row>
    <row r="43" spans="1:5">
      <c r="B43" s="361"/>
      <c r="E43"/>
    </row>
    <row r="44" spans="1:5">
      <c r="A44" s="671" t="s">
        <v>333</v>
      </c>
      <c r="B44" s="675" t="s">
        <v>324</v>
      </c>
      <c r="C44" s="676" t="s">
        <v>325</v>
      </c>
      <c r="D44" s="677"/>
      <c r="E44"/>
    </row>
    <row r="45" spans="1:5">
      <c r="A45" s="199" t="s">
        <v>350</v>
      </c>
      <c r="B45" s="361">
        <v>2149150000</v>
      </c>
      <c r="C45" s="678">
        <f>B45/50000000000*100</f>
        <v>4.2983000000000002</v>
      </c>
      <c r="E45"/>
    </row>
    <row r="46" spans="1:5">
      <c r="A46" s="199" t="s">
        <v>351</v>
      </c>
      <c r="B46" s="361">
        <v>1977450000</v>
      </c>
      <c r="C46" s="678">
        <f>B46/50000000000*100</f>
        <v>3.9549000000000003</v>
      </c>
      <c r="E46"/>
    </row>
    <row r="47" spans="1:5">
      <c r="A47" s="199" t="s">
        <v>352</v>
      </c>
      <c r="B47" s="361">
        <v>13350000</v>
      </c>
      <c r="C47" s="678">
        <f>B47/50000000000*100</f>
        <v>2.6699999999999998E-2</v>
      </c>
      <c r="E47"/>
    </row>
    <row r="48" spans="1:5">
      <c r="A48" s="199" t="s">
        <v>353</v>
      </c>
      <c r="B48" s="361">
        <v>13350000</v>
      </c>
      <c r="C48" s="678">
        <f>B48/50000000000*100</f>
        <v>2.6699999999999998E-2</v>
      </c>
      <c r="E48"/>
    </row>
    <row r="49" spans="1:5">
      <c r="A49" s="199" t="s">
        <v>354</v>
      </c>
      <c r="B49" s="361">
        <v>1750000</v>
      </c>
      <c r="C49" s="678">
        <f>B49/50000000000*100</f>
        <v>3.4999999999999996E-3</v>
      </c>
      <c r="E49"/>
    </row>
    <row r="50" spans="1:5">
      <c r="B50" s="361"/>
      <c r="E50"/>
    </row>
    <row r="51" spans="1:5">
      <c r="A51" s="671" t="s">
        <v>355</v>
      </c>
      <c r="B51" s="361"/>
      <c r="E51"/>
    </row>
    <row r="52" spans="1:5">
      <c r="A52" s="199" t="s">
        <v>356</v>
      </c>
      <c r="B52" s="361"/>
      <c r="E52"/>
    </row>
    <row r="53" spans="1:5">
      <c r="A53" s="199" t="s">
        <v>357</v>
      </c>
      <c r="B53" s="361"/>
      <c r="E53"/>
    </row>
    <row r="54" spans="1:5">
      <c r="B54" s="361"/>
      <c r="E54"/>
    </row>
    <row r="55" spans="1:5">
      <c r="A55" s="671" t="s">
        <v>358</v>
      </c>
      <c r="B55" s="675" t="s">
        <v>359</v>
      </c>
      <c r="C55" s="676" t="s">
        <v>360</v>
      </c>
      <c r="E55"/>
    </row>
    <row r="56" spans="1:5">
      <c r="A56" s="361" t="s">
        <v>330</v>
      </c>
      <c r="B56" s="361"/>
      <c r="E56"/>
    </row>
    <row r="57" spans="1:5">
      <c r="B57" s="361"/>
      <c r="E57"/>
    </row>
    <row r="58" spans="1:5">
      <c r="A58" s="199" t="s">
        <v>361</v>
      </c>
      <c r="B58" s="361"/>
      <c r="E58"/>
    </row>
    <row r="59" spans="1:5">
      <c r="A59" s="199" t="s">
        <v>362</v>
      </c>
      <c r="B59" s="361"/>
      <c r="E59"/>
    </row>
    <row r="60" spans="1:5">
      <c r="B60" s="361"/>
      <c r="E60"/>
    </row>
    <row r="61" spans="1:5">
      <c r="A61" s="671" t="s">
        <v>358</v>
      </c>
      <c r="B61" s="675" t="s">
        <v>363</v>
      </c>
      <c r="C61" s="676" t="s">
        <v>364</v>
      </c>
      <c r="D61" s="674" t="s">
        <v>365</v>
      </c>
      <c r="E61"/>
    </row>
    <row r="62" spans="1:5">
      <c r="B62" s="681" t="s">
        <v>366</v>
      </c>
      <c r="D62" s="674" t="s">
        <v>367</v>
      </c>
      <c r="E62"/>
    </row>
    <row r="63" spans="1:5">
      <c r="A63" s="361" t="s">
        <v>330</v>
      </c>
      <c r="B63" s="361"/>
      <c r="E63"/>
    </row>
    <row r="64" spans="1:5">
      <c r="B64" s="361"/>
      <c r="E64"/>
    </row>
    <row r="65" spans="1:5" ht="68.25" customHeight="1">
      <c r="A65" s="199" t="s">
        <v>368</v>
      </c>
      <c r="B65" s="361"/>
      <c r="E65"/>
    </row>
    <row r="66" spans="1:5">
      <c r="B66" s="361"/>
      <c r="E66"/>
    </row>
    <row r="67" spans="1:5">
      <c r="A67" s="671" t="s">
        <v>369</v>
      </c>
      <c r="B67" s="681" t="s">
        <v>370</v>
      </c>
      <c r="C67" s="674" t="s">
        <v>371</v>
      </c>
      <c r="E67"/>
    </row>
    <row r="68" spans="1:5">
      <c r="A68" s="361" t="s">
        <v>330</v>
      </c>
      <c r="B68" s="361"/>
      <c r="E68"/>
    </row>
    <row r="69" spans="1:5">
      <c r="B69" s="361"/>
      <c r="E69"/>
    </row>
    <row r="70" spans="1:5">
      <c r="A70" s="199" t="s">
        <v>372</v>
      </c>
      <c r="B70" s="361"/>
      <c r="E70"/>
    </row>
    <row r="71" spans="1:5">
      <c r="B71" s="361"/>
      <c r="E71"/>
    </row>
    <row r="72" spans="1:5">
      <c r="A72" s="671" t="s">
        <v>373</v>
      </c>
      <c r="B72" s="681"/>
      <c r="C72" s="196" t="s">
        <v>374</v>
      </c>
      <c r="E72"/>
    </row>
    <row r="73" spans="1:5">
      <c r="A73" s="199" t="s">
        <v>375</v>
      </c>
      <c r="B73" s="361"/>
      <c r="C73" s="199" t="s">
        <v>376</v>
      </c>
      <c r="E73"/>
    </row>
    <row r="74" spans="1:5">
      <c r="A74" s="199" t="s">
        <v>377</v>
      </c>
      <c r="B74" s="361"/>
      <c r="C74" s="199" t="s">
        <v>378</v>
      </c>
      <c r="E74"/>
    </row>
    <row r="75" spans="1:5">
      <c r="A75" s="199" t="s">
        <v>227</v>
      </c>
      <c r="B75" s="361"/>
      <c r="C75" s="199" t="s">
        <v>376</v>
      </c>
      <c r="E75"/>
    </row>
    <row r="76" spans="1:5">
      <c r="A76" s="199" t="s">
        <v>379</v>
      </c>
      <c r="B76" s="361"/>
      <c r="C76" s="199" t="s">
        <v>376</v>
      </c>
      <c r="E76"/>
    </row>
    <row r="77" spans="1:5">
      <c r="A77" s="499" t="s">
        <v>555</v>
      </c>
      <c r="B77" s="361"/>
      <c r="C77" s="199" t="s">
        <v>376</v>
      </c>
      <c r="E77"/>
    </row>
    <row r="78" spans="1:5">
      <c r="A78" s="499" t="s">
        <v>388</v>
      </c>
      <c r="B78" s="361"/>
      <c r="C78" s="199" t="s">
        <v>376</v>
      </c>
      <c r="E78"/>
    </row>
    <row r="79" spans="1:5">
      <c r="A79" s="199" t="s">
        <v>576</v>
      </c>
      <c r="B79" s="361"/>
      <c r="C79" s="199" t="s">
        <v>376</v>
      </c>
      <c r="E79"/>
    </row>
    <row r="80" spans="1:5">
      <c r="A80" s="199" t="s">
        <v>577</v>
      </c>
      <c r="B80" s="361"/>
      <c r="C80" s="199" t="s">
        <v>376</v>
      </c>
      <c r="E80"/>
    </row>
    <row r="81" spans="1:5">
      <c r="B81" s="361"/>
      <c r="E81"/>
    </row>
    <row r="82" spans="1:5">
      <c r="A82" s="199" t="s">
        <v>380</v>
      </c>
      <c r="B82" s="361"/>
      <c r="E82"/>
    </row>
    <row r="83" spans="1:5">
      <c r="B83" s="361"/>
      <c r="E83"/>
    </row>
    <row r="84" spans="1:5">
      <c r="A84" s="671" t="s">
        <v>381</v>
      </c>
      <c r="B84" s="361"/>
      <c r="E84"/>
    </row>
    <row r="85" spans="1:5">
      <c r="A85" s="671" t="s">
        <v>382</v>
      </c>
      <c r="B85" s="361"/>
      <c r="C85" s="910"/>
      <c r="D85" s="910"/>
      <c r="E85"/>
    </row>
    <row r="86" spans="1:5">
      <c r="A86" s="671" t="s">
        <v>383</v>
      </c>
      <c r="B86" s="681" t="s">
        <v>554</v>
      </c>
      <c r="C86" s="681" t="s">
        <v>551</v>
      </c>
      <c r="D86" s="711"/>
      <c r="E86"/>
    </row>
    <row r="87" spans="1:5">
      <c r="A87" s="499" t="s">
        <v>375</v>
      </c>
      <c r="B87" s="361">
        <v>777568</v>
      </c>
      <c r="C87" s="361">
        <v>0</v>
      </c>
      <c r="E87"/>
    </row>
    <row r="88" spans="1:5">
      <c r="A88" s="199" t="s">
        <v>550</v>
      </c>
      <c r="B88" s="361">
        <f>14134160+9109</f>
        <v>14143269</v>
      </c>
      <c r="C88" s="361">
        <v>202833297</v>
      </c>
      <c r="E88"/>
    </row>
    <row r="89" spans="1:5">
      <c r="A89" s="499" t="s">
        <v>227</v>
      </c>
      <c r="B89" s="361">
        <v>10237841</v>
      </c>
      <c r="C89" s="361">
        <v>132262046</v>
      </c>
      <c r="E89"/>
    </row>
    <row r="90" spans="1:5">
      <c r="A90" s="499" t="s">
        <v>555</v>
      </c>
      <c r="B90" s="361">
        <v>5798509</v>
      </c>
      <c r="C90" s="361"/>
      <c r="E90"/>
    </row>
    <row r="91" spans="1:5">
      <c r="A91" s="499" t="s">
        <v>388</v>
      </c>
      <c r="B91" s="361">
        <v>2810000</v>
      </c>
      <c r="C91" s="361"/>
      <c r="E91"/>
    </row>
    <row r="92" spans="1:5">
      <c r="A92" s="682" t="s">
        <v>384</v>
      </c>
      <c r="B92" s="683">
        <f>1808738+104868</f>
        <v>1913606</v>
      </c>
      <c r="C92" s="683">
        <v>0</v>
      </c>
      <c r="D92" s="678"/>
      <c r="E92"/>
    </row>
    <row r="93" spans="1:5">
      <c r="B93" s="684">
        <f>SUM(B87:B92)</f>
        <v>35680793</v>
      </c>
      <c r="C93" s="684">
        <f>SUM(C87:C92)</f>
        <v>335095343</v>
      </c>
      <c r="E93"/>
    </row>
    <row r="94" spans="1:5">
      <c r="B94" s="361"/>
      <c r="C94" s="361"/>
      <c r="E94"/>
    </row>
    <row r="95" spans="1:5">
      <c r="A95" s="671" t="s">
        <v>385</v>
      </c>
      <c r="B95" s="361"/>
      <c r="C95" s="910"/>
      <c r="D95" s="910"/>
      <c r="E95"/>
    </row>
    <row r="96" spans="1:5">
      <c r="A96" s="671" t="s">
        <v>383</v>
      </c>
      <c r="B96" s="681" t="s">
        <v>554</v>
      </c>
      <c r="C96" s="681" t="s">
        <v>551</v>
      </c>
      <c r="D96" s="711"/>
      <c r="E96"/>
    </row>
    <row r="97" spans="1:5">
      <c r="A97" s="499" t="s">
        <v>375</v>
      </c>
      <c r="B97" s="361">
        <v>8032298</v>
      </c>
      <c r="C97" s="361">
        <v>10134389</v>
      </c>
      <c r="E97"/>
    </row>
    <row r="98" spans="1:5">
      <c r="A98" s="199" t="s">
        <v>550</v>
      </c>
      <c r="B98" s="361">
        <v>1210000</v>
      </c>
      <c r="C98" s="361">
        <v>9050000</v>
      </c>
      <c r="E98"/>
    </row>
    <row r="99" spans="1:5">
      <c r="A99" s="199" t="s">
        <v>552</v>
      </c>
      <c r="B99" s="361">
        <v>27000000</v>
      </c>
      <c r="C99" s="361">
        <v>15000000</v>
      </c>
      <c r="E99"/>
    </row>
    <row r="100" spans="1:5">
      <c r="A100" s="499" t="s">
        <v>555</v>
      </c>
      <c r="B100" s="361">
        <v>3603001</v>
      </c>
      <c r="C100" s="361">
        <v>0</v>
      </c>
      <c r="E100"/>
    </row>
    <row r="101" spans="1:5">
      <c r="A101" s="685" t="s">
        <v>227</v>
      </c>
      <c r="B101" s="683">
        <v>1920000</v>
      </c>
      <c r="C101" s="683">
        <v>21140000</v>
      </c>
      <c r="E101"/>
    </row>
    <row r="102" spans="1:5">
      <c r="B102" s="684">
        <f>SUM(B97:B101)</f>
        <v>41765299</v>
      </c>
      <c r="C102" s="684">
        <f>SUM(C97:C101)</f>
        <v>55324389</v>
      </c>
      <c r="E102"/>
    </row>
    <row r="103" spans="1:5">
      <c r="B103" s="361"/>
      <c r="C103" s="361"/>
      <c r="E103"/>
    </row>
    <row r="104" spans="1:5">
      <c r="A104" s="671" t="s">
        <v>386</v>
      </c>
      <c r="B104" s="361"/>
      <c r="C104" s="361"/>
      <c r="E104"/>
    </row>
    <row r="105" spans="1:5">
      <c r="A105" s="671" t="s">
        <v>387</v>
      </c>
      <c r="B105" s="681" t="s">
        <v>554</v>
      </c>
      <c r="C105" s="681" t="s">
        <v>551</v>
      </c>
      <c r="E105"/>
    </row>
    <row r="106" spans="1:5">
      <c r="A106" s="499" t="s">
        <v>375</v>
      </c>
      <c r="B106" s="361">
        <v>771379</v>
      </c>
      <c r="C106" s="361">
        <v>0</v>
      </c>
      <c r="E106"/>
    </row>
    <row r="107" spans="1:5">
      <c r="A107" s="199" t="s">
        <v>550</v>
      </c>
      <c r="B107" s="361">
        <v>29452035</v>
      </c>
      <c r="C107" s="361">
        <v>32549650</v>
      </c>
      <c r="E107"/>
    </row>
    <row r="108" spans="1:5">
      <c r="A108" s="499" t="s">
        <v>227</v>
      </c>
      <c r="B108" s="361">
        <v>65643017</v>
      </c>
      <c r="C108" s="361">
        <v>435908210</v>
      </c>
      <c r="E108"/>
    </row>
    <row r="109" spans="1:5">
      <c r="A109" s="499" t="s">
        <v>388</v>
      </c>
      <c r="B109" s="361">
        <v>6597328</v>
      </c>
      <c r="C109" s="361">
        <v>0</v>
      </c>
      <c r="E109"/>
    </row>
    <row r="110" spans="1:5">
      <c r="A110" s="499" t="s">
        <v>555</v>
      </c>
      <c r="B110" s="361">
        <v>13461360</v>
      </c>
      <c r="C110" s="361">
        <v>0</v>
      </c>
      <c r="E110"/>
    </row>
    <row r="111" spans="1:5">
      <c r="A111" s="682" t="s">
        <v>384</v>
      </c>
      <c r="B111" s="683">
        <v>13123600</v>
      </c>
      <c r="C111" s="683">
        <v>47446238</v>
      </c>
      <c r="E111"/>
    </row>
    <row r="112" spans="1:5">
      <c r="B112" s="684">
        <f>SUM(B106:B111)</f>
        <v>129048719</v>
      </c>
      <c r="C112" s="684">
        <f>SUM(C106:C111)</f>
        <v>515904098</v>
      </c>
      <c r="E112"/>
    </row>
    <row r="113" spans="1:5">
      <c r="B113" s="361"/>
      <c r="C113" s="361"/>
      <c r="E113"/>
    </row>
    <row r="114" spans="1:5">
      <c r="A114" s="671" t="s">
        <v>389</v>
      </c>
      <c r="B114" s="361"/>
      <c r="C114" s="361"/>
      <c r="E114"/>
    </row>
    <row r="115" spans="1:5">
      <c r="A115" s="671" t="s">
        <v>390</v>
      </c>
      <c r="B115" s="681" t="s">
        <v>554</v>
      </c>
      <c r="C115" s="681" t="s">
        <v>551</v>
      </c>
      <c r="E115"/>
    </row>
    <row r="116" spans="1:5">
      <c r="A116" s="499" t="s">
        <v>375</v>
      </c>
      <c r="B116" s="361">
        <v>9790932</v>
      </c>
      <c r="C116" s="361">
        <v>21623152</v>
      </c>
      <c r="E116"/>
    </row>
    <row r="117" spans="1:5">
      <c r="A117" s="199" t="s">
        <v>550</v>
      </c>
      <c r="B117" s="361">
        <v>1827272</v>
      </c>
      <c r="C117" s="361">
        <v>135181544</v>
      </c>
      <c r="E117"/>
    </row>
    <row r="118" spans="1:5">
      <c r="A118" s="499" t="s">
        <v>555</v>
      </c>
      <c r="B118" s="361">
        <v>10726365</v>
      </c>
      <c r="C118" s="361">
        <v>0</v>
      </c>
      <c r="E118"/>
    </row>
    <row r="119" spans="1:5">
      <c r="A119" s="499" t="s">
        <v>227</v>
      </c>
      <c r="B119" s="361">
        <v>1745455</v>
      </c>
      <c r="C119" s="361">
        <v>21081818</v>
      </c>
      <c r="E119"/>
    </row>
    <row r="120" spans="1:5">
      <c r="A120" s="199" t="s">
        <v>576</v>
      </c>
      <c r="B120" s="361">
        <v>51272729</v>
      </c>
      <c r="C120" s="361">
        <v>0</v>
      </c>
      <c r="E120"/>
    </row>
    <row r="121" spans="1:5">
      <c r="A121" s="685" t="s">
        <v>388</v>
      </c>
      <c r="B121" s="683">
        <v>61363635</v>
      </c>
      <c r="C121" s="683">
        <v>49090910</v>
      </c>
      <c r="E121"/>
    </row>
    <row r="122" spans="1:5">
      <c r="B122" s="684">
        <f>SUM(B116:B121)</f>
        <v>136726388</v>
      </c>
      <c r="C122" s="684">
        <f>SUM(C116:C121)</f>
        <v>226977424</v>
      </c>
      <c r="E122"/>
    </row>
    <row r="123" spans="1:5">
      <c r="A123"/>
      <c r="B123" s="361"/>
      <c r="C123" s="361"/>
      <c r="D123"/>
      <c r="E123"/>
    </row>
    <row r="124" spans="1:5">
      <c r="A124"/>
      <c r="B124" s="340"/>
      <c r="C124" s="340"/>
      <c r="D124"/>
      <c r="E124"/>
    </row>
    <row r="125" spans="1:5">
      <c r="A125"/>
      <c r="B125" s="340"/>
      <c r="C125" s="340"/>
      <c r="D125"/>
      <c r="E125"/>
    </row>
    <row r="126" spans="1:5">
      <c r="A126"/>
      <c r="B126" s="340"/>
      <c r="C126" s="340"/>
      <c r="D126"/>
      <c r="E126"/>
    </row>
    <row r="127" spans="1:5">
      <c r="A127"/>
      <c r="B127" s="340"/>
      <c r="C127" s="340"/>
      <c r="D127"/>
      <c r="E127"/>
    </row>
    <row r="128" spans="1:5">
      <c r="A128"/>
      <c r="B128" s="340"/>
      <c r="C128" s="340"/>
      <c r="D128"/>
      <c r="E128"/>
    </row>
    <row r="129" spans="1:5">
      <c r="A129"/>
      <c r="B129" s="340"/>
      <c r="C129" s="340"/>
      <c r="D129"/>
      <c r="E129"/>
    </row>
    <row r="130" spans="1:5">
      <c r="A130" t="s">
        <v>128</v>
      </c>
      <c r="B130" s="464" t="s">
        <v>547</v>
      </c>
      <c r="C130"/>
      <c r="D130" s="341"/>
      <c r="E130"/>
    </row>
    <row r="131" spans="1:5">
      <c r="A131" t="s">
        <v>129</v>
      </c>
      <c r="B131" s="335" t="s">
        <v>317</v>
      </c>
      <c r="C131"/>
      <c r="D131"/>
      <c r="E131"/>
    </row>
    <row r="132" spans="1:5">
      <c r="A132" s="142"/>
      <c r="B132" s="464" t="s">
        <v>546</v>
      </c>
      <c r="C132" s="142"/>
      <c r="D132" s="142"/>
      <c r="E132" s="142"/>
    </row>
    <row r="133" spans="1:5">
      <c r="A133" s="146"/>
      <c r="B133" s="143"/>
      <c r="C133" s="143"/>
      <c r="D133" s="284"/>
      <c r="E133" s="143"/>
    </row>
  </sheetData>
  <mergeCells count="2">
    <mergeCell ref="C85:D85"/>
    <mergeCell ref="C95:D95"/>
  </mergeCells>
  <printOptions horizontalCentered="1" verticalCentered="1"/>
  <pageMargins left="0.62992125984251968" right="0.35433070866141736" top="0.47244094488188981" bottom="0.74803149606299213" header="0.31496062992125984" footer="0.74803149606299213"/>
  <pageSetup scale="78" orientation="portrait" r:id="rId1"/>
  <headerFooter>
    <oddFooter>&amp;C25</oddFooter>
  </headerFooter>
  <drawing r:id="rId2"/>
  <legacyDrawing r:id="rId3"/>
  <oleObjects>
    <mc:AlternateContent xmlns:mc="http://schemas.openxmlformats.org/markup-compatibility/2006">
      <mc:Choice Requires="x14">
        <oleObject shapeId="17799" r:id="rId4">
          <objectPr defaultSize="0" autoPict="0" r:id="rId5">
            <anchor moveWithCells="1" sizeWithCells="1">
              <from>
                <xdr:col>0</xdr:col>
                <xdr:colOff>161925</xdr:colOff>
                <xdr:row>29</xdr:row>
                <xdr:rowOff>0</xdr:rowOff>
              </from>
              <to>
                <xdr:col>1</xdr:col>
                <xdr:colOff>552450</xdr:colOff>
                <xdr:row>29</xdr:row>
                <xdr:rowOff>0</xdr:rowOff>
              </to>
            </anchor>
          </objectPr>
        </oleObject>
      </mc:Choice>
      <mc:Fallback>
        <oleObject shapeId="17799" r:id="rId4"/>
      </mc:Fallback>
    </mc:AlternateContent>
    <mc:AlternateContent xmlns:mc="http://schemas.openxmlformats.org/markup-compatibility/2006">
      <mc:Choice Requires="x14">
        <oleObject shapeId="17800" r:id="rId6">
          <objectPr defaultSize="0" autoPict="0" r:id="rId5">
            <anchor moveWithCells="1" sizeWithCells="1">
              <from>
                <xdr:col>0</xdr:col>
                <xdr:colOff>161925</xdr:colOff>
                <xdr:row>16</xdr:row>
                <xdr:rowOff>0</xdr:rowOff>
              </from>
              <to>
                <xdr:col>1</xdr:col>
                <xdr:colOff>552450</xdr:colOff>
                <xdr:row>16</xdr:row>
                <xdr:rowOff>0</xdr:rowOff>
              </to>
            </anchor>
          </objectPr>
        </oleObject>
      </mc:Choice>
      <mc:Fallback>
        <oleObject shapeId="17800" r:id="rId6"/>
      </mc:Fallback>
    </mc:AlternateContent>
  </oleObjec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5"/>
  <sheetViews>
    <sheetView topLeftCell="A25" workbookViewId="0">
      <selection activeCell="G43" sqref="G43"/>
    </sheetView>
  </sheetViews>
  <sheetFormatPr baseColWidth="10" defaultColWidth="14.85546875" defaultRowHeight="15"/>
  <cols>
    <col min="1" max="1" width="19.7109375" style="362" customWidth="1"/>
    <col min="2" max="2" width="5.5703125" style="363" customWidth="1"/>
    <col min="3" max="3" width="10.7109375" style="362" customWidth="1"/>
    <col min="4" max="4" width="32.5703125" style="362" customWidth="1"/>
    <col min="5" max="5" width="31.85546875" style="362" customWidth="1"/>
    <col min="6" max="6" width="15.85546875" style="362" customWidth="1"/>
    <col min="7" max="7" width="14.85546875" style="362"/>
    <col min="8" max="8" width="20.42578125" style="362" bestFit="1" customWidth="1"/>
    <col min="9" max="256" width="14.85546875" style="362"/>
    <col min="257" max="257" width="19.7109375" style="362" customWidth="1"/>
    <col min="258" max="258" width="5.5703125" style="362" customWidth="1"/>
    <col min="259" max="259" width="10.7109375" style="362" customWidth="1"/>
    <col min="260" max="260" width="32.5703125" style="362" customWidth="1"/>
    <col min="261" max="261" width="31.85546875" style="362" customWidth="1"/>
    <col min="262" max="262" width="15.85546875" style="362" customWidth="1"/>
    <col min="263" max="512" width="14.85546875" style="362"/>
    <col min="513" max="513" width="19.7109375" style="362" customWidth="1"/>
    <col min="514" max="514" width="5.5703125" style="362" customWidth="1"/>
    <col min="515" max="515" width="10.7109375" style="362" customWidth="1"/>
    <col min="516" max="516" width="32.5703125" style="362" customWidth="1"/>
    <col min="517" max="517" width="31.85546875" style="362" customWidth="1"/>
    <col min="518" max="518" width="15.85546875" style="362" customWidth="1"/>
    <col min="519" max="768" width="14.85546875" style="362"/>
    <col min="769" max="769" width="19.7109375" style="362" customWidth="1"/>
    <col min="770" max="770" width="5.5703125" style="362" customWidth="1"/>
    <col min="771" max="771" width="10.7109375" style="362" customWidth="1"/>
    <col min="772" max="772" width="32.5703125" style="362" customWidth="1"/>
    <col min="773" max="773" width="31.85546875" style="362" customWidth="1"/>
    <col min="774" max="774" width="15.85546875" style="362" customWidth="1"/>
    <col min="775" max="1024" width="14.85546875" style="362"/>
    <col min="1025" max="1025" width="19.7109375" style="362" customWidth="1"/>
    <col min="1026" max="1026" width="5.5703125" style="362" customWidth="1"/>
    <col min="1027" max="1027" width="10.7109375" style="362" customWidth="1"/>
    <col min="1028" max="1028" width="32.5703125" style="362" customWidth="1"/>
    <col min="1029" max="1029" width="31.85546875" style="362" customWidth="1"/>
    <col min="1030" max="1030" width="15.85546875" style="362" customWidth="1"/>
    <col min="1031" max="1280" width="14.85546875" style="362"/>
    <col min="1281" max="1281" width="19.7109375" style="362" customWidth="1"/>
    <col min="1282" max="1282" width="5.5703125" style="362" customWidth="1"/>
    <col min="1283" max="1283" width="10.7109375" style="362" customWidth="1"/>
    <col min="1284" max="1284" width="32.5703125" style="362" customWidth="1"/>
    <col min="1285" max="1285" width="31.85546875" style="362" customWidth="1"/>
    <col min="1286" max="1286" width="15.85546875" style="362" customWidth="1"/>
    <col min="1287" max="1536" width="14.85546875" style="362"/>
    <col min="1537" max="1537" width="19.7109375" style="362" customWidth="1"/>
    <col min="1538" max="1538" width="5.5703125" style="362" customWidth="1"/>
    <col min="1539" max="1539" width="10.7109375" style="362" customWidth="1"/>
    <col min="1540" max="1540" width="32.5703125" style="362" customWidth="1"/>
    <col min="1541" max="1541" width="31.85546875" style="362" customWidth="1"/>
    <col min="1542" max="1542" width="15.85546875" style="362" customWidth="1"/>
    <col min="1543" max="1792" width="14.85546875" style="362"/>
    <col min="1793" max="1793" width="19.7109375" style="362" customWidth="1"/>
    <col min="1794" max="1794" width="5.5703125" style="362" customWidth="1"/>
    <col min="1795" max="1795" width="10.7109375" style="362" customWidth="1"/>
    <col min="1796" max="1796" width="32.5703125" style="362" customWidth="1"/>
    <col min="1797" max="1797" width="31.85546875" style="362" customWidth="1"/>
    <col min="1798" max="1798" width="15.85546875" style="362" customWidth="1"/>
    <col min="1799" max="2048" width="14.85546875" style="362"/>
    <col min="2049" max="2049" width="19.7109375" style="362" customWidth="1"/>
    <col min="2050" max="2050" width="5.5703125" style="362" customWidth="1"/>
    <col min="2051" max="2051" width="10.7109375" style="362" customWidth="1"/>
    <col min="2052" max="2052" width="32.5703125" style="362" customWidth="1"/>
    <col min="2053" max="2053" width="31.85546875" style="362" customWidth="1"/>
    <col min="2054" max="2054" width="15.85546875" style="362" customWidth="1"/>
    <col min="2055" max="2304" width="14.85546875" style="362"/>
    <col min="2305" max="2305" width="19.7109375" style="362" customWidth="1"/>
    <col min="2306" max="2306" width="5.5703125" style="362" customWidth="1"/>
    <col min="2307" max="2307" width="10.7109375" style="362" customWidth="1"/>
    <col min="2308" max="2308" width="32.5703125" style="362" customWidth="1"/>
    <col min="2309" max="2309" width="31.85546875" style="362" customWidth="1"/>
    <col min="2310" max="2310" width="15.85546875" style="362" customWidth="1"/>
    <col min="2311" max="2560" width="14.85546875" style="362"/>
    <col min="2561" max="2561" width="19.7109375" style="362" customWidth="1"/>
    <col min="2562" max="2562" width="5.5703125" style="362" customWidth="1"/>
    <col min="2563" max="2563" width="10.7109375" style="362" customWidth="1"/>
    <col min="2564" max="2564" width="32.5703125" style="362" customWidth="1"/>
    <col min="2565" max="2565" width="31.85546875" style="362" customWidth="1"/>
    <col min="2566" max="2566" width="15.85546875" style="362" customWidth="1"/>
    <col min="2567" max="2816" width="14.85546875" style="362"/>
    <col min="2817" max="2817" width="19.7109375" style="362" customWidth="1"/>
    <col min="2818" max="2818" width="5.5703125" style="362" customWidth="1"/>
    <col min="2819" max="2819" width="10.7109375" style="362" customWidth="1"/>
    <col min="2820" max="2820" width="32.5703125" style="362" customWidth="1"/>
    <col min="2821" max="2821" width="31.85546875" style="362" customWidth="1"/>
    <col min="2822" max="2822" width="15.85546875" style="362" customWidth="1"/>
    <col min="2823" max="3072" width="14.85546875" style="362"/>
    <col min="3073" max="3073" width="19.7109375" style="362" customWidth="1"/>
    <col min="3074" max="3074" width="5.5703125" style="362" customWidth="1"/>
    <col min="3075" max="3075" width="10.7109375" style="362" customWidth="1"/>
    <col min="3076" max="3076" width="32.5703125" style="362" customWidth="1"/>
    <col min="3077" max="3077" width="31.85546875" style="362" customWidth="1"/>
    <col min="3078" max="3078" width="15.85546875" style="362" customWidth="1"/>
    <col min="3079" max="3328" width="14.85546875" style="362"/>
    <col min="3329" max="3329" width="19.7109375" style="362" customWidth="1"/>
    <col min="3330" max="3330" width="5.5703125" style="362" customWidth="1"/>
    <col min="3331" max="3331" width="10.7109375" style="362" customWidth="1"/>
    <col min="3332" max="3332" width="32.5703125" style="362" customWidth="1"/>
    <col min="3333" max="3333" width="31.85546875" style="362" customWidth="1"/>
    <col min="3334" max="3334" width="15.85546875" style="362" customWidth="1"/>
    <col min="3335" max="3584" width="14.85546875" style="362"/>
    <col min="3585" max="3585" width="19.7109375" style="362" customWidth="1"/>
    <col min="3586" max="3586" width="5.5703125" style="362" customWidth="1"/>
    <col min="3587" max="3587" width="10.7109375" style="362" customWidth="1"/>
    <col min="3588" max="3588" width="32.5703125" style="362" customWidth="1"/>
    <col min="3589" max="3589" width="31.85546875" style="362" customWidth="1"/>
    <col min="3590" max="3590" width="15.85546875" style="362" customWidth="1"/>
    <col min="3591" max="3840" width="14.85546875" style="362"/>
    <col min="3841" max="3841" width="19.7109375" style="362" customWidth="1"/>
    <col min="3842" max="3842" width="5.5703125" style="362" customWidth="1"/>
    <col min="3843" max="3843" width="10.7109375" style="362" customWidth="1"/>
    <col min="3844" max="3844" width="32.5703125" style="362" customWidth="1"/>
    <col min="3845" max="3845" width="31.85546875" style="362" customWidth="1"/>
    <col min="3846" max="3846" width="15.85546875" style="362" customWidth="1"/>
    <col min="3847" max="4096" width="14.85546875" style="362"/>
    <col min="4097" max="4097" width="19.7109375" style="362" customWidth="1"/>
    <col min="4098" max="4098" width="5.5703125" style="362" customWidth="1"/>
    <col min="4099" max="4099" width="10.7109375" style="362" customWidth="1"/>
    <col min="4100" max="4100" width="32.5703125" style="362" customWidth="1"/>
    <col min="4101" max="4101" width="31.85546875" style="362" customWidth="1"/>
    <col min="4102" max="4102" width="15.85546875" style="362" customWidth="1"/>
    <col min="4103" max="4352" width="14.85546875" style="362"/>
    <col min="4353" max="4353" width="19.7109375" style="362" customWidth="1"/>
    <col min="4354" max="4354" width="5.5703125" style="362" customWidth="1"/>
    <col min="4355" max="4355" width="10.7109375" style="362" customWidth="1"/>
    <col min="4356" max="4356" width="32.5703125" style="362" customWidth="1"/>
    <col min="4357" max="4357" width="31.85546875" style="362" customWidth="1"/>
    <col min="4358" max="4358" width="15.85546875" style="362" customWidth="1"/>
    <col min="4359" max="4608" width="14.85546875" style="362"/>
    <col min="4609" max="4609" width="19.7109375" style="362" customWidth="1"/>
    <col min="4610" max="4610" width="5.5703125" style="362" customWidth="1"/>
    <col min="4611" max="4611" width="10.7109375" style="362" customWidth="1"/>
    <col min="4612" max="4612" width="32.5703125" style="362" customWidth="1"/>
    <col min="4613" max="4613" width="31.85546875" style="362" customWidth="1"/>
    <col min="4614" max="4614" width="15.85546875" style="362" customWidth="1"/>
    <col min="4615" max="4864" width="14.85546875" style="362"/>
    <col min="4865" max="4865" width="19.7109375" style="362" customWidth="1"/>
    <col min="4866" max="4866" width="5.5703125" style="362" customWidth="1"/>
    <col min="4867" max="4867" width="10.7109375" style="362" customWidth="1"/>
    <col min="4868" max="4868" width="32.5703125" style="362" customWidth="1"/>
    <col min="4869" max="4869" width="31.85546875" style="362" customWidth="1"/>
    <col min="4870" max="4870" width="15.85546875" style="362" customWidth="1"/>
    <col min="4871" max="5120" width="14.85546875" style="362"/>
    <col min="5121" max="5121" width="19.7109375" style="362" customWidth="1"/>
    <col min="5122" max="5122" width="5.5703125" style="362" customWidth="1"/>
    <col min="5123" max="5123" width="10.7109375" style="362" customWidth="1"/>
    <col min="5124" max="5124" width="32.5703125" style="362" customWidth="1"/>
    <col min="5125" max="5125" width="31.85546875" style="362" customWidth="1"/>
    <col min="5126" max="5126" width="15.85546875" style="362" customWidth="1"/>
    <col min="5127" max="5376" width="14.85546875" style="362"/>
    <col min="5377" max="5377" width="19.7109375" style="362" customWidth="1"/>
    <col min="5378" max="5378" width="5.5703125" style="362" customWidth="1"/>
    <col min="5379" max="5379" width="10.7109375" style="362" customWidth="1"/>
    <col min="5380" max="5380" width="32.5703125" style="362" customWidth="1"/>
    <col min="5381" max="5381" width="31.85546875" style="362" customWidth="1"/>
    <col min="5382" max="5382" width="15.85546875" style="362" customWidth="1"/>
    <col min="5383" max="5632" width="14.85546875" style="362"/>
    <col min="5633" max="5633" width="19.7109375" style="362" customWidth="1"/>
    <col min="5634" max="5634" width="5.5703125" style="362" customWidth="1"/>
    <col min="5635" max="5635" width="10.7109375" style="362" customWidth="1"/>
    <col min="5636" max="5636" width="32.5703125" style="362" customWidth="1"/>
    <col min="5637" max="5637" width="31.85546875" style="362" customWidth="1"/>
    <col min="5638" max="5638" width="15.85546875" style="362" customWidth="1"/>
    <col min="5639" max="5888" width="14.85546875" style="362"/>
    <col min="5889" max="5889" width="19.7109375" style="362" customWidth="1"/>
    <col min="5890" max="5890" width="5.5703125" style="362" customWidth="1"/>
    <col min="5891" max="5891" width="10.7109375" style="362" customWidth="1"/>
    <col min="5892" max="5892" width="32.5703125" style="362" customWidth="1"/>
    <col min="5893" max="5893" width="31.85546875" style="362" customWidth="1"/>
    <col min="5894" max="5894" width="15.85546875" style="362" customWidth="1"/>
    <col min="5895" max="6144" width="14.85546875" style="362"/>
    <col min="6145" max="6145" width="19.7109375" style="362" customWidth="1"/>
    <col min="6146" max="6146" width="5.5703125" style="362" customWidth="1"/>
    <col min="6147" max="6147" width="10.7109375" style="362" customWidth="1"/>
    <col min="6148" max="6148" width="32.5703125" style="362" customWidth="1"/>
    <col min="6149" max="6149" width="31.85546875" style="362" customWidth="1"/>
    <col min="6150" max="6150" width="15.85546875" style="362" customWidth="1"/>
    <col min="6151" max="6400" width="14.85546875" style="362"/>
    <col min="6401" max="6401" width="19.7109375" style="362" customWidth="1"/>
    <col min="6402" max="6402" width="5.5703125" style="362" customWidth="1"/>
    <col min="6403" max="6403" width="10.7109375" style="362" customWidth="1"/>
    <col min="6404" max="6404" width="32.5703125" style="362" customWidth="1"/>
    <col min="6405" max="6405" width="31.85546875" style="362" customWidth="1"/>
    <col min="6406" max="6406" width="15.85546875" style="362" customWidth="1"/>
    <col min="6407" max="6656" width="14.85546875" style="362"/>
    <col min="6657" max="6657" width="19.7109375" style="362" customWidth="1"/>
    <col min="6658" max="6658" width="5.5703125" style="362" customWidth="1"/>
    <col min="6659" max="6659" width="10.7109375" style="362" customWidth="1"/>
    <col min="6660" max="6660" width="32.5703125" style="362" customWidth="1"/>
    <col min="6661" max="6661" width="31.85546875" style="362" customWidth="1"/>
    <col min="6662" max="6662" width="15.85546875" style="362" customWidth="1"/>
    <col min="6663" max="6912" width="14.85546875" style="362"/>
    <col min="6913" max="6913" width="19.7109375" style="362" customWidth="1"/>
    <col min="6914" max="6914" width="5.5703125" style="362" customWidth="1"/>
    <col min="6915" max="6915" width="10.7109375" style="362" customWidth="1"/>
    <col min="6916" max="6916" width="32.5703125" style="362" customWidth="1"/>
    <col min="6917" max="6917" width="31.85546875" style="362" customWidth="1"/>
    <col min="6918" max="6918" width="15.85546875" style="362" customWidth="1"/>
    <col min="6919" max="7168" width="14.85546875" style="362"/>
    <col min="7169" max="7169" width="19.7109375" style="362" customWidth="1"/>
    <col min="7170" max="7170" width="5.5703125" style="362" customWidth="1"/>
    <col min="7171" max="7171" width="10.7109375" style="362" customWidth="1"/>
    <col min="7172" max="7172" width="32.5703125" style="362" customWidth="1"/>
    <col min="7173" max="7173" width="31.85546875" style="362" customWidth="1"/>
    <col min="7174" max="7174" width="15.85546875" style="362" customWidth="1"/>
    <col min="7175" max="7424" width="14.85546875" style="362"/>
    <col min="7425" max="7425" width="19.7109375" style="362" customWidth="1"/>
    <col min="7426" max="7426" width="5.5703125" style="362" customWidth="1"/>
    <col min="7427" max="7427" width="10.7109375" style="362" customWidth="1"/>
    <col min="7428" max="7428" width="32.5703125" style="362" customWidth="1"/>
    <col min="7429" max="7429" width="31.85546875" style="362" customWidth="1"/>
    <col min="7430" max="7430" width="15.85546875" style="362" customWidth="1"/>
    <col min="7431" max="7680" width="14.85546875" style="362"/>
    <col min="7681" max="7681" width="19.7109375" style="362" customWidth="1"/>
    <col min="7682" max="7682" width="5.5703125" style="362" customWidth="1"/>
    <col min="7683" max="7683" width="10.7109375" style="362" customWidth="1"/>
    <col min="7684" max="7684" width="32.5703125" style="362" customWidth="1"/>
    <col min="7685" max="7685" width="31.85546875" style="362" customWidth="1"/>
    <col min="7686" max="7686" width="15.85546875" style="362" customWidth="1"/>
    <col min="7687" max="7936" width="14.85546875" style="362"/>
    <col min="7937" max="7937" width="19.7109375" style="362" customWidth="1"/>
    <col min="7938" max="7938" width="5.5703125" style="362" customWidth="1"/>
    <col min="7939" max="7939" width="10.7109375" style="362" customWidth="1"/>
    <col min="7940" max="7940" width="32.5703125" style="362" customWidth="1"/>
    <col min="7941" max="7941" width="31.85546875" style="362" customWidth="1"/>
    <col min="7942" max="7942" width="15.85546875" style="362" customWidth="1"/>
    <col min="7943" max="8192" width="14.85546875" style="362"/>
    <col min="8193" max="8193" width="19.7109375" style="362" customWidth="1"/>
    <col min="8194" max="8194" width="5.5703125" style="362" customWidth="1"/>
    <col min="8195" max="8195" width="10.7109375" style="362" customWidth="1"/>
    <col min="8196" max="8196" width="32.5703125" style="362" customWidth="1"/>
    <col min="8197" max="8197" width="31.85546875" style="362" customWidth="1"/>
    <col min="8198" max="8198" width="15.85546875" style="362" customWidth="1"/>
    <col min="8199" max="8448" width="14.85546875" style="362"/>
    <col min="8449" max="8449" width="19.7109375" style="362" customWidth="1"/>
    <col min="8450" max="8450" width="5.5703125" style="362" customWidth="1"/>
    <col min="8451" max="8451" width="10.7109375" style="362" customWidth="1"/>
    <col min="8452" max="8452" width="32.5703125" style="362" customWidth="1"/>
    <col min="8453" max="8453" width="31.85546875" style="362" customWidth="1"/>
    <col min="8454" max="8454" width="15.85546875" style="362" customWidth="1"/>
    <col min="8455" max="8704" width="14.85546875" style="362"/>
    <col min="8705" max="8705" width="19.7109375" style="362" customWidth="1"/>
    <col min="8706" max="8706" width="5.5703125" style="362" customWidth="1"/>
    <col min="8707" max="8707" width="10.7109375" style="362" customWidth="1"/>
    <col min="8708" max="8708" width="32.5703125" style="362" customWidth="1"/>
    <col min="8709" max="8709" width="31.85546875" style="362" customWidth="1"/>
    <col min="8710" max="8710" width="15.85546875" style="362" customWidth="1"/>
    <col min="8711" max="8960" width="14.85546875" style="362"/>
    <col min="8961" max="8961" width="19.7109375" style="362" customWidth="1"/>
    <col min="8962" max="8962" width="5.5703125" style="362" customWidth="1"/>
    <col min="8963" max="8963" width="10.7109375" style="362" customWidth="1"/>
    <col min="8964" max="8964" width="32.5703125" style="362" customWidth="1"/>
    <col min="8965" max="8965" width="31.85546875" style="362" customWidth="1"/>
    <col min="8966" max="8966" width="15.85546875" style="362" customWidth="1"/>
    <col min="8967" max="9216" width="14.85546875" style="362"/>
    <col min="9217" max="9217" width="19.7109375" style="362" customWidth="1"/>
    <col min="9218" max="9218" width="5.5703125" style="362" customWidth="1"/>
    <col min="9219" max="9219" width="10.7109375" style="362" customWidth="1"/>
    <col min="9220" max="9220" width="32.5703125" style="362" customWidth="1"/>
    <col min="9221" max="9221" width="31.85546875" style="362" customWidth="1"/>
    <col min="9222" max="9222" width="15.85546875" style="362" customWidth="1"/>
    <col min="9223" max="9472" width="14.85546875" style="362"/>
    <col min="9473" max="9473" width="19.7109375" style="362" customWidth="1"/>
    <col min="9474" max="9474" width="5.5703125" style="362" customWidth="1"/>
    <col min="9475" max="9475" width="10.7109375" style="362" customWidth="1"/>
    <col min="9476" max="9476" width="32.5703125" style="362" customWidth="1"/>
    <col min="9477" max="9477" width="31.85546875" style="362" customWidth="1"/>
    <col min="9478" max="9478" width="15.85546875" style="362" customWidth="1"/>
    <col min="9479" max="9728" width="14.85546875" style="362"/>
    <col min="9729" max="9729" width="19.7109375" style="362" customWidth="1"/>
    <col min="9730" max="9730" width="5.5703125" style="362" customWidth="1"/>
    <col min="9731" max="9731" width="10.7109375" style="362" customWidth="1"/>
    <col min="9732" max="9732" width="32.5703125" style="362" customWidth="1"/>
    <col min="9733" max="9733" width="31.85546875" style="362" customWidth="1"/>
    <col min="9734" max="9734" width="15.85546875" style="362" customWidth="1"/>
    <col min="9735" max="9984" width="14.85546875" style="362"/>
    <col min="9985" max="9985" width="19.7109375" style="362" customWidth="1"/>
    <col min="9986" max="9986" width="5.5703125" style="362" customWidth="1"/>
    <col min="9987" max="9987" width="10.7109375" style="362" customWidth="1"/>
    <col min="9988" max="9988" width="32.5703125" style="362" customWidth="1"/>
    <col min="9989" max="9989" width="31.85546875" style="362" customWidth="1"/>
    <col min="9990" max="9990" width="15.85546875" style="362" customWidth="1"/>
    <col min="9991" max="10240" width="14.85546875" style="362"/>
    <col min="10241" max="10241" width="19.7109375" style="362" customWidth="1"/>
    <col min="10242" max="10242" width="5.5703125" style="362" customWidth="1"/>
    <col min="10243" max="10243" width="10.7109375" style="362" customWidth="1"/>
    <col min="10244" max="10244" width="32.5703125" style="362" customWidth="1"/>
    <col min="10245" max="10245" width="31.85546875" style="362" customWidth="1"/>
    <col min="10246" max="10246" width="15.85546875" style="362" customWidth="1"/>
    <col min="10247" max="10496" width="14.85546875" style="362"/>
    <col min="10497" max="10497" width="19.7109375" style="362" customWidth="1"/>
    <col min="10498" max="10498" width="5.5703125" style="362" customWidth="1"/>
    <col min="10499" max="10499" width="10.7109375" style="362" customWidth="1"/>
    <col min="10500" max="10500" width="32.5703125" style="362" customWidth="1"/>
    <col min="10501" max="10501" width="31.85546875" style="362" customWidth="1"/>
    <col min="10502" max="10502" width="15.85546875" style="362" customWidth="1"/>
    <col min="10503" max="10752" width="14.85546875" style="362"/>
    <col min="10753" max="10753" width="19.7109375" style="362" customWidth="1"/>
    <col min="10754" max="10754" width="5.5703125" style="362" customWidth="1"/>
    <col min="10755" max="10755" width="10.7109375" style="362" customWidth="1"/>
    <col min="10756" max="10756" width="32.5703125" style="362" customWidth="1"/>
    <col min="10757" max="10757" width="31.85546875" style="362" customWidth="1"/>
    <col min="10758" max="10758" width="15.85546875" style="362" customWidth="1"/>
    <col min="10759" max="11008" width="14.85546875" style="362"/>
    <col min="11009" max="11009" width="19.7109375" style="362" customWidth="1"/>
    <col min="11010" max="11010" width="5.5703125" style="362" customWidth="1"/>
    <col min="11011" max="11011" width="10.7109375" style="362" customWidth="1"/>
    <col min="11012" max="11012" width="32.5703125" style="362" customWidth="1"/>
    <col min="11013" max="11013" width="31.85546875" style="362" customWidth="1"/>
    <col min="11014" max="11014" width="15.85546875" style="362" customWidth="1"/>
    <col min="11015" max="11264" width="14.85546875" style="362"/>
    <col min="11265" max="11265" width="19.7109375" style="362" customWidth="1"/>
    <col min="11266" max="11266" width="5.5703125" style="362" customWidth="1"/>
    <col min="11267" max="11267" width="10.7109375" style="362" customWidth="1"/>
    <col min="11268" max="11268" width="32.5703125" style="362" customWidth="1"/>
    <col min="11269" max="11269" width="31.85546875" style="362" customWidth="1"/>
    <col min="11270" max="11270" width="15.85546875" style="362" customWidth="1"/>
    <col min="11271" max="11520" width="14.85546875" style="362"/>
    <col min="11521" max="11521" width="19.7109375" style="362" customWidth="1"/>
    <col min="11522" max="11522" width="5.5703125" style="362" customWidth="1"/>
    <col min="11523" max="11523" width="10.7109375" style="362" customWidth="1"/>
    <col min="11524" max="11524" width="32.5703125" style="362" customWidth="1"/>
    <col min="11525" max="11525" width="31.85546875" style="362" customWidth="1"/>
    <col min="11526" max="11526" width="15.85546875" style="362" customWidth="1"/>
    <col min="11527" max="11776" width="14.85546875" style="362"/>
    <col min="11777" max="11777" width="19.7109375" style="362" customWidth="1"/>
    <col min="11778" max="11778" width="5.5703125" style="362" customWidth="1"/>
    <col min="11779" max="11779" width="10.7109375" style="362" customWidth="1"/>
    <col min="11780" max="11780" width="32.5703125" style="362" customWidth="1"/>
    <col min="11781" max="11781" width="31.85546875" style="362" customWidth="1"/>
    <col min="11782" max="11782" width="15.85546875" style="362" customWidth="1"/>
    <col min="11783" max="12032" width="14.85546875" style="362"/>
    <col min="12033" max="12033" width="19.7109375" style="362" customWidth="1"/>
    <col min="12034" max="12034" width="5.5703125" style="362" customWidth="1"/>
    <col min="12035" max="12035" width="10.7109375" style="362" customWidth="1"/>
    <col min="12036" max="12036" width="32.5703125" style="362" customWidth="1"/>
    <col min="12037" max="12037" width="31.85546875" style="362" customWidth="1"/>
    <col min="12038" max="12038" width="15.85546875" style="362" customWidth="1"/>
    <col min="12039" max="12288" width="14.85546875" style="362"/>
    <col min="12289" max="12289" width="19.7109375" style="362" customWidth="1"/>
    <col min="12290" max="12290" width="5.5703125" style="362" customWidth="1"/>
    <col min="12291" max="12291" width="10.7109375" style="362" customWidth="1"/>
    <col min="12292" max="12292" width="32.5703125" style="362" customWidth="1"/>
    <col min="12293" max="12293" width="31.85546875" style="362" customWidth="1"/>
    <col min="12294" max="12294" width="15.85546875" style="362" customWidth="1"/>
    <col min="12295" max="12544" width="14.85546875" style="362"/>
    <col min="12545" max="12545" width="19.7109375" style="362" customWidth="1"/>
    <col min="12546" max="12546" width="5.5703125" style="362" customWidth="1"/>
    <col min="12547" max="12547" width="10.7109375" style="362" customWidth="1"/>
    <col min="12548" max="12548" width="32.5703125" style="362" customWidth="1"/>
    <col min="12549" max="12549" width="31.85546875" style="362" customWidth="1"/>
    <col min="12550" max="12550" width="15.85546875" style="362" customWidth="1"/>
    <col min="12551" max="12800" width="14.85546875" style="362"/>
    <col min="12801" max="12801" width="19.7109375" style="362" customWidth="1"/>
    <col min="12802" max="12802" width="5.5703125" style="362" customWidth="1"/>
    <col min="12803" max="12803" width="10.7109375" style="362" customWidth="1"/>
    <col min="12804" max="12804" width="32.5703125" style="362" customWidth="1"/>
    <col min="12805" max="12805" width="31.85546875" style="362" customWidth="1"/>
    <col min="12806" max="12806" width="15.85546875" style="362" customWidth="1"/>
    <col min="12807" max="13056" width="14.85546875" style="362"/>
    <col min="13057" max="13057" width="19.7109375" style="362" customWidth="1"/>
    <col min="13058" max="13058" width="5.5703125" style="362" customWidth="1"/>
    <col min="13059" max="13059" width="10.7109375" style="362" customWidth="1"/>
    <col min="13060" max="13060" width="32.5703125" style="362" customWidth="1"/>
    <col min="13061" max="13061" width="31.85546875" style="362" customWidth="1"/>
    <col min="13062" max="13062" width="15.85546875" style="362" customWidth="1"/>
    <col min="13063" max="13312" width="14.85546875" style="362"/>
    <col min="13313" max="13313" width="19.7109375" style="362" customWidth="1"/>
    <col min="13314" max="13314" width="5.5703125" style="362" customWidth="1"/>
    <col min="13315" max="13315" width="10.7109375" style="362" customWidth="1"/>
    <col min="13316" max="13316" width="32.5703125" style="362" customWidth="1"/>
    <col min="13317" max="13317" width="31.85546875" style="362" customWidth="1"/>
    <col min="13318" max="13318" width="15.85546875" style="362" customWidth="1"/>
    <col min="13319" max="13568" width="14.85546875" style="362"/>
    <col min="13569" max="13569" width="19.7109375" style="362" customWidth="1"/>
    <col min="13570" max="13570" width="5.5703125" style="362" customWidth="1"/>
    <col min="13571" max="13571" width="10.7109375" style="362" customWidth="1"/>
    <col min="13572" max="13572" width="32.5703125" style="362" customWidth="1"/>
    <col min="13573" max="13573" width="31.85546875" style="362" customWidth="1"/>
    <col min="13574" max="13574" width="15.85546875" style="362" customWidth="1"/>
    <col min="13575" max="13824" width="14.85546875" style="362"/>
    <col min="13825" max="13825" width="19.7109375" style="362" customWidth="1"/>
    <col min="13826" max="13826" width="5.5703125" style="362" customWidth="1"/>
    <col min="13827" max="13827" width="10.7109375" style="362" customWidth="1"/>
    <col min="13828" max="13828" width="32.5703125" style="362" customWidth="1"/>
    <col min="13829" max="13829" width="31.85546875" style="362" customWidth="1"/>
    <col min="13830" max="13830" width="15.85546875" style="362" customWidth="1"/>
    <col min="13831" max="14080" width="14.85546875" style="362"/>
    <col min="14081" max="14081" width="19.7109375" style="362" customWidth="1"/>
    <col min="14082" max="14082" width="5.5703125" style="362" customWidth="1"/>
    <col min="14083" max="14083" width="10.7109375" style="362" customWidth="1"/>
    <col min="14084" max="14084" width="32.5703125" style="362" customWidth="1"/>
    <col min="14085" max="14085" width="31.85546875" style="362" customWidth="1"/>
    <col min="14086" max="14086" width="15.85546875" style="362" customWidth="1"/>
    <col min="14087" max="14336" width="14.85546875" style="362"/>
    <col min="14337" max="14337" width="19.7109375" style="362" customWidth="1"/>
    <col min="14338" max="14338" width="5.5703125" style="362" customWidth="1"/>
    <col min="14339" max="14339" width="10.7109375" style="362" customWidth="1"/>
    <col min="14340" max="14340" width="32.5703125" style="362" customWidth="1"/>
    <col min="14341" max="14341" width="31.85546875" style="362" customWidth="1"/>
    <col min="14342" max="14342" width="15.85546875" style="362" customWidth="1"/>
    <col min="14343" max="14592" width="14.85546875" style="362"/>
    <col min="14593" max="14593" width="19.7109375" style="362" customWidth="1"/>
    <col min="14594" max="14594" width="5.5703125" style="362" customWidth="1"/>
    <col min="14595" max="14595" width="10.7109375" style="362" customWidth="1"/>
    <col min="14596" max="14596" width="32.5703125" style="362" customWidth="1"/>
    <col min="14597" max="14597" width="31.85546875" style="362" customWidth="1"/>
    <col min="14598" max="14598" width="15.85546875" style="362" customWidth="1"/>
    <col min="14599" max="14848" width="14.85546875" style="362"/>
    <col min="14849" max="14849" width="19.7109375" style="362" customWidth="1"/>
    <col min="14850" max="14850" width="5.5703125" style="362" customWidth="1"/>
    <col min="14851" max="14851" width="10.7109375" style="362" customWidth="1"/>
    <col min="14852" max="14852" width="32.5703125" style="362" customWidth="1"/>
    <col min="14853" max="14853" width="31.85546875" style="362" customWidth="1"/>
    <col min="14854" max="14854" width="15.85546875" style="362" customWidth="1"/>
    <col min="14855" max="15104" width="14.85546875" style="362"/>
    <col min="15105" max="15105" width="19.7109375" style="362" customWidth="1"/>
    <col min="15106" max="15106" width="5.5703125" style="362" customWidth="1"/>
    <col min="15107" max="15107" width="10.7109375" style="362" customWidth="1"/>
    <col min="15108" max="15108" width="32.5703125" style="362" customWidth="1"/>
    <col min="15109" max="15109" width="31.85546875" style="362" customWidth="1"/>
    <col min="15110" max="15110" width="15.85546875" style="362" customWidth="1"/>
    <col min="15111" max="15360" width="14.85546875" style="362"/>
    <col min="15361" max="15361" width="19.7109375" style="362" customWidth="1"/>
    <col min="15362" max="15362" width="5.5703125" style="362" customWidth="1"/>
    <col min="15363" max="15363" width="10.7109375" style="362" customWidth="1"/>
    <col min="15364" max="15364" width="32.5703125" style="362" customWidth="1"/>
    <col min="15365" max="15365" width="31.85546875" style="362" customWidth="1"/>
    <col min="15366" max="15366" width="15.85546875" style="362" customWidth="1"/>
    <col min="15367" max="15616" width="14.85546875" style="362"/>
    <col min="15617" max="15617" width="19.7109375" style="362" customWidth="1"/>
    <col min="15618" max="15618" width="5.5703125" style="362" customWidth="1"/>
    <col min="15619" max="15619" width="10.7109375" style="362" customWidth="1"/>
    <col min="15620" max="15620" width="32.5703125" style="362" customWidth="1"/>
    <col min="15621" max="15621" width="31.85546875" style="362" customWidth="1"/>
    <col min="15622" max="15622" width="15.85546875" style="362" customWidth="1"/>
    <col min="15623" max="15872" width="14.85546875" style="362"/>
    <col min="15873" max="15873" width="19.7109375" style="362" customWidth="1"/>
    <col min="15874" max="15874" width="5.5703125" style="362" customWidth="1"/>
    <col min="15875" max="15875" width="10.7109375" style="362" customWidth="1"/>
    <col min="15876" max="15876" width="32.5703125" style="362" customWidth="1"/>
    <col min="15877" max="15877" width="31.85546875" style="362" customWidth="1"/>
    <col min="15878" max="15878" width="15.85546875" style="362" customWidth="1"/>
    <col min="15879" max="16128" width="14.85546875" style="362"/>
    <col min="16129" max="16129" width="19.7109375" style="362" customWidth="1"/>
    <col min="16130" max="16130" width="5.5703125" style="362" customWidth="1"/>
    <col min="16131" max="16131" width="10.7109375" style="362" customWidth="1"/>
    <col min="16132" max="16132" width="32.5703125" style="362" customWidth="1"/>
    <col min="16133" max="16133" width="31.85546875" style="362" customWidth="1"/>
    <col min="16134" max="16134" width="15.85546875" style="362" customWidth="1"/>
    <col min="16135" max="16384" width="14.85546875" style="362"/>
  </cols>
  <sheetData>
    <row r="1" spans="1:6">
      <c r="E1" s="364" t="s">
        <v>268</v>
      </c>
    </row>
    <row r="2" spans="1:6">
      <c r="E2" s="364"/>
    </row>
    <row r="3" spans="1:6">
      <c r="E3" s="364"/>
    </row>
    <row r="4" spans="1:6">
      <c r="A4" s="199"/>
    </row>
    <row r="7" spans="1:6" ht="18">
      <c r="A7" s="686"/>
      <c r="B7" s="687"/>
      <c r="C7" s="686"/>
      <c r="D7" s="686"/>
      <c r="E7" s="686"/>
    </row>
    <row r="8" spans="1:6" ht="18">
      <c r="A8" s="135"/>
      <c r="B8" s="135"/>
      <c r="C8" s="135"/>
      <c r="D8" s="135"/>
      <c r="E8" s="135"/>
    </row>
    <row r="9" spans="1:6" ht="15.75">
      <c r="A9" s="911" t="s">
        <v>269</v>
      </c>
      <c r="B9" s="911"/>
      <c r="C9" s="911"/>
      <c r="D9" s="911"/>
      <c r="E9" s="911"/>
    </row>
    <row r="10" spans="1:6" s="365" customFormat="1" ht="12.75">
      <c r="A10" s="912"/>
      <c r="B10" s="912"/>
      <c r="C10" s="912"/>
      <c r="D10" s="912"/>
      <c r="E10" s="912"/>
    </row>
    <row r="11" spans="1:6" s="365" customFormat="1" ht="12.75">
      <c r="A11" s="913" t="s">
        <v>1</v>
      </c>
      <c r="B11" s="913"/>
      <c r="C11" s="913"/>
      <c r="D11" s="913"/>
      <c r="E11" s="913"/>
      <c r="F11" s="366"/>
    </row>
    <row r="12" spans="1:6" s="365" customFormat="1">
      <c r="A12" s="363"/>
      <c r="B12" s="363"/>
      <c r="C12" s="363"/>
      <c r="D12" s="363"/>
      <c r="E12" s="363"/>
      <c r="F12" s="366"/>
    </row>
    <row r="13" spans="1:6" s="365" customFormat="1" ht="15.75">
      <c r="A13" s="911" t="s">
        <v>572</v>
      </c>
      <c r="B13" s="911"/>
      <c r="C13" s="911"/>
      <c r="D13" s="911"/>
      <c r="E13" s="911"/>
      <c r="F13" s="366"/>
    </row>
    <row r="14" spans="1:6" s="365" customFormat="1" ht="15.75">
      <c r="A14" s="367"/>
      <c r="B14" s="367"/>
      <c r="C14" s="367"/>
      <c r="D14" s="367"/>
      <c r="E14" s="367"/>
    </row>
    <row r="15" spans="1:6">
      <c r="A15" s="914" t="s">
        <v>270</v>
      </c>
      <c r="B15" s="915"/>
      <c r="C15" s="915"/>
      <c r="D15" s="916"/>
      <c r="E15" s="368" t="s">
        <v>271</v>
      </c>
    </row>
    <row r="16" spans="1:6">
      <c r="A16" s="369" t="s">
        <v>272</v>
      </c>
      <c r="B16" s="370"/>
      <c r="C16" s="369"/>
      <c r="D16" s="371"/>
      <c r="E16" s="371">
        <f>E55</f>
        <v>57457375060</v>
      </c>
    </row>
    <row r="17" spans="1:8">
      <c r="A17" s="372" t="s">
        <v>273</v>
      </c>
      <c r="B17" s="373"/>
      <c r="C17" s="372"/>
      <c r="D17" s="374"/>
      <c r="E17" s="374">
        <f>E59</f>
        <v>9126970741</v>
      </c>
    </row>
    <row r="18" spans="1:8">
      <c r="A18" s="369" t="s">
        <v>274</v>
      </c>
      <c r="B18" s="370"/>
      <c r="C18" s="369"/>
      <c r="D18" s="371"/>
      <c r="E18" s="371">
        <f>SUM(E16:E17)</f>
        <v>66584345801</v>
      </c>
    </row>
    <row r="19" spans="1:8">
      <c r="A19" s="372" t="s">
        <v>275</v>
      </c>
      <c r="B19" s="373"/>
      <c r="C19" s="372"/>
      <c r="D19" s="374"/>
      <c r="E19" s="374">
        <f>E73</f>
        <v>3494204010</v>
      </c>
    </row>
    <row r="20" spans="1:8">
      <c r="A20" s="369"/>
      <c r="B20" s="370"/>
      <c r="C20" s="369"/>
      <c r="D20" s="371"/>
      <c r="E20" s="371">
        <f>SUM(E18:E19)</f>
        <v>70078549811</v>
      </c>
    </row>
    <row r="21" spans="1:8">
      <c r="A21" s="369"/>
      <c r="B21" s="370"/>
      <c r="C21" s="369"/>
      <c r="D21" s="369"/>
      <c r="E21" s="371"/>
    </row>
    <row r="22" spans="1:8">
      <c r="A22" s="369" t="s">
        <v>276</v>
      </c>
      <c r="B22" s="370"/>
      <c r="C22" s="369"/>
      <c r="D22" s="369"/>
      <c r="E22" s="370" t="s">
        <v>277</v>
      </c>
      <c r="F22" s="363" t="s">
        <v>278</v>
      </c>
      <c r="H22" s="371">
        <f>E20-E27</f>
        <v>57854029975</v>
      </c>
    </row>
    <row r="23" spans="1:8">
      <c r="A23" s="369" t="s">
        <v>279</v>
      </c>
      <c r="B23" s="370"/>
      <c r="C23" s="369"/>
      <c r="D23" s="369"/>
      <c r="E23" s="371">
        <f>E68</f>
        <v>8730315826</v>
      </c>
      <c r="F23" s="362">
        <f>E23/E20*100</f>
        <v>12.457900241294135</v>
      </c>
    </row>
    <row r="24" spans="1:8">
      <c r="A24" s="369" t="s">
        <v>280</v>
      </c>
      <c r="B24" s="370"/>
      <c r="C24" s="369"/>
      <c r="D24" s="369"/>
      <c r="E24" s="371">
        <f>E70</f>
        <v>179405386</v>
      </c>
      <c r="F24" s="362">
        <f>E24/E20*100</f>
        <v>0.25600613380820753</v>
      </c>
    </row>
    <row r="25" spans="1:8" s="365" customFormat="1">
      <c r="A25" s="369" t="s">
        <v>281</v>
      </c>
      <c r="B25" s="375"/>
      <c r="C25" s="376"/>
      <c r="D25" s="376"/>
      <c r="E25" s="371">
        <f>E71</f>
        <v>3103106620</v>
      </c>
      <c r="F25" s="362">
        <f>E25/E20*100</f>
        <v>4.4280405749961966</v>
      </c>
    </row>
    <row r="26" spans="1:8" s="365" customFormat="1">
      <c r="A26" s="372" t="s">
        <v>282</v>
      </c>
      <c r="B26" s="377"/>
      <c r="C26" s="378"/>
      <c r="D26" s="378"/>
      <c r="E26" s="374">
        <f>E72</f>
        <v>211692004</v>
      </c>
      <c r="F26" s="372">
        <f>E26/E20*100</f>
        <v>0.30207817452120195</v>
      </c>
    </row>
    <row r="27" spans="1:8">
      <c r="A27" s="369"/>
      <c r="B27" s="370"/>
      <c r="C27" s="369"/>
      <c r="D27" s="369"/>
      <c r="E27" s="371">
        <f>SUM(E23:E26)</f>
        <v>12224519836</v>
      </c>
      <c r="F27" s="362">
        <f>E27/E20*100</f>
        <v>17.444025124619742</v>
      </c>
    </row>
    <row r="28" spans="1:8">
      <c r="A28" s="369"/>
      <c r="B28" s="370"/>
      <c r="C28" s="369"/>
      <c r="D28" s="369"/>
      <c r="E28" s="369"/>
    </row>
    <row r="29" spans="1:8">
      <c r="A29" s="369"/>
      <c r="B29" s="370"/>
      <c r="C29" s="369"/>
      <c r="D29" s="369"/>
      <c r="E29" s="371"/>
    </row>
    <row r="30" spans="1:8">
      <c r="A30" s="369" t="s">
        <v>573</v>
      </c>
      <c r="B30" s="370"/>
      <c r="C30" s="369"/>
      <c r="D30" s="369"/>
      <c r="E30" s="369"/>
    </row>
    <row r="31" spans="1:8">
      <c r="A31" s="369" t="s">
        <v>283</v>
      </c>
      <c r="B31" s="370"/>
      <c r="C31" s="369"/>
      <c r="D31" s="369"/>
      <c r="E31" s="369"/>
    </row>
    <row r="32" spans="1:8">
      <c r="A32" s="369" t="s">
        <v>284</v>
      </c>
      <c r="B32" s="370"/>
      <c r="C32" s="369"/>
      <c r="D32" s="369"/>
      <c r="E32" s="369"/>
    </row>
    <row r="33" spans="1:12">
      <c r="A33" s="369"/>
      <c r="B33" s="370"/>
      <c r="C33" s="369"/>
      <c r="D33" s="369"/>
      <c r="E33" s="369"/>
    </row>
    <row r="34" spans="1:12">
      <c r="A34" s="369"/>
      <c r="B34" s="370"/>
      <c r="C34" s="369"/>
      <c r="D34" s="369"/>
      <c r="E34" s="369"/>
    </row>
    <row r="35" spans="1:12">
      <c r="A35" s="369"/>
      <c r="B35" s="370"/>
      <c r="C35" s="369"/>
      <c r="D35" s="369"/>
      <c r="E35" s="369"/>
    </row>
    <row r="36" spans="1:12">
      <c r="A36" s="369"/>
      <c r="B36" s="370"/>
      <c r="C36" s="369"/>
      <c r="D36" s="369"/>
      <c r="E36" s="369"/>
    </row>
    <row r="37" spans="1:12">
      <c r="A37" s="369"/>
      <c r="B37" s="370"/>
      <c r="C37" s="369"/>
      <c r="D37" s="369"/>
      <c r="E37" s="369"/>
    </row>
    <row r="38" spans="1:12">
      <c r="A38" s="369"/>
      <c r="B38" s="370"/>
      <c r="C38" s="369"/>
      <c r="D38" s="369"/>
      <c r="E38" s="369"/>
    </row>
    <row r="39" spans="1:12">
      <c r="A39" s="369"/>
      <c r="B39" s="370"/>
      <c r="C39" s="369"/>
      <c r="D39" s="369"/>
      <c r="E39" s="369"/>
    </row>
    <row r="40" spans="1:12">
      <c r="A40" s="369"/>
      <c r="B40" s="370"/>
      <c r="C40" s="369"/>
      <c r="D40" s="369"/>
      <c r="E40" s="144"/>
      <c r="G40" s="369"/>
      <c r="H40" s="369"/>
      <c r="I40" s="369"/>
      <c r="J40" s="369"/>
      <c r="K40" s="369"/>
      <c r="L40" s="369"/>
    </row>
    <row r="41" spans="1:12" s="365" customFormat="1" ht="12.75">
      <c r="A41" s="376"/>
      <c r="B41" s="375"/>
      <c r="C41" s="376"/>
      <c r="D41" s="340"/>
      <c r="E41" s="376"/>
      <c r="G41" s="376"/>
      <c r="H41" s="376"/>
      <c r="I41" s="145"/>
      <c r="J41" s="376"/>
      <c r="K41" s="376"/>
      <c r="L41" s="376"/>
    </row>
    <row r="42" spans="1:12" s="376" customFormat="1" ht="15" customHeight="1">
      <c r="A42" s="379" t="s">
        <v>219</v>
      </c>
      <c r="B42" s="375"/>
      <c r="C42" s="375"/>
      <c r="D42" s="468" t="s">
        <v>547</v>
      </c>
      <c r="E42" s="251"/>
      <c r="I42" s="147"/>
    </row>
    <row r="43" spans="1:12" s="376" customFormat="1" ht="15" customHeight="1">
      <c r="A43" s="379" t="s">
        <v>220</v>
      </c>
      <c r="B43" s="375"/>
      <c r="C43" s="375"/>
      <c r="D43" s="469" t="s">
        <v>317</v>
      </c>
      <c r="E43" s="251"/>
      <c r="I43" s="148"/>
    </row>
    <row r="44" spans="1:12" s="376" customFormat="1" ht="15" customHeight="1">
      <c r="A44" s="376" t="s">
        <v>221</v>
      </c>
      <c r="B44" s="375"/>
      <c r="D44" s="468" t="s">
        <v>546</v>
      </c>
    </row>
    <row r="45" spans="1:12" s="376" customFormat="1" ht="15" customHeight="1">
      <c r="A45" s="375"/>
      <c r="B45" s="375"/>
      <c r="C45" s="375"/>
      <c r="D45" s="375"/>
    </row>
    <row r="46" spans="1:12" s="376" customFormat="1" ht="15" customHeight="1">
      <c r="B46" s="375"/>
      <c r="D46" s="375"/>
    </row>
    <row r="47" spans="1:12" s="376" customFormat="1" ht="15" customHeight="1">
      <c r="B47" s="375"/>
      <c r="D47" s="375"/>
    </row>
    <row r="50" spans="2:5" ht="15.75">
      <c r="B50" s="383" t="s">
        <v>574</v>
      </c>
      <c r="C50" s="384"/>
      <c r="D50" s="385"/>
    </row>
    <row r="51" spans="2:5">
      <c r="C51" s="369" t="s">
        <v>272</v>
      </c>
    </row>
    <row r="52" spans="2:5">
      <c r="C52" s="369" t="s">
        <v>394</v>
      </c>
      <c r="E52" s="380">
        <v>19043239333</v>
      </c>
    </row>
    <row r="53" spans="2:5">
      <c r="C53" s="369" t="s">
        <v>396</v>
      </c>
      <c r="E53" s="380">
        <v>5776716054</v>
      </c>
    </row>
    <row r="54" spans="2:5">
      <c r="C54" s="369" t="s">
        <v>395</v>
      </c>
      <c r="E54" s="374">
        <v>32637419673</v>
      </c>
    </row>
    <row r="55" spans="2:5">
      <c r="C55" s="369"/>
      <c r="E55" s="380">
        <f>SUM(E52:E54)</f>
        <v>57457375060</v>
      </c>
    </row>
    <row r="56" spans="2:5">
      <c r="C56" s="369" t="s">
        <v>273</v>
      </c>
      <c r="E56" s="380"/>
    </row>
    <row r="57" spans="2:5">
      <c r="C57" s="369" t="s">
        <v>394</v>
      </c>
      <c r="E57" s="380">
        <v>1428693470</v>
      </c>
    </row>
    <row r="58" spans="2:5">
      <c r="C58" s="369" t="s">
        <v>395</v>
      </c>
      <c r="E58" s="374">
        <v>7698277271</v>
      </c>
    </row>
    <row r="59" spans="2:5">
      <c r="C59" s="369"/>
      <c r="E59" s="381">
        <f>SUM(E57:E58)</f>
        <v>9126970741</v>
      </c>
    </row>
    <row r="60" spans="2:5" ht="15.75" thickBot="1">
      <c r="C60" s="369" t="s">
        <v>397</v>
      </c>
      <c r="E60" s="382">
        <f>E55+E59</f>
        <v>66584345801</v>
      </c>
    </row>
    <row r="61" spans="2:5" ht="15.75" thickTop="1">
      <c r="C61" s="369"/>
      <c r="E61" s="371"/>
    </row>
    <row r="62" spans="2:5">
      <c r="C62" s="369" t="s">
        <v>117</v>
      </c>
      <c r="E62" s="371"/>
    </row>
    <row r="63" spans="2:5">
      <c r="C63" s="369" t="s">
        <v>401</v>
      </c>
      <c r="E63" s="371">
        <v>7580533232</v>
      </c>
    </row>
    <row r="64" spans="2:5">
      <c r="C64" s="369" t="s">
        <v>402</v>
      </c>
      <c r="E64" s="371">
        <v>4432294600</v>
      </c>
    </row>
    <row r="65" spans="3:5">
      <c r="C65" s="369" t="s">
        <v>403</v>
      </c>
      <c r="E65" s="380">
        <v>-179405386</v>
      </c>
    </row>
    <row r="66" spans="3:5">
      <c r="C66" s="369" t="s">
        <v>553</v>
      </c>
      <c r="E66" s="380">
        <v>-3103106620</v>
      </c>
    </row>
    <row r="67" spans="3:5">
      <c r="C67" s="369"/>
      <c r="E67" s="371"/>
    </row>
    <row r="68" spans="3:5" ht="15.75" thickBot="1">
      <c r="C68" s="369"/>
      <c r="E68" s="382">
        <f>SUM(E63:E67)</f>
        <v>8730315826</v>
      </c>
    </row>
    <row r="69" spans="3:5" ht="15.75" thickTop="1">
      <c r="C69" s="369" t="s">
        <v>275</v>
      </c>
      <c r="E69" s="380"/>
    </row>
    <row r="70" spans="3:5">
      <c r="C70" s="369" t="s">
        <v>398</v>
      </c>
      <c r="E70" s="380">
        <f>-E65</f>
        <v>179405386</v>
      </c>
    </row>
    <row r="71" spans="3:5">
      <c r="C71" s="369" t="s">
        <v>399</v>
      </c>
      <c r="E71" s="380">
        <f>-E66</f>
        <v>3103106620</v>
      </c>
    </row>
    <row r="72" spans="3:5">
      <c r="C72" s="369" t="s">
        <v>400</v>
      </c>
      <c r="E72" s="380">
        <v>211692004</v>
      </c>
    </row>
    <row r="73" spans="3:5" ht="15.75" thickBot="1">
      <c r="C73" s="369"/>
      <c r="E73" s="382">
        <f>SUM(E70:E72)</f>
        <v>3494204010</v>
      </c>
    </row>
    <row r="74" spans="3:5" ht="15.75" thickTop="1">
      <c r="C74" s="369"/>
    </row>
    <row r="75" spans="3:5">
      <c r="C75" s="369" t="s">
        <v>275</v>
      </c>
    </row>
  </sheetData>
  <mergeCells count="5">
    <mergeCell ref="A9:E9"/>
    <mergeCell ref="A10:E10"/>
    <mergeCell ref="A11:E11"/>
    <mergeCell ref="A13:E13"/>
    <mergeCell ref="A15:D15"/>
  </mergeCells>
  <pageMargins left="0.70866141732283472" right="0.70866141732283472" top="0.74803149606299213" bottom="1.299212598425197" header="0.31496062992125984" footer="0.86614173228346458"/>
  <pageSetup scale="79" orientation="portrait" r:id="rId1"/>
  <headerFooter>
    <oddFooter>&amp;C26</oddFooter>
  </headerFooter>
  <ignoredErrors>
    <ignoredError sqref="E19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workbookViewId="0">
      <selection activeCell="A45" sqref="A45:XFD47"/>
    </sheetView>
  </sheetViews>
  <sheetFormatPr baseColWidth="10" defaultRowHeight="12.75"/>
  <cols>
    <col min="1" max="1" width="34" style="179" bestFit="1" customWidth="1"/>
    <col min="2" max="2" width="7.7109375" style="179" bestFit="1" customWidth="1"/>
    <col min="3" max="3" width="11.42578125" style="179"/>
    <col min="4" max="4" width="3.28515625" style="179" customWidth="1"/>
    <col min="5" max="16384" width="11.42578125" style="179"/>
  </cols>
  <sheetData>
    <row r="1" spans="1:5" ht="15.75">
      <c r="A1" s="830"/>
      <c r="B1" s="830"/>
      <c r="C1" s="830"/>
      <c r="D1" s="830"/>
      <c r="E1" s="830"/>
    </row>
    <row r="2" spans="1:5" ht="15.75">
      <c r="A2" s="180"/>
      <c r="B2" s="180"/>
      <c r="C2" s="180"/>
      <c r="D2" s="180"/>
      <c r="E2" s="180"/>
    </row>
    <row r="3" spans="1:5" ht="15.75">
      <c r="B3" s="180"/>
      <c r="C3" s="180"/>
      <c r="D3" s="180"/>
      <c r="E3" s="180"/>
    </row>
    <row r="4" spans="1:5" ht="15.75">
      <c r="B4" s="180"/>
      <c r="C4" s="180"/>
      <c r="D4" s="180"/>
      <c r="E4" s="180"/>
    </row>
    <row r="5" spans="1:5" ht="15.75">
      <c r="B5" s="180"/>
      <c r="C5" s="180"/>
      <c r="D5" s="180"/>
      <c r="E5" s="180"/>
    </row>
    <row r="6" spans="1:5" ht="23.25">
      <c r="A6" s="831" t="s">
        <v>247</v>
      </c>
      <c r="B6" s="831"/>
      <c r="C6" s="831"/>
      <c r="D6" s="831"/>
      <c r="E6" s="831"/>
    </row>
    <row r="7" spans="1:5" ht="15.75">
      <c r="A7" s="180"/>
      <c r="B7" s="180"/>
      <c r="C7" s="180"/>
      <c r="D7" s="180"/>
      <c r="E7" s="180"/>
    </row>
    <row r="8" spans="1:5" ht="15">
      <c r="A8" s="832" t="s">
        <v>556</v>
      </c>
      <c r="B8" s="832"/>
      <c r="C8" s="832"/>
      <c r="D8" s="832"/>
      <c r="E8" s="832"/>
    </row>
    <row r="9" spans="1:5" ht="15.75">
      <c r="A9" s="180"/>
      <c r="B9" s="180"/>
      <c r="C9" s="180"/>
      <c r="D9" s="180"/>
      <c r="E9" s="180"/>
    </row>
    <row r="10" spans="1:5" ht="15.75">
      <c r="A10" s="180"/>
      <c r="B10" s="180"/>
      <c r="C10" s="180"/>
      <c r="D10" s="180"/>
      <c r="E10" s="180"/>
    </row>
    <row r="11" spans="1:5" ht="15.75">
      <c r="A11" s="830" t="s">
        <v>248</v>
      </c>
      <c r="B11" s="830"/>
      <c r="C11" s="830"/>
      <c r="D11" s="830"/>
      <c r="E11" s="830"/>
    </row>
    <row r="13" spans="1:5" ht="13.5" thickBot="1">
      <c r="A13" s="181"/>
      <c r="B13" s="181"/>
      <c r="C13" s="181"/>
      <c r="D13" s="181"/>
      <c r="E13" s="181"/>
    </row>
    <row r="14" spans="1:5">
      <c r="A14" s="155"/>
      <c r="B14" s="155"/>
      <c r="C14" s="155"/>
      <c r="D14" s="155"/>
      <c r="E14" s="155"/>
    </row>
    <row r="15" spans="1:5" ht="15.75">
      <c r="A15" s="180" t="s">
        <v>249</v>
      </c>
      <c r="B15" s="180"/>
      <c r="C15" s="180"/>
      <c r="D15" s="180"/>
      <c r="E15" s="182" t="s">
        <v>250</v>
      </c>
    </row>
    <row r="16" spans="1:5" ht="13.5" thickBot="1">
      <c r="A16" s="183"/>
      <c r="B16" s="183"/>
      <c r="C16" s="183"/>
      <c r="D16" s="183"/>
      <c r="E16" s="184"/>
    </row>
    <row r="17" spans="1:5">
      <c r="E17" s="185"/>
    </row>
    <row r="18" spans="1:5">
      <c r="E18" s="186"/>
    </row>
    <row r="19" spans="1:5">
      <c r="A19" s="153" t="s">
        <v>254</v>
      </c>
      <c r="E19" s="187" t="s">
        <v>526</v>
      </c>
    </row>
    <row r="20" spans="1:5">
      <c r="A20" s="153"/>
      <c r="E20" s="186"/>
    </row>
    <row r="21" spans="1:5">
      <c r="A21" s="153"/>
      <c r="E21" s="186"/>
    </row>
    <row r="22" spans="1:5">
      <c r="A22" s="153" t="s">
        <v>251</v>
      </c>
      <c r="E22" s="187" t="s">
        <v>527</v>
      </c>
    </row>
    <row r="23" spans="1:5">
      <c r="A23" s="153"/>
      <c r="E23" s="186"/>
    </row>
    <row r="24" spans="1:5">
      <c r="A24" s="153"/>
      <c r="E24" s="186"/>
    </row>
    <row r="25" spans="1:5">
      <c r="A25" s="153" t="s">
        <v>537</v>
      </c>
      <c r="E25" s="187" t="s">
        <v>255</v>
      </c>
    </row>
    <row r="26" spans="1:5">
      <c r="A26" s="153"/>
      <c r="E26" s="186"/>
    </row>
    <row r="27" spans="1:5">
      <c r="A27" s="153"/>
      <c r="E27" s="186"/>
    </row>
    <row r="28" spans="1:5">
      <c r="A28" s="153" t="s">
        <v>252</v>
      </c>
      <c r="B28" s="188"/>
      <c r="C28" s="188"/>
      <c r="D28" s="188"/>
      <c r="E28" s="187" t="s">
        <v>256</v>
      </c>
    </row>
    <row r="29" spans="1:5">
      <c r="A29" s="153"/>
      <c r="E29" s="186"/>
    </row>
    <row r="30" spans="1:5">
      <c r="A30" s="153"/>
      <c r="E30" s="186"/>
    </row>
    <row r="31" spans="1:5">
      <c r="A31" s="153" t="s">
        <v>538</v>
      </c>
      <c r="B31" s="188"/>
      <c r="C31" s="188"/>
      <c r="D31" s="188"/>
      <c r="E31" s="187" t="s">
        <v>528</v>
      </c>
    </row>
    <row r="32" spans="1:5">
      <c r="A32" s="153"/>
      <c r="E32" s="186"/>
    </row>
    <row r="33" spans="1:5">
      <c r="A33" s="153"/>
      <c r="E33" s="186"/>
    </row>
    <row r="34" spans="1:5">
      <c r="A34" s="189" t="s">
        <v>253</v>
      </c>
      <c r="B34" s="190"/>
      <c r="C34" s="190"/>
      <c r="D34" s="190"/>
      <c r="E34" s="187" t="s">
        <v>529</v>
      </c>
    </row>
    <row r="35" spans="1:5">
      <c r="A35" s="189"/>
      <c r="B35" s="190"/>
      <c r="C35" s="190"/>
      <c r="D35" s="190"/>
      <c r="E35" s="186"/>
    </row>
    <row r="36" spans="1:5">
      <c r="A36" s="189"/>
      <c r="B36" s="190"/>
      <c r="C36" s="190"/>
      <c r="D36" s="190"/>
      <c r="E36" s="186"/>
    </row>
    <row r="37" spans="1:5">
      <c r="A37" s="189" t="s">
        <v>531</v>
      </c>
      <c r="B37" s="190"/>
      <c r="C37" s="190"/>
      <c r="D37" s="190"/>
      <c r="E37" s="187" t="s">
        <v>530</v>
      </c>
    </row>
    <row r="40" spans="1:5">
      <c r="A40" s="189" t="s">
        <v>532</v>
      </c>
      <c r="B40" s="190"/>
      <c r="C40" s="190"/>
      <c r="D40" s="190"/>
      <c r="E40" s="187" t="s">
        <v>533</v>
      </c>
    </row>
    <row r="43" spans="1:5">
      <c r="A43" s="189" t="s">
        <v>534</v>
      </c>
      <c r="B43" s="190"/>
      <c r="C43" s="190"/>
      <c r="D43" s="190"/>
      <c r="E43" s="187" t="s">
        <v>535</v>
      </c>
    </row>
    <row r="44" spans="1:5">
      <c r="A44" s="189"/>
      <c r="B44" s="190"/>
      <c r="C44" s="190"/>
      <c r="D44" s="190"/>
      <c r="E44" s="186"/>
    </row>
    <row r="45" spans="1:5">
      <c r="A45" s="189"/>
      <c r="B45" s="190"/>
      <c r="C45" s="190"/>
      <c r="D45" s="190"/>
      <c r="E45" s="186"/>
    </row>
    <row r="46" spans="1:5">
      <c r="A46" t="s">
        <v>536</v>
      </c>
    </row>
  </sheetData>
  <mergeCells count="4">
    <mergeCell ref="A1:E1"/>
    <mergeCell ref="A6:E6"/>
    <mergeCell ref="A8:E8"/>
    <mergeCell ref="A11:E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94" orientation="portrait" r:id="rId1"/>
  <ignoredErrors>
    <ignoredError sqref="E19 E22 E25 E28 E40 E43" numberStoredAsText="1"/>
    <ignoredError sqref="E31" twoDigitTextYear="1"/>
  </ignoredErrors>
  <drawing r:id="rId2"/>
  <legacyDrawing r:id="rId3"/>
  <oleObjects>
    <mc:AlternateContent xmlns:mc="http://schemas.openxmlformats.org/markup-compatibility/2006">
      <mc:Choice Requires="x14">
        <oleObject progId="CorelDraw.Graphic.7" shapeId="19457" r:id="rId4">
          <objectPr defaultSize="0" autoPict="0" r:id="rId5">
            <anchor moveWithCells="1" sizeWithCells="1">
              <from>
                <xdr:col>0</xdr:col>
                <xdr:colOff>19050</xdr:colOff>
                <xdr:row>1</xdr:row>
                <xdr:rowOff>28575</xdr:rowOff>
              </from>
              <to>
                <xdr:col>1</xdr:col>
                <xdr:colOff>266700</xdr:colOff>
                <xdr:row>3</xdr:row>
                <xdr:rowOff>114300</xdr:rowOff>
              </to>
            </anchor>
          </objectPr>
        </oleObject>
      </mc:Choice>
      <mc:Fallback>
        <oleObject progId="CorelDraw.Graphic.7" shapeId="19457" r:id="rId4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2"/>
  <sheetViews>
    <sheetView workbookViewId="0">
      <selection activeCell="C11" sqref="C11"/>
    </sheetView>
  </sheetViews>
  <sheetFormatPr baseColWidth="10" defaultRowHeight="11.25"/>
  <cols>
    <col min="1" max="1" width="2.5703125" style="386" customWidth="1"/>
    <col min="2" max="2" width="20" style="386" bestFit="1" customWidth="1"/>
    <col min="3" max="3" width="14.7109375" style="386" bestFit="1" customWidth="1"/>
    <col min="4" max="4" width="10.85546875" style="386" customWidth="1"/>
    <col min="5" max="5" width="9.85546875" style="386" bestFit="1" customWidth="1"/>
    <col min="6" max="6" width="10.42578125" style="389" bestFit="1" customWidth="1"/>
    <col min="7" max="7" width="14.42578125" style="386" bestFit="1" customWidth="1"/>
    <col min="8" max="8" width="5.140625" style="386" bestFit="1" customWidth="1"/>
    <col min="9" max="9" width="12.5703125" style="386" bestFit="1" customWidth="1"/>
    <col min="10" max="10" width="13.140625" style="386" customWidth="1"/>
    <col min="11" max="256" width="11.42578125" style="386"/>
    <col min="257" max="257" width="2.5703125" style="386" customWidth="1"/>
    <col min="258" max="258" width="20" style="386" bestFit="1" customWidth="1"/>
    <col min="259" max="259" width="14.7109375" style="386" bestFit="1" customWidth="1"/>
    <col min="260" max="260" width="10.85546875" style="386" customWidth="1"/>
    <col min="261" max="261" width="9.85546875" style="386" bestFit="1" customWidth="1"/>
    <col min="262" max="262" width="10.42578125" style="386" bestFit="1" customWidth="1"/>
    <col min="263" max="263" width="14.42578125" style="386" bestFit="1" customWidth="1"/>
    <col min="264" max="264" width="5.140625" style="386" bestFit="1" customWidth="1"/>
    <col min="265" max="265" width="12.5703125" style="386" bestFit="1" customWidth="1"/>
    <col min="266" max="266" width="13.140625" style="386" customWidth="1"/>
    <col min="267" max="512" width="11.42578125" style="386"/>
    <col min="513" max="513" width="2.5703125" style="386" customWidth="1"/>
    <col min="514" max="514" width="20" style="386" bestFit="1" customWidth="1"/>
    <col min="515" max="515" width="14.7109375" style="386" bestFit="1" customWidth="1"/>
    <col min="516" max="516" width="10.85546875" style="386" customWidth="1"/>
    <col min="517" max="517" width="9.85546875" style="386" bestFit="1" customWidth="1"/>
    <col min="518" max="518" width="10.42578125" style="386" bestFit="1" customWidth="1"/>
    <col min="519" max="519" width="14.42578125" style="386" bestFit="1" customWidth="1"/>
    <col min="520" max="520" width="5.140625" style="386" bestFit="1" customWidth="1"/>
    <col min="521" max="521" width="12.5703125" style="386" bestFit="1" customWidth="1"/>
    <col min="522" max="522" width="13.140625" style="386" customWidth="1"/>
    <col min="523" max="768" width="11.42578125" style="386"/>
    <col min="769" max="769" width="2.5703125" style="386" customWidth="1"/>
    <col min="770" max="770" width="20" style="386" bestFit="1" customWidth="1"/>
    <col min="771" max="771" width="14.7109375" style="386" bestFit="1" customWidth="1"/>
    <col min="772" max="772" width="10.85546875" style="386" customWidth="1"/>
    <col min="773" max="773" width="9.85546875" style="386" bestFit="1" customWidth="1"/>
    <col min="774" max="774" width="10.42578125" style="386" bestFit="1" customWidth="1"/>
    <col min="775" max="775" width="14.42578125" style="386" bestFit="1" customWidth="1"/>
    <col min="776" max="776" width="5.140625" style="386" bestFit="1" customWidth="1"/>
    <col min="777" max="777" width="12.5703125" style="386" bestFit="1" customWidth="1"/>
    <col min="778" max="778" width="13.140625" style="386" customWidth="1"/>
    <col min="779" max="1024" width="11.42578125" style="386"/>
    <col min="1025" max="1025" width="2.5703125" style="386" customWidth="1"/>
    <col min="1026" max="1026" width="20" style="386" bestFit="1" customWidth="1"/>
    <col min="1027" max="1027" width="14.7109375" style="386" bestFit="1" customWidth="1"/>
    <col min="1028" max="1028" width="10.85546875" style="386" customWidth="1"/>
    <col min="1029" max="1029" width="9.85546875" style="386" bestFit="1" customWidth="1"/>
    <col min="1030" max="1030" width="10.42578125" style="386" bestFit="1" customWidth="1"/>
    <col min="1031" max="1031" width="14.42578125" style="386" bestFit="1" customWidth="1"/>
    <col min="1032" max="1032" width="5.140625" style="386" bestFit="1" customWidth="1"/>
    <col min="1033" max="1033" width="12.5703125" style="386" bestFit="1" customWidth="1"/>
    <col min="1034" max="1034" width="13.140625" style="386" customWidth="1"/>
    <col min="1035" max="1280" width="11.42578125" style="386"/>
    <col min="1281" max="1281" width="2.5703125" style="386" customWidth="1"/>
    <col min="1282" max="1282" width="20" style="386" bestFit="1" customWidth="1"/>
    <col min="1283" max="1283" width="14.7109375" style="386" bestFit="1" customWidth="1"/>
    <col min="1284" max="1284" width="10.85546875" style="386" customWidth="1"/>
    <col min="1285" max="1285" width="9.85546875" style="386" bestFit="1" customWidth="1"/>
    <col min="1286" max="1286" width="10.42578125" style="386" bestFit="1" customWidth="1"/>
    <col min="1287" max="1287" width="14.42578125" style="386" bestFit="1" customWidth="1"/>
    <col min="1288" max="1288" width="5.140625" style="386" bestFit="1" customWidth="1"/>
    <col min="1289" max="1289" width="12.5703125" style="386" bestFit="1" customWidth="1"/>
    <col min="1290" max="1290" width="13.140625" style="386" customWidth="1"/>
    <col min="1291" max="1536" width="11.42578125" style="386"/>
    <col min="1537" max="1537" width="2.5703125" style="386" customWidth="1"/>
    <col min="1538" max="1538" width="20" style="386" bestFit="1" customWidth="1"/>
    <col min="1539" max="1539" width="14.7109375" style="386" bestFit="1" customWidth="1"/>
    <col min="1540" max="1540" width="10.85546875" style="386" customWidth="1"/>
    <col min="1541" max="1541" width="9.85546875" style="386" bestFit="1" customWidth="1"/>
    <col min="1542" max="1542" width="10.42578125" style="386" bestFit="1" customWidth="1"/>
    <col min="1543" max="1543" width="14.42578125" style="386" bestFit="1" customWidth="1"/>
    <col min="1544" max="1544" width="5.140625" style="386" bestFit="1" customWidth="1"/>
    <col min="1545" max="1545" width="12.5703125" style="386" bestFit="1" customWidth="1"/>
    <col min="1546" max="1546" width="13.140625" style="386" customWidth="1"/>
    <col min="1547" max="1792" width="11.42578125" style="386"/>
    <col min="1793" max="1793" width="2.5703125" style="386" customWidth="1"/>
    <col min="1794" max="1794" width="20" style="386" bestFit="1" customWidth="1"/>
    <col min="1795" max="1795" width="14.7109375" style="386" bestFit="1" customWidth="1"/>
    <col min="1796" max="1796" width="10.85546875" style="386" customWidth="1"/>
    <col min="1797" max="1797" width="9.85546875" style="386" bestFit="1" customWidth="1"/>
    <col min="1798" max="1798" width="10.42578125" style="386" bestFit="1" customWidth="1"/>
    <col min="1799" max="1799" width="14.42578125" style="386" bestFit="1" customWidth="1"/>
    <col min="1800" max="1800" width="5.140625" style="386" bestFit="1" customWidth="1"/>
    <col min="1801" max="1801" width="12.5703125" style="386" bestFit="1" customWidth="1"/>
    <col min="1802" max="1802" width="13.140625" style="386" customWidth="1"/>
    <col min="1803" max="2048" width="11.42578125" style="386"/>
    <col min="2049" max="2049" width="2.5703125" style="386" customWidth="1"/>
    <col min="2050" max="2050" width="20" style="386" bestFit="1" customWidth="1"/>
    <col min="2051" max="2051" width="14.7109375" style="386" bestFit="1" customWidth="1"/>
    <col min="2052" max="2052" width="10.85546875" style="386" customWidth="1"/>
    <col min="2053" max="2053" width="9.85546875" style="386" bestFit="1" customWidth="1"/>
    <col min="2054" max="2054" width="10.42578125" style="386" bestFit="1" customWidth="1"/>
    <col min="2055" max="2055" width="14.42578125" style="386" bestFit="1" customWidth="1"/>
    <col min="2056" max="2056" width="5.140625" style="386" bestFit="1" customWidth="1"/>
    <col min="2057" max="2057" width="12.5703125" style="386" bestFit="1" customWidth="1"/>
    <col min="2058" max="2058" width="13.140625" style="386" customWidth="1"/>
    <col min="2059" max="2304" width="11.42578125" style="386"/>
    <col min="2305" max="2305" width="2.5703125" style="386" customWidth="1"/>
    <col min="2306" max="2306" width="20" style="386" bestFit="1" customWidth="1"/>
    <col min="2307" max="2307" width="14.7109375" style="386" bestFit="1" customWidth="1"/>
    <col min="2308" max="2308" width="10.85546875" style="386" customWidth="1"/>
    <col min="2309" max="2309" width="9.85546875" style="386" bestFit="1" customWidth="1"/>
    <col min="2310" max="2310" width="10.42578125" style="386" bestFit="1" customWidth="1"/>
    <col min="2311" max="2311" width="14.42578125" style="386" bestFit="1" customWidth="1"/>
    <col min="2312" max="2312" width="5.140625" style="386" bestFit="1" customWidth="1"/>
    <col min="2313" max="2313" width="12.5703125" style="386" bestFit="1" customWidth="1"/>
    <col min="2314" max="2314" width="13.140625" style="386" customWidth="1"/>
    <col min="2315" max="2560" width="11.42578125" style="386"/>
    <col min="2561" max="2561" width="2.5703125" style="386" customWidth="1"/>
    <col min="2562" max="2562" width="20" style="386" bestFit="1" customWidth="1"/>
    <col min="2563" max="2563" width="14.7109375" style="386" bestFit="1" customWidth="1"/>
    <col min="2564" max="2564" width="10.85546875" style="386" customWidth="1"/>
    <col min="2565" max="2565" width="9.85546875" style="386" bestFit="1" customWidth="1"/>
    <col min="2566" max="2566" width="10.42578125" style="386" bestFit="1" customWidth="1"/>
    <col min="2567" max="2567" width="14.42578125" style="386" bestFit="1" customWidth="1"/>
    <col min="2568" max="2568" width="5.140625" style="386" bestFit="1" customWidth="1"/>
    <col min="2569" max="2569" width="12.5703125" style="386" bestFit="1" customWidth="1"/>
    <col min="2570" max="2570" width="13.140625" style="386" customWidth="1"/>
    <col min="2571" max="2816" width="11.42578125" style="386"/>
    <col min="2817" max="2817" width="2.5703125" style="386" customWidth="1"/>
    <col min="2818" max="2818" width="20" style="386" bestFit="1" customWidth="1"/>
    <col min="2819" max="2819" width="14.7109375" style="386" bestFit="1" customWidth="1"/>
    <col min="2820" max="2820" width="10.85546875" style="386" customWidth="1"/>
    <col min="2821" max="2821" width="9.85546875" style="386" bestFit="1" customWidth="1"/>
    <col min="2822" max="2822" width="10.42578125" style="386" bestFit="1" customWidth="1"/>
    <col min="2823" max="2823" width="14.42578125" style="386" bestFit="1" customWidth="1"/>
    <col min="2824" max="2824" width="5.140625" style="386" bestFit="1" customWidth="1"/>
    <col min="2825" max="2825" width="12.5703125" style="386" bestFit="1" customWidth="1"/>
    <col min="2826" max="2826" width="13.140625" style="386" customWidth="1"/>
    <col min="2827" max="3072" width="11.42578125" style="386"/>
    <col min="3073" max="3073" width="2.5703125" style="386" customWidth="1"/>
    <col min="3074" max="3074" width="20" style="386" bestFit="1" customWidth="1"/>
    <col min="3075" max="3075" width="14.7109375" style="386" bestFit="1" customWidth="1"/>
    <col min="3076" max="3076" width="10.85546875" style="386" customWidth="1"/>
    <col min="3077" max="3077" width="9.85546875" style="386" bestFit="1" customWidth="1"/>
    <col min="3078" max="3078" width="10.42578125" style="386" bestFit="1" customWidth="1"/>
    <col min="3079" max="3079" width="14.42578125" style="386" bestFit="1" customWidth="1"/>
    <col min="3080" max="3080" width="5.140625" style="386" bestFit="1" customWidth="1"/>
    <col min="3081" max="3081" width="12.5703125" style="386" bestFit="1" customWidth="1"/>
    <col min="3082" max="3082" width="13.140625" style="386" customWidth="1"/>
    <col min="3083" max="3328" width="11.42578125" style="386"/>
    <col min="3329" max="3329" width="2.5703125" style="386" customWidth="1"/>
    <col min="3330" max="3330" width="20" style="386" bestFit="1" customWidth="1"/>
    <col min="3331" max="3331" width="14.7109375" style="386" bestFit="1" customWidth="1"/>
    <col min="3332" max="3332" width="10.85546875" style="386" customWidth="1"/>
    <col min="3333" max="3333" width="9.85546875" style="386" bestFit="1" customWidth="1"/>
    <col min="3334" max="3334" width="10.42578125" style="386" bestFit="1" customWidth="1"/>
    <col min="3335" max="3335" width="14.42578125" style="386" bestFit="1" customWidth="1"/>
    <col min="3336" max="3336" width="5.140625" style="386" bestFit="1" customWidth="1"/>
    <col min="3337" max="3337" width="12.5703125" style="386" bestFit="1" customWidth="1"/>
    <col min="3338" max="3338" width="13.140625" style="386" customWidth="1"/>
    <col min="3339" max="3584" width="11.42578125" style="386"/>
    <col min="3585" max="3585" width="2.5703125" style="386" customWidth="1"/>
    <col min="3586" max="3586" width="20" style="386" bestFit="1" customWidth="1"/>
    <col min="3587" max="3587" width="14.7109375" style="386" bestFit="1" customWidth="1"/>
    <col min="3588" max="3588" width="10.85546875" style="386" customWidth="1"/>
    <col min="3589" max="3589" width="9.85546875" style="386" bestFit="1" customWidth="1"/>
    <col min="3590" max="3590" width="10.42578125" style="386" bestFit="1" customWidth="1"/>
    <col min="3591" max="3591" width="14.42578125" style="386" bestFit="1" customWidth="1"/>
    <col min="3592" max="3592" width="5.140625" style="386" bestFit="1" customWidth="1"/>
    <col min="3593" max="3593" width="12.5703125" style="386" bestFit="1" customWidth="1"/>
    <col min="3594" max="3594" width="13.140625" style="386" customWidth="1"/>
    <col min="3595" max="3840" width="11.42578125" style="386"/>
    <col min="3841" max="3841" width="2.5703125" style="386" customWidth="1"/>
    <col min="3842" max="3842" width="20" style="386" bestFit="1" customWidth="1"/>
    <col min="3843" max="3843" width="14.7109375" style="386" bestFit="1" customWidth="1"/>
    <col min="3844" max="3844" width="10.85546875" style="386" customWidth="1"/>
    <col min="3845" max="3845" width="9.85546875" style="386" bestFit="1" customWidth="1"/>
    <col min="3846" max="3846" width="10.42578125" style="386" bestFit="1" customWidth="1"/>
    <col min="3847" max="3847" width="14.42578125" style="386" bestFit="1" customWidth="1"/>
    <col min="3848" max="3848" width="5.140625" style="386" bestFit="1" customWidth="1"/>
    <col min="3849" max="3849" width="12.5703125" style="386" bestFit="1" customWidth="1"/>
    <col min="3850" max="3850" width="13.140625" style="386" customWidth="1"/>
    <col min="3851" max="4096" width="11.42578125" style="386"/>
    <col min="4097" max="4097" width="2.5703125" style="386" customWidth="1"/>
    <col min="4098" max="4098" width="20" style="386" bestFit="1" customWidth="1"/>
    <col min="4099" max="4099" width="14.7109375" style="386" bestFit="1" customWidth="1"/>
    <col min="4100" max="4100" width="10.85546875" style="386" customWidth="1"/>
    <col min="4101" max="4101" width="9.85546875" style="386" bestFit="1" customWidth="1"/>
    <col min="4102" max="4102" width="10.42578125" style="386" bestFit="1" customWidth="1"/>
    <col min="4103" max="4103" width="14.42578125" style="386" bestFit="1" customWidth="1"/>
    <col min="4104" max="4104" width="5.140625" style="386" bestFit="1" customWidth="1"/>
    <col min="4105" max="4105" width="12.5703125" style="386" bestFit="1" customWidth="1"/>
    <col min="4106" max="4106" width="13.140625" style="386" customWidth="1"/>
    <col min="4107" max="4352" width="11.42578125" style="386"/>
    <col min="4353" max="4353" width="2.5703125" style="386" customWidth="1"/>
    <col min="4354" max="4354" width="20" style="386" bestFit="1" customWidth="1"/>
    <col min="4355" max="4355" width="14.7109375" style="386" bestFit="1" customWidth="1"/>
    <col min="4356" max="4356" width="10.85546875" style="386" customWidth="1"/>
    <col min="4357" max="4357" width="9.85546875" style="386" bestFit="1" customWidth="1"/>
    <col min="4358" max="4358" width="10.42578125" style="386" bestFit="1" customWidth="1"/>
    <col min="4359" max="4359" width="14.42578125" style="386" bestFit="1" customWidth="1"/>
    <col min="4360" max="4360" width="5.140625" style="386" bestFit="1" customWidth="1"/>
    <col min="4361" max="4361" width="12.5703125" style="386" bestFit="1" customWidth="1"/>
    <col min="4362" max="4362" width="13.140625" style="386" customWidth="1"/>
    <col min="4363" max="4608" width="11.42578125" style="386"/>
    <col min="4609" max="4609" width="2.5703125" style="386" customWidth="1"/>
    <col min="4610" max="4610" width="20" style="386" bestFit="1" customWidth="1"/>
    <col min="4611" max="4611" width="14.7109375" style="386" bestFit="1" customWidth="1"/>
    <col min="4612" max="4612" width="10.85546875" style="386" customWidth="1"/>
    <col min="4613" max="4613" width="9.85546875" style="386" bestFit="1" customWidth="1"/>
    <col min="4614" max="4614" width="10.42578125" style="386" bestFit="1" customWidth="1"/>
    <col min="4615" max="4615" width="14.42578125" style="386" bestFit="1" customWidth="1"/>
    <col min="4616" max="4616" width="5.140625" style="386" bestFit="1" customWidth="1"/>
    <col min="4617" max="4617" width="12.5703125" style="386" bestFit="1" customWidth="1"/>
    <col min="4618" max="4618" width="13.140625" style="386" customWidth="1"/>
    <col min="4619" max="4864" width="11.42578125" style="386"/>
    <col min="4865" max="4865" width="2.5703125" style="386" customWidth="1"/>
    <col min="4866" max="4866" width="20" style="386" bestFit="1" customWidth="1"/>
    <col min="4867" max="4867" width="14.7109375" style="386" bestFit="1" customWidth="1"/>
    <col min="4868" max="4868" width="10.85546875" style="386" customWidth="1"/>
    <col min="4869" max="4869" width="9.85546875" style="386" bestFit="1" customWidth="1"/>
    <col min="4870" max="4870" width="10.42578125" style="386" bestFit="1" customWidth="1"/>
    <col min="4871" max="4871" width="14.42578125" style="386" bestFit="1" customWidth="1"/>
    <col min="4872" max="4872" width="5.140625" style="386" bestFit="1" customWidth="1"/>
    <col min="4873" max="4873" width="12.5703125" style="386" bestFit="1" customWidth="1"/>
    <col min="4874" max="4874" width="13.140625" style="386" customWidth="1"/>
    <col min="4875" max="5120" width="11.42578125" style="386"/>
    <col min="5121" max="5121" width="2.5703125" style="386" customWidth="1"/>
    <col min="5122" max="5122" width="20" style="386" bestFit="1" customWidth="1"/>
    <col min="5123" max="5123" width="14.7109375" style="386" bestFit="1" customWidth="1"/>
    <col min="5124" max="5124" width="10.85546875" style="386" customWidth="1"/>
    <col min="5125" max="5125" width="9.85546875" style="386" bestFit="1" customWidth="1"/>
    <col min="5126" max="5126" width="10.42578125" style="386" bestFit="1" customWidth="1"/>
    <col min="5127" max="5127" width="14.42578125" style="386" bestFit="1" customWidth="1"/>
    <col min="5128" max="5128" width="5.140625" style="386" bestFit="1" customWidth="1"/>
    <col min="5129" max="5129" width="12.5703125" style="386" bestFit="1" customWidth="1"/>
    <col min="5130" max="5130" width="13.140625" style="386" customWidth="1"/>
    <col min="5131" max="5376" width="11.42578125" style="386"/>
    <col min="5377" max="5377" width="2.5703125" style="386" customWidth="1"/>
    <col min="5378" max="5378" width="20" style="386" bestFit="1" customWidth="1"/>
    <col min="5379" max="5379" width="14.7109375" style="386" bestFit="1" customWidth="1"/>
    <col min="5380" max="5380" width="10.85546875" style="386" customWidth="1"/>
    <col min="5381" max="5381" width="9.85546875" style="386" bestFit="1" customWidth="1"/>
    <col min="5382" max="5382" width="10.42578125" style="386" bestFit="1" customWidth="1"/>
    <col min="5383" max="5383" width="14.42578125" style="386" bestFit="1" customWidth="1"/>
    <col min="5384" max="5384" width="5.140625" style="386" bestFit="1" customWidth="1"/>
    <col min="5385" max="5385" width="12.5703125" style="386" bestFit="1" customWidth="1"/>
    <col min="5386" max="5386" width="13.140625" style="386" customWidth="1"/>
    <col min="5387" max="5632" width="11.42578125" style="386"/>
    <col min="5633" max="5633" width="2.5703125" style="386" customWidth="1"/>
    <col min="5634" max="5634" width="20" style="386" bestFit="1" customWidth="1"/>
    <col min="5635" max="5635" width="14.7109375" style="386" bestFit="1" customWidth="1"/>
    <col min="5636" max="5636" width="10.85546875" style="386" customWidth="1"/>
    <col min="5637" max="5637" width="9.85546875" style="386" bestFit="1" customWidth="1"/>
    <col min="5638" max="5638" width="10.42578125" style="386" bestFit="1" customWidth="1"/>
    <col min="5639" max="5639" width="14.42578125" style="386" bestFit="1" customWidth="1"/>
    <col min="5640" max="5640" width="5.140625" style="386" bestFit="1" customWidth="1"/>
    <col min="5641" max="5641" width="12.5703125" style="386" bestFit="1" customWidth="1"/>
    <col min="5642" max="5642" width="13.140625" style="386" customWidth="1"/>
    <col min="5643" max="5888" width="11.42578125" style="386"/>
    <col min="5889" max="5889" width="2.5703125" style="386" customWidth="1"/>
    <col min="5890" max="5890" width="20" style="386" bestFit="1" customWidth="1"/>
    <col min="5891" max="5891" width="14.7109375" style="386" bestFit="1" customWidth="1"/>
    <col min="5892" max="5892" width="10.85546875" style="386" customWidth="1"/>
    <col min="5893" max="5893" width="9.85546875" style="386" bestFit="1" customWidth="1"/>
    <col min="5894" max="5894" width="10.42578125" style="386" bestFit="1" customWidth="1"/>
    <col min="5895" max="5895" width="14.42578125" style="386" bestFit="1" customWidth="1"/>
    <col min="5896" max="5896" width="5.140625" style="386" bestFit="1" customWidth="1"/>
    <col min="5897" max="5897" width="12.5703125" style="386" bestFit="1" customWidth="1"/>
    <col min="5898" max="5898" width="13.140625" style="386" customWidth="1"/>
    <col min="5899" max="6144" width="11.42578125" style="386"/>
    <col min="6145" max="6145" width="2.5703125" style="386" customWidth="1"/>
    <col min="6146" max="6146" width="20" style="386" bestFit="1" customWidth="1"/>
    <col min="6147" max="6147" width="14.7109375" style="386" bestFit="1" customWidth="1"/>
    <col min="6148" max="6148" width="10.85546875" style="386" customWidth="1"/>
    <col min="6149" max="6149" width="9.85546875" style="386" bestFit="1" customWidth="1"/>
    <col min="6150" max="6150" width="10.42578125" style="386" bestFit="1" customWidth="1"/>
    <col min="6151" max="6151" width="14.42578125" style="386" bestFit="1" customWidth="1"/>
    <col min="6152" max="6152" width="5.140625" style="386" bestFit="1" customWidth="1"/>
    <col min="6153" max="6153" width="12.5703125" style="386" bestFit="1" customWidth="1"/>
    <col min="6154" max="6154" width="13.140625" style="386" customWidth="1"/>
    <col min="6155" max="6400" width="11.42578125" style="386"/>
    <col min="6401" max="6401" width="2.5703125" style="386" customWidth="1"/>
    <col min="6402" max="6402" width="20" style="386" bestFit="1" customWidth="1"/>
    <col min="6403" max="6403" width="14.7109375" style="386" bestFit="1" customWidth="1"/>
    <col min="6404" max="6404" width="10.85546875" style="386" customWidth="1"/>
    <col min="6405" max="6405" width="9.85546875" style="386" bestFit="1" customWidth="1"/>
    <col min="6406" max="6406" width="10.42578125" style="386" bestFit="1" customWidth="1"/>
    <col min="6407" max="6407" width="14.42578125" style="386" bestFit="1" customWidth="1"/>
    <col min="6408" max="6408" width="5.140625" style="386" bestFit="1" customWidth="1"/>
    <col min="6409" max="6409" width="12.5703125" style="386" bestFit="1" customWidth="1"/>
    <col min="6410" max="6410" width="13.140625" style="386" customWidth="1"/>
    <col min="6411" max="6656" width="11.42578125" style="386"/>
    <col min="6657" max="6657" width="2.5703125" style="386" customWidth="1"/>
    <col min="6658" max="6658" width="20" style="386" bestFit="1" customWidth="1"/>
    <col min="6659" max="6659" width="14.7109375" style="386" bestFit="1" customWidth="1"/>
    <col min="6660" max="6660" width="10.85546875" style="386" customWidth="1"/>
    <col min="6661" max="6661" width="9.85546875" style="386" bestFit="1" customWidth="1"/>
    <col min="6662" max="6662" width="10.42578125" style="386" bestFit="1" customWidth="1"/>
    <col min="6663" max="6663" width="14.42578125" style="386" bestFit="1" customWidth="1"/>
    <col min="6664" max="6664" width="5.140625" style="386" bestFit="1" customWidth="1"/>
    <col min="6665" max="6665" width="12.5703125" style="386" bestFit="1" customWidth="1"/>
    <col min="6666" max="6666" width="13.140625" style="386" customWidth="1"/>
    <col min="6667" max="6912" width="11.42578125" style="386"/>
    <col min="6913" max="6913" width="2.5703125" style="386" customWidth="1"/>
    <col min="6914" max="6914" width="20" style="386" bestFit="1" customWidth="1"/>
    <col min="6915" max="6915" width="14.7109375" style="386" bestFit="1" customWidth="1"/>
    <col min="6916" max="6916" width="10.85546875" style="386" customWidth="1"/>
    <col min="6917" max="6917" width="9.85546875" style="386" bestFit="1" customWidth="1"/>
    <col min="6918" max="6918" width="10.42578125" style="386" bestFit="1" customWidth="1"/>
    <col min="6919" max="6919" width="14.42578125" style="386" bestFit="1" customWidth="1"/>
    <col min="6920" max="6920" width="5.140625" style="386" bestFit="1" customWidth="1"/>
    <col min="6921" max="6921" width="12.5703125" style="386" bestFit="1" customWidth="1"/>
    <col min="6922" max="6922" width="13.140625" style="386" customWidth="1"/>
    <col min="6923" max="7168" width="11.42578125" style="386"/>
    <col min="7169" max="7169" width="2.5703125" style="386" customWidth="1"/>
    <col min="7170" max="7170" width="20" style="386" bestFit="1" customWidth="1"/>
    <col min="7171" max="7171" width="14.7109375" style="386" bestFit="1" customWidth="1"/>
    <col min="7172" max="7172" width="10.85546875" style="386" customWidth="1"/>
    <col min="7173" max="7173" width="9.85546875" style="386" bestFit="1" customWidth="1"/>
    <col min="7174" max="7174" width="10.42578125" style="386" bestFit="1" customWidth="1"/>
    <col min="7175" max="7175" width="14.42578125" style="386" bestFit="1" customWidth="1"/>
    <col min="7176" max="7176" width="5.140625" style="386" bestFit="1" customWidth="1"/>
    <col min="7177" max="7177" width="12.5703125" style="386" bestFit="1" customWidth="1"/>
    <col min="7178" max="7178" width="13.140625" style="386" customWidth="1"/>
    <col min="7179" max="7424" width="11.42578125" style="386"/>
    <col min="7425" max="7425" width="2.5703125" style="386" customWidth="1"/>
    <col min="7426" max="7426" width="20" style="386" bestFit="1" customWidth="1"/>
    <col min="7427" max="7427" width="14.7109375" style="386" bestFit="1" customWidth="1"/>
    <col min="7428" max="7428" width="10.85546875" style="386" customWidth="1"/>
    <col min="7429" max="7429" width="9.85546875" style="386" bestFit="1" customWidth="1"/>
    <col min="7430" max="7430" width="10.42578125" style="386" bestFit="1" customWidth="1"/>
    <col min="7431" max="7431" width="14.42578125" style="386" bestFit="1" customWidth="1"/>
    <col min="7432" max="7432" width="5.140625" style="386" bestFit="1" customWidth="1"/>
    <col min="7433" max="7433" width="12.5703125" style="386" bestFit="1" customWidth="1"/>
    <col min="7434" max="7434" width="13.140625" style="386" customWidth="1"/>
    <col min="7435" max="7680" width="11.42578125" style="386"/>
    <col min="7681" max="7681" width="2.5703125" style="386" customWidth="1"/>
    <col min="7682" max="7682" width="20" style="386" bestFit="1" customWidth="1"/>
    <col min="7683" max="7683" width="14.7109375" style="386" bestFit="1" customWidth="1"/>
    <col min="7684" max="7684" width="10.85546875" style="386" customWidth="1"/>
    <col min="7685" max="7685" width="9.85546875" style="386" bestFit="1" customWidth="1"/>
    <col min="7686" max="7686" width="10.42578125" style="386" bestFit="1" customWidth="1"/>
    <col min="7687" max="7687" width="14.42578125" style="386" bestFit="1" customWidth="1"/>
    <col min="7688" max="7688" width="5.140625" style="386" bestFit="1" customWidth="1"/>
    <col min="7689" max="7689" width="12.5703125" style="386" bestFit="1" customWidth="1"/>
    <col min="7690" max="7690" width="13.140625" style="386" customWidth="1"/>
    <col min="7691" max="7936" width="11.42578125" style="386"/>
    <col min="7937" max="7937" width="2.5703125" style="386" customWidth="1"/>
    <col min="7938" max="7938" width="20" style="386" bestFit="1" customWidth="1"/>
    <col min="7939" max="7939" width="14.7109375" style="386" bestFit="1" customWidth="1"/>
    <col min="7940" max="7940" width="10.85546875" style="386" customWidth="1"/>
    <col min="7941" max="7941" width="9.85546875" style="386" bestFit="1" customWidth="1"/>
    <col min="7942" max="7942" width="10.42578125" style="386" bestFit="1" customWidth="1"/>
    <col min="7943" max="7943" width="14.42578125" style="386" bestFit="1" customWidth="1"/>
    <col min="7944" max="7944" width="5.140625" style="386" bestFit="1" customWidth="1"/>
    <col min="7945" max="7945" width="12.5703125" style="386" bestFit="1" customWidth="1"/>
    <col min="7946" max="7946" width="13.140625" style="386" customWidth="1"/>
    <col min="7947" max="8192" width="11.42578125" style="386"/>
    <col min="8193" max="8193" width="2.5703125" style="386" customWidth="1"/>
    <col min="8194" max="8194" width="20" style="386" bestFit="1" customWidth="1"/>
    <col min="8195" max="8195" width="14.7109375" style="386" bestFit="1" customWidth="1"/>
    <col min="8196" max="8196" width="10.85546875" style="386" customWidth="1"/>
    <col min="8197" max="8197" width="9.85546875" style="386" bestFit="1" customWidth="1"/>
    <col min="8198" max="8198" width="10.42578125" style="386" bestFit="1" customWidth="1"/>
    <col min="8199" max="8199" width="14.42578125" style="386" bestFit="1" customWidth="1"/>
    <col min="8200" max="8200" width="5.140625" style="386" bestFit="1" customWidth="1"/>
    <col min="8201" max="8201" width="12.5703125" style="386" bestFit="1" customWidth="1"/>
    <col min="8202" max="8202" width="13.140625" style="386" customWidth="1"/>
    <col min="8203" max="8448" width="11.42578125" style="386"/>
    <col min="8449" max="8449" width="2.5703125" style="386" customWidth="1"/>
    <col min="8450" max="8450" width="20" style="386" bestFit="1" customWidth="1"/>
    <col min="8451" max="8451" width="14.7109375" style="386" bestFit="1" customWidth="1"/>
    <col min="8452" max="8452" width="10.85546875" style="386" customWidth="1"/>
    <col min="8453" max="8453" width="9.85546875" style="386" bestFit="1" customWidth="1"/>
    <col min="8454" max="8454" width="10.42578125" style="386" bestFit="1" customWidth="1"/>
    <col min="8455" max="8455" width="14.42578125" style="386" bestFit="1" customWidth="1"/>
    <col min="8456" max="8456" width="5.140625" style="386" bestFit="1" customWidth="1"/>
    <col min="8457" max="8457" width="12.5703125" style="386" bestFit="1" customWidth="1"/>
    <col min="8458" max="8458" width="13.140625" style="386" customWidth="1"/>
    <col min="8459" max="8704" width="11.42578125" style="386"/>
    <col min="8705" max="8705" width="2.5703125" style="386" customWidth="1"/>
    <col min="8706" max="8706" width="20" style="386" bestFit="1" customWidth="1"/>
    <col min="8707" max="8707" width="14.7109375" style="386" bestFit="1" customWidth="1"/>
    <col min="8708" max="8708" width="10.85546875" style="386" customWidth="1"/>
    <col min="8709" max="8709" width="9.85546875" style="386" bestFit="1" customWidth="1"/>
    <col min="8710" max="8710" width="10.42578125" style="386" bestFit="1" customWidth="1"/>
    <col min="8711" max="8711" width="14.42578125" style="386" bestFit="1" customWidth="1"/>
    <col min="8712" max="8712" width="5.140625" style="386" bestFit="1" customWidth="1"/>
    <col min="8713" max="8713" width="12.5703125" style="386" bestFit="1" customWidth="1"/>
    <col min="8714" max="8714" width="13.140625" style="386" customWidth="1"/>
    <col min="8715" max="8960" width="11.42578125" style="386"/>
    <col min="8961" max="8961" width="2.5703125" style="386" customWidth="1"/>
    <col min="8962" max="8962" width="20" style="386" bestFit="1" customWidth="1"/>
    <col min="8963" max="8963" width="14.7109375" style="386" bestFit="1" customWidth="1"/>
    <col min="8964" max="8964" width="10.85546875" style="386" customWidth="1"/>
    <col min="8965" max="8965" width="9.85546875" style="386" bestFit="1" customWidth="1"/>
    <col min="8966" max="8966" width="10.42578125" style="386" bestFit="1" customWidth="1"/>
    <col min="8967" max="8967" width="14.42578125" style="386" bestFit="1" customWidth="1"/>
    <col min="8968" max="8968" width="5.140625" style="386" bestFit="1" customWidth="1"/>
    <col min="8969" max="8969" width="12.5703125" style="386" bestFit="1" customWidth="1"/>
    <col min="8970" max="8970" width="13.140625" style="386" customWidth="1"/>
    <col min="8971" max="9216" width="11.42578125" style="386"/>
    <col min="9217" max="9217" width="2.5703125" style="386" customWidth="1"/>
    <col min="9218" max="9218" width="20" style="386" bestFit="1" customWidth="1"/>
    <col min="9219" max="9219" width="14.7109375" style="386" bestFit="1" customWidth="1"/>
    <col min="9220" max="9220" width="10.85546875" style="386" customWidth="1"/>
    <col min="9221" max="9221" width="9.85546875" style="386" bestFit="1" customWidth="1"/>
    <col min="9222" max="9222" width="10.42578125" style="386" bestFit="1" customWidth="1"/>
    <col min="9223" max="9223" width="14.42578125" style="386" bestFit="1" customWidth="1"/>
    <col min="9224" max="9224" width="5.140625" style="386" bestFit="1" customWidth="1"/>
    <col min="9225" max="9225" width="12.5703125" style="386" bestFit="1" customWidth="1"/>
    <col min="9226" max="9226" width="13.140625" style="386" customWidth="1"/>
    <col min="9227" max="9472" width="11.42578125" style="386"/>
    <col min="9473" max="9473" width="2.5703125" style="386" customWidth="1"/>
    <col min="9474" max="9474" width="20" style="386" bestFit="1" customWidth="1"/>
    <col min="9475" max="9475" width="14.7109375" style="386" bestFit="1" customWidth="1"/>
    <col min="9476" max="9476" width="10.85546875" style="386" customWidth="1"/>
    <col min="9477" max="9477" width="9.85546875" style="386" bestFit="1" customWidth="1"/>
    <col min="9478" max="9478" width="10.42578125" style="386" bestFit="1" customWidth="1"/>
    <col min="9479" max="9479" width="14.42578125" style="386" bestFit="1" customWidth="1"/>
    <col min="9480" max="9480" width="5.140625" style="386" bestFit="1" customWidth="1"/>
    <col min="9481" max="9481" width="12.5703125" style="386" bestFit="1" customWidth="1"/>
    <col min="9482" max="9482" width="13.140625" style="386" customWidth="1"/>
    <col min="9483" max="9728" width="11.42578125" style="386"/>
    <col min="9729" max="9729" width="2.5703125" style="386" customWidth="1"/>
    <col min="9730" max="9730" width="20" style="386" bestFit="1" customWidth="1"/>
    <col min="9731" max="9731" width="14.7109375" style="386" bestFit="1" customWidth="1"/>
    <col min="9732" max="9732" width="10.85546875" style="386" customWidth="1"/>
    <col min="9733" max="9733" width="9.85546875" style="386" bestFit="1" customWidth="1"/>
    <col min="9734" max="9734" width="10.42578125" style="386" bestFit="1" customWidth="1"/>
    <col min="9735" max="9735" width="14.42578125" style="386" bestFit="1" customWidth="1"/>
    <col min="9736" max="9736" width="5.140625" style="386" bestFit="1" customWidth="1"/>
    <col min="9737" max="9737" width="12.5703125" style="386" bestFit="1" customWidth="1"/>
    <col min="9738" max="9738" width="13.140625" style="386" customWidth="1"/>
    <col min="9739" max="9984" width="11.42578125" style="386"/>
    <col min="9985" max="9985" width="2.5703125" style="386" customWidth="1"/>
    <col min="9986" max="9986" width="20" style="386" bestFit="1" customWidth="1"/>
    <col min="9987" max="9987" width="14.7109375" style="386" bestFit="1" customWidth="1"/>
    <col min="9988" max="9988" width="10.85546875" style="386" customWidth="1"/>
    <col min="9989" max="9989" width="9.85546875" style="386" bestFit="1" customWidth="1"/>
    <col min="9990" max="9990" width="10.42578125" style="386" bestFit="1" customWidth="1"/>
    <col min="9991" max="9991" width="14.42578125" style="386" bestFit="1" customWidth="1"/>
    <col min="9992" max="9992" width="5.140625" style="386" bestFit="1" customWidth="1"/>
    <col min="9993" max="9993" width="12.5703125" style="386" bestFit="1" customWidth="1"/>
    <col min="9994" max="9994" width="13.140625" style="386" customWidth="1"/>
    <col min="9995" max="10240" width="11.42578125" style="386"/>
    <col min="10241" max="10241" width="2.5703125" style="386" customWidth="1"/>
    <col min="10242" max="10242" width="20" style="386" bestFit="1" customWidth="1"/>
    <col min="10243" max="10243" width="14.7109375" style="386" bestFit="1" customWidth="1"/>
    <col min="10244" max="10244" width="10.85546875" style="386" customWidth="1"/>
    <col min="10245" max="10245" width="9.85546875" style="386" bestFit="1" customWidth="1"/>
    <col min="10246" max="10246" width="10.42578125" style="386" bestFit="1" customWidth="1"/>
    <col min="10247" max="10247" width="14.42578125" style="386" bestFit="1" customWidth="1"/>
    <col min="10248" max="10248" width="5.140625" style="386" bestFit="1" customWidth="1"/>
    <col min="10249" max="10249" width="12.5703125" style="386" bestFit="1" customWidth="1"/>
    <col min="10250" max="10250" width="13.140625" style="386" customWidth="1"/>
    <col min="10251" max="10496" width="11.42578125" style="386"/>
    <col min="10497" max="10497" width="2.5703125" style="386" customWidth="1"/>
    <col min="10498" max="10498" width="20" style="386" bestFit="1" customWidth="1"/>
    <col min="10499" max="10499" width="14.7109375" style="386" bestFit="1" customWidth="1"/>
    <col min="10500" max="10500" width="10.85546875" style="386" customWidth="1"/>
    <col min="10501" max="10501" width="9.85546875" style="386" bestFit="1" customWidth="1"/>
    <col min="10502" max="10502" width="10.42578125" style="386" bestFit="1" customWidth="1"/>
    <col min="10503" max="10503" width="14.42578125" style="386" bestFit="1" customWidth="1"/>
    <col min="10504" max="10504" width="5.140625" style="386" bestFit="1" customWidth="1"/>
    <col min="10505" max="10505" width="12.5703125" style="386" bestFit="1" customWidth="1"/>
    <col min="10506" max="10506" width="13.140625" style="386" customWidth="1"/>
    <col min="10507" max="10752" width="11.42578125" style="386"/>
    <col min="10753" max="10753" width="2.5703125" style="386" customWidth="1"/>
    <col min="10754" max="10754" width="20" style="386" bestFit="1" customWidth="1"/>
    <col min="10755" max="10755" width="14.7109375" style="386" bestFit="1" customWidth="1"/>
    <col min="10756" max="10756" width="10.85546875" style="386" customWidth="1"/>
    <col min="10757" max="10757" width="9.85546875" style="386" bestFit="1" customWidth="1"/>
    <col min="10758" max="10758" width="10.42578125" style="386" bestFit="1" customWidth="1"/>
    <col min="10759" max="10759" width="14.42578125" style="386" bestFit="1" customWidth="1"/>
    <col min="10760" max="10760" width="5.140625" style="386" bestFit="1" customWidth="1"/>
    <col min="10761" max="10761" width="12.5703125" style="386" bestFit="1" customWidth="1"/>
    <col min="10762" max="10762" width="13.140625" style="386" customWidth="1"/>
    <col min="10763" max="11008" width="11.42578125" style="386"/>
    <col min="11009" max="11009" width="2.5703125" style="386" customWidth="1"/>
    <col min="11010" max="11010" width="20" style="386" bestFit="1" customWidth="1"/>
    <col min="11011" max="11011" width="14.7109375" style="386" bestFit="1" customWidth="1"/>
    <col min="11012" max="11012" width="10.85546875" style="386" customWidth="1"/>
    <col min="11013" max="11013" width="9.85546875" style="386" bestFit="1" customWidth="1"/>
    <col min="11014" max="11014" width="10.42578125" style="386" bestFit="1" customWidth="1"/>
    <col min="11015" max="11015" width="14.42578125" style="386" bestFit="1" customWidth="1"/>
    <col min="11016" max="11016" width="5.140625" style="386" bestFit="1" customWidth="1"/>
    <col min="11017" max="11017" width="12.5703125" style="386" bestFit="1" customWidth="1"/>
    <col min="11018" max="11018" width="13.140625" style="386" customWidth="1"/>
    <col min="11019" max="11264" width="11.42578125" style="386"/>
    <col min="11265" max="11265" width="2.5703125" style="386" customWidth="1"/>
    <col min="11266" max="11266" width="20" style="386" bestFit="1" customWidth="1"/>
    <col min="11267" max="11267" width="14.7109375" style="386" bestFit="1" customWidth="1"/>
    <col min="11268" max="11268" width="10.85546875" style="386" customWidth="1"/>
    <col min="11269" max="11269" width="9.85546875" style="386" bestFit="1" customWidth="1"/>
    <col min="11270" max="11270" width="10.42578125" style="386" bestFit="1" customWidth="1"/>
    <col min="11271" max="11271" width="14.42578125" style="386" bestFit="1" customWidth="1"/>
    <col min="11272" max="11272" width="5.140625" style="386" bestFit="1" customWidth="1"/>
    <col min="11273" max="11273" width="12.5703125" style="386" bestFit="1" customWidth="1"/>
    <col min="11274" max="11274" width="13.140625" style="386" customWidth="1"/>
    <col min="11275" max="11520" width="11.42578125" style="386"/>
    <col min="11521" max="11521" width="2.5703125" style="386" customWidth="1"/>
    <col min="11522" max="11522" width="20" style="386" bestFit="1" customWidth="1"/>
    <col min="11523" max="11523" width="14.7109375" style="386" bestFit="1" customWidth="1"/>
    <col min="11524" max="11524" width="10.85546875" style="386" customWidth="1"/>
    <col min="11525" max="11525" width="9.85546875" style="386" bestFit="1" customWidth="1"/>
    <col min="11526" max="11526" width="10.42578125" style="386" bestFit="1" customWidth="1"/>
    <col min="11527" max="11527" width="14.42578125" style="386" bestFit="1" customWidth="1"/>
    <col min="11528" max="11528" width="5.140625" style="386" bestFit="1" customWidth="1"/>
    <col min="11529" max="11529" width="12.5703125" style="386" bestFit="1" customWidth="1"/>
    <col min="11530" max="11530" width="13.140625" style="386" customWidth="1"/>
    <col min="11531" max="11776" width="11.42578125" style="386"/>
    <col min="11777" max="11777" width="2.5703125" style="386" customWidth="1"/>
    <col min="11778" max="11778" width="20" style="386" bestFit="1" customWidth="1"/>
    <col min="11779" max="11779" width="14.7109375" style="386" bestFit="1" customWidth="1"/>
    <col min="11780" max="11780" width="10.85546875" style="386" customWidth="1"/>
    <col min="11781" max="11781" width="9.85546875" style="386" bestFit="1" customWidth="1"/>
    <col min="11782" max="11782" width="10.42578125" style="386" bestFit="1" customWidth="1"/>
    <col min="11783" max="11783" width="14.42578125" style="386" bestFit="1" customWidth="1"/>
    <col min="11784" max="11784" width="5.140625" style="386" bestFit="1" customWidth="1"/>
    <col min="11785" max="11785" width="12.5703125" style="386" bestFit="1" customWidth="1"/>
    <col min="11786" max="11786" width="13.140625" style="386" customWidth="1"/>
    <col min="11787" max="12032" width="11.42578125" style="386"/>
    <col min="12033" max="12033" width="2.5703125" style="386" customWidth="1"/>
    <col min="12034" max="12034" width="20" style="386" bestFit="1" customWidth="1"/>
    <col min="12035" max="12035" width="14.7109375" style="386" bestFit="1" customWidth="1"/>
    <col min="12036" max="12036" width="10.85546875" style="386" customWidth="1"/>
    <col min="12037" max="12037" width="9.85546875" style="386" bestFit="1" customWidth="1"/>
    <col min="12038" max="12038" width="10.42578125" style="386" bestFit="1" customWidth="1"/>
    <col min="12039" max="12039" width="14.42578125" style="386" bestFit="1" customWidth="1"/>
    <col min="12040" max="12040" width="5.140625" style="386" bestFit="1" customWidth="1"/>
    <col min="12041" max="12041" width="12.5703125" style="386" bestFit="1" customWidth="1"/>
    <col min="12042" max="12042" width="13.140625" style="386" customWidth="1"/>
    <col min="12043" max="12288" width="11.42578125" style="386"/>
    <col min="12289" max="12289" width="2.5703125" style="386" customWidth="1"/>
    <col min="12290" max="12290" width="20" style="386" bestFit="1" customWidth="1"/>
    <col min="12291" max="12291" width="14.7109375" style="386" bestFit="1" customWidth="1"/>
    <col min="12292" max="12292" width="10.85546875" style="386" customWidth="1"/>
    <col min="12293" max="12293" width="9.85546875" style="386" bestFit="1" customWidth="1"/>
    <col min="12294" max="12294" width="10.42578125" style="386" bestFit="1" customWidth="1"/>
    <col min="12295" max="12295" width="14.42578125" style="386" bestFit="1" customWidth="1"/>
    <col min="12296" max="12296" width="5.140625" style="386" bestFit="1" customWidth="1"/>
    <col min="12297" max="12297" width="12.5703125" style="386" bestFit="1" customWidth="1"/>
    <col min="12298" max="12298" width="13.140625" style="386" customWidth="1"/>
    <col min="12299" max="12544" width="11.42578125" style="386"/>
    <col min="12545" max="12545" width="2.5703125" style="386" customWidth="1"/>
    <col min="12546" max="12546" width="20" style="386" bestFit="1" customWidth="1"/>
    <col min="12547" max="12547" width="14.7109375" style="386" bestFit="1" customWidth="1"/>
    <col min="12548" max="12548" width="10.85546875" style="386" customWidth="1"/>
    <col min="12549" max="12549" width="9.85546875" style="386" bestFit="1" customWidth="1"/>
    <col min="12550" max="12550" width="10.42578125" style="386" bestFit="1" customWidth="1"/>
    <col min="12551" max="12551" width="14.42578125" style="386" bestFit="1" customWidth="1"/>
    <col min="12552" max="12552" width="5.140625" style="386" bestFit="1" customWidth="1"/>
    <col min="12553" max="12553" width="12.5703125" style="386" bestFit="1" customWidth="1"/>
    <col min="12554" max="12554" width="13.140625" style="386" customWidth="1"/>
    <col min="12555" max="12800" width="11.42578125" style="386"/>
    <col min="12801" max="12801" width="2.5703125" style="386" customWidth="1"/>
    <col min="12802" max="12802" width="20" style="386" bestFit="1" customWidth="1"/>
    <col min="12803" max="12803" width="14.7109375" style="386" bestFit="1" customWidth="1"/>
    <col min="12804" max="12804" width="10.85546875" style="386" customWidth="1"/>
    <col min="12805" max="12805" width="9.85546875" style="386" bestFit="1" customWidth="1"/>
    <col min="12806" max="12806" width="10.42578125" style="386" bestFit="1" customWidth="1"/>
    <col min="12807" max="12807" width="14.42578125" style="386" bestFit="1" customWidth="1"/>
    <col min="12808" max="12808" width="5.140625" style="386" bestFit="1" customWidth="1"/>
    <col min="12809" max="12809" width="12.5703125" style="386" bestFit="1" customWidth="1"/>
    <col min="12810" max="12810" width="13.140625" style="386" customWidth="1"/>
    <col min="12811" max="13056" width="11.42578125" style="386"/>
    <col min="13057" max="13057" width="2.5703125" style="386" customWidth="1"/>
    <col min="13058" max="13058" width="20" style="386" bestFit="1" customWidth="1"/>
    <col min="13059" max="13059" width="14.7109375" style="386" bestFit="1" customWidth="1"/>
    <col min="13060" max="13060" width="10.85546875" style="386" customWidth="1"/>
    <col min="13061" max="13061" width="9.85546875" style="386" bestFit="1" customWidth="1"/>
    <col min="13062" max="13062" width="10.42578125" style="386" bestFit="1" customWidth="1"/>
    <col min="13063" max="13063" width="14.42578125" style="386" bestFit="1" customWidth="1"/>
    <col min="13064" max="13064" width="5.140625" style="386" bestFit="1" customWidth="1"/>
    <col min="13065" max="13065" width="12.5703125" style="386" bestFit="1" customWidth="1"/>
    <col min="13066" max="13066" width="13.140625" style="386" customWidth="1"/>
    <col min="13067" max="13312" width="11.42578125" style="386"/>
    <col min="13313" max="13313" width="2.5703125" style="386" customWidth="1"/>
    <col min="13314" max="13314" width="20" style="386" bestFit="1" customWidth="1"/>
    <col min="13315" max="13315" width="14.7109375" style="386" bestFit="1" customWidth="1"/>
    <col min="13316" max="13316" width="10.85546875" style="386" customWidth="1"/>
    <col min="13317" max="13317" width="9.85546875" style="386" bestFit="1" customWidth="1"/>
    <col min="13318" max="13318" width="10.42578125" style="386" bestFit="1" customWidth="1"/>
    <col min="13319" max="13319" width="14.42578125" style="386" bestFit="1" customWidth="1"/>
    <col min="13320" max="13320" width="5.140625" style="386" bestFit="1" customWidth="1"/>
    <col min="13321" max="13321" width="12.5703125" style="386" bestFit="1" customWidth="1"/>
    <col min="13322" max="13322" width="13.140625" style="386" customWidth="1"/>
    <col min="13323" max="13568" width="11.42578125" style="386"/>
    <col min="13569" max="13569" width="2.5703125" style="386" customWidth="1"/>
    <col min="13570" max="13570" width="20" style="386" bestFit="1" customWidth="1"/>
    <col min="13571" max="13571" width="14.7109375" style="386" bestFit="1" customWidth="1"/>
    <col min="13572" max="13572" width="10.85546875" style="386" customWidth="1"/>
    <col min="13573" max="13573" width="9.85546875" style="386" bestFit="1" customWidth="1"/>
    <col min="13574" max="13574" width="10.42578125" style="386" bestFit="1" customWidth="1"/>
    <col min="13575" max="13575" width="14.42578125" style="386" bestFit="1" customWidth="1"/>
    <col min="13576" max="13576" width="5.140625" style="386" bestFit="1" customWidth="1"/>
    <col min="13577" max="13577" width="12.5703125" style="386" bestFit="1" customWidth="1"/>
    <col min="13578" max="13578" width="13.140625" style="386" customWidth="1"/>
    <col min="13579" max="13824" width="11.42578125" style="386"/>
    <col min="13825" max="13825" width="2.5703125" style="386" customWidth="1"/>
    <col min="13826" max="13826" width="20" style="386" bestFit="1" customWidth="1"/>
    <col min="13827" max="13827" width="14.7109375" style="386" bestFit="1" customWidth="1"/>
    <col min="13828" max="13828" width="10.85546875" style="386" customWidth="1"/>
    <col min="13829" max="13829" width="9.85546875" style="386" bestFit="1" customWidth="1"/>
    <col min="13830" max="13830" width="10.42578125" style="386" bestFit="1" customWidth="1"/>
    <col min="13831" max="13831" width="14.42578125" style="386" bestFit="1" customWidth="1"/>
    <col min="13832" max="13832" width="5.140625" style="386" bestFit="1" customWidth="1"/>
    <col min="13833" max="13833" width="12.5703125" style="386" bestFit="1" customWidth="1"/>
    <col min="13834" max="13834" width="13.140625" style="386" customWidth="1"/>
    <col min="13835" max="14080" width="11.42578125" style="386"/>
    <col min="14081" max="14081" width="2.5703125" style="386" customWidth="1"/>
    <col min="14082" max="14082" width="20" style="386" bestFit="1" customWidth="1"/>
    <col min="14083" max="14083" width="14.7109375" style="386" bestFit="1" customWidth="1"/>
    <col min="14084" max="14084" width="10.85546875" style="386" customWidth="1"/>
    <col min="14085" max="14085" width="9.85546875" style="386" bestFit="1" customWidth="1"/>
    <col min="14086" max="14086" width="10.42578125" style="386" bestFit="1" customWidth="1"/>
    <col min="14087" max="14087" width="14.42578125" style="386" bestFit="1" customWidth="1"/>
    <col min="14088" max="14088" width="5.140625" style="386" bestFit="1" customWidth="1"/>
    <col min="14089" max="14089" width="12.5703125" style="386" bestFit="1" customWidth="1"/>
    <col min="14090" max="14090" width="13.140625" style="386" customWidth="1"/>
    <col min="14091" max="14336" width="11.42578125" style="386"/>
    <col min="14337" max="14337" width="2.5703125" style="386" customWidth="1"/>
    <col min="14338" max="14338" width="20" style="386" bestFit="1" customWidth="1"/>
    <col min="14339" max="14339" width="14.7109375" style="386" bestFit="1" customWidth="1"/>
    <col min="14340" max="14340" width="10.85546875" style="386" customWidth="1"/>
    <col min="14341" max="14341" width="9.85546875" style="386" bestFit="1" customWidth="1"/>
    <col min="14342" max="14342" width="10.42578125" style="386" bestFit="1" customWidth="1"/>
    <col min="14343" max="14343" width="14.42578125" style="386" bestFit="1" customWidth="1"/>
    <col min="14344" max="14344" width="5.140625" style="386" bestFit="1" customWidth="1"/>
    <col min="14345" max="14345" width="12.5703125" style="386" bestFit="1" customWidth="1"/>
    <col min="14346" max="14346" width="13.140625" style="386" customWidth="1"/>
    <col min="14347" max="14592" width="11.42578125" style="386"/>
    <col min="14593" max="14593" width="2.5703125" style="386" customWidth="1"/>
    <col min="14594" max="14594" width="20" style="386" bestFit="1" customWidth="1"/>
    <col min="14595" max="14595" width="14.7109375" style="386" bestFit="1" customWidth="1"/>
    <col min="14596" max="14596" width="10.85546875" style="386" customWidth="1"/>
    <col min="14597" max="14597" width="9.85546875" style="386" bestFit="1" customWidth="1"/>
    <col min="14598" max="14598" width="10.42578125" style="386" bestFit="1" customWidth="1"/>
    <col min="14599" max="14599" width="14.42578125" style="386" bestFit="1" customWidth="1"/>
    <col min="14600" max="14600" width="5.140625" style="386" bestFit="1" customWidth="1"/>
    <col min="14601" max="14601" width="12.5703125" style="386" bestFit="1" customWidth="1"/>
    <col min="14602" max="14602" width="13.140625" style="386" customWidth="1"/>
    <col min="14603" max="14848" width="11.42578125" style="386"/>
    <col min="14849" max="14849" width="2.5703125" style="386" customWidth="1"/>
    <col min="14850" max="14850" width="20" style="386" bestFit="1" customWidth="1"/>
    <col min="14851" max="14851" width="14.7109375" style="386" bestFit="1" customWidth="1"/>
    <col min="14852" max="14852" width="10.85546875" style="386" customWidth="1"/>
    <col min="14853" max="14853" width="9.85546875" style="386" bestFit="1" customWidth="1"/>
    <col min="14854" max="14854" width="10.42578125" style="386" bestFit="1" customWidth="1"/>
    <col min="14855" max="14855" width="14.42578125" style="386" bestFit="1" customWidth="1"/>
    <col min="14856" max="14856" width="5.140625" style="386" bestFit="1" customWidth="1"/>
    <col min="14857" max="14857" width="12.5703125" style="386" bestFit="1" customWidth="1"/>
    <col min="14858" max="14858" width="13.140625" style="386" customWidth="1"/>
    <col min="14859" max="15104" width="11.42578125" style="386"/>
    <col min="15105" max="15105" width="2.5703125" style="386" customWidth="1"/>
    <col min="15106" max="15106" width="20" style="386" bestFit="1" customWidth="1"/>
    <col min="15107" max="15107" width="14.7109375" style="386" bestFit="1" customWidth="1"/>
    <col min="15108" max="15108" width="10.85546875" style="386" customWidth="1"/>
    <col min="15109" max="15109" width="9.85546875" style="386" bestFit="1" customWidth="1"/>
    <col min="15110" max="15110" width="10.42578125" style="386" bestFit="1" customWidth="1"/>
    <col min="15111" max="15111" width="14.42578125" style="386" bestFit="1" customWidth="1"/>
    <col min="15112" max="15112" width="5.140625" style="386" bestFit="1" customWidth="1"/>
    <col min="15113" max="15113" width="12.5703125" style="386" bestFit="1" customWidth="1"/>
    <col min="15114" max="15114" width="13.140625" style="386" customWidth="1"/>
    <col min="15115" max="15360" width="11.42578125" style="386"/>
    <col min="15361" max="15361" width="2.5703125" style="386" customWidth="1"/>
    <col min="15362" max="15362" width="20" style="386" bestFit="1" customWidth="1"/>
    <col min="15363" max="15363" width="14.7109375" style="386" bestFit="1" customWidth="1"/>
    <col min="15364" max="15364" width="10.85546875" style="386" customWidth="1"/>
    <col min="15365" max="15365" width="9.85546875" style="386" bestFit="1" customWidth="1"/>
    <col min="15366" max="15366" width="10.42578125" style="386" bestFit="1" customWidth="1"/>
    <col min="15367" max="15367" width="14.42578125" style="386" bestFit="1" customWidth="1"/>
    <col min="15368" max="15368" width="5.140625" style="386" bestFit="1" customWidth="1"/>
    <col min="15369" max="15369" width="12.5703125" style="386" bestFit="1" customWidth="1"/>
    <col min="15370" max="15370" width="13.140625" style="386" customWidth="1"/>
    <col min="15371" max="15616" width="11.42578125" style="386"/>
    <col min="15617" max="15617" width="2.5703125" style="386" customWidth="1"/>
    <col min="15618" max="15618" width="20" style="386" bestFit="1" customWidth="1"/>
    <col min="15619" max="15619" width="14.7109375" style="386" bestFit="1" customWidth="1"/>
    <col min="15620" max="15620" width="10.85546875" style="386" customWidth="1"/>
    <col min="15621" max="15621" width="9.85546875" style="386" bestFit="1" customWidth="1"/>
    <col min="15622" max="15622" width="10.42578125" style="386" bestFit="1" customWidth="1"/>
    <col min="15623" max="15623" width="14.42578125" style="386" bestFit="1" customWidth="1"/>
    <col min="15624" max="15624" width="5.140625" style="386" bestFit="1" customWidth="1"/>
    <col min="15625" max="15625" width="12.5703125" style="386" bestFit="1" customWidth="1"/>
    <col min="15626" max="15626" width="13.140625" style="386" customWidth="1"/>
    <col min="15627" max="15872" width="11.42578125" style="386"/>
    <col min="15873" max="15873" width="2.5703125" style="386" customWidth="1"/>
    <col min="15874" max="15874" width="20" style="386" bestFit="1" customWidth="1"/>
    <col min="15875" max="15875" width="14.7109375" style="386" bestFit="1" customWidth="1"/>
    <col min="15876" max="15876" width="10.85546875" style="386" customWidth="1"/>
    <col min="15877" max="15877" width="9.85546875" style="386" bestFit="1" customWidth="1"/>
    <col min="15878" max="15878" width="10.42578125" style="386" bestFit="1" customWidth="1"/>
    <col min="15879" max="15879" width="14.42578125" style="386" bestFit="1" customWidth="1"/>
    <col min="15880" max="15880" width="5.140625" style="386" bestFit="1" customWidth="1"/>
    <col min="15881" max="15881" width="12.5703125" style="386" bestFit="1" customWidth="1"/>
    <col min="15882" max="15882" width="13.140625" style="386" customWidth="1"/>
    <col min="15883" max="16128" width="11.42578125" style="386"/>
    <col min="16129" max="16129" width="2.5703125" style="386" customWidth="1"/>
    <col min="16130" max="16130" width="20" style="386" bestFit="1" customWidth="1"/>
    <col min="16131" max="16131" width="14.7109375" style="386" bestFit="1" customWidth="1"/>
    <col min="16132" max="16132" width="10.85546875" style="386" customWidth="1"/>
    <col min="16133" max="16133" width="9.85546875" style="386" bestFit="1" customWidth="1"/>
    <col min="16134" max="16134" width="10.42578125" style="386" bestFit="1" customWidth="1"/>
    <col min="16135" max="16135" width="14.42578125" style="386" bestFit="1" customWidth="1"/>
    <col min="16136" max="16136" width="5.140625" style="386" bestFit="1" customWidth="1"/>
    <col min="16137" max="16137" width="12.5703125" style="386" bestFit="1" customWidth="1"/>
    <col min="16138" max="16138" width="13.140625" style="386" customWidth="1"/>
    <col min="16139" max="16384" width="11.42578125" style="386"/>
  </cols>
  <sheetData>
    <row r="1" spans="1:10" ht="12.75">
      <c r="A1" s="196" t="s">
        <v>404</v>
      </c>
      <c r="F1" s="387"/>
      <c r="I1" s="196" t="s">
        <v>575</v>
      </c>
    </row>
    <row r="2" spans="1:10">
      <c r="A2" s="388" t="s">
        <v>405</v>
      </c>
    </row>
    <row r="3" spans="1:10">
      <c r="A3" s="388" t="s">
        <v>406</v>
      </c>
    </row>
    <row r="4" spans="1:10">
      <c r="A4" s="388" t="s">
        <v>407</v>
      </c>
      <c r="E4" s="388" t="s">
        <v>408</v>
      </c>
    </row>
    <row r="5" spans="1:10">
      <c r="A5" s="388" t="s">
        <v>409</v>
      </c>
      <c r="E5" s="388" t="s">
        <v>410</v>
      </c>
    </row>
    <row r="6" spans="1:10" ht="12" thickBot="1">
      <c r="A6" s="388"/>
      <c r="E6" s="388"/>
    </row>
    <row r="7" spans="1:10" ht="12" thickBot="1">
      <c r="A7" s="921" t="s">
        <v>411</v>
      </c>
      <c r="B7" s="922"/>
      <c r="C7" s="922"/>
      <c r="D7" s="922"/>
      <c r="E7" s="922"/>
      <c r="F7" s="922"/>
      <c r="G7" s="922"/>
      <c r="H7" s="922"/>
      <c r="I7" s="922"/>
      <c r="J7" s="923"/>
    </row>
    <row r="8" spans="1:10">
      <c r="A8" s="390" t="s">
        <v>412</v>
      </c>
      <c r="B8" s="390" t="s">
        <v>413</v>
      </c>
      <c r="C8" s="390" t="s">
        <v>414</v>
      </c>
      <c r="D8" s="390" t="s">
        <v>415</v>
      </c>
      <c r="E8" s="391" t="s">
        <v>416</v>
      </c>
      <c r="F8" s="392" t="s">
        <v>417</v>
      </c>
      <c r="G8" s="390" t="s">
        <v>92</v>
      </c>
      <c r="H8" s="390" t="s">
        <v>418</v>
      </c>
      <c r="I8" s="390" t="s">
        <v>419</v>
      </c>
      <c r="J8" s="393" t="s">
        <v>420</v>
      </c>
    </row>
    <row r="9" spans="1:10">
      <c r="A9" s="394"/>
      <c r="B9" s="394"/>
      <c r="C9" s="394"/>
      <c r="D9" s="394" t="s">
        <v>421</v>
      </c>
      <c r="E9" s="395" t="s">
        <v>422</v>
      </c>
      <c r="F9" s="396" t="s">
        <v>423</v>
      </c>
      <c r="G9" s="394"/>
      <c r="H9" s="394"/>
      <c r="I9" s="394" t="s">
        <v>424</v>
      </c>
      <c r="J9" s="397" t="s">
        <v>425</v>
      </c>
    </row>
    <row r="10" spans="1:10" ht="12" thickBot="1">
      <c r="A10" s="398"/>
      <c r="B10" s="398"/>
      <c r="C10" s="398"/>
      <c r="D10" s="398" t="s">
        <v>426</v>
      </c>
      <c r="E10" s="399"/>
      <c r="F10" s="400" t="s">
        <v>422</v>
      </c>
      <c r="G10" s="398"/>
      <c r="H10" s="398"/>
      <c r="I10" s="398" t="s">
        <v>427</v>
      </c>
      <c r="J10" s="401" t="s">
        <v>427</v>
      </c>
    </row>
    <row r="11" spans="1:10">
      <c r="A11" s="402">
        <v>1</v>
      </c>
      <c r="B11" s="403" t="s">
        <v>428</v>
      </c>
      <c r="C11" s="403" t="s">
        <v>429</v>
      </c>
      <c r="D11" s="404" t="s">
        <v>430</v>
      </c>
      <c r="E11" s="404" t="s">
        <v>431</v>
      </c>
      <c r="F11" s="405">
        <v>176000</v>
      </c>
      <c r="G11" s="404" t="s">
        <v>432</v>
      </c>
      <c r="H11" s="404">
        <v>5</v>
      </c>
      <c r="I11" s="406">
        <f>F11*10000</f>
        <v>1760000000</v>
      </c>
      <c r="J11" s="407"/>
    </row>
    <row r="12" spans="1:10">
      <c r="A12" s="408"/>
      <c r="B12" s="409"/>
      <c r="C12" s="409"/>
      <c r="D12" s="410">
        <v>569</v>
      </c>
      <c r="E12" s="410" t="s">
        <v>433</v>
      </c>
      <c r="F12" s="411">
        <v>547</v>
      </c>
      <c r="G12" s="410" t="s">
        <v>432</v>
      </c>
      <c r="H12" s="410">
        <v>5</v>
      </c>
      <c r="I12" s="406">
        <f>F12*10000</f>
        <v>5470000</v>
      </c>
      <c r="J12" s="412"/>
    </row>
    <row r="13" spans="1:10">
      <c r="A13" s="408"/>
      <c r="B13" s="409"/>
      <c r="C13" s="409"/>
      <c r="D13" s="413" t="s">
        <v>434</v>
      </c>
      <c r="E13" s="410" t="s">
        <v>435</v>
      </c>
      <c r="F13" s="411">
        <f>I13/10000</f>
        <v>996000</v>
      </c>
      <c r="G13" s="410" t="s">
        <v>432</v>
      </c>
      <c r="H13" s="410">
        <v>5</v>
      </c>
      <c r="I13" s="406">
        <v>9960000000</v>
      </c>
      <c r="J13" s="412"/>
    </row>
    <row r="14" spans="1:10">
      <c r="A14" s="408"/>
      <c r="B14" s="409"/>
      <c r="C14" s="409"/>
      <c r="D14" s="413">
        <v>4449</v>
      </c>
      <c r="E14" s="410" t="s">
        <v>436</v>
      </c>
      <c r="F14" s="411">
        <f>I14/10000</f>
        <v>485</v>
      </c>
      <c r="G14" s="410" t="s">
        <v>432</v>
      </c>
      <c r="H14" s="410">
        <v>5</v>
      </c>
      <c r="I14" s="406">
        <v>4850000</v>
      </c>
      <c r="J14" s="412"/>
    </row>
    <row r="15" spans="1:10">
      <c r="A15" s="414"/>
      <c r="B15" s="415"/>
      <c r="C15" s="415"/>
      <c r="D15" s="416"/>
      <c r="E15" s="416"/>
      <c r="F15" s="417"/>
      <c r="G15" s="416"/>
      <c r="H15" s="416"/>
      <c r="I15" s="418"/>
      <c r="J15" s="419"/>
    </row>
    <row r="16" spans="1:10">
      <c r="A16" s="420"/>
      <c r="B16" s="924" t="s">
        <v>437</v>
      </c>
      <c r="C16" s="924"/>
      <c r="D16" s="924"/>
      <c r="E16" s="924"/>
      <c r="F16" s="421">
        <f>SUM(F11:F15)</f>
        <v>1173032</v>
      </c>
      <c r="G16" s="422"/>
      <c r="H16" s="422"/>
      <c r="I16" s="423">
        <f>SUM(I11:I15)</f>
        <v>11730320000</v>
      </c>
      <c r="J16" s="424">
        <f>I16/$I$100</f>
        <v>0.29325800000000002</v>
      </c>
    </row>
    <row r="17" spans="1:10">
      <c r="A17" s="408"/>
      <c r="B17" s="409"/>
      <c r="C17" s="409"/>
      <c r="D17" s="410" t="s">
        <v>438</v>
      </c>
      <c r="E17" s="410" t="s">
        <v>431</v>
      </c>
      <c r="F17" s="411">
        <v>116000</v>
      </c>
      <c r="G17" s="410" t="s">
        <v>439</v>
      </c>
      <c r="H17" s="410" t="s">
        <v>440</v>
      </c>
      <c r="I17" s="406">
        <f>F17*10000</f>
        <v>1160000000</v>
      </c>
      <c r="J17" s="412"/>
    </row>
    <row r="18" spans="1:10">
      <c r="A18" s="408"/>
      <c r="B18" s="409"/>
      <c r="C18" s="409"/>
      <c r="D18" s="410">
        <v>798</v>
      </c>
      <c r="E18" s="410" t="s">
        <v>441</v>
      </c>
      <c r="F18" s="411">
        <v>311</v>
      </c>
      <c r="G18" s="410" t="s">
        <v>439</v>
      </c>
      <c r="H18" s="410" t="s">
        <v>440</v>
      </c>
      <c r="I18" s="406">
        <f>F18*10000</f>
        <v>3110000</v>
      </c>
      <c r="J18" s="412"/>
    </row>
    <row r="19" spans="1:10">
      <c r="A19" s="408"/>
      <c r="B19" s="409"/>
      <c r="C19" s="409"/>
      <c r="D19" s="410" t="s">
        <v>442</v>
      </c>
      <c r="E19" s="410" t="s">
        <v>443</v>
      </c>
      <c r="F19" s="411">
        <f>I19/10000</f>
        <v>174000</v>
      </c>
      <c r="G19" s="410" t="s">
        <v>439</v>
      </c>
      <c r="H19" s="410" t="s">
        <v>440</v>
      </c>
      <c r="I19" s="406">
        <v>1740000000</v>
      </c>
      <c r="J19" s="412"/>
    </row>
    <row r="20" spans="1:10">
      <c r="A20" s="408"/>
      <c r="B20" s="409"/>
      <c r="C20" s="409"/>
      <c r="D20" s="410">
        <v>4993</v>
      </c>
      <c r="E20" s="410" t="s">
        <v>444</v>
      </c>
      <c r="F20" s="411">
        <f>I20/10000</f>
        <v>947</v>
      </c>
      <c r="G20" s="410" t="s">
        <v>439</v>
      </c>
      <c r="H20" s="410" t="s">
        <v>440</v>
      </c>
      <c r="I20" s="425">
        <v>9470000</v>
      </c>
      <c r="J20" s="412"/>
    </row>
    <row r="21" spans="1:10">
      <c r="A21" s="408"/>
      <c r="B21" s="409"/>
      <c r="C21" s="426"/>
      <c r="D21" s="410">
        <v>800</v>
      </c>
      <c r="E21" s="427" t="s">
        <v>445</v>
      </c>
      <c r="F21" s="411">
        <v>10</v>
      </c>
      <c r="G21" s="427" t="s">
        <v>439</v>
      </c>
      <c r="H21" s="427" t="s">
        <v>440</v>
      </c>
      <c r="I21" s="425">
        <f>F21*10000</f>
        <v>100000</v>
      </c>
      <c r="J21" s="429"/>
    </row>
    <row r="22" spans="1:10">
      <c r="A22" s="414"/>
      <c r="B22" s="415"/>
      <c r="C22" s="430"/>
      <c r="D22" s="416">
        <v>4995</v>
      </c>
      <c r="E22" s="431" t="s">
        <v>446</v>
      </c>
      <c r="F22" s="417">
        <v>40</v>
      </c>
      <c r="G22" s="431" t="s">
        <v>439</v>
      </c>
      <c r="H22" s="431" t="s">
        <v>440</v>
      </c>
      <c r="I22" s="418">
        <f>F22*10000</f>
        <v>400000</v>
      </c>
      <c r="J22" s="433"/>
    </row>
    <row r="23" spans="1:10">
      <c r="A23" s="420"/>
      <c r="B23" s="439"/>
      <c r="C23" s="439"/>
      <c r="D23" s="422">
        <v>799</v>
      </c>
      <c r="E23" s="422" t="s">
        <v>492</v>
      </c>
      <c r="F23" s="440">
        <v>267</v>
      </c>
      <c r="G23" s="422" t="s">
        <v>439</v>
      </c>
      <c r="H23" s="422" t="s">
        <v>440</v>
      </c>
      <c r="I23" s="441">
        <f>F23*10000</f>
        <v>2670000</v>
      </c>
      <c r="J23" s="424"/>
    </row>
    <row r="24" spans="1:10">
      <c r="A24" s="420"/>
      <c r="B24" s="439"/>
      <c r="C24" s="439"/>
      <c r="D24" s="422">
        <v>4999</v>
      </c>
      <c r="E24" s="422" t="s">
        <v>431</v>
      </c>
      <c r="F24" s="440">
        <v>1000</v>
      </c>
      <c r="G24" s="422" t="s">
        <v>439</v>
      </c>
      <c r="H24" s="422" t="s">
        <v>440</v>
      </c>
      <c r="I24" s="441">
        <f>F24*10000</f>
        <v>10000000</v>
      </c>
      <c r="J24" s="424"/>
    </row>
    <row r="25" spans="1:10">
      <c r="A25" s="420"/>
      <c r="B25" s="439"/>
      <c r="C25" s="439"/>
      <c r="D25" s="422">
        <v>4995</v>
      </c>
      <c r="E25" s="422" t="s">
        <v>493</v>
      </c>
      <c r="F25" s="440">
        <v>68</v>
      </c>
      <c r="G25" s="422" t="s">
        <v>439</v>
      </c>
      <c r="H25" s="422" t="s">
        <v>440</v>
      </c>
      <c r="I25" s="441">
        <f>F25*10000</f>
        <v>680000</v>
      </c>
      <c r="J25" s="424"/>
    </row>
    <row r="26" spans="1:10">
      <c r="A26" s="420"/>
      <c r="B26" s="924" t="s">
        <v>447</v>
      </c>
      <c r="C26" s="924"/>
      <c r="D26" s="918"/>
      <c r="E26" s="918"/>
      <c r="F26" s="434">
        <f>SUM(F17:F25)</f>
        <v>292643</v>
      </c>
      <c r="G26" s="416"/>
      <c r="H26" s="416"/>
      <c r="I26" s="434">
        <f>SUM(I17:I25)</f>
        <v>2926430000</v>
      </c>
      <c r="J26" s="424">
        <f>I26/$I$99</f>
        <v>0.29264299999999999</v>
      </c>
    </row>
    <row r="27" spans="1:10">
      <c r="A27" s="414"/>
      <c r="B27" s="918" t="s">
        <v>448</v>
      </c>
      <c r="C27" s="918"/>
      <c r="D27" s="918"/>
      <c r="E27" s="918"/>
      <c r="F27" s="434">
        <f>F16+F26</f>
        <v>1465675</v>
      </c>
      <c r="G27" s="416"/>
      <c r="H27" s="416"/>
      <c r="I27" s="435">
        <f>I16+I26</f>
        <v>14656750000</v>
      </c>
      <c r="J27" s="424">
        <f>I27/$I$101</f>
        <v>0.29313499999999998</v>
      </c>
    </row>
    <row r="28" spans="1:10">
      <c r="A28" s="408">
        <v>2</v>
      </c>
      <c r="B28" s="409" t="s">
        <v>449</v>
      </c>
      <c r="C28" s="409" t="s">
        <v>450</v>
      </c>
      <c r="D28" s="410" t="s">
        <v>451</v>
      </c>
      <c r="E28" s="410" t="s">
        <v>431</v>
      </c>
      <c r="F28" s="411">
        <v>104000</v>
      </c>
      <c r="G28" s="410" t="s">
        <v>432</v>
      </c>
      <c r="H28" s="410">
        <v>5</v>
      </c>
      <c r="I28" s="406">
        <f>F28*10000</f>
        <v>1040000000</v>
      </c>
      <c r="J28" s="412"/>
    </row>
    <row r="29" spans="1:10">
      <c r="A29" s="408"/>
      <c r="B29" s="409"/>
      <c r="C29" s="409"/>
      <c r="D29" s="410" t="s">
        <v>452</v>
      </c>
      <c r="E29" s="410" t="s">
        <v>431</v>
      </c>
      <c r="F29" s="411">
        <v>56000</v>
      </c>
      <c r="G29" s="410" t="s">
        <v>432</v>
      </c>
      <c r="H29" s="410">
        <v>5</v>
      </c>
      <c r="I29" s="406">
        <f>F29*10000</f>
        <v>560000000</v>
      </c>
      <c r="J29" s="412"/>
    </row>
    <row r="30" spans="1:10">
      <c r="A30" s="408"/>
      <c r="B30" s="409"/>
      <c r="C30" s="409"/>
      <c r="D30" s="410" t="s">
        <v>453</v>
      </c>
      <c r="E30" s="410" t="s">
        <v>431</v>
      </c>
      <c r="F30" s="411">
        <v>200000</v>
      </c>
      <c r="G30" s="410" t="s">
        <v>432</v>
      </c>
      <c r="H30" s="410">
        <v>5</v>
      </c>
      <c r="I30" s="406">
        <f>F30*10000</f>
        <v>2000000000</v>
      </c>
      <c r="J30" s="412"/>
    </row>
    <row r="31" spans="1:10">
      <c r="A31" s="408"/>
      <c r="B31" s="409"/>
      <c r="C31" s="409"/>
      <c r="D31" s="410">
        <v>569</v>
      </c>
      <c r="E31" s="410" t="s">
        <v>454</v>
      </c>
      <c r="F31" s="411">
        <v>57</v>
      </c>
      <c r="G31" s="410" t="s">
        <v>432</v>
      </c>
      <c r="H31" s="410">
        <v>5</v>
      </c>
      <c r="I31" s="406">
        <f>F31*10000</f>
        <v>570000</v>
      </c>
      <c r="J31" s="412"/>
    </row>
    <row r="32" spans="1:10">
      <c r="A32" s="408"/>
      <c r="B32" s="409"/>
      <c r="C32" s="409"/>
      <c r="D32" s="413" t="s">
        <v>455</v>
      </c>
      <c r="E32" s="410" t="s">
        <v>443</v>
      </c>
      <c r="F32" s="411">
        <f>I32/10000</f>
        <v>2136000</v>
      </c>
      <c r="G32" s="410" t="s">
        <v>432</v>
      </c>
      <c r="H32" s="410">
        <v>5</v>
      </c>
      <c r="I32" s="406">
        <v>21360000000</v>
      </c>
      <c r="J32" s="412"/>
    </row>
    <row r="33" spans="1:10">
      <c r="A33" s="408"/>
      <c r="B33" s="409"/>
      <c r="C33" s="409"/>
      <c r="D33" s="413">
        <v>4450</v>
      </c>
      <c r="E33" s="410" t="s">
        <v>456</v>
      </c>
      <c r="F33" s="411">
        <f>I33/10000</f>
        <v>332</v>
      </c>
      <c r="G33" s="410" t="s">
        <v>432</v>
      </c>
      <c r="H33" s="410">
        <v>5</v>
      </c>
      <c r="I33" s="406">
        <v>3320000</v>
      </c>
      <c r="J33" s="412"/>
    </row>
    <row r="34" spans="1:10">
      <c r="A34" s="414"/>
      <c r="B34" s="415"/>
      <c r="C34" s="415"/>
      <c r="D34" s="416"/>
      <c r="E34" s="416"/>
      <c r="F34" s="417"/>
      <c r="G34" s="416"/>
      <c r="H34" s="416"/>
      <c r="I34" s="418"/>
      <c r="J34" s="419"/>
    </row>
    <row r="35" spans="1:10">
      <c r="A35" s="420"/>
      <c r="B35" s="924" t="s">
        <v>437</v>
      </c>
      <c r="C35" s="924"/>
      <c r="D35" s="924"/>
      <c r="E35" s="924"/>
      <c r="F35" s="421">
        <f>SUM(F28:F34)</f>
        <v>2496389</v>
      </c>
      <c r="G35" s="422"/>
      <c r="H35" s="422"/>
      <c r="I35" s="423">
        <f>SUM(I28:I34)</f>
        <v>24963890000</v>
      </c>
      <c r="J35" s="424">
        <f>I35/$I$100</f>
        <v>0.62409725000000005</v>
      </c>
    </row>
    <row r="36" spans="1:10">
      <c r="A36" s="408"/>
      <c r="B36" s="409"/>
      <c r="C36" s="409"/>
      <c r="D36" s="410" t="s">
        <v>457</v>
      </c>
      <c r="E36" s="410" t="s">
        <v>431</v>
      </c>
      <c r="F36" s="411">
        <v>104000</v>
      </c>
      <c r="G36" s="410" t="s">
        <v>439</v>
      </c>
      <c r="H36" s="410" t="s">
        <v>440</v>
      </c>
      <c r="I36" s="406">
        <f>F36*10000</f>
        <v>1040000000</v>
      </c>
      <c r="J36" s="412"/>
    </row>
    <row r="37" spans="1:10">
      <c r="A37" s="408"/>
      <c r="B37" s="409"/>
      <c r="C37" s="409"/>
      <c r="D37" s="410" t="s">
        <v>458</v>
      </c>
      <c r="E37" s="410" t="s">
        <v>431</v>
      </c>
      <c r="F37" s="411">
        <v>159000</v>
      </c>
      <c r="G37" s="410" t="s">
        <v>439</v>
      </c>
      <c r="H37" s="410" t="s">
        <v>440</v>
      </c>
      <c r="I37" s="406">
        <f>F37*10000</f>
        <v>1590000000</v>
      </c>
      <c r="J37" s="412"/>
    </row>
    <row r="38" spans="1:10">
      <c r="A38" s="408"/>
      <c r="B38" s="409"/>
      <c r="C38" s="409"/>
      <c r="D38" s="427">
        <v>798</v>
      </c>
      <c r="E38" s="410" t="s">
        <v>459</v>
      </c>
      <c r="F38" s="436">
        <v>189</v>
      </c>
      <c r="G38" s="427" t="s">
        <v>439</v>
      </c>
      <c r="H38" s="410" t="s">
        <v>440</v>
      </c>
      <c r="I38" s="406">
        <f>F38*10000</f>
        <v>1890000</v>
      </c>
      <c r="J38" s="412"/>
    </row>
    <row r="39" spans="1:10">
      <c r="A39" s="408"/>
      <c r="B39" s="409"/>
      <c r="C39" s="409"/>
      <c r="D39" s="410" t="s">
        <v>460</v>
      </c>
      <c r="E39" s="410" t="s">
        <v>431</v>
      </c>
      <c r="F39" s="411">
        <f>I39/10000</f>
        <v>356000</v>
      </c>
      <c r="G39" s="410" t="s">
        <v>439</v>
      </c>
      <c r="H39" s="410" t="s">
        <v>440</v>
      </c>
      <c r="I39" s="406">
        <v>3560000000</v>
      </c>
      <c r="J39" s="412"/>
    </row>
    <row r="40" spans="1:10">
      <c r="A40" s="408"/>
      <c r="B40" s="409"/>
      <c r="C40" s="409"/>
      <c r="D40" s="410">
        <v>4993</v>
      </c>
      <c r="E40" s="410" t="s">
        <v>461</v>
      </c>
      <c r="F40" s="411">
        <v>53</v>
      </c>
      <c r="G40" s="410" t="s">
        <v>439</v>
      </c>
      <c r="H40" s="410" t="s">
        <v>440</v>
      </c>
      <c r="I40" s="425">
        <f t="shared" ref="I40:I47" si="0">F40*10000</f>
        <v>530000</v>
      </c>
      <c r="J40" s="412"/>
    </row>
    <row r="41" spans="1:10">
      <c r="A41" s="408"/>
      <c r="B41" s="409"/>
      <c r="C41" s="426"/>
      <c r="D41" s="410">
        <v>4994</v>
      </c>
      <c r="E41" s="427" t="s">
        <v>462</v>
      </c>
      <c r="F41" s="411">
        <v>599</v>
      </c>
      <c r="G41" s="427" t="s">
        <v>439</v>
      </c>
      <c r="H41" s="427" t="s">
        <v>440</v>
      </c>
      <c r="I41" s="425">
        <f t="shared" si="0"/>
        <v>5990000</v>
      </c>
      <c r="J41" s="429"/>
    </row>
    <row r="42" spans="1:10">
      <c r="A42" s="408"/>
      <c r="B42" s="409"/>
      <c r="C42" s="426"/>
      <c r="D42" s="410">
        <v>800</v>
      </c>
      <c r="E42" s="427" t="s">
        <v>463</v>
      </c>
      <c r="F42" s="411">
        <v>10</v>
      </c>
      <c r="G42" s="427" t="s">
        <v>439</v>
      </c>
      <c r="H42" s="427" t="s">
        <v>440</v>
      </c>
      <c r="I42" s="425">
        <f t="shared" si="0"/>
        <v>100000</v>
      </c>
      <c r="J42" s="429"/>
    </row>
    <row r="43" spans="1:10">
      <c r="A43" s="414"/>
      <c r="B43" s="415"/>
      <c r="C43" s="437"/>
      <c r="D43" s="416">
        <v>4996</v>
      </c>
      <c r="E43" s="431" t="s">
        <v>464</v>
      </c>
      <c r="F43" s="417">
        <v>40</v>
      </c>
      <c r="G43" s="431" t="s">
        <v>439</v>
      </c>
      <c r="H43" s="431" t="s">
        <v>440</v>
      </c>
      <c r="I43" s="418">
        <f t="shared" si="0"/>
        <v>400000</v>
      </c>
      <c r="J43" s="433"/>
    </row>
    <row r="44" spans="1:10">
      <c r="A44" s="420"/>
      <c r="B44" s="439"/>
      <c r="C44" s="439"/>
      <c r="D44" s="422">
        <v>800</v>
      </c>
      <c r="E44" s="422" t="s">
        <v>519</v>
      </c>
      <c r="F44" s="440">
        <v>60</v>
      </c>
      <c r="G44" s="422" t="s">
        <v>439</v>
      </c>
      <c r="H44" s="422" t="s">
        <v>440</v>
      </c>
      <c r="I44" s="441">
        <f t="shared" si="0"/>
        <v>600000</v>
      </c>
      <c r="J44" s="424"/>
    </row>
    <row r="45" spans="1:10">
      <c r="A45" s="420"/>
      <c r="B45" s="439"/>
      <c r="C45" s="439"/>
      <c r="D45" s="422">
        <v>4997</v>
      </c>
      <c r="E45" s="422" t="s">
        <v>520</v>
      </c>
      <c r="F45" s="440">
        <v>240</v>
      </c>
      <c r="G45" s="422" t="s">
        <v>439</v>
      </c>
      <c r="H45" s="422" t="s">
        <v>440</v>
      </c>
      <c r="I45" s="441">
        <f t="shared" si="0"/>
        <v>2400000</v>
      </c>
      <c r="J45" s="424"/>
    </row>
    <row r="46" spans="1:10">
      <c r="A46" s="420"/>
      <c r="B46" s="439"/>
      <c r="C46" s="439"/>
      <c r="D46" s="422">
        <v>800</v>
      </c>
      <c r="E46" s="422" t="s">
        <v>521</v>
      </c>
      <c r="F46" s="440">
        <v>60</v>
      </c>
      <c r="G46" s="422" t="s">
        <v>439</v>
      </c>
      <c r="H46" s="422" t="s">
        <v>440</v>
      </c>
      <c r="I46" s="441">
        <f t="shared" si="0"/>
        <v>600000</v>
      </c>
      <c r="J46" s="424"/>
    </row>
    <row r="47" spans="1:10">
      <c r="A47" s="444"/>
      <c r="B47" s="445"/>
      <c r="C47" s="445"/>
      <c r="D47" s="446">
        <v>4998</v>
      </c>
      <c r="E47" s="446" t="s">
        <v>522</v>
      </c>
      <c r="F47" s="440">
        <v>240</v>
      </c>
      <c r="G47" s="422" t="s">
        <v>439</v>
      </c>
      <c r="H47" s="422" t="s">
        <v>440</v>
      </c>
      <c r="I47" s="441">
        <f t="shared" si="0"/>
        <v>2400000</v>
      </c>
      <c r="J47" s="447"/>
    </row>
    <row r="48" spans="1:10">
      <c r="A48" s="420"/>
      <c r="B48" s="924" t="s">
        <v>447</v>
      </c>
      <c r="C48" s="924"/>
      <c r="D48" s="918"/>
      <c r="E48" s="918"/>
      <c r="F48" s="434">
        <f>SUM(F36:F47)</f>
        <v>620491</v>
      </c>
      <c r="G48" s="416"/>
      <c r="H48" s="416"/>
      <c r="I48" s="435">
        <f>SUM(I36:I47)</f>
        <v>6204910000</v>
      </c>
      <c r="J48" s="424">
        <f>I48/$I$99</f>
        <v>0.62049100000000001</v>
      </c>
    </row>
    <row r="49" spans="1:10">
      <c r="A49" s="414"/>
      <c r="B49" s="918" t="s">
        <v>465</v>
      </c>
      <c r="C49" s="918"/>
      <c r="D49" s="918"/>
      <c r="E49" s="918"/>
      <c r="F49" s="434">
        <f>F35+F48</f>
        <v>3116880</v>
      </c>
      <c r="G49" s="416"/>
      <c r="H49" s="416"/>
      <c r="I49" s="435">
        <f>I35+I48</f>
        <v>31168800000</v>
      </c>
      <c r="J49" s="424">
        <f>I49/$I$101</f>
        <v>0.62337600000000004</v>
      </c>
    </row>
    <row r="50" spans="1:10">
      <c r="A50" s="408">
        <v>3</v>
      </c>
      <c r="B50" s="409" t="s">
        <v>466</v>
      </c>
      <c r="C50" s="409" t="s">
        <v>467</v>
      </c>
      <c r="D50" s="410" t="s">
        <v>468</v>
      </c>
      <c r="E50" s="410" t="s">
        <v>431</v>
      </c>
      <c r="F50" s="411">
        <v>6000</v>
      </c>
      <c r="G50" s="410" t="s">
        <v>432</v>
      </c>
      <c r="H50" s="410">
        <v>5</v>
      </c>
      <c r="I50" s="406">
        <f>F50*10000</f>
        <v>60000000</v>
      </c>
      <c r="J50" s="412"/>
    </row>
    <row r="51" spans="1:10">
      <c r="A51" s="408"/>
      <c r="B51" s="409"/>
      <c r="C51" s="409"/>
      <c r="D51" s="410">
        <v>569</v>
      </c>
      <c r="E51" s="410" t="s">
        <v>469</v>
      </c>
      <c r="F51" s="411">
        <v>396</v>
      </c>
      <c r="G51" s="410" t="s">
        <v>432</v>
      </c>
      <c r="H51" s="410">
        <v>5</v>
      </c>
      <c r="I51" s="406">
        <f>F51*10000</f>
        <v>3960000</v>
      </c>
      <c r="J51" s="412"/>
    </row>
    <row r="52" spans="1:10">
      <c r="A52" s="408"/>
      <c r="B52" s="409"/>
      <c r="C52" s="409"/>
      <c r="D52" s="410">
        <v>570</v>
      </c>
      <c r="E52" s="410" t="s">
        <v>470</v>
      </c>
      <c r="F52" s="411">
        <v>302</v>
      </c>
      <c r="G52" s="410" t="s">
        <v>432</v>
      </c>
      <c r="H52" s="410">
        <v>5</v>
      </c>
      <c r="I52" s="406">
        <f>F52*10000</f>
        <v>3020000</v>
      </c>
      <c r="J52" s="412"/>
    </row>
    <row r="53" spans="1:10">
      <c r="A53" s="408"/>
      <c r="B53" s="409"/>
      <c r="C53" s="409"/>
      <c r="D53" s="413" t="s">
        <v>471</v>
      </c>
      <c r="E53" s="410" t="s">
        <v>431</v>
      </c>
      <c r="F53" s="411">
        <f>I53/10000</f>
        <v>165000</v>
      </c>
      <c r="G53" s="410" t="s">
        <v>432</v>
      </c>
      <c r="H53" s="410">
        <v>5</v>
      </c>
      <c r="I53" s="406">
        <v>1650000000</v>
      </c>
      <c r="J53" s="412"/>
    </row>
    <row r="54" spans="1:10">
      <c r="A54" s="408"/>
      <c r="B54" s="409"/>
      <c r="C54" s="409"/>
      <c r="D54" s="413">
        <v>4449</v>
      </c>
      <c r="E54" s="410" t="s">
        <v>472</v>
      </c>
      <c r="F54" s="411">
        <f>I54/10000</f>
        <v>469</v>
      </c>
      <c r="G54" s="410" t="s">
        <v>432</v>
      </c>
      <c r="H54" s="410">
        <v>5</v>
      </c>
      <c r="I54" s="406">
        <v>4690000</v>
      </c>
      <c r="J54" s="412"/>
    </row>
    <row r="55" spans="1:10">
      <c r="A55" s="408"/>
      <c r="B55" s="415"/>
      <c r="C55" s="415"/>
      <c r="D55" s="416"/>
      <c r="E55" s="416"/>
      <c r="F55" s="417"/>
      <c r="G55" s="416"/>
      <c r="H55" s="416"/>
      <c r="I55" s="418"/>
      <c r="J55" s="419"/>
    </row>
    <row r="56" spans="1:10">
      <c r="A56" s="408"/>
      <c r="B56" s="924" t="s">
        <v>437</v>
      </c>
      <c r="C56" s="924"/>
      <c r="D56" s="924"/>
      <c r="E56" s="924"/>
      <c r="F56" s="421">
        <f>SUM(F50:F55)</f>
        <v>172167</v>
      </c>
      <c r="G56" s="422"/>
      <c r="H56" s="422"/>
      <c r="I56" s="421">
        <f>SUM(I50:I55)</f>
        <v>1721670000</v>
      </c>
      <c r="J56" s="424">
        <f>I56/$I$100</f>
        <v>4.3041749999999997E-2</v>
      </c>
    </row>
    <row r="57" spans="1:10">
      <c r="A57" s="408"/>
      <c r="B57" s="409"/>
      <c r="C57" s="409"/>
      <c r="D57" s="410" t="s">
        <v>473</v>
      </c>
      <c r="E57" s="410" t="s">
        <v>431</v>
      </c>
      <c r="F57" s="411">
        <v>36000</v>
      </c>
      <c r="G57" s="410" t="s">
        <v>439</v>
      </c>
      <c r="H57" s="410" t="s">
        <v>440</v>
      </c>
      <c r="I57" s="406">
        <f>F57*10000</f>
        <v>360000000</v>
      </c>
      <c r="J57" s="412"/>
    </row>
    <row r="58" spans="1:10">
      <c r="A58" s="408"/>
      <c r="B58" s="409"/>
      <c r="C58" s="409"/>
      <c r="D58" s="410">
        <v>798</v>
      </c>
      <c r="E58" s="410" t="s">
        <v>474</v>
      </c>
      <c r="F58" s="411">
        <v>285</v>
      </c>
      <c r="G58" s="410" t="s">
        <v>439</v>
      </c>
      <c r="H58" s="410" t="s">
        <v>440</v>
      </c>
      <c r="I58" s="406">
        <f>F58*10000</f>
        <v>2850000</v>
      </c>
      <c r="J58" s="412"/>
    </row>
    <row r="59" spans="1:10">
      <c r="A59" s="408"/>
      <c r="B59" s="409"/>
      <c r="C59" s="409"/>
      <c r="D59" s="410" t="s">
        <v>475</v>
      </c>
      <c r="E59" s="410" t="s">
        <v>431</v>
      </c>
      <c r="F59" s="411">
        <f>I59/10000</f>
        <v>6000</v>
      </c>
      <c r="G59" s="410" t="s">
        <v>439</v>
      </c>
      <c r="H59" s="410" t="s">
        <v>440</v>
      </c>
      <c r="I59" s="406">
        <v>60000000</v>
      </c>
      <c r="J59" s="412"/>
    </row>
    <row r="60" spans="1:10">
      <c r="A60" s="408"/>
      <c r="B60" s="409"/>
      <c r="C60" s="409"/>
      <c r="D60" s="410">
        <v>4994</v>
      </c>
      <c r="E60" s="410" t="s">
        <v>476</v>
      </c>
      <c r="F60" s="411">
        <v>401</v>
      </c>
      <c r="G60" s="410" t="s">
        <v>439</v>
      </c>
      <c r="H60" s="410" t="s">
        <v>440</v>
      </c>
      <c r="I60" s="406">
        <f>F60*10000</f>
        <v>4010000</v>
      </c>
      <c r="J60" s="412"/>
    </row>
    <row r="61" spans="1:10">
      <c r="A61" s="408"/>
      <c r="B61" s="415"/>
      <c r="C61" s="415"/>
      <c r="D61" s="416">
        <v>4995</v>
      </c>
      <c r="E61" s="416" t="s">
        <v>477</v>
      </c>
      <c r="F61" s="417">
        <v>62</v>
      </c>
      <c r="G61" s="416" t="s">
        <v>439</v>
      </c>
      <c r="H61" s="416" t="s">
        <v>440</v>
      </c>
      <c r="I61" s="418">
        <f>F61*10000</f>
        <v>620000</v>
      </c>
      <c r="J61" s="419"/>
    </row>
    <row r="62" spans="1:10">
      <c r="A62" s="414"/>
      <c r="B62" s="918" t="s">
        <v>447</v>
      </c>
      <c r="C62" s="918"/>
      <c r="D62" s="918"/>
      <c r="E62" s="918"/>
      <c r="F62" s="434">
        <f>SUM(F57:F61)</f>
        <v>42748</v>
      </c>
      <c r="G62" s="416"/>
      <c r="H62" s="416"/>
      <c r="I62" s="434">
        <f>SUM(I57:I61)</f>
        <v>427480000</v>
      </c>
      <c r="J62" s="424">
        <f>I62/$I$99</f>
        <v>4.2748000000000001E-2</v>
      </c>
    </row>
    <row r="63" spans="1:10">
      <c r="A63" s="414"/>
      <c r="B63" s="918" t="s">
        <v>465</v>
      </c>
      <c r="C63" s="918"/>
      <c r="D63" s="918"/>
      <c r="E63" s="918"/>
      <c r="F63" s="434">
        <f>F56+F62</f>
        <v>214915</v>
      </c>
      <c r="G63" s="416"/>
      <c r="H63" s="416"/>
      <c r="I63" s="434">
        <f>I56+I62</f>
        <v>2149150000</v>
      </c>
      <c r="J63" s="424">
        <f>I63/$I$101</f>
        <v>4.2983E-2</v>
      </c>
    </row>
    <row r="64" spans="1:10">
      <c r="A64" s="408">
        <v>4</v>
      </c>
      <c r="B64" s="409" t="s">
        <v>478</v>
      </c>
      <c r="C64" s="409" t="s">
        <v>479</v>
      </c>
      <c r="D64" s="410" t="s">
        <v>480</v>
      </c>
      <c r="E64" s="410" t="s">
        <v>431</v>
      </c>
      <c r="F64" s="411">
        <v>6000</v>
      </c>
      <c r="G64" s="410" t="s">
        <v>432</v>
      </c>
      <c r="H64" s="410">
        <v>5</v>
      </c>
      <c r="I64" s="406">
        <f>F64*10000</f>
        <v>60000000</v>
      </c>
      <c r="J64" s="412"/>
    </row>
    <row r="65" spans="1:10">
      <c r="A65" s="408"/>
      <c r="B65" s="409" t="s">
        <v>481</v>
      </c>
      <c r="C65" s="409"/>
      <c r="D65" s="410">
        <v>570</v>
      </c>
      <c r="E65" s="410" t="s">
        <v>482</v>
      </c>
      <c r="F65" s="411">
        <v>698</v>
      </c>
      <c r="G65" s="410" t="s">
        <v>432</v>
      </c>
      <c r="H65" s="410">
        <v>5</v>
      </c>
      <c r="I65" s="406">
        <f>F65*10000</f>
        <v>6980000</v>
      </c>
      <c r="J65" s="412"/>
    </row>
    <row r="66" spans="1:10">
      <c r="A66" s="408"/>
      <c r="B66" s="409"/>
      <c r="C66" s="409"/>
      <c r="D66" s="413" t="s">
        <v>483</v>
      </c>
      <c r="E66" s="410" t="s">
        <v>431</v>
      </c>
      <c r="F66" s="411">
        <f>I66/10000</f>
        <v>151000</v>
      </c>
      <c r="G66" s="410" t="s">
        <v>432</v>
      </c>
      <c r="H66" s="410">
        <v>5</v>
      </c>
      <c r="I66" s="406">
        <v>1510000000</v>
      </c>
      <c r="J66" s="412"/>
    </row>
    <row r="67" spans="1:10">
      <c r="A67" s="408"/>
      <c r="B67" s="409"/>
      <c r="C67" s="409"/>
      <c r="D67" s="413">
        <v>4449</v>
      </c>
      <c r="E67" s="410" t="s">
        <v>484</v>
      </c>
      <c r="F67" s="411">
        <v>46</v>
      </c>
      <c r="G67" s="410" t="s">
        <v>432</v>
      </c>
      <c r="H67" s="410">
        <v>5</v>
      </c>
      <c r="I67" s="406">
        <f>F67*10000</f>
        <v>460000</v>
      </c>
      <c r="J67" s="412"/>
    </row>
    <row r="68" spans="1:10">
      <c r="A68" s="414"/>
      <c r="B68" s="415"/>
      <c r="C68" s="438"/>
      <c r="D68" s="413">
        <v>4450</v>
      </c>
      <c r="E68" s="410" t="s">
        <v>485</v>
      </c>
      <c r="F68" s="417">
        <v>668</v>
      </c>
      <c r="G68" s="410" t="s">
        <v>432</v>
      </c>
      <c r="H68" s="410">
        <v>5</v>
      </c>
      <c r="I68" s="418">
        <f>F68*10000</f>
        <v>6680000</v>
      </c>
      <c r="J68" s="419"/>
    </row>
    <row r="69" spans="1:10">
      <c r="A69" s="420"/>
      <c r="B69" s="924" t="s">
        <v>437</v>
      </c>
      <c r="C69" s="924"/>
      <c r="D69" s="924"/>
      <c r="E69" s="924"/>
      <c r="F69" s="421">
        <f>SUM(F64:F68)</f>
        <v>158412</v>
      </c>
      <c r="G69" s="422"/>
      <c r="H69" s="422"/>
      <c r="I69" s="421">
        <f>SUM(I64:I68)</f>
        <v>1584120000</v>
      </c>
      <c r="J69" s="424">
        <f>I69/$I$100</f>
        <v>3.9602999999999999E-2</v>
      </c>
    </row>
    <row r="70" spans="1:10">
      <c r="A70" s="408"/>
      <c r="B70" s="409"/>
      <c r="C70" s="409"/>
      <c r="D70" s="410" t="s">
        <v>486</v>
      </c>
      <c r="E70" s="410" t="s">
        <v>431</v>
      </c>
      <c r="F70" s="411">
        <v>32000</v>
      </c>
      <c r="G70" s="410" t="s">
        <v>439</v>
      </c>
      <c r="H70" s="410" t="s">
        <v>440</v>
      </c>
      <c r="I70" s="406">
        <f>F70*10000</f>
        <v>320000000</v>
      </c>
      <c r="J70" s="412"/>
    </row>
    <row r="71" spans="1:10">
      <c r="A71" s="408"/>
      <c r="B71" s="409"/>
      <c r="C71" s="409"/>
      <c r="D71" s="410">
        <v>798</v>
      </c>
      <c r="E71" s="410" t="s">
        <v>487</v>
      </c>
      <c r="F71" s="411">
        <v>215</v>
      </c>
      <c r="G71" s="410" t="s">
        <v>439</v>
      </c>
      <c r="H71" s="410" t="s">
        <v>440</v>
      </c>
      <c r="I71" s="406">
        <f>F71*10000</f>
        <v>2150000</v>
      </c>
      <c r="J71" s="412"/>
    </row>
    <row r="72" spans="1:10">
      <c r="A72" s="408"/>
      <c r="B72" s="409"/>
      <c r="C72" s="409"/>
      <c r="D72" s="410">
        <v>799</v>
      </c>
      <c r="E72" s="410" t="s">
        <v>488</v>
      </c>
      <c r="F72" s="411">
        <v>636</v>
      </c>
      <c r="G72" s="410" t="s">
        <v>439</v>
      </c>
      <c r="H72" s="410" t="s">
        <v>440</v>
      </c>
      <c r="I72" s="406">
        <f>F72*10000</f>
        <v>6360000</v>
      </c>
      <c r="J72" s="412"/>
    </row>
    <row r="73" spans="1:10">
      <c r="A73" s="408"/>
      <c r="B73" s="409"/>
      <c r="C73" s="409"/>
      <c r="D73" s="410" t="s">
        <v>489</v>
      </c>
      <c r="E73" s="410" t="s">
        <v>431</v>
      </c>
      <c r="F73" s="411">
        <f>I73/10000</f>
        <v>6000</v>
      </c>
      <c r="G73" s="410" t="s">
        <v>439</v>
      </c>
      <c r="H73" s="410" t="s">
        <v>440</v>
      </c>
      <c r="I73" s="425">
        <v>60000000</v>
      </c>
      <c r="J73" s="412"/>
    </row>
    <row r="74" spans="1:10">
      <c r="A74" s="408"/>
      <c r="B74" s="409"/>
      <c r="C74" s="426"/>
      <c r="D74" s="410">
        <v>4995</v>
      </c>
      <c r="E74" s="427" t="s">
        <v>490</v>
      </c>
      <c r="F74" s="411">
        <f>I74/10000</f>
        <v>482</v>
      </c>
      <c r="G74" s="427" t="s">
        <v>439</v>
      </c>
      <c r="H74" s="410" t="s">
        <v>440</v>
      </c>
      <c r="I74" s="428">
        <v>4820000</v>
      </c>
      <c r="J74" s="429"/>
    </row>
    <row r="75" spans="1:10">
      <c r="A75" s="408"/>
      <c r="B75" s="415"/>
      <c r="C75" s="430"/>
      <c r="D75" s="416"/>
      <c r="E75" s="431"/>
      <c r="F75" s="411"/>
      <c r="G75" s="427"/>
      <c r="H75" s="410"/>
      <c r="I75" s="432"/>
      <c r="J75" s="433"/>
    </row>
    <row r="76" spans="1:10">
      <c r="A76" s="408"/>
      <c r="B76" s="918" t="s">
        <v>447</v>
      </c>
      <c r="C76" s="918"/>
      <c r="D76" s="918"/>
      <c r="E76" s="918"/>
      <c r="F76" s="421">
        <f>SUM(F70:F75)</f>
        <v>39333</v>
      </c>
      <c r="G76" s="422"/>
      <c r="H76" s="422"/>
      <c r="I76" s="421">
        <f>SUM(I70:I75)</f>
        <v>393330000</v>
      </c>
      <c r="J76" s="424">
        <f>I76/$I$99</f>
        <v>3.9333E-2</v>
      </c>
    </row>
    <row r="77" spans="1:10">
      <c r="A77" s="408"/>
      <c r="B77" s="925" t="s">
        <v>448</v>
      </c>
      <c r="C77" s="926"/>
      <c r="D77" s="926"/>
      <c r="E77" s="927"/>
      <c r="F77" s="421">
        <f>F69+F76</f>
        <v>197745</v>
      </c>
      <c r="G77" s="422"/>
      <c r="H77" s="422"/>
      <c r="I77" s="421">
        <f>I69+I76</f>
        <v>1977450000</v>
      </c>
      <c r="J77" s="424">
        <f>I77/$I$101</f>
        <v>3.9549000000000001E-2</v>
      </c>
    </row>
    <row r="78" spans="1:10">
      <c r="A78" s="420">
        <v>6</v>
      </c>
      <c r="B78" s="439" t="s">
        <v>491</v>
      </c>
      <c r="C78" s="439" t="s">
        <v>494</v>
      </c>
      <c r="D78" s="422">
        <v>799</v>
      </c>
      <c r="E78" s="422" t="s">
        <v>495</v>
      </c>
      <c r="F78" s="440">
        <v>267</v>
      </c>
      <c r="G78" s="422" t="s">
        <v>439</v>
      </c>
      <c r="H78" s="422" t="s">
        <v>440</v>
      </c>
      <c r="I78" s="441">
        <f t="shared" ref="I78:I88" si="1">F78*10000</f>
        <v>2670000</v>
      </c>
      <c r="J78" s="424"/>
    </row>
    <row r="79" spans="1:10">
      <c r="A79" s="420"/>
      <c r="B79" s="439"/>
      <c r="C79" s="439"/>
      <c r="D79" s="422">
        <v>5000</v>
      </c>
      <c r="E79" s="422" t="s">
        <v>431</v>
      </c>
      <c r="F79" s="440">
        <v>1000</v>
      </c>
      <c r="G79" s="422" t="s">
        <v>439</v>
      </c>
      <c r="H79" s="422" t="s">
        <v>440</v>
      </c>
      <c r="I79" s="441">
        <f t="shared" si="1"/>
        <v>10000000</v>
      </c>
      <c r="J79" s="424"/>
    </row>
    <row r="80" spans="1:10">
      <c r="A80" s="420"/>
      <c r="B80" s="439"/>
      <c r="C80" s="439"/>
      <c r="D80" s="422">
        <v>4995</v>
      </c>
      <c r="E80" s="422" t="s">
        <v>496</v>
      </c>
      <c r="F80" s="440">
        <v>68</v>
      </c>
      <c r="G80" s="422" t="s">
        <v>439</v>
      </c>
      <c r="H80" s="422" t="s">
        <v>440</v>
      </c>
      <c r="I80" s="441">
        <f t="shared" si="1"/>
        <v>680000</v>
      </c>
      <c r="J80" s="424"/>
    </row>
    <row r="81" spans="1:10">
      <c r="A81" s="420"/>
      <c r="B81" s="918" t="s">
        <v>447</v>
      </c>
      <c r="C81" s="918"/>
      <c r="D81" s="918"/>
      <c r="E81" s="918"/>
      <c r="F81" s="442">
        <f>SUM(F78:F80)</f>
        <v>1335</v>
      </c>
      <c r="G81" s="422"/>
      <c r="H81" s="422"/>
      <c r="I81" s="442">
        <f>SUM(I78:I80)</f>
        <v>13350000</v>
      </c>
      <c r="J81" s="424">
        <f>I81/$I$99</f>
        <v>1.335E-3</v>
      </c>
    </row>
    <row r="82" spans="1:10">
      <c r="A82" s="420">
        <v>7</v>
      </c>
      <c r="B82" s="439" t="s">
        <v>497</v>
      </c>
      <c r="C82" s="439" t="s">
        <v>498</v>
      </c>
      <c r="D82" s="422">
        <v>800</v>
      </c>
      <c r="E82" s="422" t="s">
        <v>499</v>
      </c>
      <c r="F82" s="440">
        <v>35</v>
      </c>
      <c r="G82" s="422" t="s">
        <v>439</v>
      </c>
      <c r="H82" s="422" t="s">
        <v>440</v>
      </c>
      <c r="I82" s="441">
        <f t="shared" si="1"/>
        <v>350000</v>
      </c>
      <c r="J82" s="424"/>
    </row>
    <row r="83" spans="1:10">
      <c r="A83" s="420"/>
      <c r="B83" s="439"/>
      <c r="C83" s="439"/>
      <c r="D83" s="422">
        <v>4995</v>
      </c>
      <c r="E83" s="422" t="s">
        <v>500</v>
      </c>
      <c r="F83" s="440">
        <v>140</v>
      </c>
      <c r="G83" s="422" t="s">
        <v>439</v>
      </c>
      <c r="H83" s="422" t="s">
        <v>440</v>
      </c>
      <c r="I83" s="441">
        <f>F83*10000</f>
        <v>1400000</v>
      </c>
      <c r="J83" s="424"/>
    </row>
    <row r="84" spans="1:10">
      <c r="A84" s="420"/>
      <c r="B84" s="918" t="s">
        <v>447</v>
      </c>
      <c r="C84" s="918"/>
      <c r="D84" s="918"/>
      <c r="E84" s="918"/>
      <c r="F84" s="442">
        <f>SUM(F82:F83)</f>
        <v>175</v>
      </c>
      <c r="G84" s="422"/>
      <c r="H84" s="422"/>
      <c r="I84" s="442">
        <f>SUM(I82:I83)</f>
        <v>1750000</v>
      </c>
      <c r="J84" s="424">
        <f>I84/$I$99</f>
        <v>1.75E-4</v>
      </c>
    </row>
    <row r="85" spans="1:10">
      <c r="A85" s="420">
        <v>8</v>
      </c>
      <c r="B85" s="439" t="s">
        <v>501</v>
      </c>
      <c r="C85" s="439" t="s">
        <v>502</v>
      </c>
      <c r="D85" s="422">
        <v>800</v>
      </c>
      <c r="E85" s="422" t="s">
        <v>503</v>
      </c>
      <c r="F85" s="440">
        <v>35</v>
      </c>
      <c r="G85" s="422" t="s">
        <v>439</v>
      </c>
      <c r="H85" s="422" t="s">
        <v>440</v>
      </c>
      <c r="I85" s="441">
        <f t="shared" si="1"/>
        <v>350000</v>
      </c>
      <c r="J85" s="424"/>
    </row>
    <row r="86" spans="1:10">
      <c r="A86" s="420"/>
      <c r="B86" s="439"/>
      <c r="C86" s="439"/>
      <c r="D86" s="422">
        <v>4995</v>
      </c>
      <c r="E86" s="422" t="s">
        <v>504</v>
      </c>
      <c r="F86" s="440">
        <v>140</v>
      </c>
      <c r="G86" s="422" t="s">
        <v>439</v>
      </c>
      <c r="H86" s="422" t="s">
        <v>440</v>
      </c>
      <c r="I86" s="441">
        <f t="shared" si="1"/>
        <v>1400000</v>
      </c>
      <c r="J86" s="424"/>
    </row>
    <row r="87" spans="1:10">
      <c r="A87" s="420"/>
      <c r="B87" s="918" t="s">
        <v>447</v>
      </c>
      <c r="C87" s="918"/>
      <c r="D87" s="918"/>
      <c r="E87" s="918"/>
      <c r="F87" s="442">
        <f>SUM(F85:F86)</f>
        <v>175</v>
      </c>
      <c r="G87" s="422"/>
      <c r="H87" s="422"/>
      <c r="I87" s="442">
        <f>SUM(I85:I86)</f>
        <v>1750000</v>
      </c>
      <c r="J87" s="424">
        <f>I87/$I$99</f>
        <v>1.75E-4</v>
      </c>
    </row>
    <row r="88" spans="1:10">
      <c r="A88" s="420">
        <v>11</v>
      </c>
      <c r="B88" s="439" t="s">
        <v>505</v>
      </c>
      <c r="C88" s="439" t="s">
        <v>506</v>
      </c>
      <c r="D88" s="422">
        <v>800</v>
      </c>
      <c r="E88" s="422" t="s">
        <v>507</v>
      </c>
      <c r="F88" s="440">
        <v>200</v>
      </c>
      <c r="G88" s="422" t="s">
        <v>439</v>
      </c>
      <c r="H88" s="422" t="s">
        <v>440</v>
      </c>
      <c r="I88" s="441">
        <f t="shared" si="1"/>
        <v>2000000</v>
      </c>
      <c r="J88" s="424"/>
    </row>
    <row r="89" spans="1:10">
      <c r="A89" s="420"/>
      <c r="B89" s="439"/>
      <c r="C89" s="439"/>
      <c r="D89" s="422">
        <v>4996</v>
      </c>
      <c r="E89" s="422" t="s">
        <v>508</v>
      </c>
      <c r="F89" s="440">
        <v>800</v>
      </c>
      <c r="G89" s="422" t="s">
        <v>439</v>
      </c>
      <c r="H89" s="422" t="s">
        <v>440</v>
      </c>
      <c r="I89" s="441">
        <f>F89*10000</f>
        <v>8000000</v>
      </c>
      <c r="J89" s="424"/>
    </row>
    <row r="90" spans="1:10">
      <c r="A90" s="420"/>
      <c r="B90" s="918" t="s">
        <v>447</v>
      </c>
      <c r="C90" s="918"/>
      <c r="D90" s="918"/>
      <c r="E90" s="918"/>
      <c r="F90" s="442">
        <f>SUM(F88:F89)</f>
        <v>1000</v>
      </c>
      <c r="G90" s="422"/>
      <c r="H90" s="422"/>
      <c r="I90" s="423">
        <f>SUM(I88:I89)</f>
        <v>10000000</v>
      </c>
      <c r="J90" s="424">
        <f>I90/$I$99</f>
        <v>1E-3</v>
      </c>
    </row>
    <row r="91" spans="1:10">
      <c r="A91" s="420">
        <v>12</v>
      </c>
      <c r="B91" s="439" t="s">
        <v>509</v>
      </c>
      <c r="C91" s="439" t="s">
        <v>510</v>
      </c>
      <c r="D91" s="422">
        <v>800</v>
      </c>
      <c r="E91" s="422" t="s">
        <v>511</v>
      </c>
      <c r="F91" s="440">
        <v>210</v>
      </c>
      <c r="G91" s="422" t="s">
        <v>439</v>
      </c>
      <c r="H91" s="422" t="s">
        <v>440</v>
      </c>
      <c r="I91" s="441">
        <f>F91*10000</f>
        <v>2100000</v>
      </c>
      <c r="J91" s="424"/>
    </row>
    <row r="92" spans="1:10">
      <c r="A92" s="420"/>
      <c r="B92" s="439"/>
      <c r="C92" s="439"/>
      <c r="D92" s="422">
        <v>4996</v>
      </c>
      <c r="E92" s="422" t="s">
        <v>512</v>
      </c>
      <c r="F92" s="440">
        <v>160</v>
      </c>
      <c r="G92" s="422" t="s">
        <v>439</v>
      </c>
      <c r="H92" s="422" t="s">
        <v>440</v>
      </c>
      <c r="I92" s="441">
        <f>F92*10000</f>
        <v>1600000</v>
      </c>
      <c r="J92" s="424"/>
    </row>
    <row r="93" spans="1:10">
      <c r="A93" s="420"/>
      <c r="B93" s="439"/>
      <c r="C93" s="443"/>
      <c r="D93" s="422">
        <v>4997</v>
      </c>
      <c r="E93" s="422" t="s">
        <v>513</v>
      </c>
      <c r="F93" s="440">
        <v>680</v>
      </c>
      <c r="G93" s="422" t="s">
        <v>439</v>
      </c>
      <c r="H93" s="422" t="s">
        <v>440</v>
      </c>
      <c r="I93" s="441">
        <f>F93*10000</f>
        <v>6800000</v>
      </c>
      <c r="J93" s="424"/>
    </row>
    <row r="94" spans="1:10">
      <c r="A94" s="420"/>
      <c r="B94" s="918" t="s">
        <v>447</v>
      </c>
      <c r="C94" s="918"/>
      <c r="D94" s="918"/>
      <c r="E94" s="918"/>
      <c r="F94" s="442">
        <f>SUM(F91:F93)</f>
        <v>1050</v>
      </c>
      <c r="G94" s="422"/>
      <c r="H94" s="422"/>
      <c r="I94" s="442">
        <f>SUM(I91:I93)</f>
        <v>10500000</v>
      </c>
      <c r="J94" s="424">
        <f>I94/$I$99</f>
        <v>1.0499999999999999E-3</v>
      </c>
    </row>
    <row r="95" spans="1:10">
      <c r="A95" s="420">
        <v>13</v>
      </c>
      <c r="B95" s="439" t="s">
        <v>514</v>
      </c>
      <c r="C95" s="439" t="s">
        <v>515</v>
      </c>
      <c r="D95" s="422">
        <v>800</v>
      </c>
      <c r="E95" s="422" t="s">
        <v>516</v>
      </c>
      <c r="F95" s="440">
        <v>210</v>
      </c>
      <c r="G95" s="422" t="s">
        <v>439</v>
      </c>
      <c r="H95" s="422" t="s">
        <v>440</v>
      </c>
      <c r="I95" s="441">
        <f>F95*10000</f>
        <v>2100000</v>
      </c>
      <c r="J95" s="424"/>
    </row>
    <row r="96" spans="1:10">
      <c r="A96" s="420"/>
      <c r="B96" s="439"/>
      <c r="C96" s="439"/>
      <c r="D96" s="422">
        <v>4997</v>
      </c>
      <c r="E96" s="422" t="s">
        <v>517</v>
      </c>
      <c r="F96" s="440">
        <v>80</v>
      </c>
      <c r="G96" s="422" t="s">
        <v>439</v>
      </c>
      <c r="H96" s="422" t="s">
        <v>440</v>
      </c>
      <c r="I96" s="441">
        <f>F96*10000</f>
        <v>800000</v>
      </c>
      <c r="J96" s="424"/>
    </row>
    <row r="97" spans="1:10">
      <c r="A97" s="420"/>
      <c r="B97" s="439"/>
      <c r="C97" s="443"/>
      <c r="D97" s="422">
        <v>4998</v>
      </c>
      <c r="E97" s="422" t="s">
        <v>518</v>
      </c>
      <c r="F97" s="440">
        <v>760</v>
      </c>
      <c r="G97" s="422" t="s">
        <v>439</v>
      </c>
      <c r="H97" s="422" t="s">
        <v>440</v>
      </c>
      <c r="I97" s="441">
        <f>F97*10000</f>
        <v>7600000</v>
      </c>
      <c r="J97" s="424"/>
    </row>
    <row r="98" spans="1:10">
      <c r="A98" s="420"/>
      <c r="B98" s="918" t="s">
        <v>447</v>
      </c>
      <c r="C98" s="918"/>
      <c r="D98" s="918"/>
      <c r="E98" s="918"/>
      <c r="F98" s="442">
        <f>SUM(F95:F97)</f>
        <v>1050</v>
      </c>
      <c r="G98" s="422"/>
      <c r="H98" s="422"/>
      <c r="I98" s="442">
        <f>SUM(I95:I97)</f>
        <v>10500000</v>
      </c>
      <c r="J98" s="424">
        <f>I98/$I$99</f>
        <v>1.0499999999999999E-3</v>
      </c>
    </row>
    <row r="99" spans="1:10">
      <c r="A99" s="448"/>
      <c r="B99" s="919" t="s">
        <v>523</v>
      </c>
      <c r="C99" s="919"/>
      <c r="D99" s="919"/>
      <c r="E99" s="919"/>
      <c r="F99" s="449">
        <f>F26+F48+F62+F76+F81+F84+F87+F90+F94+F98</f>
        <v>1000000</v>
      </c>
      <c r="G99" s="427"/>
      <c r="H99" s="427"/>
      <c r="I99" s="449">
        <f>I26+I48+I62+I76+I81+I84+I87+I90+I94+I98</f>
        <v>10000000000</v>
      </c>
      <c r="J99" s="424">
        <f>I99/$I$101</f>
        <v>0.2</v>
      </c>
    </row>
    <row r="100" spans="1:10">
      <c r="A100" s="450"/>
      <c r="B100" s="920" t="s">
        <v>524</v>
      </c>
      <c r="C100" s="920"/>
      <c r="D100" s="920"/>
      <c r="E100" s="920"/>
      <c r="F100" s="451">
        <f>F16+F35+F56+F69</f>
        <v>4000000</v>
      </c>
      <c r="G100" s="431"/>
      <c r="H100" s="431"/>
      <c r="I100" s="451">
        <f>I16+I35+I56+I69</f>
        <v>40000000000</v>
      </c>
      <c r="J100" s="424">
        <f>I100/$I$101</f>
        <v>0.8</v>
      </c>
    </row>
    <row r="101" spans="1:10" ht="12" thickBot="1">
      <c r="A101" s="452"/>
      <c r="B101" s="917" t="s">
        <v>525</v>
      </c>
      <c r="C101" s="917"/>
      <c r="D101" s="917"/>
      <c r="E101" s="917"/>
      <c r="F101" s="453">
        <f>SUM(F99:F100)</f>
        <v>5000000</v>
      </c>
      <c r="G101" s="454"/>
      <c r="H101" s="454"/>
      <c r="I101" s="455">
        <f>SUM(I99:I100)</f>
        <v>50000000000</v>
      </c>
      <c r="J101" s="424">
        <f>I101/$I$101</f>
        <v>1</v>
      </c>
    </row>
    <row r="102" spans="1:10">
      <c r="I102" s="456"/>
    </row>
    <row r="103" spans="1:10">
      <c r="I103" s="456"/>
    </row>
    <row r="104" spans="1:10">
      <c r="I104" s="456"/>
    </row>
    <row r="105" spans="1:10">
      <c r="I105" s="456"/>
    </row>
    <row r="106" spans="1:10">
      <c r="I106" s="456"/>
    </row>
    <row r="107" spans="1:10">
      <c r="I107" s="456"/>
    </row>
    <row r="108" spans="1:10">
      <c r="I108" s="456"/>
    </row>
    <row r="109" spans="1:10">
      <c r="I109" s="456"/>
    </row>
    <row r="110" spans="1:10">
      <c r="F110" s="386"/>
      <c r="I110" s="456"/>
    </row>
    <row r="111" spans="1:10">
      <c r="F111" s="386"/>
      <c r="I111" s="456"/>
    </row>
    <row r="112" spans="1:10">
      <c r="F112" s="386"/>
      <c r="I112" s="456"/>
    </row>
    <row r="113" spans="6:9">
      <c r="F113" s="386"/>
      <c r="I113" s="456"/>
    </row>
    <row r="114" spans="6:9">
      <c r="F114" s="386"/>
      <c r="I114" s="456"/>
    </row>
    <row r="115" spans="6:9">
      <c r="F115" s="386"/>
      <c r="I115" s="456"/>
    </row>
    <row r="116" spans="6:9">
      <c r="F116" s="386"/>
      <c r="I116" s="456"/>
    </row>
    <row r="117" spans="6:9">
      <c r="F117" s="386"/>
      <c r="I117" s="456"/>
    </row>
    <row r="118" spans="6:9">
      <c r="F118" s="386"/>
      <c r="I118" s="456"/>
    </row>
    <row r="119" spans="6:9">
      <c r="F119" s="386"/>
      <c r="I119" s="456"/>
    </row>
    <row r="120" spans="6:9">
      <c r="F120" s="386"/>
      <c r="I120" s="456"/>
    </row>
    <row r="121" spans="6:9">
      <c r="F121" s="386"/>
      <c r="I121" s="456"/>
    </row>
    <row r="122" spans="6:9">
      <c r="F122" s="386"/>
      <c r="I122" s="456"/>
    </row>
    <row r="123" spans="6:9">
      <c r="F123" s="386"/>
      <c r="I123" s="456"/>
    </row>
    <row r="124" spans="6:9">
      <c r="F124" s="386"/>
      <c r="I124" s="456"/>
    </row>
    <row r="125" spans="6:9">
      <c r="F125" s="386"/>
      <c r="I125" s="456"/>
    </row>
    <row r="126" spans="6:9">
      <c r="F126" s="386"/>
      <c r="I126" s="456"/>
    </row>
    <row r="127" spans="6:9">
      <c r="F127" s="386"/>
      <c r="I127" s="456"/>
    </row>
    <row r="128" spans="6:9">
      <c r="F128" s="386"/>
      <c r="I128" s="456"/>
    </row>
    <row r="129" spans="6:9">
      <c r="F129" s="386"/>
      <c r="I129" s="456"/>
    </row>
    <row r="130" spans="6:9">
      <c r="F130" s="386"/>
      <c r="I130" s="456"/>
    </row>
    <row r="131" spans="6:9">
      <c r="F131" s="386"/>
      <c r="I131" s="456"/>
    </row>
    <row r="132" spans="6:9">
      <c r="F132" s="386"/>
      <c r="I132" s="456"/>
    </row>
    <row r="133" spans="6:9">
      <c r="F133" s="386"/>
      <c r="I133" s="456"/>
    </row>
    <row r="134" spans="6:9">
      <c r="F134" s="386"/>
      <c r="I134" s="456"/>
    </row>
    <row r="135" spans="6:9">
      <c r="F135" s="386"/>
      <c r="I135" s="456"/>
    </row>
    <row r="136" spans="6:9">
      <c r="F136" s="386"/>
      <c r="I136" s="456"/>
    </row>
    <row r="137" spans="6:9">
      <c r="F137" s="386"/>
      <c r="I137" s="456"/>
    </row>
    <row r="138" spans="6:9">
      <c r="F138" s="386"/>
      <c r="I138" s="456"/>
    </row>
    <row r="139" spans="6:9">
      <c r="F139" s="386"/>
      <c r="I139" s="456"/>
    </row>
    <row r="140" spans="6:9">
      <c r="F140" s="386"/>
      <c r="I140" s="456"/>
    </row>
    <row r="141" spans="6:9">
      <c r="F141" s="386"/>
      <c r="I141" s="456"/>
    </row>
    <row r="142" spans="6:9">
      <c r="F142" s="386"/>
      <c r="I142" s="456"/>
    </row>
    <row r="143" spans="6:9">
      <c r="F143" s="386"/>
      <c r="I143" s="456"/>
    </row>
    <row r="144" spans="6:9">
      <c r="F144" s="386"/>
      <c r="I144" s="456"/>
    </row>
    <row r="145" spans="6:9">
      <c r="F145" s="386"/>
      <c r="I145" s="456"/>
    </row>
    <row r="146" spans="6:9">
      <c r="F146" s="386"/>
      <c r="I146" s="456"/>
    </row>
    <row r="147" spans="6:9">
      <c r="F147" s="386"/>
      <c r="I147" s="456"/>
    </row>
    <row r="148" spans="6:9">
      <c r="F148" s="386"/>
      <c r="I148" s="456"/>
    </row>
    <row r="149" spans="6:9">
      <c r="F149" s="386"/>
      <c r="I149" s="456"/>
    </row>
    <row r="150" spans="6:9">
      <c r="F150" s="386"/>
      <c r="I150" s="456"/>
    </row>
    <row r="151" spans="6:9">
      <c r="F151" s="386"/>
      <c r="I151" s="456"/>
    </row>
    <row r="152" spans="6:9">
      <c r="F152" s="386"/>
      <c r="I152" s="456"/>
    </row>
    <row r="153" spans="6:9">
      <c r="F153" s="386"/>
      <c r="I153" s="456"/>
    </row>
    <row r="154" spans="6:9">
      <c r="F154" s="386"/>
      <c r="I154" s="456"/>
    </row>
    <row r="155" spans="6:9">
      <c r="F155" s="386"/>
      <c r="I155" s="456"/>
    </row>
    <row r="156" spans="6:9">
      <c r="F156" s="386"/>
      <c r="I156" s="456"/>
    </row>
    <row r="157" spans="6:9">
      <c r="F157" s="386"/>
      <c r="I157" s="456"/>
    </row>
    <row r="158" spans="6:9">
      <c r="F158" s="386"/>
      <c r="I158" s="456"/>
    </row>
    <row r="159" spans="6:9">
      <c r="F159" s="386"/>
      <c r="I159" s="456"/>
    </row>
    <row r="160" spans="6:9">
      <c r="F160" s="386"/>
      <c r="I160" s="456"/>
    </row>
    <row r="161" spans="6:9">
      <c r="F161" s="386"/>
      <c r="I161" s="456"/>
    </row>
    <row r="162" spans="6:9">
      <c r="F162" s="386"/>
      <c r="I162" s="456"/>
    </row>
    <row r="163" spans="6:9">
      <c r="F163" s="386"/>
      <c r="I163" s="456"/>
    </row>
    <row r="164" spans="6:9">
      <c r="F164" s="386"/>
      <c r="I164" s="456"/>
    </row>
    <row r="165" spans="6:9">
      <c r="F165" s="386"/>
      <c r="I165" s="456"/>
    </row>
    <row r="166" spans="6:9">
      <c r="F166" s="386"/>
      <c r="I166" s="456"/>
    </row>
    <row r="167" spans="6:9">
      <c r="F167" s="386"/>
      <c r="I167" s="456"/>
    </row>
    <row r="168" spans="6:9">
      <c r="F168" s="386"/>
      <c r="I168" s="456"/>
    </row>
    <row r="169" spans="6:9">
      <c r="F169" s="386"/>
      <c r="I169" s="456"/>
    </row>
    <row r="170" spans="6:9">
      <c r="F170" s="386"/>
      <c r="I170" s="456"/>
    </row>
    <row r="171" spans="6:9">
      <c r="F171" s="386"/>
      <c r="I171" s="456"/>
    </row>
    <row r="172" spans="6:9">
      <c r="F172" s="386"/>
      <c r="I172" s="456"/>
    </row>
  </sheetData>
  <mergeCells count="22">
    <mergeCell ref="B48:E48"/>
    <mergeCell ref="B49:E49"/>
    <mergeCell ref="B56:E56"/>
    <mergeCell ref="B62:E62"/>
    <mergeCell ref="B90:E90"/>
    <mergeCell ref="B63:E63"/>
    <mergeCell ref="B69:E69"/>
    <mergeCell ref="B76:E76"/>
    <mergeCell ref="B81:E81"/>
    <mergeCell ref="B84:E84"/>
    <mergeCell ref="B77:E77"/>
    <mergeCell ref="A7:J7"/>
    <mergeCell ref="B26:E26"/>
    <mergeCell ref="B16:E16"/>
    <mergeCell ref="B27:E27"/>
    <mergeCell ref="B35:E35"/>
    <mergeCell ref="B101:E101"/>
    <mergeCell ref="B87:E87"/>
    <mergeCell ref="B98:E98"/>
    <mergeCell ref="B99:E99"/>
    <mergeCell ref="B100:E100"/>
    <mergeCell ref="B94:E94"/>
  </mergeCells>
  <printOptions horizontalCentered="1"/>
  <pageMargins left="0.23622047244094491" right="0.15748031496062992" top="0.86614173228346458" bottom="0.35433070866141736" header="0.19685039370078741" footer="0.15748031496062992"/>
  <pageSetup paperSize="14" scale="76" orientation="portrait" r:id="rId1"/>
  <headerFooter>
    <oddFooter>&amp;C27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9:IV66"/>
  <sheetViews>
    <sheetView topLeftCell="A10" workbookViewId="0">
      <selection activeCell="E7" sqref="E7"/>
    </sheetView>
  </sheetViews>
  <sheetFormatPr baseColWidth="10" defaultRowHeight="12.75"/>
  <cols>
    <col min="1" max="1" width="33.28515625" style="286" customWidth="1"/>
    <col min="2" max="2" width="8.5703125" style="286" customWidth="1"/>
    <col min="3" max="3" width="18.28515625" style="286" customWidth="1"/>
    <col min="4" max="4" width="18.85546875" style="286" customWidth="1"/>
    <col min="5" max="5" width="35" style="286" customWidth="1"/>
    <col min="6" max="6" width="8.7109375" style="286" customWidth="1"/>
    <col min="7" max="7" width="18.42578125" style="286" customWidth="1"/>
    <col min="8" max="8" width="18.28515625" style="286" customWidth="1"/>
    <col min="9" max="9" width="20.85546875" style="286" customWidth="1"/>
    <col min="10" max="10" width="23.42578125" style="286" bestFit="1" customWidth="1"/>
    <col min="11" max="11" width="11.42578125" style="286"/>
    <col min="12" max="12" width="21" style="286" customWidth="1"/>
    <col min="13" max="13" width="17.140625" style="286" bestFit="1" customWidth="1"/>
    <col min="14" max="14" width="18.42578125" style="286" bestFit="1" customWidth="1"/>
    <col min="15" max="15" width="15.5703125" style="286" bestFit="1" customWidth="1"/>
    <col min="16" max="256" width="11.42578125" style="286"/>
    <col min="257" max="257" width="33.28515625" style="286" customWidth="1"/>
    <col min="258" max="258" width="8.5703125" style="286" customWidth="1"/>
    <col min="259" max="259" width="18.28515625" style="286" customWidth="1"/>
    <col min="260" max="260" width="18.85546875" style="286" customWidth="1"/>
    <col min="261" max="261" width="35" style="286" customWidth="1"/>
    <col min="262" max="262" width="8.7109375" style="286" customWidth="1"/>
    <col min="263" max="263" width="18.42578125" style="286" customWidth="1"/>
    <col min="264" max="264" width="18.28515625" style="286" customWidth="1"/>
    <col min="265" max="265" width="20.85546875" style="286" customWidth="1"/>
    <col min="266" max="266" width="23.42578125" style="286" bestFit="1" customWidth="1"/>
    <col min="267" max="267" width="11.42578125" style="286"/>
    <col min="268" max="268" width="21" style="286" customWidth="1"/>
    <col min="269" max="269" width="17.140625" style="286" bestFit="1" customWidth="1"/>
    <col min="270" max="270" width="18.42578125" style="286" bestFit="1" customWidth="1"/>
    <col min="271" max="271" width="15.5703125" style="286" bestFit="1" customWidth="1"/>
    <col min="272" max="512" width="11.42578125" style="286"/>
    <col min="513" max="513" width="33.28515625" style="286" customWidth="1"/>
    <col min="514" max="514" width="8.5703125" style="286" customWidth="1"/>
    <col min="515" max="515" width="18.28515625" style="286" customWidth="1"/>
    <col min="516" max="516" width="18.85546875" style="286" customWidth="1"/>
    <col min="517" max="517" width="35" style="286" customWidth="1"/>
    <col min="518" max="518" width="8.7109375" style="286" customWidth="1"/>
    <col min="519" max="519" width="18.42578125" style="286" customWidth="1"/>
    <col min="520" max="520" width="18.28515625" style="286" customWidth="1"/>
    <col min="521" max="521" width="20.85546875" style="286" customWidth="1"/>
    <col min="522" max="522" width="23.42578125" style="286" bestFit="1" customWidth="1"/>
    <col min="523" max="523" width="11.42578125" style="286"/>
    <col min="524" max="524" width="21" style="286" customWidth="1"/>
    <col min="525" max="525" width="17.140625" style="286" bestFit="1" customWidth="1"/>
    <col min="526" max="526" width="18.42578125" style="286" bestFit="1" customWidth="1"/>
    <col min="527" max="527" width="15.5703125" style="286" bestFit="1" customWidth="1"/>
    <col min="528" max="768" width="11.42578125" style="286"/>
    <col min="769" max="769" width="33.28515625" style="286" customWidth="1"/>
    <col min="770" max="770" width="8.5703125" style="286" customWidth="1"/>
    <col min="771" max="771" width="18.28515625" style="286" customWidth="1"/>
    <col min="772" max="772" width="18.85546875" style="286" customWidth="1"/>
    <col min="773" max="773" width="35" style="286" customWidth="1"/>
    <col min="774" max="774" width="8.7109375" style="286" customWidth="1"/>
    <col min="775" max="775" width="18.42578125" style="286" customWidth="1"/>
    <col min="776" max="776" width="18.28515625" style="286" customWidth="1"/>
    <col min="777" max="777" width="20.85546875" style="286" customWidth="1"/>
    <col min="778" max="778" width="23.42578125" style="286" bestFit="1" customWidth="1"/>
    <col min="779" max="779" width="11.42578125" style="286"/>
    <col min="780" max="780" width="21" style="286" customWidth="1"/>
    <col min="781" max="781" width="17.140625" style="286" bestFit="1" customWidth="1"/>
    <col min="782" max="782" width="18.42578125" style="286" bestFit="1" customWidth="1"/>
    <col min="783" max="783" width="15.5703125" style="286" bestFit="1" customWidth="1"/>
    <col min="784" max="1024" width="11.42578125" style="286"/>
    <col min="1025" max="1025" width="33.28515625" style="286" customWidth="1"/>
    <col min="1026" max="1026" width="8.5703125" style="286" customWidth="1"/>
    <col min="1027" max="1027" width="18.28515625" style="286" customWidth="1"/>
    <col min="1028" max="1028" width="18.85546875" style="286" customWidth="1"/>
    <col min="1029" max="1029" width="35" style="286" customWidth="1"/>
    <col min="1030" max="1030" width="8.7109375" style="286" customWidth="1"/>
    <col min="1031" max="1031" width="18.42578125" style="286" customWidth="1"/>
    <col min="1032" max="1032" width="18.28515625" style="286" customWidth="1"/>
    <col min="1033" max="1033" width="20.85546875" style="286" customWidth="1"/>
    <col min="1034" max="1034" width="23.42578125" style="286" bestFit="1" customWidth="1"/>
    <col min="1035" max="1035" width="11.42578125" style="286"/>
    <col min="1036" max="1036" width="21" style="286" customWidth="1"/>
    <col min="1037" max="1037" width="17.140625" style="286" bestFit="1" customWidth="1"/>
    <col min="1038" max="1038" width="18.42578125" style="286" bestFit="1" customWidth="1"/>
    <col min="1039" max="1039" width="15.5703125" style="286" bestFit="1" customWidth="1"/>
    <col min="1040" max="1280" width="11.42578125" style="286"/>
    <col min="1281" max="1281" width="33.28515625" style="286" customWidth="1"/>
    <col min="1282" max="1282" width="8.5703125" style="286" customWidth="1"/>
    <col min="1283" max="1283" width="18.28515625" style="286" customWidth="1"/>
    <col min="1284" max="1284" width="18.85546875" style="286" customWidth="1"/>
    <col min="1285" max="1285" width="35" style="286" customWidth="1"/>
    <col min="1286" max="1286" width="8.7109375" style="286" customWidth="1"/>
    <col min="1287" max="1287" width="18.42578125" style="286" customWidth="1"/>
    <col min="1288" max="1288" width="18.28515625" style="286" customWidth="1"/>
    <col min="1289" max="1289" width="20.85546875" style="286" customWidth="1"/>
    <col min="1290" max="1290" width="23.42578125" style="286" bestFit="1" customWidth="1"/>
    <col min="1291" max="1291" width="11.42578125" style="286"/>
    <col min="1292" max="1292" width="21" style="286" customWidth="1"/>
    <col min="1293" max="1293" width="17.140625" style="286" bestFit="1" customWidth="1"/>
    <col min="1294" max="1294" width="18.42578125" style="286" bestFit="1" customWidth="1"/>
    <col min="1295" max="1295" width="15.5703125" style="286" bestFit="1" customWidth="1"/>
    <col min="1296" max="1536" width="11.42578125" style="286"/>
    <col min="1537" max="1537" width="33.28515625" style="286" customWidth="1"/>
    <col min="1538" max="1538" width="8.5703125" style="286" customWidth="1"/>
    <col min="1539" max="1539" width="18.28515625" style="286" customWidth="1"/>
    <col min="1540" max="1540" width="18.85546875" style="286" customWidth="1"/>
    <col min="1541" max="1541" width="35" style="286" customWidth="1"/>
    <col min="1542" max="1542" width="8.7109375" style="286" customWidth="1"/>
    <col min="1543" max="1543" width="18.42578125" style="286" customWidth="1"/>
    <col min="1544" max="1544" width="18.28515625" style="286" customWidth="1"/>
    <col min="1545" max="1545" width="20.85546875" style="286" customWidth="1"/>
    <col min="1546" max="1546" width="23.42578125" style="286" bestFit="1" customWidth="1"/>
    <col min="1547" max="1547" width="11.42578125" style="286"/>
    <col min="1548" max="1548" width="21" style="286" customWidth="1"/>
    <col min="1549" max="1549" width="17.140625" style="286" bestFit="1" customWidth="1"/>
    <col min="1550" max="1550" width="18.42578125" style="286" bestFit="1" customWidth="1"/>
    <col min="1551" max="1551" width="15.5703125" style="286" bestFit="1" customWidth="1"/>
    <col min="1552" max="1792" width="11.42578125" style="286"/>
    <col min="1793" max="1793" width="33.28515625" style="286" customWidth="1"/>
    <col min="1794" max="1794" width="8.5703125" style="286" customWidth="1"/>
    <col min="1795" max="1795" width="18.28515625" style="286" customWidth="1"/>
    <col min="1796" max="1796" width="18.85546875" style="286" customWidth="1"/>
    <col min="1797" max="1797" width="35" style="286" customWidth="1"/>
    <col min="1798" max="1798" width="8.7109375" style="286" customWidth="1"/>
    <col min="1799" max="1799" width="18.42578125" style="286" customWidth="1"/>
    <col min="1800" max="1800" width="18.28515625" style="286" customWidth="1"/>
    <col min="1801" max="1801" width="20.85546875" style="286" customWidth="1"/>
    <col min="1802" max="1802" width="23.42578125" style="286" bestFit="1" customWidth="1"/>
    <col min="1803" max="1803" width="11.42578125" style="286"/>
    <col min="1804" max="1804" width="21" style="286" customWidth="1"/>
    <col min="1805" max="1805" width="17.140625" style="286" bestFit="1" customWidth="1"/>
    <col min="1806" max="1806" width="18.42578125" style="286" bestFit="1" customWidth="1"/>
    <col min="1807" max="1807" width="15.5703125" style="286" bestFit="1" customWidth="1"/>
    <col min="1808" max="2048" width="11.42578125" style="286"/>
    <col min="2049" max="2049" width="33.28515625" style="286" customWidth="1"/>
    <col min="2050" max="2050" width="8.5703125" style="286" customWidth="1"/>
    <col min="2051" max="2051" width="18.28515625" style="286" customWidth="1"/>
    <col min="2052" max="2052" width="18.85546875" style="286" customWidth="1"/>
    <col min="2053" max="2053" width="35" style="286" customWidth="1"/>
    <col min="2054" max="2054" width="8.7109375" style="286" customWidth="1"/>
    <col min="2055" max="2055" width="18.42578125" style="286" customWidth="1"/>
    <col min="2056" max="2056" width="18.28515625" style="286" customWidth="1"/>
    <col min="2057" max="2057" width="20.85546875" style="286" customWidth="1"/>
    <col min="2058" max="2058" width="23.42578125" style="286" bestFit="1" customWidth="1"/>
    <col min="2059" max="2059" width="11.42578125" style="286"/>
    <col min="2060" max="2060" width="21" style="286" customWidth="1"/>
    <col min="2061" max="2061" width="17.140625" style="286" bestFit="1" customWidth="1"/>
    <col min="2062" max="2062" width="18.42578125" style="286" bestFit="1" customWidth="1"/>
    <col min="2063" max="2063" width="15.5703125" style="286" bestFit="1" customWidth="1"/>
    <col min="2064" max="2304" width="11.42578125" style="286"/>
    <col min="2305" max="2305" width="33.28515625" style="286" customWidth="1"/>
    <col min="2306" max="2306" width="8.5703125" style="286" customWidth="1"/>
    <col min="2307" max="2307" width="18.28515625" style="286" customWidth="1"/>
    <col min="2308" max="2308" width="18.85546875" style="286" customWidth="1"/>
    <col min="2309" max="2309" width="35" style="286" customWidth="1"/>
    <col min="2310" max="2310" width="8.7109375" style="286" customWidth="1"/>
    <col min="2311" max="2311" width="18.42578125" style="286" customWidth="1"/>
    <col min="2312" max="2312" width="18.28515625" style="286" customWidth="1"/>
    <col min="2313" max="2313" width="20.85546875" style="286" customWidth="1"/>
    <col min="2314" max="2314" width="23.42578125" style="286" bestFit="1" customWidth="1"/>
    <col min="2315" max="2315" width="11.42578125" style="286"/>
    <col min="2316" max="2316" width="21" style="286" customWidth="1"/>
    <col min="2317" max="2317" width="17.140625" style="286" bestFit="1" customWidth="1"/>
    <col min="2318" max="2318" width="18.42578125" style="286" bestFit="1" customWidth="1"/>
    <col min="2319" max="2319" width="15.5703125" style="286" bestFit="1" customWidth="1"/>
    <col min="2320" max="2560" width="11.42578125" style="286"/>
    <col min="2561" max="2561" width="33.28515625" style="286" customWidth="1"/>
    <col min="2562" max="2562" width="8.5703125" style="286" customWidth="1"/>
    <col min="2563" max="2563" width="18.28515625" style="286" customWidth="1"/>
    <col min="2564" max="2564" width="18.85546875" style="286" customWidth="1"/>
    <col min="2565" max="2565" width="35" style="286" customWidth="1"/>
    <col min="2566" max="2566" width="8.7109375" style="286" customWidth="1"/>
    <col min="2567" max="2567" width="18.42578125" style="286" customWidth="1"/>
    <col min="2568" max="2568" width="18.28515625" style="286" customWidth="1"/>
    <col min="2569" max="2569" width="20.85546875" style="286" customWidth="1"/>
    <col min="2570" max="2570" width="23.42578125" style="286" bestFit="1" customWidth="1"/>
    <col min="2571" max="2571" width="11.42578125" style="286"/>
    <col min="2572" max="2572" width="21" style="286" customWidth="1"/>
    <col min="2573" max="2573" width="17.140625" style="286" bestFit="1" customWidth="1"/>
    <col min="2574" max="2574" width="18.42578125" style="286" bestFit="1" customWidth="1"/>
    <col min="2575" max="2575" width="15.5703125" style="286" bestFit="1" customWidth="1"/>
    <col min="2576" max="2816" width="11.42578125" style="286"/>
    <col min="2817" max="2817" width="33.28515625" style="286" customWidth="1"/>
    <col min="2818" max="2818" width="8.5703125" style="286" customWidth="1"/>
    <col min="2819" max="2819" width="18.28515625" style="286" customWidth="1"/>
    <col min="2820" max="2820" width="18.85546875" style="286" customWidth="1"/>
    <col min="2821" max="2821" width="35" style="286" customWidth="1"/>
    <col min="2822" max="2822" width="8.7109375" style="286" customWidth="1"/>
    <col min="2823" max="2823" width="18.42578125" style="286" customWidth="1"/>
    <col min="2824" max="2824" width="18.28515625" style="286" customWidth="1"/>
    <col min="2825" max="2825" width="20.85546875" style="286" customWidth="1"/>
    <col min="2826" max="2826" width="23.42578125" style="286" bestFit="1" customWidth="1"/>
    <col min="2827" max="2827" width="11.42578125" style="286"/>
    <col min="2828" max="2828" width="21" style="286" customWidth="1"/>
    <col min="2829" max="2829" width="17.140625" style="286" bestFit="1" customWidth="1"/>
    <col min="2830" max="2830" width="18.42578125" style="286" bestFit="1" customWidth="1"/>
    <col min="2831" max="2831" width="15.5703125" style="286" bestFit="1" customWidth="1"/>
    <col min="2832" max="3072" width="11.42578125" style="286"/>
    <col min="3073" max="3073" width="33.28515625" style="286" customWidth="1"/>
    <col min="3074" max="3074" width="8.5703125" style="286" customWidth="1"/>
    <col min="3075" max="3075" width="18.28515625" style="286" customWidth="1"/>
    <col min="3076" max="3076" width="18.85546875" style="286" customWidth="1"/>
    <col min="3077" max="3077" width="35" style="286" customWidth="1"/>
    <col min="3078" max="3078" width="8.7109375" style="286" customWidth="1"/>
    <col min="3079" max="3079" width="18.42578125" style="286" customWidth="1"/>
    <col min="3080" max="3080" width="18.28515625" style="286" customWidth="1"/>
    <col min="3081" max="3081" width="20.85546875" style="286" customWidth="1"/>
    <col min="3082" max="3082" width="23.42578125" style="286" bestFit="1" customWidth="1"/>
    <col min="3083" max="3083" width="11.42578125" style="286"/>
    <col min="3084" max="3084" width="21" style="286" customWidth="1"/>
    <col min="3085" max="3085" width="17.140625" style="286" bestFit="1" customWidth="1"/>
    <col min="3086" max="3086" width="18.42578125" style="286" bestFit="1" customWidth="1"/>
    <col min="3087" max="3087" width="15.5703125" style="286" bestFit="1" customWidth="1"/>
    <col min="3088" max="3328" width="11.42578125" style="286"/>
    <col min="3329" max="3329" width="33.28515625" style="286" customWidth="1"/>
    <col min="3330" max="3330" width="8.5703125" style="286" customWidth="1"/>
    <col min="3331" max="3331" width="18.28515625" style="286" customWidth="1"/>
    <col min="3332" max="3332" width="18.85546875" style="286" customWidth="1"/>
    <col min="3333" max="3333" width="35" style="286" customWidth="1"/>
    <col min="3334" max="3334" width="8.7109375" style="286" customWidth="1"/>
    <col min="3335" max="3335" width="18.42578125" style="286" customWidth="1"/>
    <col min="3336" max="3336" width="18.28515625" style="286" customWidth="1"/>
    <col min="3337" max="3337" width="20.85546875" style="286" customWidth="1"/>
    <col min="3338" max="3338" width="23.42578125" style="286" bestFit="1" customWidth="1"/>
    <col min="3339" max="3339" width="11.42578125" style="286"/>
    <col min="3340" max="3340" width="21" style="286" customWidth="1"/>
    <col min="3341" max="3341" width="17.140625" style="286" bestFit="1" customWidth="1"/>
    <col min="3342" max="3342" width="18.42578125" style="286" bestFit="1" customWidth="1"/>
    <col min="3343" max="3343" width="15.5703125" style="286" bestFit="1" customWidth="1"/>
    <col min="3344" max="3584" width="11.42578125" style="286"/>
    <col min="3585" max="3585" width="33.28515625" style="286" customWidth="1"/>
    <col min="3586" max="3586" width="8.5703125" style="286" customWidth="1"/>
    <col min="3587" max="3587" width="18.28515625" style="286" customWidth="1"/>
    <col min="3588" max="3588" width="18.85546875" style="286" customWidth="1"/>
    <col min="3589" max="3589" width="35" style="286" customWidth="1"/>
    <col min="3590" max="3590" width="8.7109375" style="286" customWidth="1"/>
    <col min="3591" max="3591" width="18.42578125" style="286" customWidth="1"/>
    <col min="3592" max="3592" width="18.28515625" style="286" customWidth="1"/>
    <col min="3593" max="3593" width="20.85546875" style="286" customWidth="1"/>
    <col min="3594" max="3594" width="23.42578125" style="286" bestFit="1" customWidth="1"/>
    <col min="3595" max="3595" width="11.42578125" style="286"/>
    <col min="3596" max="3596" width="21" style="286" customWidth="1"/>
    <col min="3597" max="3597" width="17.140625" style="286" bestFit="1" customWidth="1"/>
    <col min="3598" max="3598" width="18.42578125" style="286" bestFit="1" customWidth="1"/>
    <col min="3599" max="3599" width="15.5703125" style="286" bestFit="1" customWidth="1"/>
    <col min="3600" max="3840" width="11.42578125" style="286"/>
    <col min="3841" max="3841" width="33.28515625" style="286" customWidth="1"/>
    <col min="3842" max="3842" width="8.5703125" style="286" customWidth="1"/>
    <col min="3843" max="3843" width="18.28515625" style="286" customWidth="1"/>
    <col min="3844" max="3844" width="18.85546875" style="286" customWidth="1"/>
    <col min="3845" max="3845" width="35" style="286" customWidth="1"/>
    <col min="3846" max="3846" width="8.7109375" style="286" customWidth="1"/>
    <col min="3847" max="3847" width="18.42578125" style="286" customWidth="1"/>
    <col min="3848" max="3848" width="18.28515625" style="286" customWidth="1"/>
    <col min="3849" max="3849" width="20.85546875" style="286" customWidth="1"/>
    <col min="3850" max="3850" width="23.42578125" style="286" bestFit="1" customWidth="1"/>
    <col min="3851" max="3851" width="11.42578125" style="286"/>
    <col min="3852" max="3852" width="21" style="286" customWidth="1"/>
    <col min="3853" max="3853" width="17.140625" style="286" bestFit="1" customWidth="1"/>
    <col min="3854" max="3854" width="18.42578125" style="286" bestFit="1" customWidth="1"/>
    <col min="3855" max="3855" width="15.5703125" style="286" bestFit="1" customWidth="1"/>
    <col min="3856" max="4096" width="11.42578125" style="286"/>
    <col min="4097" max="4097" width="33.28515625" style="286" customWidth="1"/>
    <col min="4098" max="4098" width="8.5703125" style="286" customWidth="1"/>
    <col min="4099" max="4099" width="18.28515625" style="286" customWidth="1"/>
    <col min="4100" max="4100" width="18.85546875" style="286" customWidth="1"/>
    <col min="4101" max="4101" width="35" style="286" customWidth="1"/>
    <col min="4102" max="4102" width="8.7109375" style="286" customWidth="1"/>
    <col min="4103" max="4103" width="18.42578125" style="286" customWidth="1"/>
    <col min="4104" max="4104" width="18.28515625" style="286" customWidth="1"/>
    <col min="4105" max="4105" width="20.85546875" style="286" customWidth="1"/>
    <col min="4106" max="4106" width="23.42578125" style="286" bestFit="1" customWidth="1"/>
    <col min="4107" max="4107" width="11.42578125" style="286"/>
    <col min="4108" max="4108" width="21" style="286" customWidth="1"/>
    <col min="4109" max="4109" width="17.140625" style="286" bestFit="1" customWidth="1"/>
    <col min="4110" max="4110" width="18.42578125" style="286" bestFit="1" customWidth="1"/>
    <col min="4111" max="4111" width="15.5703125" style="286" bestFit="1" customWidth="1"/>
    <col min="4112" max="4352" width="11.42578125" style="286"/>
    <col min="4353" max="4353" width="33.28515625" style="286" customWidth="1"/>
    <col min="4354" max="4354" width="8.5703125" style="286" customWidth="1"/>
    <col min="4355" max="4355" width="18.28515625" style="286" customWidth="1"/>
    <col min="4356" max="4356" width="18.85546875" style="286" customWidth="1"/>
    <col min="4357" max="4357" width="35" style="286" customWidth="1"/>
    <col min="4358" max="4358" width="8.7109375" style="286" customWidth="1"/>
    <col min="4359" max="4359" width="18.42578125" style="286" customWidth="1"/>
    <col min="4360" max="4360" width="18.28515625" style="286" customWidth="1"/>
    <col min="4361" max="4361" width="20.85546875" style="286" customWidth="1"/>
    <col min="4362" max="4362" width="23.42578125" style="286" bestFit="1" customWidth="1"/>
    <col min="4363" max="4363" width="11.42578125" style="286"/>
    <col min="4364" max="4364" width="21" style="286" customWidth="1"/>
    <col min="4365" max="4365" width="17.140625" style="286" bestFit="1" customWidth="1"/>
    <col min="4366" max="4366" width="18.42578125" style="286" bestFit="1" customWidth="1"/>
    <col min="4367" max="4367" width="15.5703125" style="286" bestFit="1" customWidth="1"/>
    <col min="4368" max="4608" width="11.42578125" style="286"/>
    <col min="4609" max="4609" width="33.28515625" style="286" customWidth="1"/>
    <col min="4610" max="4610" width="8.5703125" style="286" customWidth="1"/>
    <col min="4611" max="4611" width="18.28515625" style="286" customWidth="1"/>
    <col min="4612" max="4612" width="18.85546875" style="286" customWidth="1"/>
    <col min="4613" max="4613" width="35" style="286" customWidth="1"/>
    <col min="4614" max="4614" width="8.7109375" style="286" customWidth="1"/>
    <col min="4615" max="4615" width="18.42578125" style="286" customWidth="1"/>
    <col min="4616" max="4616" width="18.28515625" style="286" customWidth="1"/>
    <col min="4617" max="4617" width="20.85546875" style="286" customWidth="1"/>
    <col min="4618" max="4618" width="23.42578125" style="286" bestFit="1" customWidth="1"/>
    <col min="4619" max="4619" width="11.42578125" style="286"/>
    <col min="4620" max="4620" width="21" style="286" customWidth="1"/>
    <col min="4621" max="4621" width="17.140625" style="286" bestFit="1" customWidth="1"/>
    <col min="4622" max="4622" width="18.42578125" style="286" bestFit="1" customWidth="1"/>
    <col min="4623" max="4623" width="15.5703125" style="286" bestFit="1" customWidth="1"/>
    <col min="4624" max="4864" width="11.42578125" style="286"/>
    <col min="4865" max="4865" width="33.28515625" style="286" customWidth="1"/>
    <col min="4866" max="4866" width="8.5703125" style="286" customWidth="1"/>
    <col min="4867" max="4867" width="18.28515625" style="286" customWidth="1"/>
    <col min="4868" max="4868" width="18.85546875" style="286" customWidth="1"/>
    <col min="4869" max="4869" width="35" style="286" customWidth="1"/>
    <col min="4870" max="4870" width="8.7109375" style="286" customWidth="1"/>
    <col min="4871" max="4871" width="18.42578125" style="286" customWidth="1"/>
    <col min="4872" max="4872" width="18.28515625" style="286" customWidth="1"/>
    <col min="4873" max="4873" width="20.85546875" style="286" customWidth="1"/>
    <col min="4874" max="4874" width="23.42578125" style="286" bestFit="1" customWidth="1"/>
    <col min="4875" max="4875" width="11.42578125" style="286"/>
    <col min="4876" max="4876" width="21" style="286" customWidth="1"/>
    <col min="4877" max="4877" width="17.140625" style="286" bestFit="1" customWidth="1"/>
    <col min="4878" max="4878" width="18.42578125" style="286" bestFit="1" customWidth="1"/>
    <col min="4879" max="4879" width="15.5703125" style="286" bestFit="1" customWidth="1"/>
    <col min="4880" max="5120" width="11.42578125" style="286"/>
    <col min="5121" max="5121" width="33.28515625" style="286" customWidth="1"/>
    <col min="5122" max="5122" width="8.5703125" style="286" customWidth="1"/>
    <col min="5123" max="5123" width="18.28515625" style="286" customWidth="1"/>
    <col min="5124" max="5124" width="18.85546875" style="286" customWidth="1"/>
    <col min="5125" max="5125" width="35" style="286" customWidth="1"/>
    <col min="5126" max="5126" width="8.7109375" style="286" customWidth="1"/>
    <col min="5127" max="5127" width="18.42578125" style="286" customWidth="1"/>
    <col min="5128" max="5128" width="18.28515625" style="286" customWidth="1"/>
    <col min="5129" max="5129" width="20.85546875" style="286" customWidth="1"/>
    <col min="5130" max="5130" width="23.42578125" style="286" bestFit="1" customWidth="1"/>
    <col min="5131" max="5131" width="11.42578125" style="286"/>
    <col min="5132" max="5132" width="21" style="286" customWidth="1"/>
    <col min="5133" max="5133" width="17.140625" style="286" bestFit="1" customWidth="1"/>
    <col min="5134" max="5134" width="18.42578125" style="286" bestFit="1" customWidth="1"/>
    <col min="5135" max="5135" width="15.5703125" style="286" bestFit="1" customWidth="1"/>
    <col min="5136" max="5376" width="11.42578125" style="286"/>
    <col min="5377" max="5377" width="33.28515625" style="286" customWidth="1"/>
    <col min="5378" max="5378" width="8.5703125" style="286" customWidth="1"/>
    <col min="5379" max="5379" width="18.28515625" style="286" customWidth="1"/>
    <col min="5380" max="5380" width="18.85546875" style="286" customWidth="1"/>
    <col min="5381" max="5381" width="35" style="286" customWidth="1"/>
    <col min="5382" max="5382" width="8.7109375" style="286" customWidth="1"/>
    <col min="5383" max="5383" width="18.42578125" style="286" customWidth="1"/>
    <col min="5384" max="5384" width="18.28515625" style="286" customWidth="1"/>
    <col min="5385" max="5385" width="20.85546875" style="286" customWidth="1"/>
    <col min="5386" max="5386" width="23.42578125" style="286" bestFit="1" customWidth="1"/>
    <col min="5387" max="5387" width="11.42578125" style="286"/>
    <col min="5388" max="5388" width="21" style="286" customWidth="1"/>
    <col min="5389" max="5389" width="17.140625" style="286" bestFit="1" customWidth="1"/>
    <col min="5390" max="5390" width="18.42578125" style="286" bestFit="1" customWidth="1"/>
    <col min="5391" max="5391" width="15.5703125" style="286" bestFit="1" customWidth="1"/>
    <col min="5392" max="5632" width="11.42578125" style="286"/>
    <col min="5633" max="5633" width="33.28515625" style="286" customWidth="1"/>
    <col min="5634" max="5634" width="8.5703125" style="286" customWidth="1"/>
    <col min="5635" max="5635" width="18.28515625" style="286" customWidth="1"/>
    <col min="5636" max="5636" width="18.85546875" style="286" customWidth="1"/>
    <col min="5637" max="5637" width="35" style="286" customWidth="1"/>
    <col min="5638" max="5638" width="8.7109375" style="286" customWidth="1"/>
    <col min="5639" max="5639" width="18.42578125" style="286" customWidth="1"/>
    <col min="5640" max="5640" width="18.28515625" style="286" customWidth="1"/>
    <col min="5641" max="5641" width="20.85546875" style="286" customWidth="1"/>
    <col min="5642" max="5642" width="23.42578125" style="286" bestFit="1" customWidth="1"/>
    <col min="5643" max="5643" width="11.42578125" style="286"/>
    <col min="5644" max="5644" width="21" style="286" customWidth="1"/>
    <col min="5645" max="5645" width="17.140625" style="286" bestFit="1" customWidth="1"/>
    <col min="5646" max="5646" width="18.42578125" style="286" bestFit="1" customWidth="1"/>
    <col min="5647" max="5647" width="15.5703125" style="286" bestFit="1" customWidth="1"/>
    <col min="5648" max="5888" width="11.42578125" style="286"/>
    <col min="5889" max="5889" width="33.28515625" style="286" customWidth="1"/>
    <col min="5890" max="5890" width="8.5703125" style="286" customWidth="1"/>
    <col min="5891" max="5891" width="18.28515625" style="286" customWidth="1"/>
    <col min="5892" max="5892" width="18.85546875" style="286" customWidth="1"/>
    <col min="5893" max="5893" width="35" style="286" customWidth="1"/>
    <col min="5894" max="5894" width="8.7109375" style="286" customWidth="1"/>
    <col min="5895" max="5895" width="18.42578125" style="286" customWidth="1"/>
    <col min="5896" max="5896" width="18.28515625" style="286" customWidth="1"/>
    <col min="5897" max="5897" width="20.85546875" style="286" customWidth="1"/>
    <col min="5898" max="5898" width="23.42578125" style="286" bestFit="1" customWidth="1"/>
    <col min="5899" max="5899" width="11.42578125" style="286"/>
    <col min="5900" max="5900" width="21" style="286" customWidth="1"/>
    <col min="5901" max="5901" width="17.140625" style="286" bestFit="1" customWidth="1"/>
    <col min="5902" max="5902" width="18.42578125" style="286" bestFit="1" customWidth="1"/>
    <col min="5903" max="5903" width="15.5703125" style="286" bestFit="1" customWidth="1"/>
    <col min="5904" max="6144" width="11.42578125" style="286"/>
    <col min="6145" max="6145" width="33.28515625" style="286" customWidth="1"/>
    <col min="6146" max="6146" width="8.5703125" style="286" customWidth="1"/>
    <col min="6147" max="6147" width="18.28515625" style="286" customWidth="1"/>
    <col min="6148" max="6148" width="18.85546875" style="286" customWidth="1"/>
    <col min="6149" max="6149" width="35" style="286" customWidth="1"/>
    <col min="6150" max="6150" width="8.7109375" style="286" customWidth="1"/>
    <col min="6151" max="6151" width="18.42578125" style="286" customWidth="1"/>
    <col min="6152" max="6152" width="18.28515625" style="286" customWidth="1"/>
    <col min="6153" max="6153" width="20.85546875" style="286" customWidth="1"/>
    <col min="6154" max="6154" width="23.42578125" style="286" bestFit="1" customWidth="1"/>
    <col min="6155" max="6155" width="11.42578125" style="286"/>
    <col min="6156" max="6156" width="21" style="286" customWidth="1"/>
    <col min="6157" max="6157" width="17.140625" style="286" bestFit="1" customWidth="1"/>
    <col min="6158" max="6158" width="18.42578125" style="286" bestFit="1" customWidth="1"/>
    <col min="6159" max="6159" width="15.5703125" style="286" bestFit="1" customWidth="1"/>
    <col min="6160" max="6400" width="11.42578125" style="286"/>
    <col min="6401" max="6401" width="33.28515625" style="286" customWidth="1"/>
    <col min="6402" max="6402" width="8.5703125" style="286" customWidth="1"/>
    <col min="6403" max="6403" width="18.28515625" style="286" customWidth="1"/>
    <col min="6404" max="6404" width="18.85546875" style="286" customWidth="1"/>
    <col min="6405" max="6405" width="35" style="286" customWidth="1"/>
    <col min="6406" max="6406" width="8.7109375" style="286" customWidth="1"/>
    <col min="6407" max="6407" width="18.42578125" style="286" customWidth="1"/>
    <col min="6408" max="6408" width="18.28515625" style="286" customWidth="1"/>
    <col min="6409" max="6409" width="20.85546875" style="286" customWidth="1"/>
    <col min="6410" max="6410" width="23.42578125" style="286" bestFit="1" customWidth="1"/>
    <col min="6411" max="6411" width="11.42578125" style="286"/>
    <col min="6412" max="6412" width="21" style="286" customWidth="1"/>
    <col min="6413" max="6413" width="17.140625" style="286" bestFit="1" customWidth="1"/>
    <col min="6414" max="6414" width="18.42578125" style="286" bestFit="1" customWidth="1"/>
    <col min="6415" max="6415" width="15.5703125" style="286" bestFit="1" customWidth="1"/>
    <col min="6416" max="6656" width="11.42578125" style="286"/>
    <col min="6657" max="6657" width="33.28515625" style="286" customWidth="1"/>
    <col min="6658" max="6658" width="8.5703125" style="286" customWidth="1"/>
    <col min="6659" max="6659" width="18.28515625" style="286" customWidth="1"/>
    <col min="6660" max="6660" width="18.85546875" style="286" customWidth="1"/>
    <col min="6661" max="6661" width="35" style="286" customWidth="1"/>
    <col min="6662" max="6662" width="8.7109375" style="286" customWidth="1"/>
    <col min="6663" max="6663" width="18.42578125" style="286" customWidth="1"/>
    <col min="6664" max="6664" width="18.28515625" style="286" customWidth="1"/>
    <col min="6665" max="6665" width="20.85546875" style="286" customWidth="1"/>
    <col min="6666" max="6666" width="23.42578125" style="286" bestFit="1" customWidth="1"/>
    <col min="6667" max="6667" width="11.42578125" style="286"/>
    <col min="6668" max="6668" width="21" style="286" customWidth="1"/>
    <col min="6669" max="6669" width="17.140625" style="286" bestFit="1" customWidth="1"/>
    <col min="6670" max="6670" width="18.42578125" style="286" bestFit="1" customWidth="1"/>
    <col min="6671" max="6671" width="15.5703125" style="286" bestFit="1" customWidth="1"/>
    <col min="6672" max="6912" width="11.42578125" style="286"/>
    <col min="6913" max="6913" width="33.28515625" style="286" customWidth="1"/>
    <col min="6914" max="6914" width="8.5703125" style="286" customWidth="1"/>
    <col min="6915" max="6915" width="18.28515625" style="286" customWidth="1"/>
    <col min="6916" max="6916" width="18.85546875" style="286" customWidth="1"/>
    <col min="6917" max="6917" width="35" style="286" customWidth="1"/>
    <col min="6918" max="6918" width="8.7109375" style="286" customWidth="1"/>
    <col min="6919" max="6919" width="18.42578125" style="286" customWidth="1"/>
    <col min="6920" max="6920" width="18.28515625" style="286" customWidth="1"/>
    <col min="6921" max="6921" width="20.85546875" style="286" customWidth="1"/>
    <col min="6922" max="6922" width="23.42578125" style="286" bestFit="1" customWidth="1"/>
    <col min="6923" max="6923" width="11.42578125" style="286"/>
    <col min="6924" max="6924" width="21" style="286" customWidth="1"/>
    <col min="6925" max="6925" width="17.140625" style="286" bestFit="1" customWidth="1"/>
    <col min="6926" max="6926" width="18.42578125" style="286" bestFit="1" customWidth="1"/>
    <col min="6927" max="6927" width="15.5703125" style="286" bestFit="1" customWidth="1"/>
    <col min="6928" max="7168" width="11.42578125" style="286"/>
    <col min="7169" max="7169" width="33.28515625" style="286" customWidth="1"/>
    <col min="7170" max="7170" width="8.5703125" style="286" customWidth="1"/>
    <col min="7171" max="7171" width="18.28515625" style="286" customWidth="1"/>
    <col min="7172" max="7172" width="18.85546875" style="286" customWidth="1"/>
    <col min="7173" max="7173" width="35" style="286" customWidth="1"/>
    <col min="7174" max="7174" width="8.7109375" style="286" customWidth="1"/>
    <col min="7175" max="7175" width="18.42578125" style="286" customWidth="1"/>
    <col min="7176" max="7176" width="18.28515625" style="286" customWidth="1"/>
    <col min="7177" max="7177" width="20.85546875" style="286" customWidth="1"/>
    <col min="7178" max="7178" width="23.42578125" style="286" bestFit="1" customWidth="1"/>
    <col min="7179" max="7179" width="11.42578125" style="286"/>
    <col min="7180" max="7180" width="21" style="286" customWidth="1"/>
    <col min="7181" max="7181" width="17.140625" style="286" bestFit="1" customWidth="1"/>
    <col min="7182" max="7182" width="18.42578125" style="286" bestFit="1" customWidth="1"/>
    <col min="7183" max="7183" width="15.5703125" style="286" bestFit="1" customWidth="1"/>
    <col min="7184" max="7424" width="11.42578125" style="286"/>
    <col min="7425" max="7425" width="33.28515625" style="286" customWidth="1"/>
    <col min="7426" max="7426" width="8.5703125" style="286" customWidth="1"/>
    <col min="7427" max="7427" width="18.28515625" style="286" customWidth="1"/>
    <col min="7428" max="7428" width="18.85546875" style="286" customWidth="1"/>
    <col min="7429" max="7429" width="35" style="286" customWidth="1"/>
    <col min="7430" max="7430" width="8.7109375" style="286" customWidth="1"/>
    <col min="7431" max="7431" width="18.42578125" style="286" customWidth="1"/>
    <col min="7432" max="7432" width="18.28515625" style="286" customWidth="1"/>
    <col min="7433" max="7433" width="20.85546875" style="286" customWidth="1"/>
    <col min="7434" max="7434" width="23.42578125" style="286" bestFit="1" customWidth="1"/>
    <col min="7435" max="7435" width="11.42578125" style="286"/>
    <col min="7436" max="7436" width="21" style="286" customWidth="1"/>
    <col min="7437" max="7437" width="17.140625" style="286" bestFit="1" customWidth="1"/>
    <col min="7438" max="7438" width="18.42578125" style="286" bestFit="1" customWidth="1"/>
    <col min="7439" max="7439" width="15.5703125" style="286" bestFit="1" customWidth="1"/>
    <col min="7440" max="7680" width="11.42578125" style="286"/>
    <col min="7681" max="7681" width="33.28515625" style="286" customWidth="1"/>
    <col min="7682" max="7682" width="8.5703125" style="286" customWidth="1"/>
    <col min="7683" max="7683" width="18.28515625" style="286" customWidth="1"/>
    <col min="7684" max="7684" width="18.85546875" style="286" customWidth="1"/>
    <col min="7685" max="7685" width="35" style="286" customWidth="1"/>
    <col min="7686" max="7686" width="8.7109375" style="286" customWidth="1"/>
    <col min="7687" max="7687" width="18.42578125" style="286" customWidth="1"/>
    <col min="7688" max="7688" width="18.28515625" style="286" customWidth="1"/>
    <col min="7689" max="7689" width="20.85546875" style="286" customWidth="1"/>
    <col min="7690" max="7690" width="23.42578125" style="286" bestFit="1" customWidth="1"/>
    <col min="7691" max="7691" width="11.42578125" style="286"/>
    <col min="7692" max="7692" width="21" style="286" customWidth="1"/>
    <col min="7693" max="7693" width="17.140625" style="286" bestFit="1" customWidth="1"/>
    <col min="7694" max="7694" width="18.42578125" style="286" bestFit="1" customWidth="1"/>
    <col min="7695" max="7695" width="15.5703125" style="286" bestFit="1" customWidth="1"/>
    <col min="7696" max="7936" width="11.42578125" style="286"/>
    <col min="7937" max="7937" width="33.28515625" style="286" customWidth="1"/>
    <col min="7938" max="7938" width="8.5703125" style="286" customWidth="1"/>
    <col min="7939" max="7939" width="18.28515625" style="286" customWidth="1"/>
    <col min="7940" max="7940" width="18.85546875" style="286" customWidth="1"/>
    <col min="7941" max="7941" width="35" style="286" customWidth="1"/>
    <col min="7942" max="7942" width="8.7109375" style="286" customWidth="1"/>
    <col min="7943" max="7943" width="18.42578125" style="286" customWidth="1"/>
    <col min="7944" max="7944" width="18.28515625" style="286" customWidth="1"/>
    <col min="7945" max="7945" width="20.85546875" style="286" customWidth="1"/>
    <col min="7946" max="7946" width="23.42578125" style="286" bestFit="1" customWidth="1"/>
    <col min="7947" max="7947" width="11.42578125" style="286"/>
    <col min="7948" max="7948" width="21" style="286" customWidth="1"/>
    <col min="7949" max="7949" width="17.140625" style="286" bestFit="1" customWidth="1"/>
    <col min="7950" max="7950" width="18.42578125" style="286" bestFit="1" customWidth="1"/>
    <col min="7951" max="7951" width="15.5703125" style="286" bestFit="1" customWidth="1"/>
    <col min="7952" max="8192" width="11.42578125" style="286"/>
    <col min="8193" max="8193" width="33.28515625" style="286" customWidth="1"/>
    <col min="8194" max="8194" width="8.5703125" style="286" customWidth="1"/>
    <col min="8195" max="8195" width="18.28515625" style="286" customWidth="1"/>
    <col min="8196" max="8196" width="18.85546875" style="286" customWidth="1"/>
    <col min="8197" max="8197" width="35" style="286" customWidth="1"/>
    <col min="8198" max="8198" width="8.7109375" style="286" customWidth="1"/>
    <col min="8199" max="8199" width="18.42578125" style="286" customWidth="1"/>
    <col min="8200" max="8200" width="18.28515625" style="286" customWidth="1"/>
    <col min="8201" max="8201" width="20.85546875" style="286" customWidth="1"/>
    <col min="8202" max="8202" width="23.42578125" style="286" bestFit="1" customWidth="1"/>
    <col min="8203" max="8203" width="11.42578125" style="286"/>
    <col min="8204" max="8204" width="21" style="286" customWidth="1"/>
    <col min="8205" max="8205" width="17.140625" style="286" bestFit="1" customWidth="1"/>
    <col min="8206" max="8206" width="18.42578125" style="286" bestFit="1" customWidth="1"/>
    <col min="8207" max="8207" width="15.5703125" style="286" bestFit="1" customWidth="1"/>
    <col min="8208" max="8448" width="11.42578125" style="286"/>
    <col min="8449" max="8449" width="33.28515625" style="286" customWidth="1"/>
    <col min="8450" max="8450" width="8.5703125" style="286" customWidth="1"/>
    <col min="8451" max="8451" width="18.28515625" style="286" customWidth="1"/>
    <col min="8452" max="8452" width="18.85546875" style="286" customWidth="1"/>
    <col min="8453" max="8453" width="35" style="286" customWidth="1"/>
    <col min="8454" max="8454" width="8.7109375" style="286" customWidth="1"/>
    <col min="8455" max="8455" width="18.42578125" style="286" customWidth="1"/>
    <col min="8456" max="8456" width="18.28515625" style="286" customWidth="1"/>
    <col min="8457" max="8457" width="20.85546875" style="286" customWidth="1"/>
    <col min="8458" max="8458" width="23.42578125" style="286" bestFit="1" customWidth="1"/>
    <col min="8459" max="8459" width="11.42578125" style="286"/>
    <col min="8460" max="8460" width="21" style="286" customWidth="1"/>
    <col min="8461" max="8461" width="17.140625" style="286" bestFit="1" customWidth="1"/>
    <col min="8462" max="8462" width="18.42578125" style="286" bestFit="1" customWidth="1"/>
    <col min="8463" max="8463" width="15.5703125" style="286" bestFit="1" customWidth="1"/>
    <col min="8464" max="8704" width="11.42578125" style="286"/>
    <col min="8705" max="8705" width="33.28515625" style="286" customWidth="1"/>
    <col min="8706" max="8706" width="8.5703125" style="286" customWidth="1"/>
    <col min="8707" max="8707" width="18.28515625" style="286" customWidth="1"/>
    <col min="8708" max="8708" width="18.85546875" style="286" customWidth="1"/>
    <col min="8709" max="8709" width="35" style="286" customWidth="1"/>
    <col min="8710" max="8710" width="8.7109375" style="286" customWidth="1"/>
    <col min="8711" max="8711" width="18.42578125" style="286" customWidth="1"/>
    <col min="8712" max="8712" width="18.28515625" style="286" customWidth="1"/>
    <col min="8713" max="8713" width="20.85546875" style="286" customWidth="1"/>
    <col min="8714" max="8714" width="23.42578125" style="286" bestFit="1" customWidth="1"/>
    <col min="8715" max="8715" width="11.42578125" style="286"/>
    <col min="8716" max="8716" width="21" style="286" customWidth="1"/>
    <col min="8717" max="8717" width="17.140625" style="286" bestFit="1" customWidth="1"/>
    <col min="8718" max="8718" width="18.42578125" style="286" bestFit="1" customWidth="1"/>
    <col min="8719" max="8719" width="15.5703125" style="286" bestFit="1" customWidth="1"/>
    <col min="8720" max="8960" width="11.42578125" style="286"/>
    <col min="8961" max="8961" width="33.28515625" style="286" customWidth="1"/>
    <col min="8962" max="8962" width="8.5703125" style="286" customWidth="1"/>
    <col min="8963" max="8963" width="18.28515625" style="286" customWidth="1"/>
    <col min="8964" max="8964" width="18.85546875" style="286" customWidth="1"/>
    <col min="8965" max="8965" width="35" style="286" customWidth="1"/>
    <col min="8966" max="8966" width="8.7109375" style="286" customWidth="1"/>
    <col min="8967" max="8967" width="18.42578125" style="286" customWidth="1"/>
    <col min="8968" max="8968" width="18.28515625" style="286" customWidth="1"/>
    <col min="8969" max="8969" width="20.85546875" style="286" customWidth="1"/>
    <col min="8970" max="8970" width="23.42578125" style="286" bestFit="1" customWidth="1"/>
    <col min="8971" max="8971" width="11.42578125" style="286"/>
    <col min="8972" max="8972" width="21" style="286" customWidth="1"/>
    <col min="8973" max="8973" width="17.140625" style="286" bestFit="1" customWidth="1"/>
    <col min="8974" max="8974" width="18.42578125" style="286" bestFit="1" customWidth="1"/>
    <col min="8975" max="8975" width="15.5703125" style="286" bestFit="1" customWidth="1"/>
    <col min="8976" max="9216" width="11.42578125" style="286"/>
    <col min="9217" max="9217" width="33.28515625" style="286" customWidth="1"/>
    <col min="9218" max="9218" width="8.5703125" style="286" customWidth="1"/>
    <col min="9219" max="9219" width="18.28515625" style="286" customWidth="1"/>
    <col min="9220" max="9220" width="18.85546875" style="286" customWidth="1"/>
    <col min="9221" max="9221" width="35" style="286" customWidth="1"/>
    <col min="9222" max="9222" width="8.7109375" style="286" customWidth="1"/>
    <col min="9223" max="9223" width="18.42578125" style="286" customWidth="1"/>
    <col min="9224" max="9224" width="18.28515625" style="286" customWidth="1"/>
    <col min="9225" max="9225" width="20.85546875" style="286" customWidth="1"/>
    <col min="9226" max="9226" width="23.42578125" style="286" bestFit="1" customWidth="1"/>
    <col min="9227" max="9227" width="11.42578125" style="286"/>
    <col min="9228" max="9228" width="21" style="286" customWidth="1"/>
    <col min="9229" max="9229" width="17.140625" style="286" bestFit="1" customWidth="1"/>
    <col min="9230" max="9230" width="18.42578125" style="286" bestFit="1" customWidth="1"/>
    <col min="9231" max="9231" width="15.5703125" style="286" bestFit="1" customWidth="1"/>
    <col min="9232" max="9472" width="11.42578125" style="286"/>
    <col min="9473" max="9473" width="33.28515625" style="286" customWidth="1"/>
    <col min="9474" max="9474" width="8.5703125" style="286" customWidth="1"/>
    <col min="9475" max="9475" width="18.28515625" style="286" customWidth="1"/>
    <col min="9476" max="9476" width="18.85546875" style="286" customWidth="1"/>
    <col min="9477" max="9477" width="35" style="286" customWidth="1"/>
    <col min="9478" max="9478" width="8.7109375" style="286" customWidth="1"/>
    <col min="9479" max="9479" width="18.42578125" style="286" customWidth="1"/>
    <col min="9480" max="9480" width="18.28515625" style="286" customWidth="1"/>
    <col min="9481" max="9481" width="20.85546875" style="286" customWidth="1"/>
    <col min="9482" max="9482" width="23.42578125" style="286" bestFit="1" customWidth="1"/>
    <col min="9483" max="9483" width="11.42578125" style="286"/>
    <col min="9484" max="9484" width="21" style="286" customWidth="1"/>
    <col min="9485" max="9485" width="17.140625" style="286" bestFit="1" customWidth="1"/>
    <col min="9486" max="9486" width="18.42578125" style="286" bestFit="1" customWidth="1"/>
    <col min="9487" max="9487" width="15.5703125" style="286" bestFit="1" customWidth="1"/>
    <col min="9488" max="9728" width="11.42578125" style="286"/>
    <col min="9729" max="9729" width="33.28515625" style="286" customWidth="1"/>
    <col min="9730" max="9730" width="8.5703125" style="286" customWidth="1"/>
    <col min="9731" max="9731" width="18.28515625" style="286" customWidth="1"/>
    <col min="9732" max="9732" width="18.85546875" style="286" customWidth="1"/>
    <col min="9733" max="9733" width="35" style="286" customWidth="1"/>
    <col min="9734" max="9734" width="8.7109375" style="286" customWidth="1"/>
    <col min="9735" max="9735" width="18.42578125" style="286" customWidth="1"/>
    <col min="9736" max="9736" width="18.28515625" style="286" customWidth="1"/>
    <col min="9737" max="9737" width="20.85546875" style="286" customWidth="1"/>
    <col min="9738" max="9738" width="23.42578125" style="286" bestFit="1" customWidth="1"/>
    <col min="9739" max="9739" width="11.42578125" style="286"/>
    <col min="9740" max="9740" width="21" style="286" customWidth="1"/>
    <col min="9741" max="9741" width="17.140625" style="286" bestFit="1" customWidth="1"/>
    <col min="9742" max="9742" width="18.42578125" style="286" bestFit="1" customWidth="1"/>
    <col min="9743" max="9743" width="15.5703125" style="286" bestFit="1" customWidth="1"/>
    <col min="9744" max="9984" width="11.42578125" style="286"/>
    <col min="9985" max="9985" width="33.28515625" style="286" customWidth="1"/>
    <col min="9986" max="9986" width="8.5703125" style="286" customWidth="1"/>
    <col min="9987" max="9987" width="18.28515625" style="286" customWidth="1"/>
    <col min="9988" max="9988" width="18.85546875" style="286" customWidth="1"/>
    <col min="9989" max="9989" width="35" style="286" customWidth="1"/>
    <col min="9990" max="9990" width="8.7109375" style="286" customWidth="1"/>
    <col min="9991" max="9991" width="18.42578125" style="286" customWidth="1"/>
    <col min="9992" max="9992" width="18.28515625" style="286" customWidth="1"/>
    <col min="9993" max="9993" width="20.85546875" style="286" customWidth="1"/>
    <col min="9994" max="9994" width="23.42578125" style="286" bestFit="1" customWidth="1"/>
    <col min="9995" max="9995" width="11.42578125" style="286"/>
    <col min="9996" max="9996" width="21" style="286" customWidth="1"/>
    <col min="9997" max="9997" width="17.140625" style="286" bestFit="1" customWidth="1"/>
    <col min="9998" max="9998" width="18.42578125" style="286" bestFit="1" customWidth="1"/>
    <col min="9999" max="9999" width="15.5703125" style="286" bestFit="1" customWidth="1"/>
    <col min="10000" max="10240" width="11.42578125" style="286"/>
    <col min="10241" max="10241" width="33.28515625" style="286" customWidth="1"/>
    <col min="10242" max="10242" width="8.5703125" style="286" customWidth="1"/>
    <col min="10243" max="10243" width="18.28515625" style="286" customWidth="1"/>
    <col min="10244" max="10244" width="18.85546875" style="286" customWidth="1"/>
    <col min="10245" max="10245" width="35" style="286" customWidth="1"/>
    <col min="10246" max="10246" width="8.7109375" style="286" customWidth="1"/>
    <col min="10247" max="10247" width="18.42578125" style="286" customWidth="1"/>
    <col min="10248" max="10248" width="18.28515625" style="286" customWidth="1"/>
    <col min="10249" max="10249" width="20.85546875" style="286" customWidth="1"/>
    <col min="10250" max="10250" width="23.42578125" style="286" bestFit="1" customWidth="1"/>
    <col min="10251" max="10251" width="11.42578125" style="286"/>
    <col min="10252" max="10252" width="21" style="286" customWidth="1"/>
    <col min="10253" max="10253" width="17.140625" style="286" bestFit="1" customWidth="1"/>
    <col min="10254" max="10254" width="18.42578125" style="286" bestFit="1" customWidth="1"/>
    <col min="10255" max="10255" width="15.5703125" style="286" bestFit="1" customWidth="1"/>
    <col min="10256" max="10496" width="11.42578125" style="286"/>
    <col min="10497" max="10497" width="33.28515625" style="286" customWidth="1"/>
    <col min="10498" max="10498" width="8.5703125" style="286" customWidth="1"/>
    <col min="10499" max="10499" width="18.28515625" style="286" customWidth="1"/>
    <col min="10500" max="10500" width="18.85546875" style="286" customWidth="1"/>
    <col min="10501" max="10501" width="35" style="286" customWidth="1"/>
    <col min="10502" max="10502" width="8.7109375" style="286" customWidth="1"/>
    <col min="10503" max="10503" width="18.42578125" style="286" customWidth="1"/>
    <col min="10504" max="10504" width="18.28515625" style="286" customWidth="1"/>
    <col min="10505" max="10505" width="20.85546875" style="286" customWidth="1"/>
    <col min="10506" max="10506" width="23.42578125" style="286" bestFit="1" customWidth="1"/>
    <col min="10507" max="10507" width="11.42578125" style="286"/>
    <col min="10508" max="10508" width="21" style="286" customWidth="1"/>
    <col min="10509" max="10509" width="17.140625" style="286" bestFit="1" customWidth="1"/>
    <col min="10510" max="10510" width="18.42578125" style="286" bestFit="1" customWidth="1"/>
    <col min="10511" max="10511" width="15.5703125" style="286" bestFit="1" customWidth="1"/>
    <col min="10512" max="10752" width="11.42578125" style="286"/>
    <col min="10753" max="10753" width="33.28515625" style="286" customWidth="1"/>
    <col min="10754" max="10754" width="8.5703125" style="286" customWidth="1"/>
    <col min="10755" max="10755" width="18.28515625" style="286" customWidth="1"/>
    <col min="10756" max="10756" width="18.85546875" style="286" customWidth="1"/>
    <col min="10757" max="10757" width="35" style="286" customWidth="1"/>
    <col min="10758" max="10758" width="8.7109375" style="286" customWidth="1"/>
    <col min="10759" max="10759" width="18.42578125" style="286" customWidth="1"/>
    <col min="10760" max="10760" width="18.28515625" style="286" customWidth="1"/>
    <col min="10761" max="10761" width="20.85546875" style="286" customWidth="1"/>
    <col min="10762" max="10762" width="23.42578125" style="286" bestFit="1" customWidth="1"/>
    <col min="10763" max="10763" width="11.42578125" style="286"/>
    <col min="10764" max="10764" width="21" style="286" customWidth="1"/>
    <col min="10765" max="10765" width="17.140625" style="286" bestFit="1" customWidth="1"/>
    <col min="10766" max="10766" width="18.42578125" style="286" bestFit="1" customWidth="1"/>
    <col min="10767" max="10767" width="15.5703125" style="286" bestFit="1" customWidth="1"/>
    <col min="10768" max="11008" width="11.42578125" style="286"/>
    <col min="11009" max="11009" width="33.28515625" style="286" customWidth="1"/>
    <col min="11010" max="11010" width="8.5703125" style="286" customWidth="1"/>
    <col min="11011" max="11011" width="18.28515625" style="286" customWidth="1"/>
    <col min="11012" max="11012" width="18.85546875" style="286" customWidth="1"/>
    <col min="11013" max="11013" width="35" style="286" customWidth="1"/>
    <col min="11014" max="11014" width="8.7109375" style="286" customWidth="1"/>
    <col min="11015" max="11015" width="18.42578125" style="286" customWidth="1"/>
    <col min="11016" max="11016" width="18.28515625" style="286" customWidth="1"/>
    <col min="11017" max="11017" width="20.85546875" style="286" customWidth="1"/>
    <col min="11018" max="11018" width="23.42578125" style="286" bestFit="1" customWidth="1"/>
    <col min="11019" max="11019" width="11.42578125" style="286"/>
    <col min="11020" max="11020" width="21" style="286" customWidth="1"/>
    <col min="11021" max="11021" width="17.140625" style="286" bestFit="1" customWidth="1"/>
    <col min="11022" max="11022" width="18.42578125" style="286" bestFit="1" customWidth="1"/>
    <col min="11023" max="11023" width="15.5703125" style="286" bestFit="1" customWidth="1"/>
    <col min="11024" max="11264" width="11.42578125" style="286"/>
    <col min="11265" max="11265" width="33.28515625" style="286" customWidth="1"/>
    <col min="11266" max="11266" width="8.5703125" style="286" customWidth="1"/>
    <col min="11267" max="11267" width="18.28515625" style="286" customWidth="1"/>
    <col min="11268" max="11268" width="18.85546875" style="286" customWidth="1"/>
    <col min="11269" max="11269" width="35" style="286" customWidth="1"/>
    <col min="11270" max="11270" width="8.7109375" style="286" customWidth="1"/>
    <col min="11271" max="11271" width="18.42578125" style="286" customWidth="1"/>
    <col min="11272" max="11272" width="18.28515625" style="286" customWidth="1"/>
    <col min="11273" max="11273" width="20.85546875" style="286" customWidth="1"/>
    <col min="11274" max="11274" width="23.42578125" style="286" bestFit="1" customWidth="1"/>
    <col min="11275" max="11275" width="11.42578125" style="286"/>
    <col min="11276" max="11276" width="21" style="286" customWidth="1"/>
    <col min="11277" max="11277" width="17.140625" style="286" bestFit="1" customWidth="1"/>
    <col min="11278" max="11278" width="18.42578125" style="286" bestFit="1" customWidth="1"/>
    <col min="11279" max="11279" width="15.5703125" style="286" bestFit="1" customWidth="1"/>
    <col min="11280" max="11520" width="11.42578125" style="286"/>
    <col min="11521" max="11521" width="33.28515625" style="286" customWidth="1"/>
    <col min="11522" max="11522" width="8.5703125" style="286" customWidth="1"/>
    <col min="11523" max="11523" width="18.28515625" style="286" customWidth="1"/>
    <col min="11524" max="11524" width="18.85546875" style="286" customWidth="1"/>
    <col min="11525" max="11525" width="35" style="286" customWidth="1"/>
    <col min="11526" max="11526" width="8.7109375" style="286" customWidth="1"/>
    <col min="11527" max="11527" width="18.42578125" style="286" customWidth="1"/>
    <col min="11528" max="11528" width="18.28515625" style="286" customWidth="1"/>
    <col min="11529" max="11529" width="20.85546875" style="286" customWidth="1"/>
    <col min="11530" max="11530" width="23.42578125" style="286" bestFit="1" customWidth="1"/>
    <col min="11531" max="11531" width="11.42578125" style="286"/>
    <col min="11532" max="11532" width="21" style="286" customWidth="1"/>
    <col min="11533" max="11533" width="17.140625" style="286" bestFit="1" customWidth="1"/>
    <col min="11534" max="11534" width="18.42578125" style="286" bestFit="1" customWidth="1"/>
    <col min="11535" max="11535" width="15.5703125" style="286" bestFit="1" customWidth="1"/>
    <col min="11536" max="11776" width="11.42578125" style="286"/>
    <col min="11777" max="11777" width="33.28515625" style="286" customWidth="1"/>
    <col min="11778" max="11778" width="8.5703125" style="286" customWidth="1"/>
    <col min="11779" max="11779" width="18.28515625" style="286" customWidth="1"/>
    <col min="11780" max="11780" width="18.85546875" style="286" customWidth="1"/>
    <col min="11781" max="11781" width="35" style="286" customWidth="1"/>
    <col min="11782" max="11782" width="8.7109375" style="286" customWidth="1"/>
    <col min="11783" max="11783" width="18.42578125" style="286" customWidth="1"/>
    <col min="11784" max="11784" width="18.28515625" style="286" customWidth="1"/>
    <col min="11785" max="11785" width="20.85546875" style="286" customWidth="1"/>
    <col min="11786" max="11786" width="23.42578125" style="286" bestFit="1" customWidth="1"/>
    <col min="11787" max="11787" width="11.42578125" style="286"/>
    <col min="11788" max="11788" width="21" style="286" customWidth="1"/>
    <col min="11789" max="11789" width="17.140625" style="286" bestFit="1" customWidth="1"/>
    <col min="11790" max="11790" width="18.42578125" style="286" bestFit="1" customWidth="1"/>
    <col min="11791" max="11791" width="15.5703125" style="286" bestFit="1" customWidth="1"/>
    <col min="11792" max="12032" width="11.42578125" style="286"/>
    <col min="12033" max="12033" width="33.28515625" style="286" customWidth="1"/>
    <col min="12034" max="12034" width="8.5703125" style="286" customWidth="1"/>
    <col min="12035" max="12035" width="18.28515625" style="286" customWidth="1"/>
    <col min="12036" max="12036" width="18.85546875" style="286" customWidth="1"/>
    <col min="12037" max="12037" width="35" style="286" customWidth="1"/>
    <col min="12038" max="12038" width="8.7109375" style="286" customWidth="1"/>
    <col min="12039" max="12039" width="18.42578125" style="286" customWidth="1"/>
    <col min="12040" max="12040" width="18.28515625" style="286" customWidth="1"/>
    <col min="12041" max="12041" width="20.85546875" style="286" customWidth="1"/>
    <col min="12042" max="12042" width="23.42578125" style="286" bestFit="1" customWidth="1"/>
    <col min="12043" max="12043" width="11.42578125" style="286"/>
    <col min="12044" max="12044" width="21" style="286" customWidth="1"/>
    <col min="12045" max="12045" width="17.140625" style="286" bestFit="1" customWidth="1"/>
    <col min="12046" max="12046" width="18.42578125" style="286" bestFit="1" customWidth="1"/>
    <col min="12047" max="12047" width="15.5703125" style="286" bestFit="1" customWidth="1"/>
    <col min="12048" max="12288" width="11.42578125" style="286"/>
    <col min="12289" max="12289" width="33.28515625" style="286" customWidth="1"/>
    <col min="12290" max="12290" width="8.5703125" style="286" customWidth="1"/>
    <col min="12291" max="12291" width="18.28515625" style="286" customWidth="1"/>
    <col min="12292" max="12292" width="18.85546875" style="286" customWidth="1"/>
    <col min="12293" max="12293" width="35" style="286" customWidth="1"/>
    <col min="12294" max="12294" width="8.7109375" style="286" customWidth="1"/>
    <col min="12295" max="12295" width="18.42578125" style="286" customWidth="1"/>
    <col min="12296" max="12296" width="18.28515625" style="286" customWidth="1"/>
    <col min="12297" max="12297" width="20.85546875" style="286" customWidth="1"/>
    <col min="12298" max="12298" width="23.42578125" style="286" bestFit="1" customWidth="1"/>
    <col min="12299" max="12299" width="11.42578125" style="286"/>
    <col min="12300" max="12300" width="21" style="286" customWidth="1"/>
    <col min="12301" max="12301" width="17.140625" style="286" bestFit="1" customWidth="1"/>
    <col min="12302" max="12302" width="18.42578125" style="286" bestFit="1" customWidth="1"/>
    <col min="12303" max="12303" width="15.5703125" style="286" bestFit="1" customWidth="1"/>
    <col min="12304" max="12544" width="11.42578125" style="286"/>
    <col min="12545" max="12545" width="33.28515625" style="286" customWidth="1"/>
    <col min="12546" max="12546" width="8.5703125" style="286" customWidth="1"/>
    <col min="12547" max="12547" width="18.28515625" style="286" customWidth="1"/>
    <col min="12548" max="12548" width="18.85546875" style="286" customWidth="1"/>
    <col min="12549" max="12549" width="35" style="286" customWidth="1"/>
    <col min="12550" max="12550" width="8.7109375" style="286" customWidth="1"/>
    <col min="12551" max="12551" width="18.42578125" style="286" customWidth="1"/>
    <col min="12552" max="12552" width="18.28515625" style="286" customWidth="1"/>
    <col min="12553" max="12553" width="20.85546875" style="286" customWidth="1"/>
    <col min="12554" max="12554" width="23.42578125" style="286" bestFit="1" customWidth="1"/>
    <col min="12555" max="12555" width="11.42578125" style="286"/>
    <col min="12556" max="12556" width="21" style="286" customWidth="1"/>
    <col min="12557" max="12557" width="17.140625" style="286" bestFit="1" customWidth="1"/>
    <col min="12558" max="12558" width="18.42578125" style="286" bestFit="1" customWidth="1"/>
    <col min="12559" max="12559" width="15.5703125" style="286" bestFit="1" customWidth="1"/>
    <col min="12560" max="12800" width="11.42578125" style="286"/>
    <col min="12801" max="12801" width="33.28515625" style="286" customWidth="1"/>
    <col min="12802" max="12802" width="8.5703125" style="286" customWidth="1"/>
    <col min="12803" max="12803" width="18.28515625" style="286" customWidth="1"/>
    <col min="12804" max="12804" width="18.85546875" style="286" customWidth="1"/>
    <col min="12805" max="12805" width="35" style="286" customWidth="1"/>
    <col min="12806" max="12806" width="8.7109375" style="286" customWidth="1"/>
    <col min="12807" max="12807" width="18.42578125" style="286" customWidth="1"/>
    <col min="12808" max="12808" width="18.28515625" style="286" customWidth="1"/>
    <col min="12809" max="12809" width="20.85546875" style="286" customWidth="1"/>
    <col min="12810" max="12810" width="23.42578125" style="286" bestFit="1" customWidth="1"/>
    <col min="12811" max="12811" width="11.42578125" style="286"/>
    <col min="12812" max="12812" width="21" style="286" customWidth="1"/>
    <col min="12813" max="12813" width="17.140625" style="286" bestFit="1" customWidth="1"/>
    <col min="12814" max="12814" width="18.42578125" style="286" bestFit="1" customWidth="1"/>
    <col min="12815" max="12815" width="15.5703125" style="286" bestFit="1" customWidth="1"/>
    <col min="12816" max="13056" width="11.42578125" style="286"/>
    <col min="13057" max="13057" width="33.28515625" style="286" customWidth="1"/>
    <col min="13058" max="13058" width="8.5703125" style="286" customWidth="1"/>
    <col min="13059" max="13059" width="18.28515625" style="286" customWidth="1"/>
    <col min="13060" max="13060" width="18.85546875" style="286" customWidth="1"/>
    <col min="13061" max="13061" width="35" style="286" customWidth="1"/>
    <col min="13062" max="13062" width="8.7109375" style="286" customWidth="1"/>
    <col min="13063" max="13063" width="18.42578125" style="286" customWidth="1"/>
    <col min="13064" max="13064" width="18.28515625" style="286" customWidth="1"/>
    <col min="13065" max="13065" width="20.85546875" style="286" customWidth="1"/>
    <col min="13066" max="13066" width="23.42578125" style="286" bestFit="1" customWidth="1"/>
    <col min="13067" max="13067" width="11.42578125" style="286"/>
    <col min="13068" max="13068" width="21" style="286" customWidth="1"/>
    <col min="13069" max="13069" width="17.140625" style="286" bestFit="1" customWidth="1"/>
    <col min="13070" max="13070" width="18.42578125" style="286" bestFit="1" customWidth="1"/>
    <col min="13071" max="13071" width="15.5703125" style="286" bestFit="1" customWidth="1"/>
    <col min="13072" max="13312" width="11.42578125" style="286"/>
    <col min="13313" max="13313" width="33.28515625" style="286" customWidth="1"/>
    <col min="13314" max="13314" width="8.5703125" style="286" customWidth="1"/>
    <col min="13315" max="13315" width="18.28515625" style="286" customWidth="1"/>
    <col min="13316" max="13316" width="18.85546875" style="286" customWidth="1"/>
    <col min="13317" max="13317" width="35" style="286" customWidth="1"/>
    <col min="13318" max="13318" width="8.7109375" style="286" customWidth="1"/>
    <col min="13319" max="13319" width="18.42578125" style="286" customWidth="1"/>
    <col min="13320" max="13320" width="18.28515625" style="286" customWidth="1"/>
    <col min="13321" max="13321" width="20.85546875" style="286" customWidth="1"/>
    <col min="13322" max="13322" width="23.42578125" style="286" bestFit="1" customWidth="1"/>
    <col min="13323" max="13323" width="11.42578125" style="286"/>
    <col min="13324" max="13324" width="21" style="286" customWidth="1"/>
    <col min="13325" max="13325" width="17.140625" style="286" bestFit="1" customWidth="1"/>
    <col min="13326" max="13326" width="18.42578125" style="286" bestFit="1" customWidth="1"/>
    <col min="13327" max="13327" width="15.5703125" style="286" bestFit="1" customWidth="1"/>
    <col min="13328" max="13568" width="11.42578125" style="286"/>
    <col min="13569" max="13569" width="33.28515625" style="286" customWidth="1"/>
    <col min="13570" max="13570" width="8.5703125" style="286" customWidth="1"/>
    <col min="13571" max="13571" width="18.28515625" style="286" customWidth="1"/>
    <col min="13572" max="13572" width="18.85546875" style="286" customWidth="1"/>
    <col min="13573" max="13573" width="35" style="286" customWidth="1"/>
    <col min="13574" max="13574" width="8.7109375" style="286" customWidth="1"/>
    <col min="13575" max="13575" width="18.42578125" style="286" customWidth="1"/>
    <col min="13576" max="13576" width="18.28515625" style="286" customWidth="1"/>
    <col min="13577" max="13577" width="20.85546875" style="286" customWidth="1"/>
    <col min="13578" max="13578" width="23.42578125" style="286" bestFit="1" customWidth="1"/>
    <col min="13579" max="13579" width="11.42578125" style="286"/>
    <col min="13580" max="13580" width="21" style="286" customWidth="1"/>
    <col min="13581" max="13581" width="17.140625" style="286" bestFit="1" customWidth="1"/>
    <col min="13582" max="13582" width="18.42578125" style="286" bestFit="1" customWidth="1"/>
    <col min="13583" max="13583" width="15.5703125" style="286" bestFit="1" customWidth="1"/>
    <col min="13584" max="13824" width="11.42578125" style="286"/>
    <col min="13825" max="13825" width="33.28515625" style="286" customWidth="1"/>
    <col min="13826" max="13826" width="8.5703125" style="286" customWidth="1"/>
    <col min="13827" max="13827" width="18.28515625" style="286" customWidth="1"/>
    <col min="13828" max="13828" width="18.85546875" style="286" customWidth="1"/>
    <col min="13829" max="13829" width="35" style="286" customWidth="1"/>
    <col min="13830" max="13830" width="8.7109375" style="286" customWidth="1"/>
    <col min="13831" max="13831" width="18.42578125" style="286" customWidth="1"/>
    <col min="13832" max="13832" width="18.28515625" style="286" customWidth="1"/>
    <col min="13833" max="13833" width="20.85546875" style="286" customWidth="1"/>
    <col min="13834" max="13834" width="23.42578125" style="286" bestFit="1" customWidth="1"/>
    <col min="13835" max="13835" width="11.42578125" style="286"/>
    <col min="13836" max="13836" width="21" style="286" customWidth="1"/>
    <col min="13837" max="13837" width="17.140625" style="286" bestFit="1" customWidth="1"/>
    <col min="13838" max="13838" width="18.42578125" style="286" bestFit="1" customWidth="1"/>
    <col min="13839" max="13839" width="15.5703125" style="286" bestFit="1" customWidth="1"/>
    <col min="13840" max="14080" width="11.42578125" style="286"/>
    <col min="14081" max="14081" width="33.28515625" style="286" customWidth="1"/>
    <col min="14082" max="14082" width="8.5703125" style="286" customWidth="1"/>
    <col min="14083" max="14083" width="18.28515625" style="286" customWidth="1"/>
    <col min="14084" max="14084" width="18.85546875" style="286" customWidth="1"/>
    <col min="14085" max="14085" width="35" style="286" customWidth="1"/>
    <col min="14086" max="14086" width="8.7109375" style="286" customWidth="1"/>
    <col min="14087" max="14087" width="18.42578125" style="286" customWidth="1"/>
    <col min="14088" max="14088" width="18.28515625" style="286" customWidth="1"/>
    <col min="14089" max="14089" width="20.85546875" style="286" customWidth="1"/>
    <col min="14090" max="14090" width="23.42578125" style="286" bestFit="1" customWidth="1"/>
    <col min="14091" max="14091" width="11.42578125" style="286"/>
    <col min="14092" max="14092" width="21" style="286" customWidth="1"/>
    <col min="14093" max="14093" width="17.140625" style="286" bestFit="1" customWidth="1"/>
    <col min="14094" max="14094" width="18.42578125" style="286" bestFit="1" customWidth="1"/>
    <col min="14095" max="14095" width="15.5703125" style="286" bestFit="1" customWidth="1"/>
    <col min="14096" max="14336" width="11.42578125" style="286"/>
    <col min="14337" max="14337" width="33.28515625" style="286" customWidth="1"/>
    <col min="14338" max="14338" width="8.5703125" style="286" customWidth="1"/>
    <col min="14339" max="14339" width="18.28515625" style="286" customWidth="1"/>
    <col min="14340" max="14340" width="18.85546875" style="286" customWidth="1"/>
    <col min="14341" max="14341" width="35" style="286" customWidth="1"/>
    <col min="14342" max="14342" width="8.7109375" style="286" customWidth="1"/>
    <col min="14343" max="14343" width="18.42578125" style="286" customWidth="1"/>
    <col min="14344" max="14344" width="18.28515625" style="286" customWidth="1"/>
    <col min="14345" max="14345" width="20.85546875" style="286" customWidth="1"/>
    <col min="14346" max="14346" width="23.42578125" style="286" bestFit="1" customWidth="1"/>
    <col min="14347" max="14347" width="11.42578125" style="286"/>
    <col min="14348" max="14348" width="21" style="286" customWidth="1"/>
    <col min="14349" max="14349" width="17.140625" style="286" bestFit="1" customWidth="1"/>
    <col min="14350" max="14350" width="18.42578125" style="286" bestFit="1" customWidth="1"/>
    <col min="14351" max="14351" width="15.5703125" style="286" bestFit="1" customWidth="1"/>
    <col min="14352" max="14592" width="11.42578125" style="286"/>
    <col min="14593" max="14593" width="33.28515625" style="286" customWidth="1"/>
    <col min="14594" max="14594" width="8.5703125" style="286" customWidth="1"/>
    <col min="14595" max="14595" width="18.28515625" style="286" customWidth="1"/>
    <col min="14596" max="14596" width="18.85546875" style="286" customWidth="1"/>
    <col min="14597" max="14597" width="35" style="286" customWidth="1"/>
    <col min="14598" max="14598" width="8.7109375" style="286" customWidth="1"/>
    <col min="14599" max="14599" width="18.42578125" style="286" customWidth="1"/>
    <col min="14600" max="14600" width="18.28515625" style="286" customWidth="1"/>
    <col min="14601" max="14601" width="20.85546875" style="286" customWidth="1"/>
    <col min="14602" max="14602" width="23.42578125" style="286" bestFit="1" customWidth="1"/>
    <col min="14603" max="14603" width="11.42578125" style="286"/>
    <col min="14604" max="14604" width="21" style="286" customWidth="1"/>
    <col min="14605" max="14605" width="17.140625" style="286" bestFit="1" customWidth="1"/>
    <col min="14606" max="14606" width="18.42578125" style="286" bestFit="1" customWidth="1"/>
    <col min="14607" max="14607" width="15.5703125" style="286" bestFit="1" customWidth="1"/>
    <col min="14608" max="14848" width="11.42578125" style="286"/>
    <col min="14849" max="14849" width="33.28515625" style="286" customWidth="1"/>
    <col min="14850" max="14850" width="8.5703125" style="286" customWidth="1"/>
    <col min="14851" max="14851" width="18.28515625" style="286" customWidth="1"/>
    <col min="14852" max="14852" width="18.85546875" style="286" customWidth="1"/>
    <col min="14853" max="14853" width="35" style="286" customWidth="1"/>
    <col min="14854" max="14854" width="8.7109375" style="286" customWidth="1"/>
    <col min="14855" max="14855" width="18.42578125" style="286" customWidth="1"/>
    <col min="14856" max="14856" width="18.28515625" style="286" customWidth="1"/>
    <col min="14857" max="14857" width="20.85546875" style="286" customWidth="1"/>
    <col min="14858" max="14858" width="23.42578125" style="286" bestFit="1" customWidth="1"/>
    <col min="14859" max="14859" width="11.42578125" style="286"/>
    <col min="14860" max="14860" width="21" style="286" customWidth="1"/>
    <col min="14861" max="14861" width="17.140625" style="286" bestFit="1" customWidth="1"/>
    <col min="14862" max="14862" width="18.42578125" style="286" bestFit="1" customWidth="1"/>
    <col min="14863" max="14863" width="15.5703125" style="286" bestFit="1" customWidth="1"/>
    <col min="14864" max="15104" width="11.42578125" style="286"/>
    <col min="15105" max="15105" width="33.28515625" style="286" customWidth="1"/>
    <col min="15106" max="15106" width="8.5703125" style="286" customWidth="1"/>
    <col min="15107" max="15107" width="18.28515625" style="286" customWidth="1"/>
    <col min="15108" max="15108" width="18.85546875" style="286" customWidth="1"/>
    <col min="15109" max="15109" width="35" style="286" customWidth="1"/>
    <col min="15110" max="15110" width="8.7109375" style="286" customWidth="1"/>
    <col min="15111" max="15111" width="18.42578125" style="286" customWidth="1"/>
    <col min="15112" max="15112" width="18.28515625" style="286" customWidth="1"/>
    <col min="15113" max="15113" width="20.85546875" style="286" customWidth="1"/>
    <col min="15114" max="15114" width="23.42578125" style="286" bestFit="1" customWidth="1"/>
    <col min="15115" max="15115" width="11.42578125" style="286"/>
    <col min="15116" max="15116" width="21" style="286" customWidth="1"/>
    <col min="15117" max="15117" width="17.140625" style="286" bestFit="1" customWidth="1"/>
    <col min="15118" max="15118" width="18.42578125" style="286" bestFit="1" customWidth="1"/>
    <col min="15119" max="15119" width="15.5703125" style="286" bestFit="1" customWidth="1"/>
    <col min="15120" max="15360" width="11.42578125" style="286"/>
    <col min="15361" max="15361" width="33.28515625" style="286" customWidth="1"/>
    <col min="15362" max="15362" width="8.5703125" style="286" customWidth="1"/>
    <col min="15363" max="15363" width="18.28515625" style="286" customWidth="1"/>
    <col min="15364" max="15364" width="18.85546875" style="286" customWidth="1"/>
    <col min="15365" max="15365" width="35" style="286" customWidth="1"/>
    <col min="15366" max="15366" width="8.7109375" style="286" customWidth="1"/>
    <col min="15367" max="15367" width="18.42578125" style="286" customWidth="1"/>
    <col min="15368" max="15368" width="18.28515625" style="286" customWidth="1"/>
    <col min="15369" max="15369" width="20.85546875" style="286" customWidth="1"/>
    <col min="15370" max="15370" width="23.42578125" style="286" bestFit="1" customWidth="1"/>
    <col min="15371" max="15371" width="11.42578125" style="286"/>
    <col min="15372" max="15372" width="21" style="286" customWidth="1"/>
    <col min="15373" max="15373" width="17.140625" style="286" bestFit="1" customWidth="1"/>
    <col min="15374" max="15374" width="18.42578125" style="286" bestFit="1" customWidth="1"/>
    <col min="15375" max="15375" width="15.5703125" style="286" bestFit="1" customWidth="1"/>
    <col min="15376" max="15616" width="11.42578125" style="286"/>
    <col min="15617" max="15617" width="33.28515625" style="286" customWidth="1"/>
    <col min="15618" max="15618" width="8.5703125" style="286" customWidth="1"/>
    <col min="15619" max="15619" width="18.28515625" style="286" customWidth="1"/>
    <col min="15620" max="15620" width="18.85546875" style="286" customWidth="1"/>
    <col min="15621" max="15621" width="35" style="286" customWidth="1"/>
    <col min="15622" max="15622" width="8.7109375" style="286" customWidth="1"/>
    <col min="15623" max="15623" width="18.42578125" style="286" customWidth="1"/>
    <col min="15624" max="15624" width="18.28515625" style="286" customWidth="1"/>
    <col min="15625" max="15625" width="20.85546875" style="286" customWidth="1"/>
    <col min="15626" max="15626" width="23.42578125" style="286" bestFit="1" customWidth="1"/>
    <col min="15627" max="15627" width="11.42578125" style="286"/>
    <col min="15628" max="15628" width="21" style="286" customWidth="1"/>
    <col min="15629" max="15629" width="17.140625" style="286" bestFit="1" customWidth="1"/>
    <col min="15630" max="15630" width="18.42578125" style="286" bestFit="1" customWidth="1"/>
    <col min="15631" max="15631" width="15.5703125" style="286" bestFit="1" customWidth="1"/>
    <col min="15632" max="15872" width="11.42578125" style="286"/>
    <col min="15873" max="15873" width="33.28515625" style="286" customWidth="1"/>
    <col min="15874" max="15874" width="8.5703125" style="286" customWidth="1"/>
    <col min="15875" max="15875" width="18.28515625" style="286" customWidth="1"/>
    <col min="15876" max="15876" width="18.85546875" style="286" customWidth="1"/>
    <col min="15877" max="15877" width="35" style="286" customWidth="1"/>
    <col min="15878" max="15878" width="8.7109375" style="286" customWidth="1"/>
    <col min="15879" max="15879" width="18.42578125" style="286" customWidth="1"/>
    <col min="15880" max="15880" width="18.28515625" style="286" customWidth="1"/>
    <col min="15881" max="15881" width="20.85546875" style="286" customWidth="1"/>
    <col min="15882" max="15882" width="23.42578125" style="286" bestFit="1" customWidth="1"/>
    <col min="15883" max="15883" width="11.42578125" style="286"/>
    <col min="15884" max="15884" width="21" style="286" customWidth="1"/>
    <col min="15885" max="15885" width="17.140625" style="286" bestFit="1" customWidth="1"/>
    <col min="15886" max="15886" width="18.42578125" style="286" bestFit="1" customWidth="1"/>
    <col min="15887" max="15887" width="15.5703125" style="286" bestFit="1" customWidth="1"/>
    <col min="15888" max="16128" width="11.42578125" style="286"/>
    <col min="16129" max="16129" width="33.28515625" style="286" customWidth="1"/>
    <col min="16130" max="16130" width="8.5703125" style="286" customWidth="1"/>
    <col min="16131" max="16131" width="18.28515625" style="286" customWidth="1"/>
    <col min="16132" max="16132" width="18.85546875" style="286" customWidth="1"/>
    <col min="16133" max="16133" width="35" style="286" customWidth="1"/>
    <col min="16134" max="16134" width="8.7109375" style="286" customWidth="1"/>
    <col min="16135" max="16135" width="18.42578125" style="286" customWidth="1"/>
    <col min="16136" max="16136" width="18.28515625" style="286" customWidth="1"/>
    <col min="16137" max="16137" width="20.85546875" style="286" customWidth="1"/>
    <col min="16138" max="16138" width="23.42578125" style="286" bestFit="1" customWidth="1"/>
    <col min="16139" max="16139" width="11.42578125" style="286"/>
    <col min="16140" max="16140" width="21" style="286" customWidth="1"/>
    <col min="16141" max="16141" width="17.140625" style="286" bestFit="1" customWidth="1"/>
    <col min="16142" max="16142" width="18.42578125" style="286" bestFit="1" customWidth="1"/>
    <col min="16143" max="16143" width="15.5703125" style="286" bestFit="1" customWidth="1"/>
    <col min="16144" max="16384" width="11.42578125" style="286"/>
  </cols>
  <sheetData>
    <row r="9" spans="1:256" ht="16.5">
      <c r="A9" s="833" t="s">
        <v>557</v>
      </c>
      <c r="B9" s="833"/>
      <c r="C9" s="833"/>
      <c r="D9" s="833"/>
      <c r="E9" s="833"/>
      <c r="F9" s="833"/>
      <c r="G9" s="833"/>
      <c r="H9" s="833"/>
      <c r="I9" s="285"/>
      <c r="J9" s="285"/>
      <c r="K9" s="285"/>
      <c r="L9" s="285"/>
      <c r="M9" s="285"/>
      <c r="N9" s="285"/>
      <c r="O9" s="285"/>
      <c r="P9" s="285"/>
      <c r="Q9" s="285"/>
      <c r="R9" s="285"/>
      <c r="S9" s="285"/>
      <c r="T9" s="285"/>
      <c r="U9" s="285"/>
      <c r="V9" s="285"/>
      <c r="W9" s="285"/>
      <c r="X9" s="285"/>
      <c r="Y9" s="285"/>
      <c r="Z9" s="285"/>
      <c r="AA9" s="285"/>
      <c r="AB9" s="285"/>
      <c r="AC9" s="285"/>
      <c r="AD9" s="285"/>
      <c r="AE9" s="285"/>
      <c r="AF9" s="285"/>
      <c r="AG9" s="285"/>
      <c r="AH9" s="285"/>
      <c r="AI9" s="285"/>
      <c r="AJ9" s="285"/>
      <c r="AK9" s="285"/>
      <c r="AL9" s="285"/>
      <c r="AM9" s="285"/>
      <c r="AN9" s="285"/>
      <c r="AO9" s="285"/>
      <c r="AP9" s="285"/>
      <c r="AQ9" s="285"/>
      <c r="AR9" s="285"/>
      <c r="AS9" s="285"/>
      <c r="AT9" s="285"/>
      <c r="AU9" s="285"/>
      <c r="AV9" s="285"/>
      <c r="AW9" s="285"/>
      <c r="AX9" s="285"/>
      <c r="AY9" s="285"/>
      <c r="AZ9" s="285"/>
      <c r="BA9" s="285"/>
      <c r="BB9" s="285"/>
      <c r="BC9" s="285"/>
      <c r="BD9" s="285"/>
      <c r="BE9" s="285"/>
      <c r="BF9" s="285"/>
      <c r="BG9" s="285"/>
      <c r="BH9" s="285"/>
      <c r="BI9" s="285"/>
      <c r="BJ9" s="285"/>
      <c r="BK9" s="285"/>
      <c r="BL9" s="285"/>
      <c r="BM9" s="285"/>
      <c r="BN9" s="285"/>
      <c r="BO9" s="285"/>
      <c r="BP9" s="285"/>
      <c r="BQ9" s="285"/>
      <c r="BR9" s="285"/>
      <c r="BS9" s="285"/>
      <c r="BT9" s="285"/>
      <c r="BU9" s="285"/>
      <c r="BV9" s="285"/>
      <c r="BW9" s="285"/>
      <c r="BX9" s="285"/>
      <c r="BY9" s="285"/>
      <c r="BZ9" s="285"/>
      <c r="CA9" s="285"/>
      <c r="CB9" s="285"/>
      <c r="CC9" s="285"/>
      <c r="CD9" s="285"/>
      <c r="CE9" s="285"/>
      <c r="CF9" s="285"/>
      <c r="CG9" s="285"/>
      <c r="CH9" s="285"/>
      <c r="CI9" s="285"/>
      <c r="CJ9" s="285"/>
      <c r="CK9" s="285"/>
      <c r="CL9" s="285"/>
      <c r="CM9" s="285"/>
      <c r="CN9" s="285"/>
      <c r="CO9" s="285"/>
      <c r="CP9" s="285"/>
      <c r="CQ9" s="285"/>
      <c r="CR9" s="285"/>
      <c r="CS9" s="285"/>
      <c r="CT9" s="285"/>
      <c r="CU9" s="285"/>
      <c r="CV9" s="285"/>
      <c r="CW9" s="285"/>
      <c r="CX9" s="285"/>
      <c r="CY9" s="285"/>
      <c r="CZ9" s="285"/>
      <c r="DA9" s="285"/>
      <c r="DB9" s="285"/>
      <c r="DC9" s="285"/>
      <c r="DD9" s="285"/>
      <c r="DE9" s="285"/>
      <c r="DF9" s="285"/>
      <c r="DG9" s="285"/>
      <c r="DH9" s="285"/>
      <c r="DI9" s="285"/>
      <c r="DJ9" s="285"/>
      <c r="DK9" s="285"/>
      <c r="DL9" s="285"/>
      <c r="DM9" s="285"/>
      <c r="DN9" s="285"/>
      <c r="DO9" s="285"/>
      <c r="DP9" s="285"/>
      <c r="DQ9" s="285"/>
      <c r="DR9" s="285"/>
      <c r="DS9" s="285"/>
      <c r="DT9" s="285"/>
      <c r="DU9" s="285"/>
      <c r="DV9" s="285"/>
      <c r="DW9" s="285"/>
      <c r="DX9" s="285"/>
      <c r="DY9" s="285"/>
      <c r="DZ9" s="285"/>
      <c r="EA9" s="285"/>
      <c r="EB9" s="285"/>
      <c r="EC9" s="285"/>
      <c r="ED9" s="285"/>
      <c r="EE9" s="285"/>
      <c r="EF9" s="285"/>
      <c r="EG9" s="285"/>
      <c r="EH9" s="285"/>
      <c r="EI9" s="285"/>
      <c r="EJ9" s="285"/>
      <c r="EK9" s="285"/>
      <c r="EL9" s="285"/>
      <c r="EM9" s="285"/>
      <c r="EN9" s="285"/>
      <c r="EO9" s="285"/>
      <c r="EP9" s="285"/>
      <c r="EQ9" s="285"/>
      <c r="ER9" s="285"/>
      <c r="ES9" s="285"/>
      <c r="ET9" s="285"/>
      <c r="EU9" s="285"/>
      <c r="EV9" s="285"/>
      <c r="EW9" s="285"/>
      <c r="EX9" s="285"/>
      <c r="EY9" s="285"/>
      <c r="EZ9" s="285"/>
      <c r="FA9" s="285"/>
      <c r="FB9" s="285"/>
      <c r="FC9" s="285"/>
      <c r="FD9" s="285"/>
      <c r="FE9" s="285"/>
      <c r="FF9" s="285"/>
      <c r="FG9" s="285"/>
      <c r="FH9" s="285"/>
      <c r="FI9" s="285"/>
      <c r="FJ9" s="285"/>
      <c r="FK9" s="285"/>
      <c r="FL9" s="285"/>
      <c r="FM9" s="285"/>
      <c r="FN9" s="285"/>
      <c r="FO9" s="285"/>
      <c r="FP9" s="285"/>
      <c r="FQ9" s="285"/>
      <c r="FR9" s="285"/>
      <c r="FS9" s="285"/>
      <c r="FT9" s="285"/>
      <c r="FU9" s="285"/>
      <c r="FV9" s="285"/>
      <c r="FW9" s="285"/>
      <c r="FX9" s="285"/>
      <c r="FY9" s="285"/>
      <c r="FZ9" s="285"/>
      <c r="GA9" s="285"/>
      <c r="GB9" s="285"/>
      <c r="GC9" s="285"/>
      <c r="GD9" s="285"/>
      <c r="GE9" s="285"/>
      <c r="GF9" s="285"/>
      <c r="GG9" s="285"/>
      <c r="GH9" s="285"/>
      <c r="GI9" s="285"/>
      <c r="GJ9" s="285"/>
      <c r="GK9" s="285"/>
      <c r="GL9" s="285"/>
      <c r="GM9" s="285"/>
      <c r="GN9" s="285"/>
      <c r="GO9" s="285"/>
      <c r="GP9" s="285"/>
      <c r="GQ9" s="285"/>
      <c r="GR9" s="285"/>
      <c r="GS9" s="285"/>
      <c r="GT9" s="285"/>
      <c r="GU9" s="285"/>
      <c r="GV9" s="285"/>
      <c r="GW9" s="285"/>
      <c r="GX9" s="285"/>
      <c r="GY9" s="285"/>
      <c r="GZ9" s="285"/>
      <c r="HA9" s="285"/>
      <c r="HB9" s="285"/>
      <c r="HC9" s="285"/>
      <c r="HD9" s="285"/>
      <c r="HE9" s="285"/>
      <c r="HF9" s="285"/>
      <c r="HG9" s="285"/>
      <c r="HH9" s="285"/>
      <c r="HI9" s="285"/>
      <c r="HJ9" s="285"/>
      <c r="HK9" s="285"/>
      <c r="HL9" s="285"/>
      <c r="HM9" s="285"/>
      <c r="HN9" s="285"/>
      <c r="HO9" s="285"/>
      <c r="HP9" s="285"/>
      <c r="HQ9" s="285"/>
      <c r="HR9" s="285"/>
      <c r="HS9" s="285"/>
      <c r="HT9" s="285"/>
      <c r="HU9" s="285"/>
      <c r="HV9" s="285"/>
      <c r="HW9" s="285"/>
      <c r="HX9" s="285"/>
      <c r="HY9" s="285"/>
      <c r="HZ9" s="285"/>
      <c r="IA9" s="285"/>
      <c r="IB9" s="285"/>
      <c r="IC9" s="285"/>
      <c r="ID9" s="285"/>
      <c r="IE9" s="285"/>
      <c r="IF9" s="285"/>
      <c r="IG9" s="285"/>
      <c r="IH9" s="285"/>
      <c r="II9" s="285"/>
      <c r="IJ9" s="285"/>
      <c r="IK9" s="285"/>
      <c r="IL9" s="285"/>
      <c r="IM9" s="285"/>
      <c r="IN9" s="285"/>
      <c r="IO9" s="285"/>
      <c r="IP9" s="285"/>
      <c r="IQ9" s="285"/>
      <c r="IR9" s="285"/>
      <c r="IS9" s="285"/>
      <c r="IT9" s="285"/>
      <c r="IU9" s="285"/>
      <c r="IV9" s="285"/>
    </row>
    <row r="10" spans="1:256" ht="16.5">
      <c r="A10" s="692"/>
      <c r="B10" s="692"/>
      <c r="C10" s="692"/>
      <c r="D10" s="692"/>
      <c r="E10" s="692"/>
      <c r="F10" s="692"/>
      <c r="G10" s="692"/>
      <c r="H10" s="692"/>
      <c r="I10" s="285"/>
      <c r="J10" s="285"/>
      <c r="K10" s="285"/>
      <c r="L10" s="285"/>
      <c r="M10" s="285"/>
      <c r="N10" s="285"/>
      <c r="O10" s="285"/>
      <c r="P10" s="285"/>
      <c r="Q10" s="285"/>
      <c r="R10" s="285"/>
      <c r="S10" s="285"/>
      <c r="T10" s="285"/>
      <c r="U10" s="285"/>
      <c r="V10" s="285"/>
      <c r="W10" s="285"/>
      <c r="X10" s="285"/>
      <c r="Y10" s="285"/>
      <c r="Z10" s="285"/>
      <c r="AA10" s="285"/>
      <c r="AB10" s="285"/>
      <c r="AC10" s="285"/>
      <c r="AD10" s="285"/>
      <c r="AE10" s="285"/>
      <c r="AF10" s="285"/>
      <c r="AG10" s="285"/>
      <c r="AH10" s="285"/>
      <c r="AI10" s="285"/>
      <c r="AJ10" s="285"/>
      <c r="AK10" s="285"/>
      <c r="AL10" s="285"/>
      <c r="AM10" s="285"/>
      <c r="AN10" s="285"/>
      <c r="AO10" s="285"/>
      <c r="AP10" s="285"/>
      <c r="AQ10" s="285"/>
      <c r="AR10" s="285"/>
      <c r="AS10" s="285"/>
      <c r="AT10" s="285"/>
      <c r="AU10" s="285"/>
      <c r="AV10" s="285"/>
      <c r="AW10" s="285"/>
      <c r="AX10" s="285"/>
      <c r="AY10" s="285"/>
      <c r="AZ10" s="285"/>
      <c r="BA10" s="285"/>
      <c r="BB10" s="285"/>
      <c r="BC10" s="285"/>
      <c r="BD10" s="285"/>
      <c r="BE10" s="285"/>
      <c r="BF10" s="285"/>
      <c r="BG10" s="285"/>
      <c r="BH10" s="285"/>
      <c r="BI10" s="285"/>
      <c r="BJ10" s="285"/>
      <c r="BK10" s="285"/>
      <c r="BL10" s="285"/>
      <c r="BM10" s="285"/>
      <c r="BN10" s="285"/>
      <c r="BO10" s="285"/>
      <c r="BP10" s="285"/>
      <c r="BQ10" s="285"/>
      <c r="BR10" s="285"/>
      <c r="BS10" s="285"/>
      <c r="BT10" s="285"/>
      <c r="BU10" s="285"/>
      <c r="BV10" s="285"/>
      <c r="BW10" s="285"/>
      <c r="BX10" s="285"/>
      <c r="BY10" s="285"/>
      <c r="BZ10" s="285"/>
      <c r="CA10" s="285"/>
      <c r="CB10" s="285"/>
      <c r="CC10" s="285"/>
      <c r="CD10" s="285"/>
      <c r="CE10" s="285"/>
      <c r="CF10" s="285"/>
      <c r="CG10" s="285"/>
      <c r="CH10" s="285"/>
      <c r="CI10" s="285"/>
      <c r="CJ10" s="285"/>
      <c r="CK10" s="285"/>
      <c r="CL10" s="285"/>
      <c r="CM10" s="285"/>
      <c r="CN10" s="285"/>
      <c r="CO10" s="285"/>
      <c r="CP10" s="285"/>
      <c r="CQ10" s="285"/>
      <c r="CR10" s="285"/>
      <c r="CS10" s="285"/>
      <c r="CT10" s="285"/>
      <c r="CU10" s="285"/>
      <c r="CV10" s="285"/>
      <c r="CW10" s="285"/>
      <c r="CX10" s="285"/>
      <c r="CY10" s="285"/>
      <c r="CZ10" s="285"/>
      <c r="DA10" s="285"/>
      <c r="DB10" s="285"/>
      <c r="DC10" s="285"/>
      <c r="DD10" s="285"/>
      <c r="DE10" s="285"/>
      <c r="DF10" s="285"/>
      <c r="DG10" s="285"/>
      <c r="DH10" s="285"/>
      <c r="DI10" s="285"/>
      <c r="DJ10" s="285"/>
      <c r="DK10" s="285"/>
      <c r="DL10" s="285"/>
      <c r="DM10" s="285"/>
      <c r="DN10" s="285"/>
      <c r="DO10" s="285"/>
      <c r="DP10" s="285"/>
      <c r="DQ10" s="285"/>
      <c r="DR10" s="285"/>
      <c r="DS10" s="285"/>
      <c r="DT10" s="285"/>
      <c r="DU10" s="285"/>
      <c r="DV10" s="285"/>
      <c r="DW10" s="285"/>
      <c r="DX10" s="285"/>
      <c r="DY10" s="285"/>
      <c r="DZ10" s="285"/>
      <c r="EA10" s="285"/>
      <c r="EB10" s="285"/>
      <c r="EC10" s="285"/>
      <c r="ED10" s="285"/>
      <c r="EE10" s="285"/>
      <c r="EF10" s="285"/>
      <c r="EG10" s="285"/>
      <c r="EH10" s="285"/>
      <c r="EI10" s="285"/>
      <c r="EJ10" s="285"/>
      <c r="EK10" s="285"/>
      <c r="EL10" s="285"/>
      <c r="EM10" s="285"/>
      <c r="EN10" s="285"/>
      <c r="EO10" s="285"/>
      <c r="EP10" s="285"/>
      <c r="EQ10" s="285"/>
      <c r="ER10" s="285"/>
      <c r="ES10" s="285"/>
      <c r="ET10" s="285"/>
      <c r="EU10" s="285"/>
      <c r="EV10" s="285"/>
      <c r="EW10" s="285"/>
      <c r="EX10" s="285"/>
      <c r="EY10" s="285"/>
      <c r="EZ10" s="285"/>
      <c r="FA10" s="285"/>
      <c r="FB10" s="285"/>
      <c r="FC10" s="285"/>
      <c r="FD10" s="285"/>
      <c r="FE10" s="285"/>
      <c r="FF10" s="285"/>
      <c r="FG10" s="285"/>
      <c r="FH10" s="285"/>
      <c r="FI10" s="285"/>
      <c r="FJ10" s="285"/>
      <c r="FK10" s="285"/>
      <c r="FL10" s="285"/>
      <c r="FM10" s="285"/>
      <c r="FN10" s="285"/>
      <c r="FO10" s="285"/>
      <c r="FP10" s="285"/>
      <c r="FQ10" s="285"/>
      <c r="FR10" s="285"/>
      <c r="FS10" s="285"/>
      <c r="FT10" s="285"/>
      <c r="FU10" s="285"/>
      <c r="FV10" s="285"/>
      <c r="FW10" s="285"/>
      <c r="FX10" s="285"/>
      <c r="FY10" s="285"/>
      <c r="FZ10" s="285"/>
      <c r="GA10" s="285"/>
      <c r="GB10" s="285"/>
      <c r="GC10" s="285"/>
      <c r="GD10" s="285"/>
      <c r="GE10" s="285"/>
      <c r="GF10" s="285"/>
      <c r="GG10" s="285"/>
      <c r="GH10" s="285"/>
      <c r="GI10" s="285"/>
      <c r="GJ10" s="285"/>
      <c r="GK10" s="285"/>
      <c r="GL10" s="285"/>
      <c r="GM10" s="285"/>
      <c r="GN10" s="285"/>
      <c r="GO10" s="285"/>
      <c r="GP10" s="285"/>
      <c r="GQ10" s="285"/>
      <c r="GR10" s="285"/>
      <c r="GS10" s="285"/>
      <c r="GT10" s="285"/>
      <c r="GU10" s="285"/>
      <c r="GV10" s="285"/>
      <c r="GW10" s="285"/>
      <c r="GX10" s="285"/>
      <c r="GY10" s="285"/>
      <c r="GZ10" s="285"/>
      <c r="HA10" s="285"/>
      <c r="HB10" s="285"/>
      <c r="HC10" s="285"/>
      <c r="HD10" s="285"/>
      <c r="HE10" s="285"/>
      <c r="HF10" s="285"/>
      <c r="HG10" s="285"/>
      <c r="HH10" s="285"/>
      <c r="HI10" s="285"/>
      <c r="HJ10" s="285"/>
      <c r="HK10" s="285"/>
      <c r="HL10" s="285"/>
      <c r="HM10" s="285"/>
      <c r="HN10" s="285"/>
      <c r="HO10" s="285"/>
      <c r="HP10" s="285"/>
      <c r="HQ10" s="285"/>
      <c r="HR10" s="285"/>
      <c r="HS10" s="285"/>
      <c r="HT10" s="285"/>
      <c r="HU10" s="285"/>
      <c r="HV10" s="285"/>
      <c r="HW10" s="285"/>
      <c r="HX10" s="285"/>
      <c r="HY10" s="285"/>
      <c r="HZ10" s="285"/>
      <c r="IA10" s="285"/>
      <c r="IB10" s="285"/>
      <c r="IC10" s="285"/>
      <c r="ID10" s="285"/>
      <c r="IE10" s="285"/>
      <c r="IF10" s="285"/>
      <c r="IG10" s="285"/>
      <c r="IH10" s="285"/>
      <c r="II10" s="285"/>
      <c r="IJ10" s="285"/>
      <c r="IK10" s="285"/>
      <c r="IL10" s="285"/>
      <c r="IM10" s="285"/>
      <c r="IN10" s="285"/>
      <c r="IO10" s="285"/>
      <c r="IP10" s="285"/>
      <c r="IQ10" s="285"/>
      <c r="IR10" s="285"/>
      <c r="IS10" s="285"/>
      <c r="IT10" s="285"/>
      <c r="IU10" s="285"/>
      <c r="IV10" s="285"/>
    </row>
    <row r="11" spans="1:256" ht="16.5">
      <c r="A11" s="833" t="s">
        <v>290</v>
      </c>
      <c r="B11" s="833"/>
      <c r="C11" s="833"/>
      <c r="D11" s="833"/>
      <c r="E11" s="833"/>
      <c r="F11" s="833"/>
      <c r="G11" s="833"/>
      <c r="H11" s="833"/>
      <c r="I11" s="285"/>
      <c r="J11" s="285"/>
      <c r="K11" s="285"/>
      <c r="L11" s="285"/>
      <c r="M11" s="285"/>
      <c r="N11" s="285"/>
      <c r="O11" s="285"/>
      <c r="P11" s="285"/>
      <c r="Q11" s="285"/>
      <c r="R11" s="285"/>
      <c r="S11" s="285"/>
      <c r="T11" s="285"/>
      <c r="U11" s="285"/>
      <c r="V11" s="285"/>
      <c r="W11" s="285"/>
      <c r="X11" s="285"/>
      <c r="Y11" s="285"/>
      <c r="Z11" s="285"/>
      <c r="AA11" s="285"/>
      <c r="AB11" s="285"/>
      <c r="AC11" s="285"/>
      <c r="AD11" s="285"/>
      <c r="AE11" s="285"/>
      <c r="AF11" s="285"/>
      <c r="AG11" s="285"/>
      <c r="AH11" s="285"/>
      <c r="AI11" s="285"/>
      <c r="AJ11" s="285"/>
      <c r="AK11" s="285"/>
      <c r="AL11" s="285"/>
      <c r="AM11" s="285"/>
      <c r="AN11" s="285"/>
      <c r="AO11" s="285"/>
      <c r="AP11" s="285"/>
      <c r="AQ11" s="285"/>
      <c r="AR11" s="285"/>
      <c r="AS11" s="285"/>
      <c r="AT11" s="285"/>
      <c r="AU11" s="285"/>
      <c r="AV11" s="285"/>
      <c r="AW11" s="285"/>
      <c r="AX11" s="285"/>
      <c r="AY11" s="285"/>
      <c r="AZ11" s="285"/>
      <c r="BA11" s="285"/>
      <c r="BB11" s="285"/>
      <c r="BC11" s="285"/>
      <c r="BD11" s="285"/>
      <c r="BE11" s="285"/>
      <c r="BF11" s="285"/>
      <c r="BG11" s="285"/>
      <c r="BH11" s="285"/>
      <c r="BI11" s="285"/>
      <c r="BJ11" s="285"/>
      <c r="BK11" s="285"/>
      <c r="BL11" s="285"/>
      <c r="BM11" s="285"/>
      <c r="BN11" s="285"/>
      <c r="BO11" s="285"/>
      <c r="BP11" s="285"/>
      <c r="BQ11" s="285"/>
      <c r="BR11" s="285"/>
      <c r="BS11" s="285"/>
      <c r="BT11" s="285"/>
      <c r="BU11" s="285"/>
      <c r="BV11" s="285"/>
      <c r="BW11" s="285"/>
      <c r="BX11" s="285"/>
      <c r="BY11" s="285"/>
      <c r="BZ11" s="285"/>
      <c r="CA11" s="285"/>
      <c r="CB11" s="285"/>
      <c r="CC11" s="285"/>
      <c r="CD11" s="285"/>
      <c r="CE11" s="285"/>
      <c r="CF11" s="285"/>
      <c r="CG11" s="285"/>
      <c r="CH11" s="285"/>
      <c r="CI11" s="285"/>
      <c r="CJ11" s="285"/>
      <c r="CK11" s="285"/>
      <c r="CL11" s="285"/>
      <c r="CM11" s="285"/>
      <c r="CN11" s="285"/>
      <c r="CO11" s="285"/>
      <c r="CP11" s="285"/>
      <c r="CQ11" s="285"/>
      <c r="CR11" s="285"/>
      <c r="CS11" s="285"/>
      <c r="CT11" s="285"/>
      <c r="CU11" s="285"/>
      <c r="CV11" s="285"/>
      <c r="CW11" s="285"/>
      <c r="CX11" s="285"/>
      <c r="CY11" s="285"/>
      <c r="CZ11" s="285"/>
      <c r="DA11" s="285"/>
      <c r="DB11" s="285"/>
      <c r="DC11" s="285"/>
      <c r="DD11" s="285"/>
      <c r="DE11" s="285"/>
      <c r="DF11" s="285"/>
      <c r="DG11" s="285"/>
      <c r="DH11" s="285"/>
      <c r="DI11" s="285"/>
      <c r="DJ11" s="285"/>
      <c r="DK11" s="285"/>
      <c r="DL11" s="285"/>
      <c r="DM11" s="285"/>
      <c r="DN11" s="285"/>
      <c r="DO11" s="285"/>
      <c r="DP11" s="285"/>
      <c r="DQ11" s="285"/>
      <c r="DR11" s="285"/>
      <c r="DS11" s="285"/>
      <c r="DT11" s="285"/>
      <c r="DU11" s="285"/>
      <c r="DV11" s="285"/>
      <c r="DW11" s="285"/>
      <c r="DX11" s="285"/>
      <c r="DY11" s="285"/>
      <c r="DZ11" s="285"/>
      <c r="EA11" s="285"/>
      <c r="EB11" s="285"/>
      <c r="EC11" s="285"/>
      <c r="ED11" s="285"/>
      <c r="EE11" s="285"/>
      <c r="EF11" s="285"/>
      <c r="EG11" s="285"/>
      <c r="EH11" s="285"/>
      <c r="EI11" s="285"/>
      <c r="EJ11" s="285"/>
      <c r="EK11" s="285"/>
      <c r="EL11" s="285"/>
      <c r="EM11" s="285"/>
      <c r="EN11" s="285"/>
      <c r="EO11" s="285"/>
      <c r="EP11" s="285"/>
      <c r="EQ11" s="285"/>
      <c r="ER11" s="285"/>
      <c r="ES11" s="285"/>
      <c r="ET11" s="285"/>
      <c r="EU11" s="285"/>
      <c r="EV11" s="285"/>
      <c r="EW11" s="285"/>
      <c r="EX11" s="285"/>
      <c r="EY11" s="285"/>
      <c r="EZ11" s="285"/>
      <c r="FA11" s="285"/>
      <c r="FB11" s="285"/>
      <c r="FC11" s="285"/>
      <c r="FD11" s="285"/>
      <c r="FE11" s="285"/>
      <c r="FF11" s="285"/>
      <c r="FG11" s="285"/>
      <c r="FH11" s="285"/>
      <c r="FI11" s="285"/>
      <c r="FJ11" s="285"/>
      <c r="FK11" s="285"/>
      <c r="FL11" s="285"/>
      <c r="FM11" s="285"/>
      <c r="FN11" s="285"/>
      <c r="FO11" s="285"/>
      <c r="FP11" s="285"/>
      <c r="FQ11" s="285"/>
      <c r="FR11" s="285"/>
      <c r="FS11" s="285"/>
      <c r="FT11" s="285"/>
      <c r="FU11" s="285"/>
      <c r="FV11" s="285"/>
      <c r="FW11" s="285"/>
      <c r="FX11" s="285"/>
      <c r="FY11" s="285"/>
      <c r="FZ11" s="285"/>
      <c r="GA11" s="285"/>
      <c r="GB11" s="285"/>
      <c r="GC11" s="285"/>
      <c r="GD11" s="285"/>
      <c r="GE11" s="285"/>
      <c r="GF11" s="285"/>
      <c r="GG11" s="285"/>
      <c r="GH11" s="285"/>
      <c r="GI11" s="285"/>
      <c r="GJ11" s="285"/>
      <c r="GK11" s="285"/>
      <c r="GL11" s="285"/>
      <c r="GM11" s="285"/>
      <c r="GN11" s="285"/>
      <c r="GO11" s="285"/>
      <c r="GP11" s="285"/>
      <c r="GQ11" s="285"/>
      <c r="GR11" s="285"/>
      <c r="GS11" s="285"/>
      <c r="GT11" s="285"/>
      <c r="GU11" s="285"/>
      <c r="GV11" s="285"/>
      <c r="GW11" s="285"/>
      <c r="GX11" s="285"/>
      <c r="GY11" s="285"/>
      <c r="GZ11" s="285"/>
      <c r="HA11" s="285"/>
      <c r="HB11" s="285"/>
      <c r="HC11" s="285"/>
      <c r="HD11" s="285"/>
      <c r="HE11" s="285"/>
      <c r="HF11" s="285"/>
      <c r="HG11" s="285"/>
      <c r="HH11" s="285"/>
      <c r="HI11" s="285"/>
      <c r="HJ11" s="285"/>
      <c r="HK11" s="285"/>
      <c r="HL11" s="285"/>
      <c r="HM11" s="285"/>
      <c r="HN11" s="285"/>
      <c r="HO11" s="285"/>
      <c r="HP11" s="285"/>
      <c r="HQ11" s="285"/>
      <c r="HR11" s="285"/>
      <c r="HS11" s="285"/>
      <c r="HT11" s="285"/>
      <c r="HU11" s="285"/>
      <c r="HV11" s="285"/>
      <c r="HW11" s="285"/>
      <c r="HX11" s="285"/>
      <c r="HY11" s="285"/>
      <c r="HZ11" s="285"/>
      <c r="IA11" s="285"/>
      <c r="IB11" s="285"/>
      <c r="IC11" s="285"/>
      <c r="ID11" s="285"/>
      <c r="IE11" s="285"/>
      <c r="IF11" s="285"/>
      <c r="IG11" s="285"/>
      <c r="IH11" s="285"/>
      <c r="II11" s="285"/>
      <c r="IJ11" s="285"/>
      <c r="IK11" s="285"/>
      <c r="IL11" s="285"/>
      <c r="IM11" s="285"/>
      <c r="IN11" s="285"/>
      <c r="IO11" s="285"/>
      <c r="IP11" s="285"/>
      <c r="IQ11" s="285"/>
      <c r="IR11" s="285"/>
      <c r="IS11" s="285"/>
      <c r="IT11" s="285"/>
      <c r="IU11" s="285"/>
      <c r="IV11" s="285"/>
    </row>
    <row r="12" spans="1:256" ht="16.5">
      <c r="A12" s="692"/>
      <c r="B12" s="692"/>
      <c r="C12" s="692"/>
      <c r="D12" s="692"/>
      <c r="E12" s="692"/>
      <c r="F12" s="692"/>
      <c r="G12" s="692"/>
      <c r="H12" s="692"/>
      <c r="I12" s="285"/>
      <c r="J12" s="285"/>
      <c r="K12" s="285"/>
      <c r="L12" s="285"/>
      <c r="M12" s="285"/>
      <c r="N12" s="285"/>
      <c r="O12" s="285"/>
      <c r="P12" s="285"/>
      <c r="Q12" s="285"/>
      <c r="R12" s="285"/>
      <c r="S12" s="285"/>
      <c r="T12" s="285"/>
      <c r="U12" s="285"/>
      <c r="V12" s="285"/>
      <c r="W12" s="285"/>
      <c r="X12" s="285"/>
      <c r="Y12" s="285"/>
      <c r="Z12" s="285"/>
      <c r="AA12" s="285"/>
      <c r="AB12" s="285"/>
      <c r="AC12" s="285"/>
      <c r="AD12" s="285"/>
      <c r="AE12" s="285"/>
      <c r="AF12" s="285"/>
      <c r="AG12" s="285"/>
      <c r="AH12" s="285"/>
      <c r="AI12" s="285"/>
      <c r="AJ12" s="285"/>
      <c r="AK12" s="285"/>
      <c r="AL12" s="285"/>
      <c r="AM12" s="285"/>
      <c r="AN12" s="285"/>
      <c r="AO12" s="285"/>
      <c r="AP12" s="285"/>
      <c r="AQ12" s="285"/>
      <c r="AR12" s="285"/>
      <c r="AS12" s="285"/>
      <c r="AT12" s="285"/>
      <c r="AU12" s="285"/>
      <c r="AV12" s="285"/>
      <c r="AW12" s="285"/>
      <c r="AX12" s="285"/>
      <c r="AY12" s="285"/>
      <c r="AZ12" s="285"/>
      <c r="BA12" s="285"/>
      <c r="BB12" s="285"/>
      <c r="BC12" s="285"/>
      <c r="BD12" s="285"/>
      <c r="BE12" s="285"/>
      <c r="BF12" s="285"/>
      <c r="BG12" s="285"/>
      <c r="BH12" s="285"/>
      <c r="BI12" s="285"/>
      <c r="BJ12" s="285"/>
      <c r="BK12" s="285"/>
      <c r="BL12" s="285"/>
      <c r="BM12" s="285"/>
      <c r="BN12" s="285"/>
      <c r="BO12" s="285"/>
      <c r="BP12" s="285"/>
      <c r="BQ12" s="285"/>
      <c r="BR12" s="285"/>
      <c r="BS12" s="285"/>
      <c r="BT12" s="285"/>
      <c r="BU12" s="285"/>
      <c r="BV12" s="285"/>
      <c r="BW12" s="285"/>
      <c r="BX12" s="285"/>
      <c r="BY12" s="285"/>
      <c r="BZ12" s="285"/>
      <c r="CA12" s="285"/>
      <c r="CB12" s="285"/>
      <c r="CC12" s="285"/>
      <c r="CD12" s="285"/>
      <c r="CE12" s="285"/>
      <c r="CF12" s="285"/>
      <c r="CG12" s="285"/>
      <c r="CH12" s="285"/>
      <c r="CI12" s="285"/>
      <c r="CJ12" s="285"/>
      <c r="CK12" s="285"/>
      <c r="CL12" s="285"/>
      <c r="CM12" s="285"/>
      <c r="CN12" s="285"/>
      <c r="CO12" s="285"/>
      <c r="CP12" s="285"/>
      <c r="CQ12" s="285"/>
      <c r="CR12" s="285"/>
      <c r="CS12" s="285"/>
      <c r="CT12" s="285"/>
      <c r="CU12" s="285"/>
      <c r="CV12" s="285"/>
      <c r="CW12" s="285"/>
      <c r="CX12" s="285"/>
      <c r="CY12" s="285"/>
      <c r="CZ12" s="285"/>
      <c r="DA12" s="285"/>
      <c r="DB12" s="285"/>
      <c r="DC12" s="285"/>
      <c r="DD12" s="285"/>
      <c r="DE12" s="285"/>
      <c r="DF12" s="285"/>
      <c r="DG12" s="285"/>
      <c r="DH12" s="285"/>
      <c r="DI12" s="285"/>
      <c r="DJ12" s="285"/>
      <c r="DK12" s="285"/>
      <c r="DL12" s="285"/>
      <c r="DM12" s="285"/>
      <c r="DN12" s="285"/>
      <c r="DO12" s="285"/>
      <c r="DP12" s="285"/>
      <c r="DQ12" s="285"/>
      <c r="DR12" s="285"/>
      <c r="DS12" s="285"/>
      <c r="DT12" s="285"/>
      <c r="DU12" s="285"/>
      <c r="DV12" s="285"/>
      <c r="DW12" s="285"/>
      <c r="DX12" s="285"/>
      <c r="DY12" s="285"/>
      <c r="DZ12" s="285"/>
      <c r="EA12" s="285"/>
      <c r="EB12" s="285"/>
      <c r="EC12" s="285"/>
      <c r="ED12" s="285"/>
      <c r="EE12" s="285"/>
      <c r="EF12" s="285"/>
      <c r="EG12" s="285"/>
      <c r="EH12" s="285"/>
      <c r="EI12" s="285"/>
      <c r="EJ12" s="285"/>
      <c r="EK12" s="285"/>
      <c r="EL12" s="285"/>
      <c r="EM12" s="285"/>
      <c r="EN12" s="285"/>
      <c r="EO12" s="285"/>
      <c r="EP12" s="285"/>
      <c r="EQ12" s="285"/>
      <c r="ER12" s="285"/>
      <c r="ES12" s="285"/>
      <c r="ET12" s="285"/>
      <c r="EU12" s="285"/>
      <c r="EV12" s="285"/>
      <c r="EW12" s="285"/>
      <c r="EX12" s="285"/>
      <c r="EY12" s="285"/>
      <c r="EZ12" s="285"/>
      <c r="FA12" s="285"/>
      <c r="FB12" s="285"/>
      <c r="FC12" s="285"/>
      <c r="FD12" s="285"/>
      <c r="FE12" s="285"/>
      <c r="FF12" s="285"/>
      <c r="FG12" s="285"/>
      <c r="FH12" s="285"/>
      <c r="FI12" s="285"/>
      <c r="FJ12" s="285"/>
      <c r="FK12" s="285"/>
      <c r="FL12" s="285"/>
      <c r="FM12" s="285"/>
      <c r="FN12" s="285"/>
      <c r="FO12" s="285"/>
      <c r="FP12" s="285"/>
      <c r="FQ12" s="285"/>
      <c r="FR12" s="285"/>
      <c r="FS12" s="285"/>
      <c r="FT12" s="285"/>
      <c r="FU12" s="285"/>
      <c r="FV12" s="285"/>
      <c r="FW12" s="285"/>
      <c r="FX12" s="285"/>
      <c r="FY12" s="285"/>
      <c r="FZ12" s="285"/>
      <c r="GA12" s="285"/>
      <c r="GB12" s="285"/>
      <c r="GC12" s="285"/>
      <c r="GD12" s="285"/>
      <c r="GE12" s="285"/>
      <c r="GF12" s="285"/>
      <c r="GG12" s="285"/>
      <c r="GH12" s="285"/>
      <c r="GI12" s="285"/>
      <c r="GJ12" s="285"/>
      <c r="GK12" s="285"/>
      <c r="GL12" s="285"/>
      <c r="GM12" s="285"/>
      <c r="GN12" s="285"/>
      <c r="GO12" s="285"/>
      <c r="GP12" s="285"/>
      <c r="GQ12" s="285"/>
      <c r="GR12" s="285"/>
      <c r="GS12" s="285"/>
      <c r="GT12" s="285"/>
      <c r="GU12" s="285"/>
      <c r="GV12" s="285"/>
      <c r="GW12" s="285"/>
      <c r="GX12" s="285"/>
      <c r="GY12" s="285"/>
      <c r="GZ12" s="285"/>
      <c r="HA12" s="285"/>
      <c r="HB12" s="285"/>
      <c r="HC12" s="285"/>
      <c r="HD12" s="285"/>
      <c r="HE12" s="285"/>
      <c r="HF12" s="285"/>
      <c r="HG12" s="285"/>
      <c r="HH12" s="285"/>
      <c r="HI12" s="285"/>
      <c r="HJ12" s="285"/>
      <c r="HK12" s="285"/>
      <c r="HL12" s="285"/>
      <c r="HM12" s="285"/>
      <c r="HN12" s="285"/>
      <c r="HO12" s="285"/>
      <c r="HP12" s="285"/>
      <c r="HQ12" s="285"/>
      <c r="HR12" s="285"/>
      <c r="HS12" s="285"/>
      <c r="HT12" s="285"/>
      <c r="HU12" s="285"/>
      <c r="HV12" s="285"/>
      <c r="HW12" s="285"/>
      <c r="HX12" s="285"/>
      <c r="HY12" s="285"/>
      <c r="HZ12" s="285"/>
      <c r="IA12" s="285"/>
      <c r="IB12" s="285"/>
      <c r="IC12" s="285"/>
      <c r="ID12" s="285"/>
      <c r="IE12" s="285"/>
      <c r="IF12" s="285"/>
      <c r="IG12" s="285"/>
      <c r="IH12" s="285"/>
      <c r="II12" s="285"/>
      <c r="IJ12" s="285"/>
      <c r="IK12" s="285"/>
      <c r="IL12" s="285"/>
      <c r="IM12" s="285"/>
      <c r="IN12" s="285"/>
      <c r="IO12" s="285"/>
      <c r="IP12" s="285"/>
      <c r="IQ12" s="285"/>
      <c r="IR12" s="285"/>
      <c r="IS12" s="285"/>
      <c r="IT12" s="285"/>
      <c r="IU12" s="285"/>
      <c r="IV12" s="285"/>
    </row>
    <row r="13" spans="1:256">
      <c r="F13" s="287"/>
    </row>
    <row r="14" spans="1:256">
      <c r="A14" s="288" t="s">
        <v>291</v>
      </c>
      <c r="B14" s="288" t="s">
        <v>292</v>
      </c>
      <c r="C14" s="289" t="s">
        <v>558</v>
      </c>
      <c r="D14" s="289" t="s">
        <v>541</v>
      </c>
      <c r="E14" s="288" t="s">
        <v>4</v>
      </c>
      <c r="F14" s="288" t="s">
        <v>292</v>
      </c>
      <c r="G14" s="289" t="s">
        <v>558</v>
      </c>
      <c r="H14" s="289" t="s">
        <v>541</v>
      </c>
    </row>
    <row r="15" spans="1:256">
      <c r="A15" s="290" t="s">
        <v>2</v>
      </c>
      <c r="B15" s="291"/>
      <c r="C15" s="291"/>
      <c r="D15" s="291"/>
      <c r="E15" s="292" t="s">
        <v>5</v>
      </c>
      <c r="F15" s="293"/>
      <c r="G15" s="291"/>
      <c r="H15" s="291"/>
    </row>
    <row r="16" spans="1:256" ht="12.75" hidden="1" customHeight="1">
      <c r="A16" s="291"/>
      <c r="B16" s="294"/>
      <c r="C16" s="291"/>
      <c r="D16" s="291"/>
      <c r="E16" s="291"/>
      <c r="F16" s="293"/>
      <c r="G16" s="291"/>
      <c r="H16" s="291"/>
      <c r="I16" s="295"/>
    </row>
    <row r="17" spans="1:15">
      <c r="A17" s="308" t="s">
        <v>293</v>
      </c>
      <c r="B17" s="306">
        <v>3</v>
      </c>
      <c r="C17" s="697">
        <v>10967579837</v>
      </c>
      <c r="D17" s="697">
        <v>11290166144</v>
      </c>
      <c r="E17" s="297" t="s">
        <v>294</v>
      </c>
      <c r="F17" s="298">
        <v>6</v>
      </c>
      <c r="G17" s="299">
        <f>34683652933+859019724</f>
        <v>35542672657</v>
      </c>
      <c r="H17" s="299">
        <v>25530701339</v>
      </c>
      <c r="I17" s="712"/>
      <c r="J17" s="295"/>
      <c r="K17" s="300"/>
      <c r="L17" s="295"/>
      <c r="M17" s="295"/>
      <c r="N17" s="295"/>
      <c r="O17" s="301"/>
    </row>
    <row r="18" spans="1:15" ht="12.75" hidden="1" customHeight="1">
      <c r="A18" s="302" t="s">
        <v>103</v>
      </c>
      <c r="B18" s="303"/>
      <c r="C18" s="299"/>
      <c r="D18" s="299"/>
      <c r="E18" s="297" t="s">
        <v>295</v>
      </c>
      <c r="F18" s="304"/>
      <c r="G18" s="299"/>
      <c r="H18" s="299"/>
      <c r="I18" s="295"/>
      <c r="J18" s="295"/>
    </row>
    <row r="19" spans="1:15" ht="12.75" customHeight="1">
      <c r="A19" s="302"/>
      <c r="B19" s="303"/>
      <c r="C19" s="473">
        <f>C17</f>
        <v>10967579837</v>
      </c>
      <c r="D19" s="473">
        <f>D17</f>
        <v>11290166144</v>
      </c>
      <c r="E19" s="297"/>
      <c r="F19" s="304"/>
      <c r="G19" s="299"/>
      <c r="H19" s="299"/>
      <c r="I19" s="295"/>
      <c r="J19" s="295"/>
    </row>
    <row r="20" spans="1:15" ht="12.75" customHeight="1">
      <c r="A20" s="302"/>
      <c r="B20" s="303"/>
      <c r="C20" s="299"/>
      <c r="D20" s="299"/>
      <c r="E20" s="297"/>
      <c r="F20" s="304"/>
      <c r="G20" s="299"/>
      <c r="H20" s="299"/>
      <c r="I20" s="295"/>
      <c r="J20" s="295"/>
    </row>
    <row r="21" spans="1:15">
      <c r="A21" s="302" t="s">
        <v>296</v>
      </c>
      <c r="B21" s="296">
        <v>4</v>
      </c>
      <c r="C21" s="299">
        <f>49876841828+7580533232</f>
        <v>57457375060</v>
      </c>
      <c r="D21" s="299">
        <v>51552908341</v>
      </c>
      <c r="E21" s="297" t="s">
        <v>542</v>
      </c>
      <c r="F21" s="298">
        <v>6</v>
      </c>
      <c r="G21" s="299">
        <v>-859019724</v>
      </c>
      <c r="H21" s="299">
        <v>-729520346</v>
      </c>
      <c r="I21" s="295"/>
      <c r="J21" s="295"/>
    </row>
    <row r="22" spans="1:15">
      <c r="A22" s="297" t="s">
        <v>539</v>
      </c>
      <c r="B22" s="296"/>
      <c r="C22" s="299">
        <v>-7580533232</v>
      </c>
      <c r="D22" s="299">
        <v>-7271697298</v>
      </c>
      <c r="E22" s="302" t="s">
        <v>297</v>
      </c>
      <c r="F22" s="298">
        <v>7</v>
      </c>
      <c r="G22" s="299">
        <v>12237431596</v>
      </c>
      <c r="H22" s="299">
        <v>17574666877</v>
      </c>
      <c r="I22" s="295"/>
      <c r="J22" s="295"/>
    </row>
    <row r="23" spans="1:15">
      <c r="A23" s="305" t="s">
        <v>234</v>
      </c>
      <c r="B23" s="306"/>
      <c r="C23" s="472">
        <f>186009990+840061331+106931781</f>
        <v>1133003102</v>
      </c>
      <c r="D23" s="472">
        <f>2501073865</f>
        <v>2501073865</v>
      </c>
      <c r="E23" s="297" t="s">
        <v>298</v>
      </c>
      <c r="F23" s="293"/>
      <c r="G23" s="299">
        <f>114175290+322984939</f>
        <v>437160229</v>
      </c>
      <c r="H23" s="299">
        <v>2387546717</v>
      </c>
      <c r="I23" s="295"/>
      <c r="J23" s="295"/>
    </row>
    <row r="24" spans="1:15">
      <c r="A24" s="307" t="s">
        <v>299</v>
      </c>
      <c r="B24" s="294"/>
      <c r="C24" s="473">
        <f>SUM(C21:C23)</f>
        <v>51009844930</v>
      </c>
      <c r="D24" s="473">
        <f>SUM(D21:D23)</f>
        <v>46782284908</v>
      </c>
      <c r="E24" s="297" t="s">
        <v>6</v>
      </c>
      <c r="F24" s="293"/>
      <c r="G24" s="299">
        <f>235000000+355331428+502263142+898341980</f>
        <v>1990936550</v>
      </c>
      <c r="H24" s="299">
        <v>898719745</v>
      </c>
      <c r="I24" s="295"/>
      <c r="J24" s="295"/>
    </row>
    <row r="25" spans="1:15">
      <c r="A25" s="297" t="s">
        <v>300</v>
      </c>
      <c r="B25" s="294"/>
      <c r="C25" s="473"/>
      <c r="D25" s="473"/>
      <c r="E25" s="457" t="s">
        <v>319</v>
      </c>
      <c r="F25" s="293"/>
      <c r="G25" s="299">
        <v>0</v>
      </c>
      <c r="H25" s="299">
        <v>13643253995</v>
      </c>
      <c r="I25" s="295"/>
      <c r="J25" s="295"/>
    </row>
    <row r="26" spans="1:15">
      <c r="A26" s="457" t="s">
        <v>559</v>
      </c>
      <c r="B26" s="296">
        <v>5</v>
      </c>
      <c r="C26" s="299">
        <f>79644437589+4191812505+5103513024+15116913376</f>
        <v>104056676494</v>
      </c>
      <c r="D26" s="299">
        <v>97058939264</v>
      </c>
      <c r="E26" s="291"/>
      <c r="F26" s="293"/>
      <c r="G26" s="299"/>
      <c r="H26" s="299"/>
      <c r="I26" s="295"/>
    </row>
    <row r="27" spans="1:15">
      <c r="A27" s="305" t="s">
        <v>301</v>
      </c>
      <c r="B27" s="306"/>
      <c r="C27" s="472">
        <v>-4191812505</v>
      </c>
      <c r="D27" s="472">
        <v>-3776799460</v>
      </c>
      <c r="E27" s="291"/>
      <c r="F27" s="293"/>
      <c r="G27" s="299"/>
      <c r="H27" s="299"/>
      <c r="I27" s="295"/>
    </row>
    <row r="28" spans="1:15">
      <c r="A28" s="307" t="s">
        <v>302</v>
      </c>
      <c r="B28" s="296"/>
      <c r="C28" s="473">
        <f>SUM(C26:C27)</f>
        <v>99864863989</v>
      </c>
      <c r="D28" s="473">
        <f>SUM(D26:D27)</f>
        <v>93282139804</v>
      </c>
      <c r="E28" s="291"/>
      <c r="F28" s="293"/>
      <c r="G28" s="299"/>
      <c r="H28" s="299"/>
      <c r="I28" s="295"/>
    </row>
    <row r="29" spans="1:15">
      <c r="A29" s="305" t="s">
        <v>560</v>
      </c>
      <c r="B29" s="306"/>
      <c r="C29" s="472">
        <f>318096467</f>
        <v>318096467</v>
      </c>
      <c r="D29" s="472">
        <v>594755916</v>
      </c>
      <c r="E29" s="308"/>
      <c r="F29" s="309"/>
      <c r="G29" s="299"/>
      <c r="H29" s="299"/>
      <c r="J29" s="310"/>
      <c r="L29" s="295"/>
    </row>
    <row r="30" spans="1:15" ht="12.75" hidden="1" customHeight="1">
      <c r="A30" s="311" t="s">
        <v>303</v>
      </c>
      <c r="B30" s="312"/>
      <c r="C30" s="313">
        <f>SUM(C17:C29)</f>
        <v>324002673979</v>
      </c>
      <c r="D30" s="313">
        <f>SUM(D17:D29)</f>
        <v>303303937628</v>
      </c>
      <c r="E30" s="290" t="s">
        <v>304</v>
      </c>
      <c r="F30" s="293"/>
      <c r="G30" s="313">
        <f>SUM(G17:G29)</f>
        <v>49349181308</v>
      </c>
      <c r="H30" s="313">
        <f>SUM(H17:H29)</f>
        <v>59305368327</v>
      </c>
      <c r="J30" s="314"/>
      <c r="L30" s="295"/>
    </row>
    <row r="31" spans="1:15" ht="12.75" customHeight="1">
      <c r="A31" s="311"/>
      <c r="B31" s="312"/>
      <c r="C31" s="473"/>
      <c r="D31" s="473"/>
      <c r="E31" s="311"/>
      <c r="F31" s="293"/>
      <c r="G31" s="698"/>
      <c r="H31" s="698"/>
      <c r="J31" s="314"/>
      <c r="L31" s="295"/>
    </row>
    <row r="32" spans="1:15">
      <c r="A32" s="460" t="s">
        <v>303</v>
      </c>
      <c r="B32" s="699"/>
      <c r="C32" s="313">
        <f>C19+C24+C28+C29-1</f>
        <v>162160385222</v>
      </c>
      <c r="D32" s="313">
        <f>D19+D24+D28+D29</f>
        <v>151949346772</v>
      </c>
      <c r="E32" s="460" t="s">
        <v>304</v>
      </c>
      <c r="F32" s="700"/>
      <c r="G32" s="313">
        <f>SUM(G15:G29)</f>
        <v>49349181308</v>
      </c>
      <c r="H32" s="313">
        <f>SUM(H15:H29)</f>
        <v>59305368327</v>
      </c>
      <c r="I32" s="317"/>
      <c r="J32" s="314"/>
      <c r="L32" s="295"/>
    </row>
    <row r="33" spans="1:12">
      <c r="A33" s="311"/>
      <c r="B33" s="312"/>
      <c r="C33" s="473"/>
      <c r="D33" s="473"/>
      <c r="E33" s="315"/>
      <c r="F33" s="459"/>
      <c r="G33" s="458"/>
      <c r="H33" s="458"/>
      <c r="I33" s="317"/>
      <c r="J33" s="314"/>
      <c r="L33" s="295"/>
    </row>
    <row r="34" spans="1:12">
      <c r="A34" s="311" t="s">
        <v>3</v>
      </c>
      <c r="B34" s="312"/>
      <c r="C34" s="701"/>
      <c r="D34" s="701"/>
      <c r="E34" s="319" t="s">
        <v>305</v>
      </c>
      <c r="F34" s="459"/>
      <c r="G34" s="458">
        <f>G32</f>
        <v>49349181308</v>
      </c>
      <c r="H34" s="458">
        <f>H32</f>
        <v>59305368327</v>
      </c>
      <c r="J34" s="318"/>
      <c r="L34" s="295"/>
    </row>
    <row r="35" spans="1:12">
      <c r="A35" s="302" t="s">
        <v>296</v>
      </c>
      <c r="B35" s="296">
        <v>4</v>
      </c>
      <c r="C35" s="299">
        <f>7977188147+4432294600</f>
        <v>12409482747</v>
      </c>
      <c r="D35" s="299">
        <v>7723286434</v>
      </c>
      <c r="E35" s="319" t="s">
        <v>7</v>
      </c>
      <c r="F35" s="699"/>
      <c r="G35" s="702"/>
      <c r="H35" s="702"/>
      <c r="J35" s="318"/>
      <c r="L35" s="295"/>
    </row>
    <row r="36" spans="1:12" ht="12.75" hidden="1" customHeight="1">
      <c r="A36" s="320" t="s">
        <v>296</v>
      </c>
      <c r="B36" s="312"/>
      <c r="C36" s="299"/>
      <c r="D36" s="299"/>
      <c r="E36" s="291"/>
      <c r="F36" s="293"/>
      <c r="G36" s="299"/>
      <c r="H36" s="299"/>
      <c r="J36" s="318"/>
      <c r="L36" s="295"/>
    </row>
    <row r="37" spans="1:12" ht="12.75" customHeight="1">
      <c r="A37" s="457" t="s">
        <v>561</v>
      </c>
      <c r="B37" s="312"/>
      <c r="C37" s="299">
        <v>-4432294600</v>
      </c>
      <c r="D37" s="299">
        <v>-3839952348</v>
      </c>
      <c r="E37" s="321" t="s">
        <v>306</v>
      </c>
      <c r="F37" s="293"/>
      <c r="G37" s="299">
        <v>50000000000</v>
      </c>
      <c r="H37" s="299">
        <v>50000000000</v>
      </c>
      <c r="J37" s="318"/>
      <c r="L37" s="295"/>
    </row>
    <row r="38" spans="1:12" ht="12.75" customHeight="1">
      <c r="A38" s="461" t="s">
        <v>234</v>
      </c>
      <c r="B38" s="312"/>
      <c r="C38" s="471">
        <f>1956275238-329447396</f>
        <v>1626827842</v>
      </c>
      <c r="D38" s="471">
        <f>1980740377-338532198-214692065</f>
        <v>1427516114</v>
      </c>
      <c r="E38" s="321" t="s">
        <v>307</v>
      </c>
      <c r="F38" s="293"/>
      <c r="G38" s="299">
        <v>12843529570</v>
      </c>
      <c r="H38" s="299">
        <v>11601274694</v>
      </c>
      <c r="J38" s="318"/>
      <c r="L38" s="295"/>
    </row>
    <row r="39" spans="1:12" ht="12.75" customHeight="1">
      <c r="A39" s="703" t="s">
        <v>299</v>
      </c>
      <c r="B39" s="704"/>
      <c r="C39" s="705">
        <f>SUM(C35:C38)</f>
        <v>9604015989</v>
      </c>
      <c r="D39" s="698">
        <f>SUM(D35:D38)</f>
        <v>5310850200</v>
      </c>
      <c r="E39" s="321" t="s">
        <v>308</v>
      </c>
      <c r="F39" s="293"/>
      <c r="G39" s="299">
        <v>96883281342</v>
      </c>
      <c r="H39" s="299">
        <v>73584752142</v>
      </c>
      <c r="J39" s="318"/>
      <c r="L39" s="295"/>
    </row>
    <row r="40" spans="1:12">
      <c r="A40" s="706"/>
      <c r="B40" s="294"/>
      <c r="C40" s="299"/>
      <c r="D40" s="299"/>
      <c r="E40" s="321" t="s">
        <v>309</v>
      </c>
      <c r="F40" s="293"/>
      <c r="G40" s="299">
        <v>3654803715</v>
      </c>
      <c r="H40" s="299">
        <v>6334241444</v>
      </c>
      <c r="J40" s="318"/>
      <c r="L40" s="295"/>
    </row>
    <row r="41" spans="1:12">
      <c r="A41" s="320" t="s">
        <v>105</v>
      </c>
      <c r="B41" s="322"/>
      <c r="C41" s="299">
        <v>40878069</v>
      </c>
      <c r="D41" s="299">
        <v>41625540</v>
      </c>
      <c r="E41" s="321"/>
      <c r="F41" s="293"/>
      <c r="G41" s="299"/>
      <c r="H41" s="299"/>
      <c r="J41" s="318"/>
      <c r="L41" s="295"/>
    </row>
    <row r="42" spans="1:12">
      <c r="A42" s="323" t="s">
        <v>310</v>
      </c>
      <c r="B42" s="322"/>
      <c r="C42" s="299">
        <v>64193342401</v>
      </c>
      <c r="D42" s="299">
        <v>65091474936</v>
      </c>
      <c r="E42" s="297"/>
      <c r="F42" s="293"/>
      <c r="G42" s="299"/>
      <c r="H42" s="299"/>
      <c r="J42" s="318"/>
      <c r="L42" s="295"/>
    </row>
    <row r="43" spans="1:12">
      <c r="A43" s="323" t="s">
        <v>311</v>
      </c>
      <c r="B43" s="322"/>
      <c r="C43" s="299">
        <v>-23597273143</v>
      </c>
      <c r="D43" s="299">
        <v>-21844191048</v>
      </c>
      <c r="E43" s="323"/>
      <c r="F43" s="312"/>
      <c r="G43" s="471"/>
      <c r="H43" s="299"/>
      <c r="J43" s="318"/>
      <c r="L43" s="295"/>
    </row>
    <row r="44" spans="1:12">
      <c r="A44" s="308" t="s">
        <v>540</v>
      </c>
      <c r="B44" s="306"/>
      <c r="C44" s="299">
        <v>329447396</v>
      </c>
      <c r="D44" s="299">
        <v>276530207</v>
      </c>
      <c r="E44" s="319"/>
      <c r="F44" s="707"/>
      <c r="G44" s="473"/>
      <c r="H44" s="473"/>
      <c r="J44" s="318"/>
      <c r="L44" s="295"/>
    </row>
    <row r="45" spans="1:12" ht="12.75" hidden="1" customHeight="1">
      <c r="A45" s="297" t="s">
        <v>560</v>
      </c>
      <c r="B45" s="294"/>
      <c r="C45" s="299"/>
      <c r="D45" s="299"/>
      <c r="E45" s="708" t="s">
        <v>562</v>
      </c>
      <c r="F45" s="304"/>
      <c r="G45" s="313">
        <f>SUM(G42:G44)</f>
        <v>0</v>
      </c>
      <c r="H45" s="313">
        <f>SUM(H42:H44)</f>
        <v>0</v>
      </c>
    </row>
    <row r="46" spans="1:12">
      <c r="A46" s="311" t="s">
        <v>312</v>
      </c>
      <c r="B46" s="316"/>
      <c r="C46" s="313">
        <f>SUM(C41:C45)+C39</f>
        <v>50570410712</v>
      </c>
      <c r="D46" s="313">
        <f>SUM(D41:D45)+D39</f>
        <v>48876289835</v>
      </c>
      <c r="E46" s="319" t="s">
        <v>8</v>
      </c>
      <c r="F46" s="309"/>
      <c r="G46" s="313">
        <f>SUM(G37:G44)-1</f>
        <v>163381614626</v>
      </c>
      <c r="H46" s="313">
        <f>SUM(H37:H44)</f>
        <v>141520268280</v>
      </c>
    </row>
    <row r="47" spans="1:12" ht="13.5" thickBot="1">
      <c r="A47" s="324" t="s">
        <v>313</v>
      </c>
      <c r="B47" s="325"/>
      <c r="C47" s="325">
        <f>C32+C46</f>
        <v>212730795934</v>
      </c>
      <c r="D47" s="325">
        <f>D32+D46</f>
        <v>200825636607</v>
      </c>
      <c r="E47" s="324" t="s">
        <v>314</v>
      </c>
      <c r="F47" s="325"/>
      <c r="G47" s="325">
        <f>G34+G46</f>
        <v>212730795934</v>
      </c>
      <c r="H47" s="325">
        <f>H34+H46</f>
        <v>200825636607</v>
      </c>
      <c r="I47" s="295"/>
      <c r="J47" s="295"/>
      <c r="K47" s="300"/>
      <c r="L47" s="326"/>
    </row>
    <row r="48" spans="1:12" ht="15" thickTop="1">
      <c r="A48" s="327"/>
      <c r="B48" s="327"/>
      <c r="C48" s="328"/>
      <c r="D48" s="328"/>
      <c r="G48" s="300">
        <f>G47-C47</f>
        <v>0</v>
      </c>
      <c r="H48" s="300">
        <f>H47-D47</f>
        <v>0</v>
      </c>
    </row>
    <row r="49" spans="1:256" ht="18">
      <c r="A49" s="329"/>
      <c r="B49" s="330"/>
      <c r="C49" s="330"/>
      <c r="D49" s="709"/>
      <c r="E49" s="327"/>
      <c r="F49" s="327"/>
      <c r="G49" s="331"/>
      <c r="H49" s="328"/>
      <c r="I49" s="330"/>
      <c r="J49" s="330"/>
      <c r="K49" s="330"/>
      <c r="L49" s="330"/>
      <c r="M49" s="330"/>
      <c r="N49" s="330"/>
      <c r="O49" s="330"/>
      <c r="P49" s="330"/>
      <c r="Q49" s="330"/>
      <c r="R49" s="330"/>
      <c r="S49" s="330"/>
      <c r="T49" s="330"/>
      <c r="U49" s="330"/>
      <c r="V49" s="330"/>
      <c r="W49" s="330"/>
      <c r="X49" s="330"/>
      <c r="Y49" s="330"/>
      <c r="Z49" s="330"/>
      <c r="AA49" s="330"/>
      <c r="AB49" s="330"/>
      <c r="AC49" s="330"/>
      <c r="AD49" s="330"/>
      <c r="AE49" s="330"/>
      <c r="AF49" s="330"/>
      <c r="AG49" s="330"/>
      <c r="AH49" s="330"/>
      <c r="AI49" s="330"/>
      <c r="AJ49" s="330"/>
      <c r="AK49" s="330"/>
      <c r="AL49" s="330"/>
      <c r="AM49" s="330"/>
      <c r="AN49" s="330"/>
      <c r="AO49" s="330"/>
      <c r="AP49" s="330"/>
      <c r="AQ49" s="330"/>
      <c r="AR49" s="330"/>
      <c r="AS49" s="330"/>
      <c r="AT49" s="330"/>
      <c r="AU49" s="330"/>
      <c r="AV49" s="330"/>
      <c r="AW49" s="330"/>
      <c r="AX49" s="330"/>
      <c r="AY49" s="330"/>
      <c r="AZ49" s="330"/>
      <c r="BA49" s="330"/>
      <c r="BB49" s="330"/>
      <c r="BC49" s="330"/>
      <c r="BD49" s="330"/>
      <c r="BE49" s="330"/>
      <c r="BF49" s="330"/>
      <c r="BG49" s="330"/>
      <c r="BH49" s="330"/>
      <c r="BI49" s="330"/>
      <c r="BJ49" s="330"/>
      <c r="BK49" s="330"/>
      <c r="BL49" s="330"/>
      <c r="BM49" s="330"/>
      <c r="BN49" s="330"/>
      <c r="BO49" s="330"/>
      <c r="BP49" s="330"/>
      <c r="BQ49" s="330"/>
      <c r="BR49" s="330"/>
      <c r="BS49" s="330"/>
      <c r="BT49" s="330"/>
      <c r="BU49" s="330"/>
      <c r="BV49" s="330"/>
      <c r="BW49" s="330"/>
      <c r="BX49" s="330"/>
      <c r="BY49" s="330"/>
      <c r="BZ49" s="330"/>
      <c r="CA49" s="330"/>
      <c r="CB49" s="330"/>
      <c r="CC49" s="330"/>
      <c r="CD49" s="330"/>
      <c r="CE49" s="330"/>
      <c r="CF49" s="330"/>
      <c r="CG49" s="330"/>
      <c r="CH49" s="330"/>
      <c r="CI49" s="330"/>
      <c r="CJ49" s="330"/>
      <c r="CK49" s="330"/>
      <c r="CL49" s="330"/>
      <c r="CM49" s="330"/>
      <c r="CN49" s="330"/>
      <c r="CO49" s="330"/>
      <c r="CP49" s="330"/>
      <c r="CQ49" s="330"/>
      <c r="CR49" s="330"/>
      <c r="CS49" s="330"/>
      <c r="CT49" s="330"/>
      <c r="CU49" s="330"/>
      <c r="CV49" s="330"/>
      <c r="CW49" s="330"/>
      <c r="CX49" s="330"/>
      <c r="CY49" s="330"/>
      <c r="CZ49" s="330"/>
      <c r="DA49" s="330"/>
      <c r="DB49" s="330"/>
      <c r="DC49" s="330"/>
      <c r="DD49" s="330"/>
      <c r="DE49" s="330"/>
      <c r="DF49" s="330"/>
      <c r="DG49" s="330"/>
      <c r="DH49" s="330"/>
      <c r="DI49" s="330"/>
      <c r="DJ49" s="330"/>
      <c r="DK49" s="330"/>
      <c r="DL49" s="330"/>
      <c r="DM49" s="330"/>
      <c r="DN49" s="330"/>
      <c r="DO49" s="330"/>
      <c r="DP49" s="330"/>
      <c r="DQ49" s="330"/>
      <c r="DR49" s="330"/>
      <c r="DS49" s="330"/>
      <c r="DT49" s="330"/>
      <c r="DU49" s="330"/>
      <c r="DV49" s="330"/>
      <c r="DW49" s="330"/>
      <c r="DX49" s="330"/>
      <c r="DY49" s="330"/>
      <c r="DZ49" s="330"/>
      <c r="EA49" s="330"/>
      <c r="EB49" s="330"/>
      <c r="EC49" s="330"/>
      <c r="ED49" s="330"/>
      <c r="EE49" s="330"/>
      <c r="EF49" s="330"/>
      <c r="EG49" s="330"/>
      <c r="EH49" s="330"/>
      <c r="EI49" s="330"/>
      <c r="EJ49" s="330"/>
      <c r="EK49" s="330"/>
      <c r="EL49" s="330"/>
      <c r="EM49" s="330"/>
      <c r="EN49" s="330"/>
      <c r="EO49" s="330"/>
      <c r="EP49" s="330"/>
      <c r="EQ49" s="330"/>
      <c r="ER49" s="330"/>
      <c r="ES49" s="330"/>
      <c r="ET49" s="330"/>
      <c r="EU49" s="330"/>
      <c r="EV49" s="330"/>
      <c r="EW49" s="330"/>
      <c r="EX49" s="330"/>
      <c r="EY49" s="330"/>
      <c r="EZ49" s="330"/>
      <c r="FA49" s="330"/>
      <c r="FB49" s="330"/>
      <c r="FC49" s="330"/>
      <c r="FD49" s="330"/>
      <c r="FE49" s="330"/>
      <c r="FF49" s="330"/>
      <c r="FG49" s="330"/>
      <c r="FH49" s="330"/>
      <c r="FI49" s="330"/>
      <c r="FJ49" s="330"/>
      <c r="FK49" s="330"/>
      <c r="FL49" s="330"/>
      <c r="FM49" s="330"/>
      <c r="FN49" s="330"/>
      <c r="FO49" s="330"/>
      <c r="FP49" s="330"/>
      <c r="FQ49" s="330"/>
      <c r="FR49" s="330"/>
      <c r="FS49" s="330"/>
      <c r="FT49" s="330"/>
      <c r="FU49" s="330"/>
      <c r="FV49" s="330"/>
      <c r="FW49" s="330"/>
      <c r="FX49" s="330"/>
      <c r="FY49" s="330"/>
      <c r="FZ49" s="330"/>
      <c r="GA49" s="330"/>
      <c r="GB49" s="330"/>
      <c r="GC49" s="330"/>
      <c r="GD49" s="330"/>
      <c r="GE49" s="330"/>
      <c r="GF49" s="330"/>
      <c r="GG49" s="330"/>
      <c r="GH49" s="330"/>
      <c r="GI49" s="330"/>
      <c r="GJ49" s="330"/>
      <c r="GK49" s="330"/>
      <c r="GL49" s="330"/>
      <c r="GM49" s="330"/>
      <c r="GN49" s="330"/>
      <c r="GO49" s="330"/>
      <c r="GP49" s="330"/>
      <c r="GQ49" s="330"/>
      <c r="GR49" s="330"/>
      <c r="GS49" s="330"/>
      <c r="GT49" s="330"/>
      <c r="GU49" s="330"/>
      <c r="GV49" s="330"/>
      <c r="GW49" s="330"/>
      <c r="GX49" s="330"/>
      <c r="GY49" s="330"/>
      <c r="GZ49" s="330"/>
      <c r="HA49" s="330"/>
      <c r="HB49" s="330"/>
      <c r="HC49" s="330"/>
      <c r="HD49" s="330"/>
      <c r="HE49" s="330"/>
      <c r="HF49" s="330"/>
      <c r="HG49" s="330"/>
      <c r="HH49" s="330"/>
      <c r="HI49" s="330"/>
      <c r="HJ49" s="330"/>
      <c r="HK49" s="330"/>
      <c r="HL49" s="330"/>
      <c r="HM49" s="330"/>
      <c r="HN49" s="330"/>
      <c r="HO49" s="330"/>
      <c r="HP49" s="330"/>
      <c r="HQ49" s="330"/>
      <c r="HR49" s="330"/>
      <c r="HS49" s="330"/>
      <c r="HT49" s="330"/>
      <c r="HU49" s="330"/>
      <c r="HV49" s="330"/>
      <c r="HW49" s="330"/>
      <c r="HX49" s="330"/>
      <c r="HY49" s="330"/>
      <c r="HZ49" s="330"/>
      <c r="IA49" s="330"/>
      <c r="IB49" s="330"/>
      <c r="IC49" s="330"/>
      <c r="ID49" s="330"/>
      <c r="IE49" s="330"/>
      <c r="IF49" s="330"/>
      <c r="IG49" s="330"/>
      <c r="IH49" s="330"/>
      <c r="II49" s="330"/>
      <c r="IJ49" s="330"/>
      <c r="IK49" s="330"/>
      <c r="IL49" s="330"/>
      <c r="IM49" s="330"/>
      <c r="IN49" s="330"/>
      <c r="IO49" s="330"/>
      <c r="IP49" s="330"/>
      <c r="IQ49" s="330"/>
      <c r="IR49" s="330"/>
      <c r="IS49" s="330"/>
      <c r="IT49" s="330"/>
      <c r="IU49" s="330"/>
      <c r="IV49" s="330"/>
    </row>
    <row r="50" spans="1:256" ht="18">
      <c r="A50" s="330"/>
      <c r="B50" s="330"/>
      <c r="C50" s="332"/>
      <c r="D50" s="710"/>
      <c r="E50" s="330"/>
      <c r="F50" s="330"/>
      <c r="G50" s="333"/>
      <c r="H50" s="330"/>
      <c r="I50" s="330"/>
      <c r="J50" s="330"/>
      <c r="K50" s="330"/>
      <c r="L50" s="330"/>
      <c r="M50" s="330"/>
      <c r="N50" s="330"/>
      <c r="O50" s="330"/>
      <c r="P50" s="330"/>
      <c r="Q50" s="330"/>
      <c r="R50" s="330"/>
      <c r="S50" s="330"/>
      <c r="T50" s="330"/>
      <c r="U50" s="330"/>
      <c r="V50" s="330"/>
      <c r="W50" s="330"/>
      <c r="X50" s="330"/>
      <c r="Y50" s="330"/>
      <c r="Z50" s="330"/>
      <c r="AA50" s="330"/>
      <c r="AB50" s="330"/>
      <c r="AC50" s="330"/>
      <c r="AD50" s="330"/>
      <c r="AE50" s="330"/>
      <c r="AF50" s="330"/>
      <c r="AG50" s="330"/>
      <c r="AH50" s="330"/>
      <c r="AI50" s="330"/>
      <c r="AJ50" s="330"/>
      <c r="AK50" s="330"/>
      <c r="AL50" s="330"/>
      <c r="AM50" s="330"/>
      <c r="AN50" s="330"/>
      <c r="AO50" s="330"/>
      <c r="AP50" s="330"/>
      <c r="AQ50" s="330"/>
      <c r="AR50" s="330"/>
      <c r="AS50" s="330"/>
      <c r="AT50" s="330"/>
      <c r="AU50" s="330"/>
      <c r="AV50" s="330"/>
      <c r="AW50" s="330"/>
      <c r="AX50" s="330"/>
      <c r="AY50" s="330"/>
      <c r="AZ50" s="330"/>
      <c r="BA50" s="330"/>
      <c r="BB50" s="330"/>
      <c r="BC50" s="330"/>
      <c r="BD50" s="330"/>
      <c r="BE50" s="330"/>
      <c r="BF50" s="330"/>
      <c r="BG50" s="330"/>
      <c r="BH50" s="330"/>
      <c r="BI50" s="330"/>
      <c r="BJ50" s="330"/>
      <c r="BK50" s="330"/>
      <c r="BL50" s="330"/>
      <c r="BM50" s="330"/>
      <c r="BN50" s="330"/>
      <c r="BO50" s="330"/>
      <c r="BP50" s="330"/>
      <c r="BQ50" s="330"/>
      <c r="BR50" s="330"/>
      <c r="BS50" s="330"/>
      <c r="BT50" s="330"/>
      <c r="BU50" s="330"/>
      <c r="BV50" s="330"/>
      <c r="BW50" s="330"/>
      <c r="BX50" s="330"/>
      <c r="BY50" s="330"/>
      <c r="BZ50" s="330"/>
      <c r="CA50" s="330"/>
      <c r="CB50" s="330"/>
      <c r="CC50" s="330"/>
      <c r="CD50" s="330"/>
      <c r="CE50" s="330"/>
      <c r="CF50" s="330"/>
      <c r="CG50" s="330"/>
      <c r="CH50" s="330"/>
      <c r="CI50" s="330"/>
      <c r="CJ50" s="330"/>
      <c r="CK50" s="330"/>
      <c r="CL50" s="330"/>
      <c r="CM50" s="330"/>
      <c r="CN50" s="330"/>
      <c r="CO50" s="330"/>
      <c r="CP50" s="330"/>
      <c r="CQ50" s="330"/>
      <c r="CR50" s="330"/>
      <c r="CS50" s="330"/>
      <c r="CT50" s="330"/>
      <c r="CU50" s="330"/>
      <c r="CV50" s="330"/>
      <c r="CW50" s="330"/>
      <c r="CX50" s="330"/>
      <c r="CY50" s="330"/>
      <c r="CZ50" s="330"/>
      <c r="DA50" s="330"/>
      <c r="DB50" s="330"/>
      <c r="DC50" s="330"/>
      <c r="DD50" s="330"/>
      <c r="DE50" s="330"/>
      <c r="DF50" s="330"/>
      <c r="DG50" s="330"/>
      <c r="DH50" s="330"/>
      <c r="DI50" s="330"/>
      <c r="DJ50" s="330"/>
      <c r="DK50" s="330"/>
      <c r="DL50" s="330"/>
      <c r="DM50" s="330"/>
      <c r="DN50" s="330"/>
      <c r="DO50" s="330"/>
      <c r="DP50" s="330"/>
      <c r="DQ50" s="330"/>
      <c r="DR50" s="330"/>
      <c r="DS50" s="330"/>
      <c r="DT50" s="330"/>
      <c r="DU50" s="330"/>
      <c r="DV50" s="330"/>
      <c r="DW50" s="330"/>
      <c r="DX50" s="330"/>
      <c r="DY50" s="330"/>
      <c r="DZ50" s="330"/>
      <c r="EA50" s="330"/>
      <c r="EB50" s="330"/>
      <c r="EC50" s="330"/>
      <c r="ED50" s="330"/>
      <c r="EE50" s="330"/>
      <c r="EF50" s="330"/>
      <c r="EG50" s="330"/>
      <c r="EH50" s="330"/>
      <c r="EI50" s="330"/>
      <c r="EJ50" s="330"/>
      <c r="EK50" s="330"/>
      <c r="EL50" s="330"/>
      <c r="EM50" s="330"/>
      <c r="EN50" s="330"/>
      <c r="EO50" s="330"/>
      <c r="EP50" s="330"/>
      <c r="EQ50" s="330"/>
      <c r="ER50" s="330"/>
      <c r="ES50" s="330"/>
      <c r="ET50" s="330"/>
      <c r="EU50" s="330"/>
      <c r="EV50" s="330"/>
      <c r="EW50" s="330"/>
      <c r="EX50" s="330"/>
      <c r="EY50" s="330"/>
      <c r="EZ50" s="330"/>
      <c r="FA50" s="330"/>
      <c r="FB50" s="330"/>
      <c r="FC50" s="330"/>
      <c r="FD50" s="330"/>
      <c r="FE50" s="330"/>
      <c r="FF50" s="330"/>
      <c r="FG50" s="330"/>
      <c r="FH50" s="330"/>
      <c r="FI50" s="330"/>
      <c r="FJ50" s="330"/>
      <c r="FK50" s="330"/>
      <c r="FL50" s="330"/>
      <c r="FM50" s="330"/>
      <c r="FN50" s="330"/>
      <c r="FO50" s="330"/>
      <c r="FP50" s="330"/>
      <c r="FQ50" s="330"/>
      <c r="FR50" s="330"/>
      <c r="FS50" s="330"/>
      <c r="FT50" s="330"/>
      <c r="FU50" s="330"/>
      <c r="FV50" s="330"/>
      <c r="FW50" s="330"/>
      <c r="FX50" s="330"/>
      <c r="FY50" s="330"/>
      <c r="FZ50" s="330"/>
      <c r="GA50" s="330"/>
      <c r="GB50" s="330"/>
      <c r="GC50" s="330"/>
      <c r="GD50" s="330"/>
      <c r="GE50" s="330"/>
      <c r="GF50" s="330"/>
      <c r="GG50" s="330"/>
      <c r="GH50" s="330"/>
      <c r="GI50" s="330"/>
      <c r="GJ50" s="330"/>
      <c r="GK50" s="330"/>
      <c r="GL50" s="330"/>
      <c r="GM50" s="330"/>
      <c r="GN50" s="330"/>
      <c r="GO50" s="330"/>
      <c r="GP50" s="330"/>
      <c r="GQ50" s="330"/>
      <c r="GR50" s="330"/>
      <c r="GS50" s="330"/>
      <c r="GT50" s="330"/>
      <c r="GU50" s="330"/>
      <c r="GV50" s="330"/>
      <c r="GW50" s="330"/>
      <c r="GX50" s="330"/>
      <c r="GY50" s="330"/>
      <c r="GZ50" s="330"/>
      <c r="HA50" s="330"/>
      <c r="HB50" s="330"/>
      <c r="HC50" s="330"/>
      <c r="HD50" s="330"/>
      <c r="HE50" s="330"/>
      <c r="HF50" s="330"/>
      <c r="HG50" s="330"/>
      <c r="HH50" s="330"/>
      <c r="HI50" s="330"/>
      <c r="HJ50" s="330"/>
      <c r="HK50" s="330"/>
      <c r="HL50" s="330"/>
      <c r="HM50" s="330"/>
      <c r="HN50" s="330"/>
      <c r="HO50" s="330"/>
      <c r="HP50" s="330"/>
      <c r="HQ50" s="330"/>
      <c r="HR50" s="330"/>
      <c r="HS50" s="330"/>
      <c r="HT50" s="330"/>
      <c r="HU50" s="330"/>
      <c r="HV50" s="330"/>
      <c r="HW50" s="330"/>
      <c r="HX50" s="330"/>
      <c r="HY50" s="330"/>
      <c r="HZ50" s="330"/>
      <c r="IA50" s="330"/>
      <c r="IB50" s="330"/>
      <c r="IC50" s="330"/>
      <c r="ID50" s="330"/>
      <c r="IE50" s="330"/>
      <c r="IF50" s="330"/>
      <c r="IG50" s="330"/>
      <c r="IH50" s="330"/>
      <c r="II50" s="330"/>
      <c r="IJ50" s="330"/>
      <c r="IK50" s="330"/>
      <c r="IL50" s="330"/>
      <c r="IM50" s="330"/>
      <c r="IN50" s="330"/>
      <c r="IO50" s="330"/>
      <c r="IP50" s="330"/>
      <c r="IQ50" s="330"/>
      <c r="IR50" s="330"/>
      <c r="IS50" s="330"/>
      <c r="IT50" s="330"/>
      <c r="IU50" s="330"/>
      <c r="IV50" s="330"/>
    </row>
    <row r="51" spans="1:256" ht="18">
      <c r="A51" s="330"/>
      <c r="B51" s="330"/>
      <c r="C51" s="332"/>
      <c r="D51" s="330"/>
      <c r="E51" s="330"/>
      <c r="F51" s="330"/>
      <c r="G51" s="333"/>
      <c r="H51" s="330"/>
      <c r="I51" s="330"/>
      <c r="J51" s="330"/>
      <c r="K51" s="330"/>
      <c r="L51" s="330"/>
      <c r="M51" s="330"/>
      <c r="N51" s="330"/>
      <c r="O51" s="330"/>
      <c r="P51" s="330"/>
      <c r="Q51" s="330"/>
      <c r="R51" s="330"/>
      <c r="S51" s="330"/>
      <c r="T51" s="330"/>
      <c r="U51" s="330"/>
      <c r="V51" s="330"/>
      <c r="W51" s="330"/>
      <c r="X51" s="330"/>
      <c r="Y51" s="330"/>
      <c r="Z51" s="330"/>
      <c r="AA51" s="330"/>
      <c r="AB51" s="330"/>
      <c r="AC51" s="330"/>
      <c r="AD51" s="330"/>
      <c r="AE51" s="330"/>
      <c r="AF51" s="330"/>
      <c r="AG51" s="330"/>
      <c r="AH51" s="330"/>
      <c r="AI51" s="330"/>
      <c r="AJ51" s="330"/>
      <c r="AK51" s="330"/>
      <c r="AL51" s="330"/>
      <c r="AM51" s="330"/>
      <c r="AN51" s="330"/>
      <c r="AO51" s="330"/>
      <c r="AP51" s="330"/>
      <c r="AQ51" s="330"/>
      <c r="AR51" s="330"/>
      <c r="AS51" s="330"/>
      <c r="AT51" s="330"/>
      <c r="AU51" s="330"/>
      <c r="AV51" s="330"/>
      <c r="AW51" s="330"/>
      <c r="AX51" s="330"/>
      <c r="AY51" s="330"/>
      <c r="AZ51" s="330"/>
      <c r="BA51" s="330"/>
      <c r="BB51" s="330"/>
      <c r="BC51" s="330"/>
      <c r="BD51" s="330"/>
      <c r="BE51" s="330"/>
      <c r="BF51" s="330"/>
      <c r="BG51" s="330"/>
      <c r="BH51" s="330"/>
      <c r="BI51" s="330"/>
      <c r="BJ51" s="330"/>
      <c r="BK51" s="330"/>
      <c r="BL51" s="330"/>
      <c r="BM51" s="330"/>
      <c r="BN51" s="330"/>
      <c r="BO51" s="330"/>
      <c r="BP51" s="330"/>
      <c r="BQ51" s="330"/>
      <c r="BR51" s="330"/>
      <c r="BS51" s="330"/>
      <c r="BT51" s="330"/>
      <c r="BU51" s="330"/>
      <c r="BV51" s="330"/>
      <c r="BW51" s="330"/>
      <c r="BX51" s="330"/>
      <c r="BY51" s="330"/>
      <c r="BZ51" s="330"/>
      <c r="CA51" s="330"/>
      <c r="CB51" s="330"/>
      <c r="CC51" s="330"/>
      <c r="CD51" s="330"/>
      <c r="CE51" s="330"/>
      <c r="CF51" s="330"/>
      <c r="CG51" s="330"/>
      <c r="CH51" s="330"/>
      <c r="CI51" s="330"/>
      <c r="CJ51" s="330"/>
      <c r="CK51" s="330"/>
      <c r="CL51" s="330"/>
      <c r="CM51" s="330"/>
      <c r="CN51" s="330"/>
      <c r="CO51" s="330"/>
      <c r="CP51" s="330"/>
      <c r="CQ51" s="330"/>
      <c r="CR51" s="330"/>
      <c r="CS51" s="330"/>
      <c r="CT51" s="330"/>
      <c r="CU51" s="330"/>
      <c r="CV51" s="330"/>
      <c r="CW51" s="330"/>
      <c r="CX51" s="330"/>
      <c r="CY51" s="330"/>
      <c r="CZ51" s="330"/>
      <c r="DA51" s="330"/>
      <c r="DB51" s="330"/>
      <c r="DC51" s="330"/>
      <c r="DD51" s="330"/>
      <c r="DE51" s="330"/>
      <c r="DF51" s="330"/>
      <c r="DG51" s="330"/>
      <c r="DH51" s="330"/>
      <c r="DI51" s="330"/>
      <c r="DJ51" s="330"/>
      <c r="DK51" s="330"/>
      <c r="DL51" s="330"/>
      <c r="DM51" s="330"/>
      <c r="DN51" s="330"/>
      <c r="DO51" s="330"/>
      <c r="DP51" s="330"/>
      <c r="DQ51" s="330"/>
      <c r="DR51" s="330"/>
      <c r="DS51" s="330"/>
      <c r="DT51" s="330"/>
      <c r="DU51" s="330"/>
      <c r="DV51" s="330"/>
      <c r="DW51" s="330"/>
      <c r="DX51" s="330"/>
      <c r="DY51" s="330"/>
      <c r="DZ51" s="330"/>
      <c r="EA51" s="330"/>
      <c r="EB51" s="330"/>
      <c r="EC51" s="330"/>
      <c r="ED51" s="330"/>
      <c r="EE51" s="330"/>
      <c r="EF51" s="330"/>
      <c r="EG51" s="330"/>
      <c r="EH51" s="330"/>
      <c r="EI51" s="330"/>
      <c r="EJ51" s="330"/>
      <c r="EK51" s="330"/>
      <c r="EL51" s="330"/>
      <c r="EM51" s="330"/>
      <c r="EN51" s="330"/>
      <c r="EO51" s="330"/>
      <c r="EP51" s="330"/>
      <c r="EQ51" s="330"/>
      <c r="ER51" s="330"/>
      <c r="ES51" s="330"/>
      <c r="ET51" s="330"/>
      <c r="EU51" s="330"/>
      <c r="EV51" s="330"/>
      <c r="EW51" s="330"/>
      <c r="EX51" s="330"/>
      <c r="EY51" s="330"/>
      <c r="EZ51" s="330"/>
      <c r="FA51" s="330"/>
      <c r="FB51" s="330"/>
      <c r="FC51" s="330"/>
      <c r="FD51" s="330"/>
      <c r="FE51" s="330"/>
      <c r="FF51" s="330"/>
      <c r="FG51" s="330"/>
      <c r="FH51" s="330"/>
      <c r="FI51" s="330"/>
      <c r="FJ51" s="330"/>
      <c r="FK51" s="330"/>
      <c r="FL51" s="330"/>
      <c r="FM51" s="330"/>
      <c r="FN51" s="330"/>
      <c r="FO51" s="330"/>
      <c r="FP51" s="330"/>
      <c r="FQ51" s="330"/>
      <c r="FR51" s="330"/>
      <c r="FS51" s="330"/>
      <c r="FT51" s="330"/>
      <c r="FU51" s="330"/>
      <c r="FV51" s="330"/>
      <c r="FW51" s="330"/>
      <c r="FX51" s="330"/>
      <c r="FY51" s="330"/>
      <c r="FZ51" s="330"/>
      <c r="GA51" s="330"/>
      <c r="GB51" s="330"/>
      <c r="GC51" s="330"/>
      <c r="GD51" s="330"/>
      <c r="GE51" s="330"/>
      <c r="GF51" s="330"/>
      <c r="GG51" s="330"/>
      <c r="GH51" s="330"/>
      <c r="GI51" s="330"/>
      <c r="GJ51" s="330"/>
      <c r="GK51" s="330"/>
      <c r="GL51" s="330"/>
      <c r="GM51" s="330"/>
      <c r="GN51" s="330"/>
      <c r="GO51" s="330"/>
      <c r="GP51" s="330"/>
      <c r="GQ51" s="330"/>
      <c r="GR51" s="330"/>
      <c r="GS51" s="330"/>
      <c r="GT51" s="330"/>
      <c r="GU51" s="330"/>
      <c r="GV51" s="330"/>
      <c r="GW51" s="330"/>
      <c r="GX51" s="330"/>
      <c r="GY51" s="330"/>
      <c r="GZ51" s="330"/>
      <c r="HA51" s="330"/>
      <c r="HB51" s="330"/>
      <c r="HC51" s="330"/>
      <c r="HD51" s="330"/>
      <c r="HE51" s="330"/>
      <c r="HF51" s="330"/>
      <c r="HG51" s="330"/>
      <c r="HH51" s="330"/>
      <c r="HI51" s="330"/>
      <c r="HJ51" s="330"/>
      <c r="HK51" s="330"/>
      <c r="HL51" s="330"/>
      <c r="HM51" s="330"/>
      <c r="HN51" s="330"/>
      <c r="HO51" s="330"/>
      <c r="HP51" s="330"/>
      <c r="HQ51" s="330"/>
      <c r="HR51" s="330"/>
      <c r="HS51" s="330"/>
      <c r="HT51" s="330"/>
      <c r="HU51" s="330"/>
      <c r="HV51" s="330"/>
      <c r="HW51" s="330"/>
      <c r="HX51" s="330"/>
      <c r="HY51" s="330"/>
      <c r="HZ51" s="330"/>
      <c r="IA51" s="330"/>
      <c r="IB51" s="330"/>
      <c r="IC51" s="330"/>
      <c r="ID51" s="330"/>
      <c r="IE51" s="330"/>
      <c r="IF51" s="330"/>
      <c r="IG51" s="330"/>
      <c r="IH51" s="330"/>
      <c r="II51" s="330"/>
      <c r="IJ51" s="330"/>
      <c r="IK51" s="330"/>
      <c r="IL51" s="330"/>
      <c r="IM51" s="330"/>
      <c r="IN51" s="330"/>
      <c r="IO51" s="330"/>
      <c r="IP51" s="330"/>
      <c r="IQ51" s="330"/>
      <c r="IR51" s="330"/>
      <c r="IS51" s="330"/>
      <c r="IT51" s="330"/>
      <c r="IU51" s="330"/>
      <c r="IV51" s="330"/>
    </row>
    <row r="52" spans="1:256" ht="18">
      <c r="A52" s="330"/>
      <c r="B52" s="330"/>
      <c r="C52" s="332"/>
      <c r="D52" s="330"/>
      <c r="E52" s="330"/>
      <c r="F52" s="330"/>
      <c r="G52" s="333"/>
      <c r="H52" s="330"/>
      <c r="I52" s="330"/>
      <c r="J52" s="330"/>
      <c r="K52" s="330"/>
      <c r="L52" s="330"/>
      <c r="M52" s="330"/>
      <c r="N52" s="330"/>
      <c r="O52" s="330"/>
      <c r="P52" s="330"/>
      <c r="Q52" s="330"/>
      <c r="R52" s="330"/>
      <c r="S52" s="330"/>
      <c r="T52" s="330"/>
      <c r="U52" s="330"/>
      <c r="V52" s="330"/>
      <c r="W52" s="330"/>
      <c r="X52" s="330"/>
      <c r="Y52" s="330"/>
      <c r="Z52" s="330"/>
      <c r="AA52" s="330"/>
      <c r="AB52" s="330"/>
      <c r="AC52" s="330"/>
      <c r="AD52" s="330"/>
      <c r="AE52" s="330"/>
      <c r="AF52" s="330"/>
      <c r="AG52" s="330"/>
      <c r="AH52" s="330"/>
      <c r="AI52" s="330"/>
      <c r="AJ52" s="330"/>
      <c r="AK52" s="330"/>
      <c r="AL52" s="330"/>
      <c r="AM52" s="330"/>
      <c r="AN52" s="330"/>
      <c r="AO52" s="330"/>
      <c r="AP52" s="330"/>
      <c r="AQ52" s="330"/>
      <c r="AR52" s="330"/>
      <c r="AS52" s="330"/>
      <c r="AT52" s="330"/>
      <c r="AU52" s="330"/>
      <c r="AV52" s="330"/>
      <c r="AW52" s="330"/>
      <c r="AX52" s="330"/>
      <c r="AY52" s="330"/>
      <c r="AZ52" s="330"/>
      <c r="BA52" s="330"/>
      <c r="BB52" s="330"/>
      <c r="BC52" s="330"/>
      <c r="BD52" s="330"/>
      <c r="BE52" s="330"/>
      <c r="BF52" s="330"/>
      <c r="BG52" s="330"/>
      <c r="BH52" s="330"/>
      <c r="BI52" s="330"/>
      <c r="BJ52" s="330"/>
      <c r="BK52" s="330"/>
      <c r="BL52" s="330"/>
      <c r="BM52" s="330"/>
      <c r="BN52" s="330"/>
      <c r="BO52" s="330"/>
      <c r="BP52" s="330"/>
      <c r="BQ52" s="330"/>
      <c r="BR52" s="330"/>
      <c r="BS52" s="330"/>
      <c r="BT52" s="330"/>
      <c r="BU52" s="330"/>
      <c r="BV52" s="330"/>
      <c r="BW52" s="330"/>
      <c r="BX52" s="330"/>
      <c r="BY52" s="330"/>
      <c r="BZ52" s="330"/>
      <c r="CA52" s="330"/>
      <c r="CB52" s="330"/>
      <c r="CC52" s="330"/>
      <c r="CD52" s="330"/>
      <c r="CE52" s="330"/>
      <c r="CF52" s="330"/>
      <c r="CG52" s="330"/>
      <c r="CH52" s="330"/>
      <c r="CI52" s="330"/>
      <c r="CJ52" s="330"/>
      <c r="CK52" s="330"/>
      <c r="CL52" s="330"/>
      <c r="CM52" s="330"/>
      <c r="CN52" s="330"/>
      <c r="CO52" s="330"/>
      <c r="CP52" s="330"/>
      <c r="CQ52" s="330"/>
      <c r="CR52" s="330"/>
      <c r="CS52" s="330"/>
      <c r="CT52" s="330"/>
      <c r="CU52" s="330"/>
      <c r="CV52" s="330"/>
      <c r="CW52" s="330"/>
      <c r="CX52" s="330"/>
      <c r="CY52" s="330"/>
      <c r="CZ52" s="330"/>
      <c r="DA52" s="330"/>
      <c r="DB52" s="330"/>
      <c r="DC52" s="330"/>
      <c r="DD52" s="330"/>
      <c r="DE52" s="330"/>
      <c r="DF52" s="330"/>
      <c r="DG52" s="330"/>
      <c r="DH52" s="330"/>
      <c r="DI52" s="330"/>
      <c r="DJ52" s="330"/>
      <c r="DK52" s="330"/>
      <c r="DL52" s="330"/>
      <c r="DM52" s="330"/>
      <c r="DN52" s="330"/>
      <c r="DO52" s="330"/>
      <c r="DP52" s="330"/>
      <c r="DQ52" s="330"/>
      <c r="DR52" s="330"/>
      <c r="DS52" s="330"/>
      <c r="DT52" s="330"/>
      <c r="DU52" s="330"/>
      <c r="DV52" s="330"/>
      <c r="DW52" s="330"/>
      <c r="DX52" s="330"/>
      <c r="DY52" s="330"/>
      <c r="DZ52" s="330"/>
      <c r="EA52" s="330"/>
      <c r="EB52" s="330"/>
      <c r="EC52" s="330"/>
      <c r="ED52" s="330"/>
      <c r="EE52" s="330"/>
      <c r="EF52" s="330"/>
      <c r="EG52" s="330"/>
      <c r="EH52" s="330"/>
      <c r="EI52" s="330"/>
      <c r="EJ52" s="330"/>
      <c r="EK52" s="330"/>
      <c r="EL52" s="330"/>
      <c r="EM52" s="330"/>
      <c r="EN52" s="330"/>
      <c r="EO52" s="330"/>
      <c r="EP52" s="330"/>
      <c r="EQ52" s="330"/>
      <c r="ER52" s="330"/>
      <c r="ES52" s="330"/>
      <c r="ET52" s="330"/>
      <c r="EU52" s="330"/>
      <c r="EV52" s="330"/>
      <c r="EW52" s="330"/>
      <c r="EX52" s="330"/>
      <c r="EY52" s="330"/>
      <c r="EZ52" s="330"/>
      <c r="FA52" s="330"/>
      <c r="FB52" s="330"/>
      <c r="FC52" s="330"/>
      <c r="FD52" s="330"/>
      <c r="FE52" s="330"/>
      <c r="FF52" s="330"/>
      <c r="FG52" s="330"/>
      <c r="FH52" s="330"/>
      <c r="FI52" s="330"/>
      <c r="FJ52" s="330"/>
      <c r="FK52" s="330"/>
      <c r="FL52" s="330"/>
      <c r="FM52" s="330"/>
      <c r="FN52" s="330"/>
      <c r="FO52" s="330"/>
      <c r="FP52" s="330"/>
      <c r="FQ52" s="330"/>
      <c r="FR52" s="330"/>
      <c r="FS52" s="330"/>
      <c r="FT52" s="330"/>
      <c r="FU52" s="330"/>
      <c r="FV52" s="330"/>
      <c r="FW52" s="330"/>
      <c r="FX52" s="330"/>
      <c r="FY52" s="330"/>
      <c r="FZ52" s="330"/>
      <c r="GA52" s="330"/>
      <c r="GB52" s="330"/>
      <c r="GC52" s="330"/>
      <c r="GD52" s="330"/>
      <c r="GE52" s="330"/>
      <c r="GF52" s="330"/>
      <c r="GG52" s="330"/>
      <c r="GH52" s="330"/>
      <c r="GI52" s="330"/>
      <c r="GJ52" s="330"/>
      <c r="GK52" s="330"/>
      <c r="GL52" s="330"/>
      <c r="GM52" s="330"/>
      <c r="GN52" s="330"/>
      <c r="GO52" s="330"/>
      <c r="GP52" s="330"/>
      <c r="GQ52" s="330"/>
      <c r="GR52" s="330"/>
      <c r="GS52" s="330"/>
      <c r="GT52" s="330"/>
      <c r="GU52" s="330"/>
      <c r="GV52" s="330"/>
      <c r="GW52" s="330"/>
      <c r="GX52" s="330"/>
      <c r="GY52" s="330"/>
      <c r="GZ52" s="330"/>
      <c r="HA52" s="330"/>
      <c r="HB52" s="330"/>
      <c r="HC52" s="330"/>
      <c r="HD52" s="330"/>
      <c r="HE52" s="330"/>
      <c r="HF52" s="330"/>
      <c r="HG52" s="330"/>
      <c r="HH52" s="330"/>
      <c r="HI52" s="330"/>
      <c r="HJ52" s="330"/>
      <c r="HK52" s="330"/>
      <c r="HL52" s="330"/>
      <c r="HM52" s="330"/>
      <c r="HN52" s="330"/>
      <c r="HO52" s="330"/>
      <c r="HP52" s="330"/>
      <c r="HQ52" s="330"/>
      <c r="HR52" s="330"/>
      <c r="HS52" s="330"/>
      <c r="HT52" s="330"/>
      <c r="HU52" s="330"/>
      <c r="HV52" s="330"/>
      <c r="HW52" s="330"/>
      <c r="HX52" s="330"/>
      <c r="HY52" s="330"/>
      <c r="HZ52" s="330"/>
      <c r="IA52" s="330"/>
      <c r="IB52" s="330"/>
      <c r="IC52" s="330"/>
      <c r="ID52" s="330"/>
      <c r="IE52" s="330"/>
      <c r="IF52" s="330"/>
      <c r="IG52" s="330"/>
      <c r="IH52" s="330"/>
      <c r="II52" s="330"/>
      <c r="IJ52" s="330"/>
      <c r="IK52" s="330"/>
      <c r="IL52" s="330"/>
      <c r="IM52" s="330"/>
      <c r="IN52" s="330"/>
      <c r="IO52" s="330"/>
      <c r="IP52" s="330"/>
      <c r="IQ52" s="330"/>
      <c r="IR52" s="330"/>
      <c r="IS52" s="330"/>
      <c r="IT52" s="330"/>
      <c r="IU52" s="330"/>
      <c r="IV52" s="330"/>
    </row>
    <row r="53" spans="1:256" ht="18">
      <c r="A53" s="330"/>
      <c r="B53" s="330"/>
      <c r="C53" s="332"/>
      <c r="D53" s="330"/>
      <c r="E53" s="330"/>
      <c r="F53" s="330"/>
      <c r="G53" s="333"/>
      <c r="H53" s="330"/>
      <c r="I53" s="330"/>
      <c r="J53" s="330"/>
      <c r="K53" s="330"/>
      <c r="L53" s="330"/>
      <c r="M53" s="330"/>
      <c r="N53" s="330"/>
      <c r="O53" s="330"/>
      <c r="P53" s="330"/>
      <c r="Q53" s="330"/>
      <c r="R53" s="330"/>
      <c r="S53" s="330"/>
      <c r="T53" s="330"/>
      <c r="U53" s="330"/>
      <c r="V53" s="330"/>
      <c r="W53" s="330"/>
      <c r="X53" s="330"/>
      <c r="Y53" s="330"/>
      <c r="Z53" s="330"/>
      <c r="AA53" s="330"/>
      <c r="AB53" s="330"/>
      <c r="AC53" s="330"/>
      <c r="AD53" s="330"/>
      <c r="AE53" s="330"/>
      <c r="AF53" s="330"/>
      <c r="AG53" s="330"/>
      <c r="AH53" s="330"/>
      <c r="AI53" s="330"/>
      <c r="AJ53" s="330"/>
      <c r="AK53" s="330"/>
      <c r="AL53" s="330"/>
      <c r="AM53" s="330"/>
      <c r="AN53" s="330"/>
      <c r="AO53" s="330"/>
      <c r="AP53" s="330"/>
      <c r="AQ53" s="330"/>
      <c r="AR53" s="330"/>
      <c r="AS53" s="330"/>
      <c r="AT53" s="330"/>
      <c r="AU53" s="330"/>
      <c r="AV53" s="330"/>
      <c r="AW53" s="330"/>
      <c r="AX53" s="330"/>
      <c r="AY53" s="330"/>
      <c r="AZ53" s="330"/>
      <c r="BA53" s="330"/>
      <c r="BB53" s="330"/>
      <c r="BC53" s="330"/>
      <c r="BD53" s="330"/>
      <c r="BE53" s="330"/>
      <c r="BF53" s="330"/>
      <c r="BG53" s="330"/>
      <c r="BH53" s="330"/>
      <c r="BI53" s="330"/>
      <c r="BJ53" s="330"/>
      <c r="BK53" s="330"/>
      <c r="BL53" s="330"/>
      <c r="BM53" s="330"/>
      <c r="BN53" s="330"/>
      <c r="BO53" s="330"/>
      <c r="BP53" s="330"/>
      <c r="BQ53" s="330"/>
      <c r="BR53" s="330"/>
      <c r="BS53" s="330"/>
      <c r="BT53" s="330"/>
      <c r="BU53" s="330"/>
      <c r="BV53" s="330"/>
      <c r="BW53" s="330"/>
      <c r="BX53" s="330"/>
      <c r="BY53" s="330"/>
      <c r="BZ53" s="330"/>
      <c r="CA53" s="330"/>
      <c r="CB53" s="330"/>
      <c r="CC53" s="330"/>
      <c r="CD53" s="330"/>
      <c r="CE53" s="330"/>
      <c r="CF53" s="330"/>
      <c r="CG53" s="330"/>
      <c r="CH53" s="330"/>
      <c r="CI53" s="330"/>
      <c r="CJ53" s="330"/>
      <c r="CK53" s="330"/>
      <c r="CL53" s="330"/>
      <c r="CM53" s="330"/>
      <c r="CN53" s="330"/>
      <c r="CO53" s="330"/>
      <c r="CP53" s="330"/>
      <c r="CQ53" s="330"/>
      <c r="CR53" s="330"/>
      <c r="CS53" s="330"/>
      <c r="CT53" s="330"/>
      <c r="CU53" s="330"/>
      <c r="CV53" s="330"/>
      <c r="CW53" s="330"/>
      <c r="CX53" s="330"/>
      <c r="CY53" s="330"/>
      <c r="CZ53" s="330"/>
      <c r="DA53" s="330"/>
      <c r="DB53" s="330"/>
      <c r="DC53" s="330"/>
      <c r="DD53" s="330"/>
      <c r="DE53" s="330"/>
      <c r="DF53" s="330"/>
      <c r="DG53" s="330"/>
      <c r="DH53" s="330"/>
      <c r="DI53" s="330"/>
      <c r="DJ53" s="330"/>
      <c r="DK53" s="330"/>
      <c r="DL53" s="330"/>
      <c r="DM53" s="330"/>
      <c r="DN53" s="330"/>
      <c r="DO53" s="330"/>
      <c r="DP53" s="330"/>
      <c r="DQ53" s="330"/>
      <c r="DR53" s="330"/>
      <c r="DS53" s="330"/>
      <c r="DT53" s="330"/>
      <c r="DU53" s="330"/>
      <c r="DV53" s="330"/>
      <c r="DW53" s="330"/>
      <c r="DX53" s="330"/>
      <c r="DY53" s="330"/>
      <c r="DZ53" s="330"/>
      <c r="EA53" s="330"/>
      <c r="EB53" s="330"/>
      <c r="EC53" s="330"/>
      <c r="ED53" s="330"/>
      <c r="EE53" s="330"/>
      <c r="EF53" s="330"/>
      <c r="EG53" s="330"/>
      <c r="EH53" s="330"/>
      <c r="EI53" s="330"/>
      <c r="EJ53" s="330"/>
      <c r="EK53" s="330"/>
      <c r="EL53" s="330"/>
      <c r="EM53" s="330"/>
      <c r="EN53" s="330"/>
      <c r="EO53" s="330"/>
      <c r="EP53" s="330"/>
      <c r="EQ53" s="330"/>
      <c r="ER53" s="330"/>
      <c r="ES53" s="330"/>
      <c r="ET53" s="330"/>
      <c r="EU53" s="330"/>
      <c r="EV53" s="330"/>
      <c r="EW53" s="330"/>
      <c r="EX53" s="330"/>
      <c r="EY53" s="330"/>
      <c r="EZ53" s="330"/>
      <c r="FA53" s="330"/>
      <c r="FB53" s="330"/>
      <c r="FC53" s="330"/>
      <c r="FD53" s="330"/>
      <c r="FE53" s="330"/>
      <c r="FF53" s="330"/>
      <c r="FG53" s="330"/>
      <c r="FH53" s="330"/>
      <c r="FI53" s="330"/>
      <c r="FJ53" s="330"/>
      <c r="FK53" s="330"/>
      <c r="FL53" s="330"/>
      <c r="FM53" s="330"/>
      <c r="FN53" s="330"/>
      <c r="FO53" s="330"/>
      <c r="FP53" s="330"/>
      <c r="FQ53" s="330"/>
      <c r="FR53" s="330"/>
      <c r="FS53" s="330"/>
      <c r="FT53" s="330"/>
      <c r="FU53" s="330"/>
      <c r="FV53" s="330"/>
      <c r="FW53" s="330"/>
      <c r="FX53" s="330"/>
      <c r="FY53" s="330"/>
      <c r="FZ53" s="330"/>
      <c r="GA53" s="330"/>
      <c r="GB53" s="330"/>
      <c r="GC53" s="330"/>
      <c r="GD53" s="330"/>
      <c r="GE53" s="330"/>
      <c r="GF53" s="330"/>
      <c r="GG53" s="330"/>
      <c r="GH53" s="330"/>
      <c r="GI53" s="330"/>
      <c r="GJ53" s="330"/>
      <c r="GK53" s="330"/>
      <c r="GL53" s="330"/>
      <c r="GM53" s="330"/>
      <c r="GN53" s="330"/>
      <c r="GO53" s="330"/>
      <c r="GP53" s="330"/>
      <c r="GQ53" s="330"/>
      <c r="GR53" s="330"/>
      <c r="GS53" s="330"/>
      <c r="GT53" s="330"/>
      <c r="GU53" s="330"/>
      <c r="GV53" s="330"/>
      <c r="GW53" s="330"/>
      <c r="GX53" s="330"/>
      <c r="GY53" s="330"/>
      <c r="GZ53" s="330"/>
      <c r="HA53" s="330"/>
      <c r="HB53" s="330"/>
      <c r="HC53" s="330"/>
      <c r="HD53" s="330"/>
      <c r="HE53" s="330"/>
      <c r="HF53" s="330"/>
      <c r="HG53" s="330"/>
      <c r="HH53" s="330"/>
      <c r="HI53" s="330"/>
      <c r="HJ53" s="330"/>
      <c r="HK53" s="330"/>
      <c r="HL53" s="330"/>
      <c r="HM53" s="330"/>
      <c r="HN53" s="330"/>
      <c r="HO53" s="330"/>
      <c r="HP53" s="330"/>
      <c r="HQ53" s="330"/>
      <c r="HR53" s="330"/>
      <c r="HS53" s="330"/>
      <c r="HT53" s="330"/>
      <c r="HU53" s="330"/>
      <c r="HV53" s="330"/>
      <c r="HW53" s="330"/>
      <c r="HX53" s="330"/>
      <c r="HY53" s="330"/>
      <c r="HZ53" s="330"/>
      <c r="IA53" s="330"/>
      <c r="IB53" s="330"/>
      <c r="IC53" s="330"/>
      <c r="ID53" s="330"/>
      <c r="IE53" s="330"/>
      <c r="IF53" s="330"/>
      <c r="IG53" s="330"/>
      <c r="IH53" s="330"/>
      <c r="II53" s="330"/>
      <c r="IJ53" s="330"/>
      <c r="IK53" s="330"/>
      <c r="IL53" s="330"/>
      <c r="IM53" s="330"/>
      <c r="IN53" s="330"/>
      <c r="IO53" s="330"/>
      <c r="IP53" s="330"/>
      <c r="IQ53" s="330"/>
      <c r="IR53" s="330"/>
      <c r="IS53" s="330"/>
      <c r="IT53" s="330"/>
      <c r="IU53" s="330"/>
      <c r="IV53" s="330"/>
    </row>
    <row r="54" spans="1:256" ht="18">
      <c r="A54" s="330"/>
      <c r="B54" s="330"/>
      <c r="C54" s="332"/>
      <c r="D54" s="330"/>
      <c r="E54" s="330"/>
      <c r="F54" s="330"/>
      <c r="G54" s="333"/>
      <c r="H54" s="330"/>
      <c r="I54" s="330"/>
      <c r="J54" s="330"/>
      <c r="K54" s="330"/>
      <c r="L54" s="330"/>
      <c r="M54" s="330"/>
      <c r="N54" s="330"/>
      <c r="O54" s="330"/>
      <c r="P54" s="330"/>
      <c r="Q54" s="330"/>
      <c r="R54" s="330"/>
      <c r="S54" s="330"/>
      <c r="T54" s="330"/>
      <c r="U54" s="330"/>
      <c r="V54" s="330"/>
      <c r="W54" s="330"/>
      <c r="X54" s="330"/>
      <c r="Y54" s="330"/>
      <c r="Z54" s="330"/>
      <c r="AA54" s="330"/>
      <c r="AB54" s="330"/>
      <c r="AC54" s="330"/>
      <c r="AD54" s="330"/>
      <c r="AE54" s="330"/>
      <c r="AF54" s="330"/>
      <c r="AG54" s="330"/>
      <c r="AH54" s="330"/>
      <c r="AI54" s="330"/>
      <c r="AJ54" s="330"/>
      <c r="AK54" s="330"/>
      <c r="AL54" s="330"/>
      <c r="AM54" s="330"/>
      <c r="AN54" s="330"/>
      <c r="AO54" s="330"/>
      <c r="AP54" s="330"/>
      <c r="AQ54" s="330"/>
      <c r="AR54" s="330"/>
      <c r="AS54" s="330"/>
      <c r="AT54" s="330"/>
      <c r="AU54" s="330"/>
      <c r="AV54" s="330"/>
      <c r="AW54" s="330"/>
      <c r="AX54" s="330"/>
      <c r="AY54" s="330"/>
      <c r="AZ54" s="330"/>
      <c r="BA54" s="330"/>
      <c r="BB54" s="330"/>
      <c r="BC54" s="330"/>
      <c r="BD54" s="330"/>
      <c r="BE54" s="330"/>
      <c r="BF54" s="330"/>
      <c r="BG54" s="330"/>
      <c r="BH54" s="330"/>
      <c r="BI54" s="330"/>
      <c r="BJ54" s="330"/>
      <c r="BK54" s="330"/>
      <c r="BL54" s="330"/>
      <c r="BM54" s="330"/>
      <c r="BN54" s="330"/>
      <c r="BO54" s="330"/>
      <c r="BP54" s="330"/>
      <c r="BQ54" s="330"/>
      <c r="BR54" s="330"/>
      <c r="BS54" s="330"/>
      <c r="BT54" s="330"/>
      <c r="BU54" s="330"/>
      <c r="BV54" s="330"/>
      <c r="BW54" s="330"/>
      <c r="BX54" s="330"/>
      <c r="BY54" s="330"/>
      <c r="BZ54" s="330"/>
      <c r="CA54" s="330"/>
      <c r="CB54" s="330"/>
      <c r="CC54" s="330"/>
      <c r="CD54" s="330"/>
      <c r="CE54" s="330"/>
      <c r="CF54" s="330"/>
      <c r="CG54" s="330"/>
      <c r="CH54" s="330"/>
      <c r="CI54" s="330"/>
      <c r="CJ54" s="330"/>
      <c r="CK54" s="330"/>
      <c r="CL54" s="330"/>
      <c r="CM54" s="330"/>
      <c r="CN54" s="330"/>
      <c r="CO54" s="330"/>
      <c r="CP54" s="330"/>
      <c r="CQ54" s="330"/>
      <c r="CR54" s="330"/>
      <c r="CS54" s="330"/>
      <c r="CT54" s="330"/>
      <c r="CU54" s="330"/>
      <c r="CV54" s="330"/>
      <c r="CW54" s="330"/>
      <c r="CX54" s="330"/>
      <c r="CY54" s="330"/>
      <c r="CZ54" s="330"/>
      <c r="DA54" s="330"/>
      <c r="DB54" s="330"/>
      <c r="DC54" s="330"/>
      <c r="DD54" s="330"/>
      <c r="DE54" s="330"/>
      <c r="DF54" s="330"/>
      <c r="DG54" s="330"/>
      <c r="DH54" s="330"/>
      <c r="DI54" s="330"/>
      <c r="DJ54" s="330"/>
      <c r="DK54" s="330"/>
      <c r="DL54" s="330"/>
      <c r="DM54" s="330"/>
      <c r="DN54" s="330"/>
      <c r="DO54" s="330"/>
      <c r="DP54" s="330"/>
      <c r="DQ54" s="330"/>
      <c r="DR54" s="330"/>
      <c r="DS54" s="330"/>
      <c r="DT54" s="330"/>
      <c r="DU54" s="330"/>
      <c r="DV54" s="330"/>
      <c r="DW54" s="330"/>
      <c r="DX54" s="330"/>
      <c r="DY54" s="330"/>
      <c r="DZ54" s="330"/>
      <c r="EA54" s="330"/>
      <c r="EB54" s="330"/>
      <c r="EC54" s="330"/>
      <c r="ED54" s="330"/>
      <c r="EE54" s="330"/>
      <c r="EF54" s="330"/>
      <c r="EG54" s="330"/>
      <c r="EH54" s="330"/>
      <c r="EI54" s="330"/>
      <c r="EJ54" s="330"/>
      <c r="EK54" s="330"/>
      <c r="EL54" s="330"/>
      <c r="EM54" s="330"/>
      <c r="EN54" s="330"/>
      <c r="EO54" s="330"/>
      <c r="EP54" s="330"/>
      <c r="EQ54" s="330"/>
      <c r="ER54" s="330"/>
      <c r="ES54" s="330"/>
      <c r="ET54" s="330"/>
      <c r="EU54" s="330"/>
      <c r="EV54" s="330"/>
      <c r="EW54" s="330"/>
      <c r="EX54" s="330"/>
      <c r="EY54" s="330"/>
      <c r="EZ54" s="330"/>
      <c r="FA54" s="330"/>
      <c r="FB54" s="330"/>
      <c r="FC54" s="330"/>
      <c r="FD54" s="330"/>
      <c r="FE54" s="330"/>
      <c r="FF54" s="330"/>
      <c r="FG54" s="330"/>
      <c r="FH54" s="330"/>
      <c r="FI54" s="330"/>
      <c r="FJ54" s="330"/>
      <c r="FK54" s="330"/>
      <c r="FL54" s="330"/>
      <c r="FM54" s="330"/>
      <c r="FN54" s="330"/>
      <c r="FO54" s="330"/>
      <c r="FP54" s="330"/>
      <c r="FQ54" s="330"/>
      <c r="FR54" s="330"/>
      <c r="FS54" s="330"/>
      <c r="FT54" s="330"/>
      <c r="FU54" s="330"/>
      <c r="FV54" s="330"/>
      <c r="FW54" s="330"/>
      <c r="FX54" s="330"/>
      <c r="FY54" s="330"/>
      <c r="FZ54" s="330"/>
      <c r="GA54" s="330"/>
      <c r="GB54" s="330"/>
      <c r="GC54" s="330"/>
      <c r="GD54" s="330"/>
      <c r="GE54" s="330"/>
      <c r="GF54" s="330"/>
      <c r="GG54" s="330"/>
      <c r="GH54" s="330"/>
      <c r="GI54" s="330"/>
      <c r="GJ54" s="330"/>
      <c r="GK54" s="330"/>
      <c r="GL54" s="330"/>
      <c r="GM54" s="330"/>
      <c r="GN54" s="330"/>
      <c r="GO54" s="330"/>
      <c r="GP54" s="330"/>
      <c r="GQ54" s="330"/>
      <c r="GR54" s="330"/>
      <c r="GS54" s="330"/>
      <c r="GT54" s="330"/>
      <c r="GU54" s="330"/>
      <c r="GV54" s="330"/>
      <c r="GW54" s="330"/>
      <c r="GX54" s="330"/>
      <c r="GY54" s="330"/>
      <c r="GZ54" s="330"/>
      <c r="HA54" s="330"/>
      <c r="HB54" s="330"/>
      <c r="HC54" s="330"/>
      <c r="HD54" s="330"/>
      <c r="HE54" s="330"/>
      <c r="HF54" s="330"/>
      <c r="HG54" s="330"/>
      <c r="HH54" s="330"/>
      <c r="HI54" s="330"/>
      <c r="HJ54" s="330"/>
      <c r="HK54" s="330"/>
      <c r="HL54" s="330"/>
      <c r="HM54" s="330"/>
      <c r="HN54" s="330"/>
      <c r="HO54" s="330"/>
      <c r="HP54" s="330"/>
      <c r="HQ54" s="330"/>
      <c r="HR54" s="330"/>
      <c r="HS54" s="330"/>
      <c r="HT54" s="330"/>
      <c r="HU54" s="330"/>
      <c r="HV54" s="330"/>
      <c r="HW54" s="330"/>
      <c r="HX54" s="330"/>
      <c r="HY54" s="330"/>
      <c r="HZ54" s="330"/>
      <c r="IA54" s="330"/>
      <c r="IB54" s="330"/>
      <c r="IC54" s="330"/>
      <c r="ID54" s="330"/>
      <c r="IE54" s="330"/>
      <c r="IF54" s="330"/>
      <c r="IG54" s="330"/>
      <c r="IH54" s="330"/>
      <c r="II54" s="330"/>
      <c r="IJ54" s="330"/>
      <c r="IK54" s="330"/>
      <c r="IL54" s="330"/>
      <c r="IM54" s="330"/>
      <c r="IN54" s="330"/>
      <c r="IO54" s="330"/>
      <c r="IP54" s="330"/>
      <c r="IQ54" s="330"/>
      <c r="IR54" s="330"/>
      <c r="IS54" s="330"/>
      <c r="IT54" s="330"/>
      <c r="IU54" s="330"/>
      <c r="IV54" s="330"/>
    </row>
    <row r="55" spans="1:256" ht="18">
      <c r="A55" s="330"/>
      <c r="B55" s="330"/>
      <c r="C55" s="332"/>
      <c r="D55" s="330"/>
      <c r="E55" s="330"/>
      <c r="F55" s="330"/>
      <c r="G55" s="333"/>
      <c r="H55" s="330"/>
      <c r="I55" s="330"/>
      <c r="J55" s="330"/>
      <c r="K55" s="330"/>
      <c r="L55" s="330"/>
      <c r="M55" s="330"/>
      <c r="N55" s="330"/>
      <c r="O55" s="330"/>
      <c r="P55" s="330"/>
      <c r="Q55" s="330"/>
      <c r="R55" s="330"/>
      <c r="S55" s="330"/>
      <c r="T55" s="330"/>
      <c r="U55" s="330"/>
      <c r="V55" s="330"/>
      <c r="W55" s="330"/>
      <c r="X55" s="330"/>
      <c r="Y55" s="330"/>
      <c r="Z55" s="330"/>
      <c r="AA55" s="330"/>
      <c r="AB55" s="330"/>
      <c r="AC55" s="330"/>
      <c r="AD55" s="330"/>
      <c r="AE55" s="330"/>
      <c r="AF55" s="330"/>
      <c r="AG55" s="330"/>
      <c r="AH55" s="330"/>
      <c r="AI55" s="330"/>
      <c r="AJ55" s="330"/>
      <c r="AK55" s="330"/>
      <c r="AL55" s="330"/>
      <c r="AM55" s="330"/>
      <c r="AN55" s="330"/>
      <c r="AO55" s="330"/>
      <c r="AP55" s="330"/>
      <c r="AQ55" s="330"/>
      <c r="AR55" s="330"/>
      <c r="AS55" s="330"/>
      <c r="AT55" s="330"/>
      <c r="AU55" s="330"/>
      <c r="AV55" s="330"/>
      <c r="AW55" s="330"/>
      <c r="AX55" s="330"/>
      <c r="AY55" s="330"/>
      <c r="AZ55" s="330"/>
      <c r="BA55" s="330"/>
      <c r="BB55" s="330"/>
      <c r="BC55" s="330"/>
      <c r="BD55" s="330"/>
      <c r="BE55" s="330"/>
      <c r="BF55" s="330"/>
      <c r="BG55" s="330"/>
      <c r="BH55" s="330"/>
      <c r="BI55" s="330"/>
      <c r="BJ55" s="330"/>
      <c r="BK55" s="330"/>
      <c r="BL55" s="330"/>
      <c r="BM55" s="330"/>
      <c r="BN55" s="330"/>
      <c r="BO55" s="330"/>
      <c r="BP55" s="330"/>
      <c r="BQ55" s="330"/>
      <c r="BR55" s="330"/>
      <c r="BS55" s="330"/>
      <c r="BT55" s="330"/>
      <c r="BU55" s="330"/>
      <c r="BV55" s="330"/>
      <c r="BW55" s="330"/>
      <c r="BX55" s="330"/>
      <c r="BY55" s="330"/>
      <c r="BZ55" s="330"/>
      <c r="CA55" s="330"/>
      <c r="CB55" s="330"/>
      <c r="CC55" s="330"/>
      <c r="CD55" s="330"/>
      <c r="CE55" s="330"/>
      <c r="CF55" s="330"/>
      <c r="CG55" s="330"/>
      <c r="CH55" s="330"/>
      <c r="CI55" s="330"/>
      <c r="CJ55" s="330"/>
      <c r="CK55" s="330"/>
      <c r="CL55" s="330"/>
      <c r="CM55" s="330"/>
      <c r="CN55" s="330"/>
      <c r="CO55" s="330"/>
      <c r="CP55" s="330"/>
      <c r="CQ55" s="330"/>
      <c r="CR55" s="330"/>
      <c r="CS55" s="330"/>
      <c r="CT55" s="330"/>
      <c r="CU55" s="330"/>
      <c r="CV55" s="330"/>
      <c r="CW55" s="330"/>
      <c r="CX55" s="330"/>
      <c r="CY55" s="330"/>
      <c r="CZ55" s="330"/>
      <c r="DA55" s="330"/>
      <c r="DB55" s="330"/>
      <c r="DC55" s="330"/>
      <c r="DD55" s="330"/>
      <c r="DE55" s="330"/>
      <c r="DF55" s="330"/>
      <c r="DG55" s="330"/>
      <c r="DH55" s="330"/>
      <c r="DI55" s="330"/>
      <c r="DJ55" s="330"/>
      <c r="DK55" s="330"/>
      <c r="DL55" s="330"/>
      <c r="DM55" s="330"/>
      <c r="DN55" s="330"/>
      <c r="DO55" s="330"/>
      <c r="DP55" s="330"/>
      <c r="DQ55" s="330"/>
      <c r="DR55" s="330"/>
      <c r="DS55" s="330"/>
      <c r="DT55" s="330"/>
      <c r="DU55" s="330"/>
      <c r="DV55" s="330"/>
      <c r="DW55" s="330"/>
      <c r="DX55" s="330"/>
      <c r="DY55" s="330"/>
      <c r="DZ55" s="330"/>
      <c r="EA55" s="330"/>
      <c r="EB55" s="330"/>
      <c r="EC55" s="330"/>
      <c r="ED55" s="330"/>
      <c r="EE55" s="330"/>
      <c r="EF55" s="330"/>
      <c r="EG55" s="330"/>
      <c r="EH55" s="330"/>
      <c r="EI55" s="330"/>
      <c r="EJ55" s="330"/>
      <c r="EK55" s="330"/>
      <c r="EL55" s="330"/>
      <c r="EM55" s="330"/>
      <c r="EN55" s="330"/>
      <c r="EO55" s="330"/>
      <c r="EP55" s="330"/>
      <c r="EQ55" s="330"/>
      <c r="ER55" s="330"/>
      <c r="ES55" s="330"/>
      <c r="ET55" s="330"/>
      <c r="EU55" s="330"/>
      <c r="EV55" s="330"/>
      <c r="EW55" s="330"/>
      <c r="EX55" s="330"/>
      <c r="EY55" s="330"/>
      <c r="EZ55" s="330"/>
      <c r="FA55" s="330"/>
      <c r="FB55" s="330"/>
      <c r="FC55" s="330"/>
      <c r="FD55" s="330"/>
      <c r="FE55" s="330"/>
      <c r="FF55" s="330"/>
      <c r="FG55" s="330"/>
      <c r="FH55" s="330"/>
      <c r="FI55" s="330"/>
      <c r="FJ55" s="330"/>
      <c r="FK55" s="330"/>
      <c r="FL55" s="330"/>
      <c r="FM55" s="330"/>
      <c r="FN55" s="330"/>
      <c r="FO55" s="330"/>
      <c r="FP55" s="330"/>
      <c r="FQ55" s="330"/>
      <c r="FR55" s="330"/>
      <c r="FS55" s="330"/>
      <c r="FT55" s="330"/>
      <c r="FU55" s="330"/>
      <c r="FV55" s="330"/>
      <c r="FW55" s="330"/>
      <c r="FX55" s="330"/>
      <c r="FY55" s="330"/>
      <c r="FZ55" s="330"/>
      <c r="GA55" s="330"/>
      <c r="GB55" s="330"/>
      <c r="GC55" s="330"/>
      <c r="GD55" s="330"/>
      <c r="GE55" s="330"/>
      <c r="GF55" s="330"/>
      <c r="GG55" s="330"/>
      <c r="GH55" s="330"/>
      <c r="GI55" s="330"/>
      <c r="GJ55" s="330"/>
      <c r="GK55" s="330"/>
      <c r="GL55" s="330"/>
      <c r="GM55" s="330"/>
      <c r="GN55" s="330"/>
      <c r="GO55" s="330"/>
      <c r="GP55" s="330"/>
      <c r="GQ55" s="330"/>
      <c r="GR55" s="330"/>
      <c r="GS55" s="330"/>
      <c r="GT55" s="330"/>
      <c r="GU55" s="330"/>
      <c r="GV55" s="330"/>
      <c r="GW55" s="330"/>
      <c r="GX55" s="330"/>
      <c r="GY55" s="330"/>
      <c r="GZ55" s="330"/>
      <c r="HA55" s="330"/>
      <c r="HB55" s="330"/>
      <c r="HC55" s="330"/>
      <c r="HD55" s="330"/>
      <c r="HE55" s="330"/>
      <c r="HF55" s="330"/>
      <c r="HG55" s="330"/>
      <c r="HH55" s="330"/>
      <c r="HI55" s="330"/>
      <c r="HJ55" s="330"/>
      <c r="HK55" s="330"/>
      <c r="HL55" s="330"/>
      <c r="HM55" s="330"/>
      <c r="HN55" s="330"/>
      <c r="HO55" s="330"/>
      <c r="HP55" s="330"/>
      <c r="HQ55" s="330"/>
      <c r="HR55" s="330"/>
      <c r="HS55" s="330"/>
      <c r="HT55" s="330"/>
      <c r="HU55" s="330"/>
      <c r="HV55" s="330"/>
      <c r="HW55" s="330"/>
      <c r="HX55" s="330"/>
      <c r="HY55" s="330"/>
      <c r="HZ55" s="330"/>
      <c r="IA55" s="330"/>
      <c r="IB55" s="330"/>
      <c r="IC55" s="330"/>
      <c r="ID55" s="330"/>
      <c r="IE55" s="330"/>
      <c r="IF55" s="330"/>
      <c r="IG55" s="330"/>
      <c r="IH55" s="330"/>
      <c r="II55" s="330"/>
      <c r="IJ55" s="330"/>
      <c r="IK55" s="330"/>
      <c r="IL55" s="330"/>
      <c r="IM55" s="330"/>
      <c r="IN55" s="330"/>
      <c r="IO55" s="330"/>
      <c r="IP55" s="330"/>
      <c r="IQ55" s="330"/>
      <c r="IR55" s="330"/>
      <c r="IS55" s="330"/>
      <c r="IT55" s="330"/>
      <c r="IU55" s="330"/>
      <c r="IV55" s="330"/>
    </row>
    <row r="56" spans="1:256" ht="18">
      <c r="A56" s="330"/>
      <c r="B56" s="330"/>
      <c r="C56" s="332"/>
      <c r="D56" s="330"/>
      <c r="E56" s="330"/>
      <c r="F56" s="330"/>
      <c r="G56" s="333"/>
      <c r="H56" s="330"/>
      <c r="I56" s="330"/>
      <c r="J56" s="330"/>
      <c r="K56" s="330"/>
      <c r="L56" s="330"/>
      <c r="M56" s="330"/>
      <c r="N56" s="330"/>
      <c r="O56" s="330"/>
      <c r="P56" s="330"/>
      <c r="Q56" s="330"/>
      <c r="R56" s="330"/>
      <c r="S56" s="330"/>
      <c r="T56" s="330"/>
      <c r="U56" s="330"/>
      <c r="V56" s="330"/>
      <c r="W56" s="330"/>
      <c r="X56" s="330"/>
      <c r="Y56" s="330"/>
      <c r="Z56" s="330"/>
      <c r="AA56" s="330"/>
      <c r="AB56" s="330"/>
      <c r="AC56" s="330"/>
      <c r="AD56" s="330"/>
      <c r="AE56" s="330"/>
      <c r="AF56" s="330"/>
      <c r="AG56" s="330"/>
      <c r="AH56" s="330"/>
      <c r="AI56" s="330"/>
      <c r="AJ56" s="330"/>
      <c r="AK56" s="330"/>
      <c r="AL56" s="330"/>
      <c r="AM56" s="330"/>
      <c r="AN56" s="330"/>
      <c r="AO56" s="330"/>
      <c r="AP56" s="330"/>
      <c r="AQ56" s="330"/>
      <c r="AR56" s="330"/>
      <c r="AS56" s="330"/>
      <c r="AT56" s="330"/>
      <c r="AU56" s="330"/>
      <c r="AV56" s="330"/>
      <c r="AW56" s="330"/>
      <c r="AX56" s="330"/>
      <c r="AY56" s="330"/>
      <c r="AZ56" s="330"/>
      <c r="BA56" s="330"/>
      <c r="BB56" s="330"/>
      <c r="BC56" s="330"/>
      <c r="BD56" s="330"/>
      <c r="BE56" s="330"/>
      <c r="BF56" s="330"/>
      <c r="BG56" s="330"/>
      <c r="BH56" s="330"/>
      <c r="BI56" s="330"/>
      <c r="BJ56" s="330"/>
      <c r="BK56" s="330"/>
      <c r="BL56" s="330"/>
      <c r="BM56" s="330"/>
      <c r="BN56" s="330"/>
      <c r="BO56" s="330"/>
      <c r="BP56" s="330"/>
      <c r="BQ56" s="330"/>
      <c r="BR56" s="330"/>
      <c r="BS56" s="330"/>
      <c r="BT56" s="330"/>
      <c r="BU56" s="330"/>
      <c r="BV56" s="330"/>
      <c r="BW56" s="330"/>
      <c r="BX56" s="330"/>
      <c r="BY56" s="330"/>
      <c r="BZ56" s="330"/>
      <c r="CA56" s="330"/>
      <c r="CB56" s="330"/>
      <c r="CC56" s="330"/>
      <c r="CD56" s="330"/>
      <c r="CE56" s="330"/>
      <c r="CF56" s="330"/>
      <c r="CG56" s="330"/>
      <c r="CH56" s="330"/>
      <c r="CI56" s="330"/>
      <c r="CJ56" s="330"/>
      <c r="CK56" s="330"/>
      <c r="CL56" s="330"/>
      <c r="CM56" s="330"/>
      <c r="CN56" s="330"/>
      <c r="CO56" s="330"/>
      <c r="CP56" s="330"/>
      <c r="CQ56" s="330"/>
      <c r="CR56" s="330"/>
      <c r="CS56" s="330"/>
      <c r="CT56" s="330"/>
      <c r="CU56" s="330"/>
      <c r="CV56" s="330"/>
      <c r="CW56" s="330"/>
      <c r="CX56" s="330"/>
      <c r="CY56" s="330"/>
      <c r="CZ56" s="330"/>
      <c r="DA56" s="330"/>
      <c r="DB56" s="330"/>
      <c r="DC56" s="330"/>
      <c r="DD56" s="330"/>
      <c r="DE56" s="330"/>
      <c r="DF56" s="330"/>
      <c r="DG56" s="330"/>
      <c r="DH56" s="330"/>
      <c r="DI56" s="330"/>
      <c r="DJ56" s="330"/>
      <c r="DK56" s="330"/>
      <c r="DL56" s="330"/>
      <c r="DM56" s="330"/>
      <c r="DN56" s="330"/>
      <c r="DO56" s="330"/>
      <c r="DP56" s="330"/>
      <c r="DQ56" s="330"/>
      <c r="DR56" s="330"/>
      <c r="DS56" s="330"/>
      <c r="DT56" s="330"/>
      <c r="DU56" s="330"/>
      <c r="DV56" s="330"/>
      <c r="DW56" s="330"/>
      <c r="DX56" s="330"/>
      <c r="DY56" s="330"/>
      <c r="DZ56" s="330"/>
      <c r="EA56" s="330"/>
      <c r="EB56" s="330"/>
      <c r="EC56" s="330"/>
      <c r="ED56" s="330"/>
      <c r="EE56" s="330"/>
      <c r="EF56" s="330"/>
      <c r="EG56" s="330"/>
      <c r="EH56" s="330"/>
      <c r="EI56" s="330"/>
      <c r="EJ56" s="330"/>
      <c r="EK56" s="330"/>
      <c r="EL56" s="330"/>
      <c r="EM56" s="330"/>
      <c r="EN56" s="330"/>
      <c r="EO56" s="330"/>
      <c r="EP56" s="330"/>
      <c r="EQ56" s="330"/>
      <c r="ER56" s="330"/>
      <c r="ES56" s="330"/>
      <c r="ET56" s="330"/>
      <c r="EU56" s="330"/>
      <c r="EV56" s="330"/>
      <c r="EW56" s="330"/>
      <c r="EX56" s="330"/>
      <c r="EY56" s="330"/>
      <c r="EZ56" s="330"/>
      <c r="FA56" s="330"/>
      <c r="FB56" s="330"/>
      <c r="FC56" s="330"/>
      <c r="FD56" s="330"/>
      <c r="FE56" s="330"/>
      <c r="FF56" s="330"/>
      <c r="FG56" s="330"/>
      <c r="FH56" s="330"/>
      <c r="FI56" s="330"/>
      <c r="FJ56" s="330"/>
      <c r="FK56" s="330"/>
      <c r="FL56" s="330"/>
      <c r="FM56" s="330"/>
      <c r="FN56" s="330"/>
      <c r="FO56" s="330"/>
      <c r="FP56" s="330"/>
      <c r="FQ56" s="330"/>
      <c r="FR56" s="330"/>
      <c r="FS56" s="330"/>
      <c r="FT56" s="330"/>
      <c r="FU56" s="330"/>
      <c r="FV56" s="330"/>
      <c r="FW56" s="330"/>
      <c r="FX56" s="330"/>
      <c r="FY56" s="330"/>
      <c r="FZ56" s="330"/>
      <c r="GA56" s="330"/>
      <c r="GB56" s="330"/>
      <c r="GC56" s="330"/>
      <c r="GD56" s="330"/>
      <c r="GE56" s="330"/>
      <c r="GF56" s="330"/>
      <c r="GG56" s="330"/>
      <c r="GH56" s="330"/>
      <c r="GI56" s="330"/>
      <c r="GJ56" s="330"/>
      <c r="GK56" s="330"/>
      <c r="GL56" s="330"/>
      <c r="GM56" s="330"/>
      <c r="GN56" s="330"/>
      <c r="GO56" s="330"/>
      <c r="GP56" s="330"/>
      <c r="GQ56" s="330"/>
      <c r="GR56" s="330"/>
      <c r="GS56" s="330"/>
      <c r="GT56" s="330"/>
      <c r="GU56" s="330"/>
      <c r="GV56" s="330"/>
      <c r="GW56" s="330"/>
      <c r="GX56" s="330"/>
      <c r="GY56" s="330"/>
      <c r="GZ56" s="330"/>
      <c r="HA56" s="330"/>
      <c r="HB56" s="330"/>
      <c r="HC56" s="330"/>
      <c r="HD56" s="330"/>
      <c r="HE56" s="330"/>
      <c r="HF56" s="330"/>
      <c r="HG56" s="330"/>
      <c r="HH56" s="330"/>
      <c r="HI56" s="330"/>
      <c r="HJ56" s="330"/>
      <c r="HK56" s="330"/>
      <c r="HL56" s="330"/>
      <c r="HM56" s="330"/>
      <c r="HN56" s="330"/>
      <c r="HO56" s="330"/>
      <c r="HP56" s="330"/>
      <c r="HQ56" s="330"/>
      <c r="HR56" s="330"/>
      <c r="HS56" s="330"/>
      <c r="HT56" s="330"/>
      <c r="HU56" s="330"/>
      <c r="HV56" s="330"/>
      <c r="HW56" s="330"/>
      <c r="HX56" s="330"/>
      <c r="HY56" s="330"/>
      <c r="HZ56" s="330"/>
      <c r="IA56" s="330"/>
      <c r="IB56" s="330"/>
      <c r="IC56" s="330"/>
      <c r="ID56" s="330"/>
      <c r="IE56" s="330"/>
      <c r="IF56" s="330"/>
      <c r="IG56" s="330"/>
      <c r="IH56" s="330"/>
      <c r="II56" s="330"/>
      <c r="IJ56" s="330"/>
      <c r="IK56" s="330"/>
      <c r="IL56" s="330"/>
      <c r="IM56" s="330"/>
      <c r="IN56" s="330"/>
      <c r="IO56" s="330"/>
      <c r="IP56" s="330"/>
      <c r="IQ56" s="330"/>
      <c r="IR56" s="330"/>
      <c r="IS56" s="330"/>
      <c r="IT56" s="330"/>
      <c r="IU56" s="330"/>
      <c r="IV56" s="330"/>
    </row>
    <row r="57" spans="1:256" ht="18">
      <c r="A57" s="330"/>
      <c r="B57" s="330"/>
      <c r="C57" s="332"/>
      <c r="D57" s="330"/>
      <c r="E57" s="330"/>
      <c r="F57" s="330"/>
      <c r="G57" s="333"/>
      <c r="H57" s="330"/>
      <c r="I57" s="330"/>
      <c r="J57" s="330"/>
      <c r="K57" s="330"/>
      <c r="L57" s="330"/>
      <c r="M57" s="330"/>
      <c r="N57" s="330"/>
      <c r="O57" s="330"/>
      <c r="P57" s="330"/>
      <c r="Q57" s="330"/>
      <c r="R57" s="330"/>
      <c r="S57" s="330"/>
      <c r="T57" s="330"/>
      <c r="U57" s="330"/>
      <c r="V57" s="330"/>
      <c r="W57" s="330"/>
      <c r="X57" s="330"/>
      <c r="Y57" s="330"/>
      <c r="Z57" s="330"/>
      <c r="AA57" s="330"/>
      <c r="AB57" s="330"/>
      <c r="AC57" s="330"/>
      <c r="AD57" s="330"/>
      <c r="AE57" s="330"/>
      <c r="AF57" s="330"/>
      <c r="AG57" s="330"/>
      <c r="AH57" s="330"/>
      <c r="AI57" s="330"/>
      <c r="AJ57" s="330"/>
      <c r="AK57" s="330"/>
      <c r="AL57" s="330"/>
      <c r="AM57" s="330"/>
      <c r="AN57" s="330"/>
      <c r="AO57" s="330"/>
      <c r="AP57" s="330"/>
      <c r="AQ57" s="330"/>
      <c r="AR57" s="330"/>
      <c r="AS57" s="330"/>
      <c r="AT57" s="330"/>
      <c r="AU57" s="330"/>
      <c r="AV57" s="330"/>
      <c r="AW57" s="330"/>
      <c r="AX57" s="330"/>
      <c r="AY57" s="330"/>
      <c r="AZ57" s="330"/>
      <c r="BA57" s="330"/>
      <c r="BB57" s="330"/>
      <c r="BC57" s="330"/>
      <c r="BD57" s="330"/>
      <c r="BE57" s="330"/>
      <c r="BF57" s="330"/>
      <c r="BG57" s="330"/>
      <c r="BH57" s="330"/>
      <c r="BI57" s="330"/>
      <c r="BJ57" s="330"/>
      <c r="BK57" s="330"/>
      <c r="BL57" s="330"/>
      <c r="BM57" s="330"/>
      <c r="BN57" s="330"/>
      <c r="BO57" s="330"/>
      <c r="BP57" s="330"/>
      <c r="BQ57" s="330"/>
      <c r="BR57" s="330"/>
      <c r="BS57" s="330"/>
      <c r="BT57" s="330"/>
      <c r="BU57" s="330"/>
      <c r="BV57" s="330"/>
      <c r="BW57" s="330"/>
      <c r="BX57" s="330"/>
      <c r="BY57" s="330"/>
      <c r="BZ57" s="330"/>
      <c r="CA57" s="330"/>
      <c r="CB57" s="330"/>
      <c r="CC57" s="330"/>
      <c r="CD57" s="330"/>
      <c r="CE57" s="330"/>
      <c r="CF57" s="330"/>
      <c r="CG57" s="330"/>
      <c r="CH57" s="330"/>
      <c r="CI57" s="330"/>
      <c r="CJ57" s="330"/>
      <c r="CK57" s="330"/>
      <c r="CL57" s="330"/>
      <c r="CM57" s="330"/>
      <c r="CN57" s="330"/>
      <c r="CO57" s="330"/>
      <c r="CP57" s="330"/>
      <c r="CQ57" s="330"/>
      <c r="CR57" s="330"/>
      <c r="CS57" s="330"/>
      <c r="CT57" s="330"/>
      <c r="CU57" s="330"/>
      <c r="CV57" s="330"/>
      <c r="CW57" s="330"/>
      <c r="CX57" s="330"/>
      <c r="CY57" s="330"/>
      <c r="CZ57" s="330"/>
      <c r="DA57" s="330"/>
      <c r="DB57" s="330"/>
      <c r="DC57" s="330"/>
      <c r="DD57" s="330"/>
      <c r="DE57" s="330"/>
      <c r="DF57" s="330"/>
      <c r="DG57" s="330"/>
      <c r="DH57" s="330"/>
      <c r="DI57" s="330"/>
      <c r="DJ57" s="330"/>
      <c r="DK57" s="330"/>
      <c r="DL57" s="330"/>
      <c r="DM57" s="330"/>
      <c r="DN57" s="330"/>
      <c r="DO57" s="330"/>
      <c r="DP57" s="330"/>
      <c r="DQ57" s="330"/>
      <c r="DR57" s="330"/>
      <c r="DS57" s="330"/>
      <c r="DT57" s="330"/>
      <c r="DU57" s="330"/>
      <c r="DV57" s="330"/>
      <c r="DW57" s="330"/>
      <c r="DX57" s="330"/>
      <c r="DY57" s="330"/>
      <c r="DZ57" s="330"/>
      <c r="EA57" s="330"/>
      <c r="EB57" s="330"/>
      <c r="EC57" s="330"/>
      <c r="ED57" s="330"/>
      <c r="EE57" s="330"/>
      <c r="EF57" s="330"/>
      <c r="EG57" s="330"/>
      <c r="EH57" s="330"/>
      <c r="EI57" s="330"/>
      <c r="EJ57" s="330"/>
      <c r="EK57" s="330"/>
      <c r="EL57" s="330"/>
      <c r="EM57" s="330"/>
      <c r="EN57" s="330"/>
      <c r="EO57" s="330"/>
      <c r="EP57" s="330"/>
      <c r="EQ57" s="330"/>
      <c r="ER57" s="330"/>
      <c r="ES57" s="330"/>
      <c r="ET57" s="330"/>
      <c r="EU57" s="330"/>
      <c r="EV57" s="330"/>
      <c r="EW57" s="330"/>
      <c r="EX57" s="330"/>
      <c r="EY57" s="330"/>
      <c r="EZ57" s="330"/>
      <c r="FA57" s="330"/>
      <c r="FB57" s="330"/>
      <c r="FC57" s="330"/>
      <c r="FD57" s="330"/>
      <c r="FE57" s="330"/>
      <c r="FF57" s="330"/>
      <c r="FG57" s="330"/>
      <c r="FH57" s="330"/>
      <c r="FI57" s="330"/>
      <c r="FJ57" s="330"/>
      <c r="FK57" s="330"/>
      <c r="FL57" s="330"/>
      <c r="FM57" s="330"/>
      <c r="FN57" s="330"/>
      <c r="FO57" s="330"/>
      <c r="FP57" s="330"/>
      <c r="FQ57" s="330"/>
      <c r="FR57" s="330"/>
      <c r="FS57" s="330"/>
      <c r="FT57" s="330"/>
      <c r="FU57" s="330"/>
      <c r="FV57" s="330"/>
      <c r="FW57" s="330"/>
      <c r="FX57" s="330"/>
      <c r="FY57" s="330"/>
      <c r="FZ57" s="330"/>
      <c r="GA57" s="330"/>
      <c r="GB57" s="330"/>
      <c r="GC57" s="330"/>
      <c r="GD57" s="330"/>
      <c r="GE57" s="330"/>
      <c r="GF57" s="330"/>
      <c r="GG57" s="330"/>
      <c r="GH57" s="330"/>
      <c r="GI57" s="330"/>
      <c r="GJ57" s="330"/>
      <c r="GK57" s="330"/>
      <c r="GL57" s="330"/>
      <c r="GM57" s="330"/>
      <c r="GN57" s="330"/>
      <c r="GO57" s="330"/>
      <c r="GP57" s="330"/>
      <c r="GQ57" s="330"/>
      <c r="GR57" s="330"/>
      <c r="GS57" s="330"/>
      <c r="GT57" s="330"/>
      <c r="GU57" s="330"/>
      <c r="GV57" s="330"/>
      <c r="GW57" s="330"/>
      <c r="GX57" s="330"/>
      <c r="GY57" s="330"/>
      <c r="GZ57" s="330"/>
      <c r="HA57" s="330"/>
      <c r="HB57" s="330"/>
      <c r="HC57" s="330"/>
      <c r="HD57" s="330"/>
      <c r="HE57" s="330"/>
      <c r="HF57" s="330"/>
      <c r="HG57" s="330"/>
      <c r="HH57" s="330"/>
      <c r="HI57" s="330"/>
      <c r="HJ57" s="330"/>
      <c r="HK57" s="330"/>
      <c r="HL57" s="330"/>
      <c r="HM57" s="330"/>
      <c r="HN57" s="330"/>
      <c r="HO57" s="330"/>
      <c r="HP57" s="330"/>
      <c r="HQ57" s="330"/>
      <c r="HR57" s="330"/>
      <c r="HS57" s="330"/>
      <c r="HT57" s="330"/>
      <c r="HU57" s="330"/>
      <c r="HV57" s="330"/>
      <c r="HW57" s="330"/>
      <c r="HX57" s="330"/>
      <c r="HY57" s="330"/>
      <c r="HZ57" s="330"/>
      <c r="IA57" s="330"/>
      <c r="IB57" s="330"/>
      <c r="IC57" s="330"/>
      <c r="ID57" s="330"/>
      <c r="IE57" s="330"/>
      <c r="IF57" s="330"/>
      <c r="IG57" s="330"/>
      <c r="IH57" s="330"/>
      <c r="II57" s="330"/>
      <c r="IJ57" s="330"/>
      <c r="IK57" s="330"/>
      <c r="IL57" s="330"/>
      <c r="IM57" s="330"/>
      <c r="IN57" s="330"/>
      <c r="IO57" s="330"/>
      <c r="IP57" s="330"/>
      <c r="IQ57" s="330"/>
      <c r="IR57" s="330"/>
      <c r="IS57" s="330"/>
      <c r="IT57" s="330"/>
      <c r="IU57" s="330"/>
      <c r="IV57" s="330"/>
    </row>
    <row r="58" spans="1:256">
      <c r="C58" s="300"/>
    </row>
    <row r="59" spans="1:256">
      <c r="C59" s="334"/>
    </row>
    <row r="60" spans="1:256">
      <c r="A60" s="713" t="s">
        <v>315</v>
      </c>
      <c r="C60" s="334"/>
      <c r="D60" s="695" t="s">
        <v>563</v>
      </c>
      <c r="E60" s="334"/>
    </row>
    <row r="61" spans="1:256">
      <c r="A61" s="714" t="s">
        <v>316</v>
      </c>
      <c r="B61" s="715"/>
      <c r="C61" s="715"/>
      <c r="D61" s="696" t="s">
        <v>317</v>
      </c>
      <c r="G61" s="696"/>
    </row>
    <row r="62" spans="1:256">
      <c r="B62" s="715"/>
      <c r="C62" s="715"/>
      <c r="D62" s="695" t="s">
        <v>546</v>
      </c>
      <c r="E62" s="336"/>
      <c r="F62" s="336"/>
      <c r="G62" s="337"/>
    </row>
    <row r="63" spans="1:256">
      <c r="A63" s="714" t="s">
        <v>318</v>
      </c>
      <c r="B63" s="715"/>
      <c r="C63" s="716"/>
      <c r="D63" s="338"/>
      <c r="E63" s="336"/>
      <c r="F63" s="336"/>
      <c r="G63" s="339"/>
    </row>
    <row r="64" spans="1:256">
      <c r="A64" s="199"/>
      <c r="B64" s="199"/>
      <c r="C64" s="199"/>
      <c r="D64" s="199"/>
      <c r="E64" s="199"/>
      <c r="F64" s="199"/>
      <c r="G64" s="199"/>
      <c r="H64" s="199"/>
      <c r="I64" s="199"/>
      <c r="J64" s="199"/>
      <c r="K64" s="199"/>
      <c r="L64" s="199"/>
    </row>
    <row r="66" spans="1:1">
      <c r="A66" s="199"/>
    </row>
  </sheetData>
  <mergeCells count="2">
    <mergeCell ref="A9:H9"/>
    <mergeCell ref="A11:H11"/>
  </mergeCells>
  <phoneticPr fontId="9" type="noConversion"/>
  <printOptions horizontalCentered="1" verticalCentered="1"/>
  <pageMargins left="0.82677165354330717" right="0.78740157480314965" top="0.15748031496062992" bottom="0.74803149606299213" header="0.51181102362204722" footer="0.78740157480314965"/>
  <pageSetup scale="62" firstPageNumber="0" orientation="landscape" r:id="rId1"/>
  <headerFooter alignWithMargins="0">
    <oddFooter>&amp;C1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56"/>
  <sheetViews>
    <sheetView topLeftCell="A13" workbookViewId="0">
      <selection activeCell="E50" sqref="E50:E55"/>
    </sheetView>
  </sheetViews>
  <sheetFormatPr baseColWidth="10" defaultColWidth="14.85546875" defaultRowHeight="12.75"/>
  <cols>
    <col min="1" max="1" width="6.7109375" style="6" customWidth="1"/>
    <col min="2" max="2" width="54.7109375" style="7" customWidth="1"/>
    <col min="3" max="3" width="17" style="7" customWidth="1"/>
    <col min="4" max="4" width="4" style="7" customWidth="1"/>
    <col min="5" max="5" width="18.7109375" style="7" bestFit="1" customWidth="1"/>
    <col min="6" max="16384" width="14.85546875" style="6"/>
  </cols>
  <sheetData>
    <row r="2" spans="1:6">
      <c r="A2"/>
    </row>
    <row r="7" spans="1:6" ht="14.25" customHeight="1">
      <c r="A7" s="8"/>
      <c r="B7" s="6"/>
      <c r="F7" s="717"/>
    </row>
    <row r="9" spans="1:6" ht="15.75">
      <c r="A9" s="834" t="s">
        <v>9</v>
      </c>
      <c r="B9" s="834"/>
      <c r="C9" s="834"/>
      <c r="D9" s="834"/>
      <c r="E9" s="834"/>
    </row>
    <row r="10" spans="1:6">
      <c r="A10" s="835" t="s">
        <v>564</v>
      </c>
      <c r="B10" s="835"/>
      <c r="C10" s="835"/>
      <c r="D10" s="835"/>
      <c r="E10" s="835"/>
    </row>
    <row r="11" spans="1:6">
      <c r="A11" s="836" t="s">
        <v>1</v>
      </c>
      <c r="B11" s="836"/>
      <c r="C11" s="836"/>
      <c r="D11" s="836"/>
      <c r="E11" s="836"/>
    </row>
    <row r="12" spans="1:6">
      <c r="A12" s="693"/>
      <c r="B12" s="693"/>
      <c r="C12" s="693"/>
      <c r="D12" s="693"/>
      <c r="E12" s="693"/>
    </row>
    <row r="13" spans="1:6">
      <c r="A13" s="717"/>
      <c r="B13" s="9"/>
      <c r="C13" s="9"/>
      <c r="D13" s="9"/>
      <c r="E13" s="9"/>
    </row>
    <row r="14" spans="1:6">
      <c r="A14" s="717"/>
      <c r="C14" s="718" t="s">
        <v>565</v>
      </c>
      <c r="D14" s="474"/>
      <c r="E14" s="718" t="s">
        <v>543</v>
      </c>
    </row>
    <row r="15" spans="1:6">
      <c r="A15" s="717"/>
    </row>
    <row r="16" spans="1:6">
      <c r="A16" s="10" t="s">
        <v>10</v>
      </c>
    </row>
    <row r="17" spans="1:6">
      <c r="A17" s="11"/>
    </row>
    <row r="18" spans="1:6">
      <c r="A18" s="6" t="s">
        <v>222</v>
      </c>
      <c r="B18" s="6"/>
      <c r="C18" s="7">
        <v>45924471258</v>
      </c>
      <c r="E18" s="7">
        <v>50709812527</v>
      </c>
    </row>
    <row r="19" spans="1:6">
      <c r="A19" s="6" t="s">
        <v>257</v>
      </c>
      <c r="B19" s="6"/>
      <c r="C19" s="7">
        <v>7360795</v>
      </c>
      <c r="E19" s="7">
        <v>0</v>
      </c>
    </row>
    <row r="20" spans="1:6">
      <c r="A20" s="6" t="s">
        <v>11</v>
      </c>
      <c r="B20" s="7" t="s">
        <v>243</v>
      </c>
      <c r="C20" s="475">
        <v>-31451146623</v>
      </c>
      <c r="E20" s="475">
        <v>-34423395001</v>
      </c>
    </row>
    <row r="21" spans="1:6" ht="20.100000000000001" customHeight="1">
      <c r="A21" s="11" t="s">
        <v>12</v>
      </c>
      <c r="B21" s="12"/>
      <c r="C21" s="476">
        <f>C18+C19+C20</f>
        <v>14480685430</v>
      </c>
      <c r="E21" s="476">
        <f>E18+E19+E20</f>
        <v>16286417526</v>
      </c>
    </row>
    <row r="23" spans="1:6">
      <c r="A23" s="6" t="s">
        <v>11</v>
      </c>
      <c r="B23" s="7" t="s">
        <v>13</v>
      </c>
    </row>
    <row r="24" spans="1:6">
      <c r="B24" s="7" t="s">
        <v>14</v>
      </c>
      <c r="C24" s="7">
        <v>-7874496967</v>
      </c>
      <c r="E24" s="7">
        <v>-7321468286</v>
      </c>
    </row>
    <row r="25" spans="1:6">
      <c r="B25" s="7" t="s">
        <v>15</v>
      </c>
      <c r="C25" s="7">
        <v>-3424196779</v>
      </c>
      <c r="E25" s="7">
        <v>-3071501962</v>
      </c>
    </row>
    <row r="26" spans="1:6">
      <c r="B26" s="7" t="s">
        <v>16</v>
      </c>
      <c r="C26" s="7">
        <v>-689557827</v>
      </c>
      <c r="E26" s="7">
        <v>-535623327</v>
      </c>
    </row>
    <row r="27" spans="1:6">
      <c r="C27" s="477">
        <f>SUM(C24:C26)</f>
        <v>-11988251573</v>
      </c>
      <c r="E27" s="477">
        <f>SUM(E24:E26)</f>
        <v>-10928593575</v>
      </c>
      <c r="F27" s="462"/>
    </row>
    <row r="28" spans="1:6" ht="20.100000000000001" customHeight="1">
      <c r="A28" s="11" t="s">
        <v>17</v>
      </c>
      <c r="B28" s="12"/>
      <c r="C28" s="478">
        <f>SUM(C21+C27)</f>
        <v>2492433857</v>
      </c>
      <c r="D28" s="12"/>
      <c r="E28" s="478">
        <f>SUM(E21+E27)</f>
        <v>5357823951</v>
      </c>
    </row>
    <row r="30" spans="1:6">
      <c r="A30" s="6" t="s">
        <v>18</v>
      </c>
      <c r="B30" s="7" t="s">
        <v>223</v>
      </c>
      <c r="C30" s="7">
        <f>1916884780-7360795</f>
        <v>1909523985</v>
      </c>
      <c r="E30" s="7">
        <v>2289195823</v>
      </c>
    </row>
    <row r="31" spans="1:6">
      <c r="C31" s="477">
        <f>SUM(C30)</f>
        <v>1909523985</v>
      </c>
      <c r="E31" s="477">
        <f>SUM(E30)</f>
        <v>2289195823</v>
      </c>
    </row>
    <row r="33" spans="1:5">
      <c r="A33" s="6" t="s">
        <v>11</v>
      </c>
      <c r="B33" s="7" t="s">
        <v>237</v>
      </c>
      <c r="C33" s="479">
        <v>-272134117</v>
      </c>
      <c r="E33" s="479">
        <f>-277820403</f>
        <v>-277820403</v>
      </c>
    </row>
    <row r="34" spans="1:5">
      <c r="C34" s="7">
        <f>SUM(C33)</f>
        <v>-272134117</v>
      </c>
      <c r="E34" s="7">
        <f>SUM(E33)</f>
        <v>-277820403</v>
      </c>
    </row>
    <row r="36" spans="1:5" ht="20.100000000000001" customHeight="1">
      <c r="A36" s="11" t="s">
        <v>19</v>
      </c>
      <c r="B36" s="12"/>
      <c r="C36" s="478">
        <f>C28+C30+C33</f>
        <v>4129823725</v>
      </c>
      <c r="E36" s="478">
        <f>E28+E30+E33</f>
        <v>7369199371</v>
      </c>
    </row>
    <row r="38" spans="1:5">
      <c r="A38" s="7" t="s">
        <v>20</v>
      </c>
      <c r="B38" s="6"/>
      <c r="C38" s="480">
        <v>-475020010</v>
      </c>
      <c r="E38" s="480">
        <v>-1034957927</v>
      </c>
    </row>
    <row r="40" spans="1:5" s="11" customFormat="1">
      <c r="A40" s="11" t="s">
        <v>21</v>
      </c>
      <c r="C40" s="481">
        <f>+C36+C38</f>
        <v>3654803715</v>
      </c>
      <c r="D40" s="12"/>
      <c r="E40" s="481">
        <f>+E36+E38</f>
        <v>6334241444</v>
      </c>
    </row>
    <row r="45" spans="1:5">
      <c r="A45" s="1"/>
    </row>
    <row r="52" spans="1:6">
      <c r="A52" s="1"/>
      <c r="B52" s="2" t="s">
        <v>549</v>
      </c>
      <c r="C52" s="464"/>
      <c r="D52" s="3"/>
      <c r="E52" s="251"/>
    </row>
    <row r="53" spans="1:6">
      <c r="A53" s="1"/>
      <c r="B53" s="4" t="s">
        <v>22</v>
      </c>
      <c r="C53" s="335"/>
      <c r="D53" s="3"/>
      <c r="E53" s="251"/>
    </row>
    <row r="54" spans="1:6">
      <c r="A54" s="1"/>
      <c r="B54" s="4" t="s">
        <v>548</v>
      </c>
      <c r="C54" s="464"/>
      <c r="D54" s="1"/>
      <c r="E54" s="5"/>
    </row>
    <row r="55" spans="1:6">
      <c r="B55" s="13"/>
      <c r="C55" s="14"/>
      <c r="D55" s="1"/>
      <c r="E55" s="4"/>
    </row>
    <row r="56" spans="1:6">
      <c r="B56" s="15"/>
      <c r="F56" s="13"/>
    </row>
  </sheetData>
  <mergeCells count="3">
    <mergeCell ref="A9:E9"/>
    <mergeCell ref="A10:E10"/>
    <mergeCell ref="A11:E11"/>
  </mergeCells>
  <phoneticPr fontId="9" type="noConversion"/>
  <printOptions horizontalCentered="1"/>
  <pageMargins left="0.59055118110236227" right="0.39370078740157483" top="0.47244094488188981" bottom="0.98425196850393704" header="0.51181102362204722" footer="0.78740157480314965"/>
  <pageSetup scale="96" firstPageNumber="0" orientation="portrait" r:id="rId1"/>
  <headerFooter alignWithMargins="0">
    <oddFooter>&amp;C2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J52"/>
  <sheetViews>
    <sheetView topLeftCell="A34" workbookViewId="0">
      <selection activeCell="F46" sqref="F46:F51"/>
    </sheetView>
  </sheetViews>
  <sheetFormatPr baseColWidth="10" defaultColWidth="14.85546875" defaultRowHeight="12" customHeight="1"/>
  <cols>
    <col min="1" max="1" width="45.42578125" style="16" customWidth="1"/>
    <col min="2" max="8" width="17.7109375" style="16" customWidth="1"/>
    <col min="9" max="16384" width="14.85546875" style="203"/>
  </cols>
  <sheetData>
    <row r="3" spans="1:10" ht="12" customHeight="1">
      <c r="A3" s="199"/>
    </row>
    <row r="5" spans="1:10" ht="15.75" customHeight="1">
      <c r="A5" s="199"/>
    </row>
    <row r="6" spans="1:10" ht="15.75" customHeight="1">
      <c r="A6" s="199"/>
    </row>
    <row r="7" spans="1:10" ht="15.75" customHeight="1">
      <c r="A7" s="17"/>
    </row>
    <row r="8" spans="1:10" ht="15.75" customHeight="1">
      <c r="A8" s="17"/>
    </row>
    <row r="9" spans="1:10" ht="15.75" customHeight="1">
      <c r="A9" s="17"/>
    </row>
    <row r="10" spans="1:10" ht="15.75" customHeight="1">
      <c r="A10" s="17"/>
    </row>
    <row r="11" spans="1:10" s="204" customFormat="1" ht="15" customHeight="1">
      <c r="A11" s="837" t="s">
        <v>23</v>
      </c>
      <c r="B11" s="837"/>
      <c r="C11" s="837"/>
      <c r="D11" s="837"/>
      <c r="E11" s="837"/>
      <c r="F11" s="837"/>
      <c r="G11" s="837"/>
      <c r="H11" s="837"/>
    </row>
    <row r="12" spans="1:10" ht="12" customHeight="1">
      <c r="A12" s="838" t="s">
        <v>567</v>
      </c>
      <c r="B12" s="838"/>
      <c r="C12" s="838"/>
      <c r="D12" s="838"/>
      <c r="E12" s="838"/>
      <c r="F12" s="838"/>
      <c r="G12" s="838"/>
      <c r="H12" s="838"/>
    </row>
    <row r="13" spans="1:10" ht="12" customHeight="1">
      <c r="A13" s="839" t="s">
        <v>1</v>
      </c>
      <c r="B13" s="839"/>
      <c r="C13" s="839"/>
      <c r="D13" s="839"/>
      <c r="E13" s="839"/>
      <c r="F13" s="839"/>
      <c r="G13" s="839"/>
      <c r="H13" s="839"/>
      <c r="I13" s="205"/>
      <c r="J13" s="205"/>
    </row>
    <row r="14" spans="1:10" ht="12" customHeight="1">
      <c r="A14" s="202"/>
      <c r="B14" s="202"/>
      <c r="C14" s="202"/>
      <c r="D14" s="202"/>
      <c r="E14" s="202"/>
      <c r="F14" s="202"/>
      <c r="G14" s="202"/>
      <c r="H14" s="202"/>
      <c r="I14" s="205"/>
      <c r="J14" s="205"/>
    </row>
    <row r="15" spans="1:10" ht="17.25" customHeight="1">
      <c r="A15" s="18"/>
      <c r="B15" s="201"/>
      <c r="C15" s="201"/>
      <c r="D15" s="201"/>
      <c r="E15" s="201"/>
      <c r="F15" s="201"/>
      <c r="G15" s="201"/>
      <c r="H15" s="201"/>
      <c r="I15" s="205"/>
      <c r="J15" s="205"/>
    </row>
    <row r="16" spans="1:10" ht="15" customHeight="1"/>
    <row r="17" spans="1:10" ht="18.75" customHeight="1">
      <c r="A17" s="840" t="s">
        <v>24</v>
      </c>
      <c r="B17" s="841" t="s">
        <v>25</v>
      </c>
      <c r="C17" s="841"/>
      <c r="D17" s="842" t="s">
        <v>26</v>
      </c>
      <c r="E17" s="843" t="s">
        <v>27</v>
      </c>
      <c r="F17" s="840" t="s">
        <v>28</v>
      </c>
      <c r="G17" s="844" t="s">
        <v>7</v>
      </c>
      <c r="H17" s="844"/>
      <c r="I17" s="206"/>
      <c r="J17" s="206"/>
    </row>
    <row r="18" spans="1:10" ht="25.5" customHeight="1">
      <c r="A18" s="840"/>
      <c r="B18" s="207" t="s">
        <v>29</v>
      </c>
      <c r="C18" s="19" t="s">
        <v>260</v>
      </c>
      <c r="D18" s="842"/>
      <c r="E18" s="843"/>
      <c r="F18" s="840"/>
      <c r="G18" s="20" t="s">
        <v>568</v>
      </c>
      <c r="H18" s="20" t="s">
        <v>545</v>
      </c>
      <c r="I18" s="206"/>
      <c r="J18" s="206"/>
    </row>
    <row r="19" spans="1:10" ht="12" customHeight="1">
      <c r="A19" s="21"/>
      <c r="B19" s="22"/>
      <c r="C19" s="22"/>
      <c r="D19" s="22"/>
      <c r="E19" s="22"/>
      <c r="F19" s="22"/>
      <c r="G19" s="22"/>
      <c r="H19" s="22"/>
      <c r="I19" s="206"/>
      <c r="J19" s="206"/>
    </row>
    <row r="20" spans="1:10" ht="12" customHeight="1">
      <c r="A20" s="21" t="s">
        <v>30</v>
      </c>
      <c r="B20" s="482">
        <v>50000000000</v>
      </c>
      <c r="C20" s="482">
        <v>8087338029</v>
      </c>
      <c r="D20" s="482">
        <v>4756191541</v>
      </c>
      <c r="E20" s="482">
        <v>96883281342</v>
      </c>
      <c r="F20" s="482">
        <f>SUM(B20:E20)</f>
        <v>159726810912</v>
      </c>
      <c r="G20" s="483">
        <v>50000000000</v>
      </c>
      <c r="H20" s="484">
        <v>50000000000</v>
      </c>
      <c r="I20" s="206"/>
      <c r="J20" s="206"/>
    </row>
    <row r="21" spans="1:10" ht="12" customHeight="1">
      <c r="A21" s="21"/>
      <c r="B21" s="485"/>
      <c r="C21" s="483"/>
      <c r="D21" s="483"/>
      <c r="E21" s="483"/>
      <c r="F21" s="483"/>
      <c r="G21" s="483"/>
      <c r="H21" s="484"/>
      <c r="I21" s="208"/>
      <c r="J21" s="208"/>
    </row>
    <row r="22" spans="1:10" ht="12" customHeight="1">
      <c r="A22" s="21" t="s">
        <v>287</v>
      </c>
      <c r="B22" s="483">
        <v>0</v>
      </c>
      <c r="C22" s="483">
        <v>0</v>
      </c>
      <c r="D22" s="483">
        <v>0</v>
      </c>
      <c r="E22" s="483">
        <v>0</v>
      </c>
      <c r="F22" s="482">
        <v>0</v>
      </c>
      <c r="G22" s="482"/>
      <c r="H22" s="484"/>
      <c r="I22" s="208"/>
      <c r="J22" s="208"/>
    </row>
    <row r="23" spans="1:10" ht="12" customHeight="1">
      <c r="A23" s="21"/>
      <c r="B23" s="483"/>
      <c r="C23" s="483"/>
      <c r="D23" s="483"/>
      <c r="E23" s="483"/>
      <c r="F23" s="483"/>
      <c r="G23" s="191"/>
      <c r="H23" s="484"/>
      <c r="I23" s="208"/>
      <c r="J23" s="208"/>
    </row>
    <row r="24" spans="1:10" ht="12" customHeight="1">
      <c r="A24" s="21" t="s">
        <v>31</v>
      </c>
      <c r="B24" s="483">
        <v>0</v>
      </c>
      <c r="C24" s="483">
        <v>0</v>
      </c>
      <c r="D24" s="483">
        <v>0</v>
      </c>
      <c r="E24" s="483">
        <v>0</v>
      </c>
      <c r="F24" s="482">
        <v>0</v>
      </c>
      <c r="G24" s="483">
        <v>4756191541</v>
      </c>
      <c r="H24" s="484">
        <v>4756191541</v>
      </c>
    </row>
    <row r="25" spans="1:10" ht="12" customHeight="1">
      <c r="A25" s="21"/>
      <c r="B25" s="483"/>
      <c r="C25" s="483"/>
      <c r="D25" s="483"/>
      <c r="E25" s="483"/>
      <c r="F25" s="483"/>
      <c r="G25" s="26"/>
      <c r="H25" s="484"/>
    </row>
    <row r="26" spans="1:10" ht="12" customHeight="1">
      <c r="A26" s="21" t="s">
        <v>32</v>
      </c>
      <c r="B26" s="483">
        <v>0</v>
      </c>
      <c r="C26" s="483">
        <v>0</v>
      </c>
      <c r="D26" s="483">
        <v>0</v>
      </c>
      <c r="E26" s="483">
        <v>0</v>
      </c>
      <c r="F26" s="483">
        <f>SUM(D26:E26)</f>
        <v>0</v>
      </c>
      <c r="G26" s="482">
        <v>0</v>
      </c>
      <c r="H26" s="484">
        <v>0</v>
      </c>
    </row>
    <row r="27" spans="1:10" ht="12" customHeight="1">
      <c r="A27" s="21"/>
      <c r="B27" s="483"/>
      <c r="C27" s="483"/>
      <c r="D27" s="483"/>
      <c r="E27" s="483"/>
      <c r="F27" s="483"/>
      <c r="G27" s="191"/>
      <c r="H27" s="484"/>
    </row>
    <row r="28" spans="1:10" ht="12" customHeight="1">
      <c r="A28" s="21" t="s">
        <v>33</v>
      </c>
      <c r="B28" s="483">
        <v>0</v>
      </c>
      <c r="C28" s="483">
        <v>0</v>
      </c>
      <c r="D28" s="483">
        <v>0</v>
      </c>
      <c r="E28" s="483">
        <v>0</v>
      </c>
      <c r="F28" s="483">
        <f>SUM(D28:E28)</f>
        <v>0</v>
      </c>
      <c r="G28" s="482">
        <f>C37</f>
        <v>8087338029</v>
      </c>
      <c r="H28" s="482">
        <v>6845083153</v>
      </c>
    </row>
    <row r="29" spans="1:10" ht="12" customHeight="1">
      <c r="A29" s="21"/>
      <c r="B29" s="483"/>
      <c r="C29" s="483"/>
      <c r="D29" s="483"/>
      <c r="E29" s="483"/>
      <c r="F29" s="483"/>
      <c r="G29" s="483"/>
      <c r="H29" s="484"/>
    </row>
    <row r="30" spans="1:10" ht="12" customHeight="1">
      <c r="A30" s="21" t="s">
        <v>228</v>
      </c>
      <c r="B30" s="483">
        <v>0</v>
      </c>
      <c r="C30" s="483">
        <v>0</v>
      </c>
      <c r="D30" s="483">
        <v>0</v>
      </c>
      <c r="E30" s="483">
        <v>0</v>
      </c>
      <c r="F30" s="483">
        <v>0</v>
      </c>
      <c r="G30" s="483">
        <v>96883281342</v>
      </c>
      <c r="H30" s="483">
        <v>88584752142</v>
      </c>
    </row>
    <row r="31" spans="1:10" ht="12" customHeight="1">
      <c r="A31" s="21"/>
      <c r="B31" s="483"/>
      <c r="C31" s="483"/>
      <c r="D31" s="483"/>
      <c r="E31" s="483"/>
      <c r="F31" s="483"/>
      <c r="G31" s="483"/>
      <c r="H31" s="482"/>
    </row>
    <row r="32" spans="1:10" ht="12" customHeight="1">
      <c r="A32" s="21" t="s">
        <v>244</v>
      </c>
      <c r="B32" s="483">
        <v>0</v>
      </c>
      <c r="C32" s="483">
        <v>0</v>
      </c>
      <c r="D32" s="483">
        <v>0</v>
      </c>
      <c r="E32" s="483">
        <v>0</v>
      </c>
      <c r="F32" s="483">
        <f>E32</f>
        <v>0</v>
      </c>
      <c r="G32" s="483">
        <f>F32</f>
        <v>0</v>
      </c>
      <c r="H32" s="482">
        <v>-15000000000</v>
      </c>
    </row>
    <row r="33" spans="1:9" ht="12" customHeight="1">
      <c r="A33" s="21"/>
      <c r="B33" s="483"/>
      <c r="C33" s="483"/>
      <c r="D33" s="483"/>
      <c r="E33" s="483"/>
      <c r="F33" s="483"/>
      <c r="G33" s="483"/>
      <c r="H33" s="482"/>
      <c r="I33" s="209"/>
    </row>
    <row r="34" spans="1:9" ht="12" customHeight="1">
      <c r="A34" s="21" t="s">
        <v>288</v>
      </c>
      <c r="B34" s="483">
        <v>0</v>
      </c>
      <c r="C34" s="483">
        <v>0</v>
      </c>
      <c r="D34" s="483">
        <v>0</v>
      </c>
      <c r="E34" s="483">
        <v>3654803715</v>
      </c>
      <c r="F34" s="483">
        <f>E34</f>
        <v>3654803715</v>
      </c>
      <c r="G34" s="483">
        <v>3654803715</v>
      </c>
      <c r="H34" s="482">
        <v>6334241444</v>
      </c>
    </row>
    <row r="35" spans="1:9" ht="12" customHeight="1">
      <c r="A35" s="21"/>
      <c r="B35" s="483"/>
      <c r="C35" s="483"/>
      <c r="D35" s="483"/>
      <c r="E35" s="483"/>
      <c r="F35" s="483"/>
      <c r="G35" s="483"/>
      <c r="H35" s="483"/>
    </row>
    <row r="36" spans="1:9" ht="12" customHeight="1">
      <c r="A36" s="21"/>
      <c r="B36" s="483"/>
      <c r="C36" s="483"/>
      <c r="D36" s="483"/>
      <c r="E36" s="483"/>
      <c r="F36" s="483"/>
      <c r="G36" s="483"/>
      <c r="H36" s="483"/>
    </row>
    <row r="37" spans="1:9" s="210" customFormat="1" ht="18" customHeight="1">
      <c r="A37" s="23" t="s">
        <v>28</v>
      </c>
      <c r="B37" s="486">
        <f t="shared" ref="B37:H37" si="0">SUM(B20:B35)</f>
        <v>50000000000</v>
      </c>
      <c r="C37" s="486">
        <f t="shared" si="0"/>
        <v>8087338029</v>
      </c>
      <c r="D37" s="486">
        <f t="shared" si="0"/>
        <v>4756191541</v>
      </c>
      <c r="E37" s="486">
        <f t="shared" si="0"/>
        <v>100538085057</v>
      </c>
      <c r="F37" s="487">
        <f t="shared" si="0"/>
        <v>163381614627</v>
      </c>
      <c r="G37" s="487">
        <f t="shared" si="0"/>
        <v>163381614627</v>
      </c>
      <c r="H37" s="486">
        <f t="shared" si="0"/>
        <v>141520268280</v>
      </c>
    </row>
    <row r="38" spans="1:9" ht="12" customHeight="1">
      <c r="A38" s="24"/>
      <c r="B38" s="24"/>
      <c r="C38" s="24"/>
      <c r="D38" s="24"/>
      <c r="E38" s="26"/>
      <c r="F38" s="26"/>
      <c r="G38" s="211"/>
      <c r="H38" s="191"/>
      <c r="I38" s="206"/>
    </row>
    <row r="39" spans="1:9" ht="12" customHeight="1">
      <c r="A39" s="25"/>
      <c r="B39" s="25"/>
      <c r="C39" s="25"/>
      <c r="D39" s="25"/>
      <c r="E39" s="26"/>
      <c r="F39" s="26"/>
      <c r="G39" s="26"/>
      <c r="H39" s="191"/>
    </row>
    <row r="40" spans="1:9" ht="12" customHeight="1">
      <c r="A40" s="25"/>
      <c r="B40" s="25"/>
      <c r="C40" s="25"/>
      <c r="D40" s="25"/>
      <c r="E40" s="25"/>
      <c r="F40" s="26"/>
      <c r="G40" s="26"/>
      <c r="H40" s="25"/>
    </row>
    <row r="41" spans="1:9" ht="12" customHeight="1">
      <c r="A41" s="212"/>
      <c r="B41" s="7"/>
      <c r="C41" s="25"/>
      <c r="D41" s="25"/>
      <c r="E41" s="25"/>
      <c r="F41" s="25"/>
      <c r="G41" s="26"/>
      <c r="H41" s="25"/>
    </row>
    <row r="42" spans="1:9" ht="12" customHeight="1">
      <c r="A42" s="25"/>
      <c r="B42" s="25"/>
      <c r="C42" s="25"/>
      <c r="D42" s="25"/>
      <c r="E42" s="25"/>
      <c r="F42" s="25"/>
      <c r="G42" s="25"/>
      <c r="H42" s="25"/>
    </row>
    <row r="43" spans="1:9" ht="12" customHeight="1">
      <c r="A43" s="25"/>
      <c r="B43" s="25"/>
      <c r="C43" s="25"/>
      <c r="D43" s="25"/>
      <c r="E43" s="25"/>
      <c r="F43" s="25"/>
      <c r="G43" s="25"/>
      <c r="H43" s="25"/>
    </row>
    <row r="44" spans="1:9" ht="12" customHeight="1">
      <c r="A44" s="25"/>
      <c r="B44" s="25"/>
      <c r="C44" s="25"/>
      <c r="D44" s="25"/>
      <c r="E44" s="25"/>
      <c r="F44" s="25"/>
      <c r="G44" s="25"/>
      <c r="H44" s="25"/>
    </row>
    <row r="45" spans="1:9" ht="12" customHeight="1">
      <c r="A45" s="25"/>
      <c r="B45" s="25"/>
      <c r="C45" s="25"/>
      <c r="D45" s="25"/>
      <c r="E45" s="25"/>
      <c r="F45" s="25"/>
      <c r="G45" s="25"/>
      <c r="H45" s="25"/>
    </row>
    <row r="46" spans="1:9" ht="12" customHeight="1">
      <c r="A46" s="25"/>
      <c r="B46" s="25"/>
      <c r="C46" s="25"/>
      <c r="D46" s="25"/>
      <c r="E46" s="25"/>
      <c r="F46" s="25"/>
      <c r="G46" s="25"/>
      <c r="H46" s="25"/>
    </row>
    <row r="47" spans="1:9" ht="12" customHeight="1">
      <c r="A47" s="25"/>
      <c r="B47" s="25"/>
      <c r="C47" s="25"/>
      <c r="D47" s="25"/>
      <c r="E47" s="25"/>
      <c r="F47" s="25"/>
      <c r="G47" s="25"/>
      <c r="H47" s="25"/>
    </row>
    <row r="48" spans="1:9" ht="12" customHeight="1">
      <c r="A48" s="252" t="s">
        <v>34</v>
      </c>
      <c r="B48" s="214"/>
      <c r="C48" s="464" t="s">
        <v>547</v>
      </c>
      <c r="D48" s="215"/>
      <c r="E48" s="215"/>
      <c r="F48" s="251"/>
      <c r="G48" s="27"/>
      <c r="H48" s="25"/>
    </row>
    <row r="49" spans="1:8" ht="12" customHeight="1">
      <c r="A49" s="252" t="s">
        <v>35</v>
      </c>
      <c r="B49" s="214"/>
      <c r="C49" s="335" t="s">
        <v>317</v>
      </c>
      <c r="D49" s="215"/>
      <c r="E49" s="215"/>
      <c r="F49" s="251"/>
      <c r="G49" s="202"/>
      <c r="H49" s="27"/>
    </row>
    <row r="50" spans="1:8" ht="12" customHeight="1">
      <c r="A50" s="213"/>
      <c r="B50" s="216"/>
      <c r="C50" s="464" t="s">
        <v>546</v>
      </c>
      <c r="D50" s="216"/>
      <c r="E50" s="216"/>
      <c r="F50" s="216"/>
      <c r="G50" s="216"/>
      <c r="H50" s="202"/>
    </row>
    <row r="51" spans="1:8" ht="12" customHeight="1">
      <c r="A51" s="213"/>
      <c r="B51" s="214"/>
      <c r="C51" s="202"/>
      <c r="D51" s="202"/>
      <c r="E51" s="202"/>
      <c r="F51" s="202"/>
      <c r="G51" s="202"/>
      <c r="H51" s="202"/>
    </row>
    <row r="52" spans="1:8" ht="12" customHeight="1">
      <c r="A52" s="28"/>
      <c r="B52" s="29"/>
      <c r="C52" s="29"/>
      <c r="D52" s="29"/>
      <c r="E52" s="29"/>
      <c r="F52" s="29"/>
      <c r="G52" s="29"/>
      <c r="H52" s="29"/>
    </row>
  </sheetData>
  <mergeCells count="9">
    <mergeCell ref="A11:H11"/>
    <mergeCell ref="A12:H12"/>
    <mergeCell ref="A13:H13"/>
    <mergeCell ref="A17:A18"/>
    <mergeCell ref="B17:C17"/>
    <mergeCell ref="D17:D18"/>
    <mergeCell ref="E17:E18"/>
    <mergeCell ref="F17:F18"/>
    <mergeCell ref="G17:H17"/>
  </mergeCells>
  <phoneticPr fontId="9" type="noConversion"/>
  <printOptions horizontalCentered="1"/>
  <pageMargins left="0.51181102362204722" right="0.51181102362204722" top="0.51181102362204722" bottom="1.0629921259842521" header="0.51181102362204722" footer="0.86614173228346458"/>
  <pageSetup scale="76" firstPageNumber="0" orientation="landscape" r:id="rId1"/>
  <headerFooter alignWithMargins="0">
    <oddFooter>&amp;C3</oddFooter>
  </headerFooter>
  <ignoredErrors>
    <ignoredError sqref="F26 F28" formulaRange="1"/>
  </ignoredErrors>
  <drawing r:id="rId2"/>
  <legacyDrawing r:id="rId3"/>
  <oleObjects>
    <mc:AlternateContent xmlns:mc="http://schemas.openxmlformats.org/markup-compatibility/2006">
      <mc:Choice Requires="x14">
        <oleObject shapeId="4097" r:id="rId4">
          <objectPr defaultSize="0" autoPict="0" r:id="rId5">
            <anchor moveWithCells="1" sizeWithCells="1">
              <from>
                <xdr:col>0</xdr:col>
                <xdr:colOff>161925</xdr:colOff>
                <xdr:row>3</xdr:row>
                <xdr:rowOff>47625</xdr:rowOff>
              </from>
              <to>
                <xdr:col>0</xdr:col>
                <xdr:colOff>2876550</xdr:colOff>
                <xdr:row>6</xdr:row>
                <xdr:rowOff>133350</xdr:rowOff>
              </to>
            </anchor>
          </objectPr>
        </oleObject>
      </mc:Choice>
      <mc:Fallback>
        <oleObject shapeId="4097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G137"/>
  <sheetViews>
    <sheetView topLeftCell="A46" workbookViewId="0">
      <selection activeCell="D66" sqref="D66:F67"/>
    </sheetView>
  </sheetViews>
  <sheetFormatPr baseColWidth="10" defaultColWidth="17.140625" defaultRowHeight="12.75"/>
  <cols>
    <col min="1" max="1" width="11.42578125" style="30" customWidth="1"/>
    <col min="2" max="2" width="6" style="30" customWidth="1"/>
    <col min="3" max="3" width="56.42578125" style="30" customWidth="1"/>
    <col min="4" max="4" width="15.7109375" style="30" customWidth="1"/>
    <col min="5" max="5" width="3.7109375" style="30" customWidth="1"/>
    <col min="6" max="6" width="15.7109375" style="30" customWidth="1"/>
    <col min="7" max="16384" width="17.140625" style="30"/>
  </cols>
  <sheetData>
    <row r="1" spans="2:6" ht="12.75" customHeight="1"/>
    <row r="2" spans="2:6" ht="12.75" customHeight="1"/>
    <row r="3" spans="2:6" ht="12.75" customHeight="1">
      <c r="B3"/>
    </row>
    <row r="4" spans="2:6" ht="12.75" customHeight="1"/>
    <row r="5" spans="2:6" ht="12.75" customHeight="1">
      <c r="B5" s="31"/>
      <c r="C5" s="32"/>
      <c r="D5" s="32"/>
      <c r="E5" s="33"/>
      <c r="F5" s="33"/>
    </row>
    <row r="6" spans="2:6" ht="12.75" customHeight="1">
      <c r="B6" s="31"/>
      <c r="C6" s="32"/>
      <c r="D6" s="32"/>
      <c r="E6" s="33"/>
      <c r="F6" s="33"/>
    </row>
    <row r="7" spans="2:6" ht="12.75" customHeight="1">
      <c r="B7" s="488"/>
      <c r="C7" s="489"/>
      <c r="D7" s="489"/>
      <c r="E7" s="490"/>
      <c r="F7" s="490"/>
    </row>
    <row r="8" spans="2:6" ht="12.75" customHeight="1">
      <c r="B8" s="845" t="s">
        <v>36</v>
      </c>
      <c r="C8" s="845"/>
      <c r="D8" s="845"/>
      <c r="E8" s="845"/>
      <c r="F8" s="845"/>
    </row>
    <row r="9" spans="2:6" ht="12.75" customHeight="1">
      <c r="B9" s="846" t="s">
        <v>569</v>
      </c>
      <c r="C9" s="847"/>
      <c r="D9" s="847"/>
      <c r="E9" s="847"/>
      <c r="F9" s="847"/>
    </row>
    <row r="10" spans="2:6" ht="12.75" customHeight="1">
      <c r="B10" s="848" t="s">
        <v>1</v>
      </c>
      <c r="C10" s="848"/>
      <c r="D10" s="848"/>
      <c r="E10" s="848"/>
      <c r="F10" s="848"/>
    </row>
    <row r="11" spans="2:6" ht="12.75" customHeight="1">
      <c r="B11" s="491"/>
      <c r="C11" s="491"/>
      <c r="D11" s="492"/>
      <c r="E11" s="493"/>
      <c r="F11" s="494"/>
    </row>
    <row r="12" spans="2:6" ht="12.75" customHeight="1">
      <c r="B12" s="491"/>
      <c r="C12" s="491"/>
      <c r="D12" s="495" t="s">
        <v>568</v>
      </c>
      <c r="E12" s="493"/>
      <c r="F12" s="495" t="s">
        <v>545</v>
      </c>
    </row>
    <row r="13" spans="2:6" ht="12.75" customHeight="1">
      <c r="B13" s="196" t="s">
        <v>241</v>
      </c>
      <c r="C13" s="496"/>
      <c r="D13" s="497"/>
      <c r="E13" s="493"/>
      <c r="F13" s="497"/>
    </row>
    <row r="14" spans="2:6" ht="12.75" customHeight="1">
      <c r="B14" s="196" t="s">
        <v>240</v>
      </c>
      <c r="C14" s="496"/>
      <c r="D14" s="497"/>
      <c r="E14" s="493"/>
      <c r="F14" s="497"/>
    </row>
    <row r="15" spans="2:6" ht="12.75" customHeight="1">
      <c r="B15" s="196"/>
      <c r="C15" s="496"/>
      <c r="D15" s="497"/>
      <c r="E15" s="493"/>
      <c r="F15" s="497"/>
    </row>
    <row r="16" spans="2:6" ht="12.75" customHeight="1">
      <c r="B16" s="196" t="s">
        <v>37</v>
      </c>
      <c r="C16" s="496"/>
      <c r="D16" s="498">
        <v>3654803715</v>
      </c>
      <c r="E16" s="493"/>
      <c r="F16" s="498">
        <v>6334241444</v>
      </c>
    </row>
    <row r="17" spans="2:7" ht="12.75" customHeight="1">
      <c r="B17" s="196"/>
      <c r="C17" s="496"/>
      <c r="D17" s="497"/>
      <c r="E17" s="493"/>
      <c r="F17" s="497"/>
    </row>
    <row r="18" spans="2:7" ht="12.75" customHeight="1">
      <c r="B18" s="499" t="s">
        <v>38</v>
      </c>
      <c r="C18" s="500" t="s">
        <v>39</v>
      </c>
      <c r="D18" s="493">
        <v>687894213</v>
      </c>
      <c r="E18" s="493"/>
      <c r="F18" s="493">
        <v>683729865</v>
      </c>
    </row>
    <row r="19" spans="2:7" ht="12.75" customHeight="1">
      <c r="B19" s="499"/>
      <c r="C19" s="500" t="s">
        <v>40</v>
      </c>
      <c r="D19" s="493">
        <v>366805096</v>
      </c>
      <c r="E19" s="493"/>
      <c r="F19" s="493">
        <v>412112352</v>
      </c>
    </row>
    <row r="20" spans="2:7" ht="12.75" customHeight="1">
      <c r="B20" s="499"/>
      <c r="C20" s="500" t="s">
        <v>41</v>
      </c>
      <c r="D20" s="493">
        <v>149498160</v>
      </c>
      <c r="E20" s="493"/>
      <c r="F20" s="493">
        <v>-81006983</v>
      </c>
    </row>
    <row r="21" spans="2:7" ht="12.75" customHeight="1">
      <c r="B21" s="499"/>
      <c r="C21" s="501" t="s">
        <v>229</v>
      </c>
      <c r="D21" s="493">
        <v>854174911</v>
      </c>
      <c r="E21" s="493"/>
      <c r="F21" s="493">
        <v>13977568813</v>
      </c>
    </row>
    <row r="22" spans="2:7" ht="12.75" customHeight="1">
      <c r="B22" s="499"/>
      <c r="C22" s="500"/>
      <c r="D22" s="493"/>
      <c r="E22" s="493"/>
      <c r="F22" s="493"/>
    </row>
    <row r="23" spans="2:7" ht="12.75" customHeight="1">
      <c r="B23" s="196" t="s">
        <v>42</v>
      </c>
      <c r="C23" s="496"/>
      <c r="D23" s="497"/>
      <c r="E23" s="493"/>
      <c r="F23" s="497"/>
    </row>
    <row r="24" spans="2:7" ht="12.75" customHeight="1">
      <c r="B24" s="499"/>
      <c r="C24" s="500"/>
      <c r="D24" s="502"/>
      <c r="E24" s="493"/>
      <c r="F24" s="502"/>
      <c r="G24" s="34"/>
    </row>
    <row r="25" spans="2:7" ht="12.75" customHeight="1">
      <c r="B25" s="503"/>
      <c r="C25" s="503" t="s">
        <v>43</v>
      </c>
      <c r="D25" s="504">
        <v>-2582819921</v>
      </c>
      <c r="E25" s="493"/>
      <c r="F25" s="504">
        <v>-1631069864</v>
      </c>
    </row>
    <row r="26" spans="2:7" ht="12.75" customHeight="1">
      <c r="B26" s="503"/>
      <c r="C26" s="503" t="s">
        <v>44</v>
      </c>
      <c r="D26" s="504">
        <v>2462334647</v>
      </c>
      <c r="E26" s="493"/>
      <c r="F26" s="504">
        <v>1244254585</v>
      </c>
      <c r="G26" s="34">
        <f>SUM(G24:G25)</f>
        <v>0</v>
      </c>
    </row>
    <row r="27" spans="2:7" ht="12.75" customHeight="1">
      <c r="B27" s="503"/>
      <c r="C27" s="503" t="s">
        <v>45</v>
      </c>
      <c r="D27" s="504">
        <v>0</v>
      </c>
      <c r="E27" s="493"/>
      <c r="F27" s="504">
        <v>0</v>
      </c>
    </row>
    <row r="28" spans="2:7" ht="12.75" customHeight="1">
      <c r="B28" s="503"/>
      <c r="C28" s="503" t="s">
        <v>235</v>
      </c>
      <c r="D28" s="504">
        <v>-6079516396</v>
      </c>
      <c r="E28" s="493"/>
      <c r="F28" s="504">
        <v>345118322</v>
      </c>
    </row>
    <row r="29" spans="2:7" ht="12.75" customHeight="1">
      <c r="B29" s="503"/>
      <c r="C29" s="503" t="s">
        <v>46</v>
      </c>
      <c r="D29" s="505">
        <v>-425817130</v>
      </c>
      <c r="E29" s="493"/>
      <c r="F29" s="505">
        <v>1196065316</v>
      </c>
    </row>
    <row r="30" spans="2:7" ht="12.75" customHeight="1">
      <c r="B30" s="503"/>
      <c r="C30" s="503"/>
      <c r="D30" s="504"/>
      <c r="E30" s="493"/>
      <c r="F30" s="504"/>
      <c r="G30" s="35"/>
    </row>
    <row r="31" spans="2:7" ht="12.75" customHeight="1">
      <c r="B31" s="506" t="s">
        <v>231</v>
      </c>
      <c r="C31" s="503"/>
      <c r="D31" s="507"/>
      <c r="E31" s="508"/>
      <c r="F31" s="507"/>
      <c r="G31" s="35"/>
    </row>
    <row r="32" spans="2:7" ht="12.75" customHeight="1">
      <c r="B32" s="506" t="s">
        <v>230</v>
      </c>
      <c r="C32" s="503"/>
      <c r="D32" s="509">
        <f>SUM(D16:D29)</f>
        <v>-912642705</v>
      </c>
      <c r="E32" s="510"/>
      <c r="F32" s="509">
        <f>SUM(F16:F29)</f>
        <v>22481013850</v>
      </c>
      <c r="G32" s="35"/>
    </row>
    <row r="33" spans="2:7" ht="12.75" customHeight="1">
      <c r="B33" s="506"/>
      <c r="C33" s="503"/>
      <c r="D33" s="507"/>
      <c r="E33" s="508"/>
      <c r="F33" s="507"/>
      <c r="G33" s="35"/>
    </row>
    <row r="34" spans="2:7" ht="12.75" customHeight="1">
      <c r="B34" s="506" t="s">
        <v>236</v>
      </c>
      <c r="C34" s="503"/>
      <c r="D34" s="507"/>
      <c r="E34" s="508"/>
      <c r="F34" s="507"/>
      <c r="G34" s="35"/>
    </row>
    <row r="35" spans="2:7" ht="12.75" customHeight="1">
      <c r="B35" s="506"/>
      <c r="C35" s="503"/>
      <c r="D35" s="504"/>
      <c r="E35" s="508"/>
      <c r="F35" s="504"/>
      <c r="G35" s="35"/>
    </row>
    <row r="36" spans="2:7" ht="12.75" customHeight="1">
      <c r="B36" s="506"/>
      <c r="C36" s="503" t="s">
        <v>289</v>
      </c>
      <c r="D36" s="504">
        <v>-941338</v>
      </c>
      <c r="E36" s="508"/>
      <c r="F36" s="504">
        <v>-3430635</v>
      </c>
      <c r="G36" s="35"/>
    </row>
    <row r="37" spans="2:7" ht="12.75" customHeight="1">
      <c r="B37" s="506"/>
      <c r="C37" s="503" t="s">
        <v>391</v>
      </c>
      <c r="D37" s="504">
        <v>1759805553</v>
      </c>
      <c r="E37" s="508"/>
      <c r="F37" s="504">
        <v>-256897035</v>
      </c>
      <c r="G37" s="35"/>
    </row>
    <row r="38" spans="2:7" ht="12.75" customHeight="1">
      <c r="B38" s="506"/>
      <c r="C38" s="503" t="s">
        <v>392</v>
      </c>
      <c r="D38" s="504">
        <v>0</v>
      </c>
      <c r="E38" s="508"/>
      <c r="F38" s="504">
        <v>78949636</v>
      </c>
      <c r="G38" s="35"/>
    </row>
    <row r="39" spans="2:7" ht="12.75" customHeight="1">
      <c r="B39" s="506"/>
      <c r="C39" s="503" t="s">
        <v>393</v>
      </c>
      <c r="D39" s="511">
        <v>-90835996</v>
      </c>
      <c r="E39" s="508"/>
      <c r="F39" s="511">
        <v>-32476601</v>
      </c>
      <c r="G39" s="35"/>
    </row>
    <row r="40" spans="2:7" ht="12.75" customHeight="1">
      <c r="B40" s="503"/>
      <c r="C40" s="503"/>
      <c r="D40" s="504"/>
      <c r="E40" s="493"/>
      <c r="F40" s="504"/>
      <c r="G40" s="35"/>
    </row>
    <row r="41" spans="2:7" ht="12.75" customHeight="1">
      <c r="B41" s="506" t="s">
        <v>231</v>
      </c>
      <c r="C41" s="503"/>
      <c r="D41" s="507"/>
      <c r="E41" s="508"/>
      <c r="F41" s="507"/>
      <c r="G41" s="35"/>
    </row>
    <row r="42" spans="2:7" ht="12.75" customHeight="1">
      <c r="B42" s="506" t="s">
        <v>232</v>
      </c>
      <c r="C42" s="503"/>
      <c r="D42" s="509">
        <f>SUM(D36:D41)</f>
        <v>1668028219</v>
      </c>
      <c r="E42" s="510"/>
      <c r="F42" s="509">
        <f>SUM(F36:F41)</f>
        <v>-213854635</v>
      </c>
      <c r="G42" s="35"/>
    </row>
    <row r="43" spans="2:7" ht="12.75" customHeight="1">
      <c r="B43" s="503"/>
      <c r="C43" s="503"/>
      <c r="D43" s="504"/>
      <c r="E43" s="493"/>
      <c r="F43" s="504"/>
      <c r="G43" s="35"/>
    </row>
    <row r="44" spans="2:7" ht="12.75" customHeight="1">
      <c r="B44" s="506" t="s">
        <v>242</v>
      </c>
      <c r="C44" s="503"/>
      <c r="D44" s="507"/>
      <c r="E44" s="508"/>
      <c r="F44" s="507"/>
      <c r="G44" s="35"/>
    </row>
    <row r="45" spans="2:7" ht="12.75" customHeight="1">
      <c r="B45" s="506"/>
      <c r="C45" s="503"/>
      <c r="D45" s="507"/>
      <c r="E45" s="508"/>
      <c r="F45" s="507"/>
      <c r="G45" s="35"/>
    </row>
    <row r="46" spans="2:7" ht="12.75" customHeight="1">
      <c r="B46" s="506"/>
      <c r="C46" s="503" t="s">
        <v>47</v>
      </c>
      <c r="D46" s="504">
        <v>-7838600535</v>
      </c>
      <c r="E46" s="508"/>
      <c r="F46" s="504">
        <v>-438425811</v>
      </c>
      <c r="G46" s="35"/>
    </row>
    <row r="47" spans="2:7" ht="12.75" customHeight="1">
      <c r="B47" s="503"/>
      <c r="C47" s="503" t="s">
        <v>48</v>
      </c>
      <c r="D47" s="505">
        <v>0</v>
      </c>
      <c r="E47" s="493"/>
      <c r="F47" s="505">
        <v>-15000000000</v>
      </c>
      <c r="G47" s="35"/>
    </row>
    <row r="48" spans="2:7" ht="12.75" customHeight="1">
      <c r="B48" s="503"/>
      <c r="C48" s="503"/>
      <c r="D48" s="504">
        <f>SUM(D46:D47)</f>
        <v>-7838600535</v>
      </c>
      <c r="E48" s="493"/>
      <c r="F48" s="504">
        <f>SUM(F46:F47)</f>
        <v>-15438425811</v>
      </c>
      <c r="G48" s="35"/>
    </row>
    <row r="49" spans="2:7" ht="12.75" customHeight="1">
      <c r="B49" s="506" t="s">
        <v>231</v>
      </c>
      <c r="C49" s="503"/>
      <c r="D49" s="507"/>
      <c r="E49" s="508"/>
      <c r="F49" s="507"/>
      <c r="G49" s="35"/>
    </row>
    <row r="50" spans="2:7" ht="12.75" customHeight="1">
      <c r="B50" s="506" t="s">
        <v>233</v>
      </c>
      <c r="C50" s="503"/>
      <c r="D50" s="509">
        <f>SUM(D48)</f>
        <v>-7838600535</v>
      </c>
      <c r="E50" s="510"/>
      <c r="F50" s="509">
        <f>SUM(F48)</f>
        <v>-15438425811</v>
      </c>
      <c r="G50" s="35"/>
    </row>
    <row r="51" spans="2:7" ht="12.75" customHeight="1">
      <c r="B51" s="503"/>
      <c r="C51" s="503"/>
      <c r="D51" s="504"/>
      <c r="E51" s="493"/>
      <c r="F51" s="504"/>
      <c r="G51" s="35"/>
    </row>
    <row r="52" spans="2:7" ht="12.75" customHeight="1">
      <c r="B52" s="506" t="s">
        <v>49</v>
      </c>
      <c r="C52" s="503"/>
      <c r="D52" s="512">
        <f>SUM(D32+D42+D50)</f>
        <v>-7083215021</v>
      </c>
      <c r="E52" s="508"/>
      <c r="F52" s="512">
        <f>SUM(F32+F42+F50)</f>
        <v>6828733404</v>
      </c>
      <c r="G52" s="35"/>
    </row>
    <row r="53" spans="2:7" ht="12.75" customHeight="1">
      <c r="B53" s="503"/>
      <c r="C53" s="503"/>
      <c r="D53" s="504"/>
      <c r="E53" s="493"/>
      <c r="F53" s="504"/>
      <c r="G53" s="35"/>
    </row>
    <row r="54" spans="2:7" ht="12.75" customHeight="1">
      <c r="B54" s="506" t="s">
        <v>50</v>
      </c>
      <c r="C54" s="506"/>
      <c r="D54" s="200">
        <v>18050794858</v>
      </c>
      <c r="E54" s="510"/>
      <c r="F54" s="200">
        <v>4461432740</v>
      </c>
      <c r="G54" s="35"/>
    </row>
    <row r="55" spans="2:7" ht="12.75" customHeight="1">
      <c r="B55" s="506"/>
      <c r="C55" s="506"/>
      <c r="D55" s="200"/>
      <c r="E55" s="510"/>
      <c r="F55" s="200"/>
      <c r="G55" s="35"/>
    </row>
    <row r="56" spans="2:7" ht="12.75" customHeight="1">
      <c r="B56" s="196" t="s">
        <v>51</v>
      </c>
      <c r="C56" s="513"/>
      <c r="D56" s="514">
        <f>SUM(D52:D54)</f>
        <v>10967579837</v>
      </c>
      <c r="E56" s="515"/>
      <c r="F56" s="514">
        <f>SUM(F52:F54)</f>
        <v>11290166144</v>
      </c>
      <c r="G56" s="35"/>
    </row>
    <row r="57" spans="2:7" ht="12.75" customHeight="1">
      <c r="B57" s="196"/>
      <c r="C57" s="196"/>
      <c r="D57" s="516"/>
      <c r="E57" s="515"/>
      <c r="F57" s="516"/>
      <c r="G57" s="35"/>
    </row>
    <row r="58" spans="2:7" ht="12.75" customHeight="1">
      <c r="B58" s="38"/>
      <c r="C58" s="196"/>
      <c r="D58" s="516"/>
      <c r="E58" s="515"/>
      <c r="F58" s="512"/>
      <c r="G58" s="35"/>
    </row>
    <row r="59" spans="2:7" ht="12.75" customHeight="1">
      <c r="B59" s="513"/>
      <c r="C59" s="196"/>
      <c r="D59" s="200"/>
      <c r="E59" s="493"/>
      <c r="F59" s="494"/>
      <c r="G59" s="35"/>
    </row>
    <row r="60" spans="2:7" ht="12.75" customHeight="1">
      <c r="B60" s="513"/>
      <c r="C60" s="196"/>
      <c r="D60" s="200"/>
      <c r="E60" s="493"/>
      <c r="F60" s="494"/>
      <c r="G60" s="35"/>
    </row>
    <row r="61" spans="2:7" ht="12.75" customHeight="1">
      <c r="B61" s="513"/>
      <c r="C61" s="196"/>
      <c r="D61" s="200"/>
      <c r="E61" s="493"/>
      <c r="F61" s="494"/>
      <c r="G61" s="35"/>
    </row>
    <row r="62" spans="2:7" ht="12.75" customHeight="1">
      <c r="B62" s="513"/>
      <c r="C62" s="196"/>
      <c r="D62" s="200"/>
      <c r="E62" s="493"/>
      <c r="F62" s="494"/>
      <c r="G62" s="35"/>
    </row>
    <row r="63" spans="2:7" ht="12.75" customHeight="1">
      <c r="B63" s="513"/>
      <c r="C63" s="196"/>
      <c r="D63" s="200"/>
      <c r="E63" s="493"/>
      <c r="F63" s="494"/>
      <c r="G63" s="35"/>
    </row>
    <row r="64" spans="2:7" ht="12.75" customHeight="1">
      <c r="B64" s="513"/>
      <c r="C64" s="196"/>
      <c r="D64" s="200"/>
      <c r="E64" s="493"/>
      <c r="F64" s="494"/>
      <c r="G64" s="35"/>
    </row>
    <row r="65" spans="2:7" ht="12.75" customHeight="1">
      <c r="B65" s="513"/>
      <c r="C65" s="513"/>
      <c r="D65" s="200"/>
      <c r="E65" s="493"/>
      <c r="F65" s="494"/>
    </row>
    <row r="66" spans="2:7" ht="12.75" customHeight="1">
      <c r="B66" s="513" t="s">
        <v>52</v>
      </c>
      <c r="C66" s="517" t="s">
        <v>549</v>
      </c>
      <c r="D66" s="251"/>
      <c r="E66" s="251"/>
      <c r="F66" s="251"/>
    </row>
    <row r="67" spans="2:7" ht="12.75" customHeight="1">
      <c r="B67" s="518"/>
      <c r="C67" s="519" t="s">
        <v>22</v>
      </c>
      <c r="D67" s="251"/>
      <c r="E67" s="251"/>
      <c r="F67" s="251"/>
    </row>
    <row r="68" spans="2:7" ht="12.75" customHeight="1">
      <c r="B68" s="518"/>
      <c r="C68" s="519" t="s">
        <v>548</v>
      </c>
      <c r="D68" s="520"/>
      <c r="E68" s="521"/>
      <c r="F68" s="522"/>
    </row>
    <row r="69" spans="2:7" ht="12.75" customHeight="1"/>
    <row r="70" spans="2:7" ht="12.75" customHeight="1">
      <c r="B70" s="36"/>
      <c r="C70" s="36"/>
      <c r="D70" s="37"/>
      <c r="E70" s="37"/>
      <c r="F70" s="37"/>
      <c r="G70" s="35"/>
    </row>
    <row r="71" spans="2:7" ht="12.75" customHeight="1">
      <c r="B71" s="38"/>
      <c r="C71" s="38"/>
      <c r="D71" s="39"/>
      <c r="E71" s="39"/>
      <c r="F71" s="39"/>
      <c r="G71" s="35"/>
    </row>
    <row r="72" spans="2:7" ht="12.75" customHeight="1">
      <c r="B72" s="38"/>
      <c r="C72" s="38"/>
      <c r="D72" s="39"/>
      <c r="E72" s="39"/>
      <c r="F72" s="39"/>
      <c r="G72" s="35"/>
    </row>
    <row r="73" spans="2:7" ht="12.75" customHeight="1">
      <c r="B73" s="38"/>
      <c r="C73" s="38"/>
      <c r="D73" s="39"/>
      <c r="E73" s="39"/>
      <c r="F73" s="39"/>
      <c r="G73" s="35"/>
    </row>
    <row r="74" spans="2:7" ht="12.75" customHeight="1">
      <c r="B74" s="38"/>
      <c r="C74" s="38"/>
      <c r="D74" s="38"/>
      <c r="E74" s="38"/>
      <c r="F74" s="40"/>
    </row>
    <row r="75" spans="2:7" ht="12.75" customHeight="1">
      <c r="B75"/>
      <c r="C75"/>
      <c r="D75"/>
      <c r="E75"/>
      <c r="F75"/>
    </row>
    <row r="76" spans="2:7" ht="12.75" customHeight="1">
      <c r="B76"/>
      <c r="C76"/>
      <c r="D76"/>
      <c r="E76"/>
      <c r="F76"/>
    </row>
    <row r="77" spans="2:7" ht="12.75" customHeight="1">
      <c r="B77"/>
      <c r="C77"/>
      <c r="D77"/>
      <c r="E77"/>
      <c r="F77"/>
    </row>
    <row r="78" spans="2:7">
      <c r="B78"/>
      <c r="C78"/>
      <c r="D78"/>
      <c r="E78"/>
      <c r="F78"/>
    </row>
    <row r="79" spans="2:7">
      <c r="B79" s="38"/>
      <c r="C79" s="38"/>
      <c r="D79" s="41"/>
      <c r="E79" s="38"/>
      <c r="F79" s="40"/>
    </row>
    <row r="80" spans="2:7">
      <c r="B80" s="38"/>
      <c r="C80" s="38"/>
      <c r="D80" s="41"/>
      <c r="E80" s="38"/>
      <c r="F80" s="40"/>
    </row>
    <row r="81" spans="2:6">
      <c r="B81" s="38"/>
      <c r="C81" s="41"/>
      <c r="D81" s="41"/>
      <c r="E81" s="38"/>
      <c r="F81" s="40"/>
    </row>
    <row r="82" spans="2:6">
      <c r="B82" s="38"/>
      <c r="C82" s="41"/>
      <c r="D82" s="41"/>
      <c r="E82" s="38"/>
      <c r="F82" s="40"/>
    </row>
    <row r="83" spans="2:6">
      <c r="B83" s="38"/>
      <c r="C83" s="38"/>
      <c r="D83" s="41"/>
      <c r="E83" s="38"/>
      <c r="F83" s="40"/>
    </row>
    <row r="84" spans="2:6">
      <c r="B84" s="38"/>
      <c r="C84" s="42"/>
      <c r="D84" s="41"/>
      <c r="E84" s="38"/>
      <c r="F84" s="40"/>
    </row>
    <row r="85" spans="2:6">
      <c r="B85" s="38"/>
      <c r="C85" s="38"/>
      <c r="D85" s="41"/>
      <c r="E85" s="38"/>
      <c r="F85" s="40"/>
    </row>
    <row r="86" spans="2:6">
      <c r="B86" s="38"/>
      <c r="C86" s="38"/>
      <c r="D86" s="41"/>
      <c r="E86" s="38"/>
      <c r="F86" s="40"/>
    </row>
    <row r="87" spans="2:6">
      <c r="B87" s="38"/>
      <c r="C87" s="38"/>
      <c r="D87" s="42"/>
      <c r="E87" s="38"/>
      <c r="F87" s="40"/>
    </row>
    <row r="88" spans="2:6">
      <c r="B88" s="38"/>
      <c r="C88" s="38"/>
      <c r="D88" s="42"/>
      <c r="E88" s="38"/>
      <c r="F88" s="40"/>
    </row>
    <row r="89" spans="2:6">
      <c r="B89" s="38"/>
      <c r="C89" s="38"/>
      <c r="D89" s="38"/>
      <c r="E89" s="38"/>
      <c r="F89" s="40"/>
    </row>
    <row r="90" spans="2:6">
      <c r="B90" s="38"/>
      <c r="C90" s="38"/>
      <c r="D90" s="42"/>
      <c r="E90" s="38"/>
      <c r="F90" s="40"/>
    </row>
    <row r="91" spans="2:6">
      <c r="B91" s="38"/>
      <c r="C91" s="38"/>
      <c r="D91" s="38"/>
      <c r="E91" s="38"/>
      <c r="F91" s="40"/>
    </row>
    <row r="92" spans="2:6">
      <c r="B92" s="38"/>
      <c r="C92" s="38"/>
      <c r="D92" s="41"/>
      <c r="E92" s="38"/>
      <c r="F92" s="40"/>
    </row>
    <row r="93" spans="2:6">
      <c r="B93" s="38"/>
      <c r="C93" s="38"/>
      <c r="D93" s="41"/>
      <c r="E93" s="38"/>
      <c r="F93" s="40"/>
    </row>
    <row r="94" spans="2:6">
      <c r="B94" s="38"/>
      <c r="C94" s="38"/>
      <c r="D94" s="41"/>
      <c r="E94" s="38"/>
      <c r="F94" s="40"/>
    </row>
    <row r="95" spans="2:6">
      <c r="B95" s="38"/>
      <c r="C95" s="38"/>
      <c r="D95" s="41"/>
      <c r="E95" s="38"/>
      <c r="F95" s="40"/>
    </row>
    <row r="96" spans="2:6">
      <c r="B96" s="38"/>
      <c r="C96" s="38"/>
      <c r="D96" s="41"/>
      <c r="E96" s="38"/>
      <c r="F96" s="40"/>
    </row>
    <row r="97" spans="2:6">
      <c r="B97" s="38"/>
      <c r="C97" s="38"/>
      <c r="D97" s="41"/>
      <c r="E97" s="38"/>
      <c r="F97" s="40"/>
    </row>
    <row r="98" spans="2:6">
      <c r="B98" s="38"/>
      <c r="C98" s="38"/>
      <c r="D98" s="41"/>
      <c r="E98" s="38"/>
      <c r="F98" s="40"/>
    </row>
    <row r="99" spans="2:6">
      <c r="B99" s="38"/>
      <c r="C99" s="38"/>
      <c r="D99" s="41"/>
      <c r="E99" s="38"/>
      <c r="F99" s="40"/>
    </row>
    <row r="100" spans="2:6">
      <c r="B100" s="38"/>
      <c r="C100" s="38"/>
      <c r="D100" s="38"/>
      <c r="E100" s="38"/>
      <c r="F100" s="40"/>
    </row>
    <row r="101" spans="2:6">
      <c r="B101" s="38"/>
      <c r="C101" s="38"/>
      <c r="D101" s="42"/>
      <c r="E101" s="38"/>
      <c r="F101" s="40"/>
    </row>
    <row r="102" spans="2:6">
      <c r="B102" s="38"/>
      <c r="C102" s="38"/>
      <c r="D102" s="38"/>
      <c r="E102" s="38"/>
      <c r="F102" s="40"/>
    </row>
    <row r="103" spans="2:6">
      <c r="B103" s="38"/>
      <c r="C103" s="38"/>
      <c r="D103" s="38"/>
      <c r="E103" s="38"/>
      <c r="F103" s="40"/>
    </row>
    <row r="104" spans="2:6">
      <c r="B104" s="38"/>
      <c r="C104" s="38"/>
      <c r="D104" s="38"/>
      <c r="E104" s="38"/>
      <c r="F104" s="40"/>
    </row>
    <row r="105" spans="2:6">
      <c r="B105" s="38"/>
      <c r="C105" s="38"/>
      <c r="D105" s="42"/>
      <c r="E105" s="38"/>
      <c r="F105" s="38"/>
    </row>
    <row r="106" spans="2:6">
      <c r="B106" s="38"/>
      <c r="C106" s="38"/>
      <c r="D106" s="38"/>
      <c r="E106" s="38"/>
      <c r="F106" s="38"/>
    </row>
    <row r="107" spans="2:6">
      <c r="B107" s="38"/>
      <c r="C107" s="38"/>
      <c r="D107" s="38"/>
      <c r="E107" s="38"/>
      <c r="F107" s="38"/>
    </row>
    <row r="108" spans="2:6">
      <c r="B108" s="38"/>
      <c r="C108" s="38"/>
      <c r="D108" s="38"/>
      <c r="E108" s="38"/>
      <c r="F108" s="38"/>
    </row>
    <row r="109" spans="2:6">
      <c r="B109" s="38"/>
      <c r="C109" s="38"/>
      <c r="D109" s="38"/>
      <c r="E109" s="38"/>
      <c r="F109" s="38"/>
    </row>
    <row r="110" spans="2:6">
      <c r="B110" s="38"/>
      <c r="C110" s="38"/>
      <c r="D110" s="38"/>
      <c r="E110" s="38"/>
      <c r="F110" s="38"/>
    </row>
    <row r="111" spans="2:6">
      <c r="B111" s="38"/>
      <c r="C111" s="38"/>
      <c r="D111" s="38"/>
      <c r="E111" s="38"/>
      <c r="F111" s="38"/>
    </row>
    <row r="112" spans="2:6">
      <c r="B112" s="38"/>
      <c r="C112" s="38"/>
      <c r="D112" s="38"/>
      <c r="E112" s="38"/>
      <c r="F112" s="38"/>
    </row>
    <row r="113" spans="2:6">
      <c r="B113" s="38"/>
      <c r="C113" s="38"/>
      <c r="D113" s="38"/>
      <c r="E113" s="38"/>
      <c r="F113" s="38"/>
    </row>
    <row r="114" spans="2:6">
      <c r="B114" s="38"/>
      <c r="C114" s="38"/>
      <c r="D114" s="38"/>
      <c r="E114" s="38"/>
      <c r="F114" s="38"/>
    </row>
    <row r="115" spans="2:6">
      <c r="B115" s="38"/>
      <c r="C115" s="38"/>
      <c r="D115" s="38"/>
      <c r="E115" s="38"/>
      <c r="F115" s="38"/>
    </row>
    <row r="116" spans="2:6">
      <c r="B116" s="38"/>
      <c r="C116" s="38"/>
      <c r="D116" s="38"/>
      <c r="E116" s="38"/>
      <c r="F116" s="38"/>
    </row>
    <row r="117" spans="2:6">
      <c r="B117" s="38"/>
      <c r="C117" s="38"/>
      <c r="D117" s="38"/>
      <c r="E117" s="38"/>
      <c r="F117" s="38"/>
    </row>
    <row r="118" spans="2:6">
      <c r="B118" s="38"/>
      <c r="C118" s="38"/>
      <c r="D118" s="38"/>
      <c r="E118" s="38"/>
      <c r="F118" s="38"/>
    </row>
    <row r="119" spans="2:6">
      <c r="B119" s="38"/>
      <c r="C119" s="38"/>
      <c r="D119" s="38"/>
      <c r="E119" s="38"/>
      <c r="F119" s="38"/>
    </row>
    <row r="120" spans="2:6">
      <c r="B120" s="38"/>
      <c r="C120" s="38"/>
      <c r="D120" s="38"/>
      <c r="E120" s="38"/>
      <c r="F120" s="38"/>
    </row>
    <row r="121" spans="2:6">
      <c r="B121" s="38"/>
      <c r="C121" s="38"/>
      <c r="D121" s="38"/>
      <c r="E121" s="38"/>
      <c r="F121" s="38"/>
    </row>
    <row r="122" spans="2:6">
      <c r="B122" s="38"/>
      <c r="C122" s="38"/>
      <c r="D122" s="38"/>
      <c r="E122" s="38"/>
      <c r="F122" s="38"/>
    </row>
    <row r="123" spans="2:6">
      <c r="B123" s="38"/>
      <c r="C123" s="38"/>
      <c r="D123" s="38"/>
      <c r="E123" s="38"/>
      <c r="F123" s="38"/>
    </row>
    <row r="124" spans="2:6">
      <c r="B124" s="38"/>
      <c r="C124" s="38"/>
      <c r="D124" s="38"/>
      <c r="E124" s="38"/>
      <c r="F124" s="38"/>
    </row>
    <row r="125" spans="2:6">
      <c r="B125" s="38"/>
      <c r="C125" s="38"/>
      <c r="D125" s="38"/>
      <c r="E125" s="38"/>
      <c r="F125" s="38"/>
    </row>
    <row r="126" spans="2:6">
      <c r="B126" s="38"/>
      <c r="C126" s="38"/>
      <c r="D126" s="38"/>
      <c r="E126" s="38"/>
      <c r="F126" s="38"/>
    </row>
    <row r="127" spans="2:6">
      <c r="B127" s="38"/>
      <c r="C127" s="38"/>
      <c r="D127" s="38"/>
      <c r="E127" s="38"/>
      <c r="F127" s="38"/>
    </row>
    <row r="128" spans="2:6">
      <c r="B128" s="38"/>
      <c r="C128" s="38"/>
      <c r="D128" s="38"/>
      <c r="E128" s="38"/>
      <c r="F128" s="38"/>
    </row>
    <row r="129" spans="2:6">
      <c r="B129" s="38"/>
      <c r="C129" s="38"/>
      <c r="D129" s="38"/>
      <c r="E129" s="38"/>
      <c r="F129" s="38"/>
    </row>
    <row r="130" spans="2:6">
      <c r="B130" s="38"/>
      <c r="C130" s="38"/>
      <c r="D130" s="38"/>
      <c r="E130" s="38"/>
      <c r="F130" s="38"/>
    </row>
    <row r="131" spans="2:6">
      <c r="B131" s="38"/>
      <c r="C131" s="38"/>
      <c r="D131" s="38"/>
      <c r="E131" s="38"/>
      <c r="F131" s="38"/>
    </row>
    <row r="132" spans="2:6">
      <c r="B132" s="38"/>
      <c r="C132" s="38"/>
      <c r="D132" s="38"/>
      <c r="E132" s="38"/>
      <c r="F132" s="38"/>
    </row>
    <row r="133" spans="2:6">
      <c r="B133" s="38"/>
      <c r="C133" s="38"/>
      <c r="D133" s="38"/>
      <c r="E133" s="38"/>
      <c r="F133" s="38"/>
    </row>
    <row r="134" spans="2:6">
      <c r="B134" s="38"/>
      <c r="C134" s="38"/>
      <c r="D134" s="38"/>
      <c r="E134" s="38"/>
      <c r="F134" s="38"/>
    </row>
    <row r="135" spans="2:6">
      <c r="B135" s="38"/>
      <c r="C135" s="38"/>
      <c r="D135" s="38"/>
      <c r="E135" s="38"/>
      <c r="F135" s="38"/>
    </row>
    <row r="136" spans="2:6">
      <c r="B136" s="38"/>
      <c r="C136" s="38"/>
      <c r="D136" s="38"/>
      <c r="E136" s="38"/>
      <c r="F136" s="38"/>
    </row>
    <row r="137" spans="2:6">
      <c r="B137" s="38"/>
      <c r="C137" s="38"/>
      <c r="D137" s="38"/>
      <c r="E137" s="38"/>
      <c r="F137" s="38"/>
    </row>
  </sheetData>
  <mergeCells count="3">
    <mergeCell ref="B8:F8"/>
    <mergeCell ref="B9:F9"/>
    <mergeCell ref="B10:F10"/>
  </mergeCells>
  <phoneticPr fontId="9" type="noConversion"/>
  <printOptions horizontalCentered="1"/>
  <pageMargins left="0.43307086614173229" right="0.74803149606299213" top="0.43307086614173229" bottom="0.62992125984251968" header="0.51181102362204722" footer="0.39370078740157483"/>
  <pageSetup scale="84" firstPageNumber="0" orientation="portrait" r:id="rId1"/>
  <headerFooter alignWithMargins="0">
    <oddFooter>&amp;C4</oddFooter>
  </headerFooter>
  <drawing r:id="rId2"/>
  <legacyDrawing r:id="rId3"/>
  <oleObjects>
    <mc:AlternateContent xmlns:mc="http://schemas.openxmlformats.org/markup-compatibility/2006">
      <mc:Choice Requires="x14">
        <oleObject shapeId="5121" r:id="rId4">
          <objectPr defaultSize="0" r:id="rId5">
            <anchor moveWithCells="1" sizeWithCells="1">
              <from>
                <xdr:col>1</xdr:col>
                <xdr:colOff>38100</xdr:colOff>
                <xdr:row>1</xdr:row>
                <xdr:rowOff>142875</xdr:rowOff>
              </from>
              <to>
                <xdr:col>2</xdr:col>
                <xdr:colOff>2152650</xdr:colOff>
                <xdr:row>4</xdr:row>
                <xdr:rowOff>142875</xdr:rowOff>
              </to>
            </anchor>
          </objectPr>
        </oleObject>
      </mc:Choice>
      <mc:Fallback>
        <oleObject shapeId="5121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20"/>
  <sheetViews>
    <sheetView workbookViewId="0">
      <selection activeCell="A220" sqref="A220"/>
    </sheetView>
  </sheetViews>
  <sheetFormatPr baseColWidth="10" defaultRowHeight="12.75"/>
  <cols>
    <col min="1" max="1" width="45.5703125" customWidth="1"/>
    <col min="2" max="2" width="17.28515625" bestFit="1" customWidth="1"/>
    <col min="3" max="3" width="25.5703125" customWidth="1"/>
    <col min="4" max="4" width="17.28515625" bestFit="1" customWidth="1"/>
  </cols>
  <sheetData>
    <row r="1" spans="1:8" ht="94.5" customHeight="1"/>
    <row r="2" spans="1:8" ht="16.5">
      <c r="A2" s="851" t="s">
        <v>724</v>
      </c>
      <c r="B2" s="851"/>
      <c r="C2" s="851"/>
      <c r="D2" s="851"/>
      <c r="E2" s="851"/>
      <c r="F2" s="851"/>
      <c r="G2" s="851"/>
      <c r="H2" s="851"/>
    </row>
    <row r="3" spans="1:8" ht="16.5">
      <c r="A3" s="729"/>
    </row>
    <row r="4" spans="1:8" ht="16.5">
      <c r="A4" s="851" t="s">
        <v>578</v>
      </c>
      <c r="B4" s="851"/>
      <c r="C4" s="851"/>
      <c r="D4" s="851"/>
      <c r="E4" s="851"/>
      <c r="F4" s="851"/>
      <c r="G4" s="851"/>
    </row>
    <row r="5" spans="1:8" ht="75" customHeight="1">
      <c r="A5" s="850" t="s">
        <v>579</v>
      </c>
      <c r="B5" s="850"/>
      <c r="C5" s="850"/>
      <c r="D5" s="850"/>
      <c r="E5" s="850"/>
      <c r="F5" s="850"/>
      <c r="G5" s="850"/>
      <c r="H5" s="850"/>
    </row>
    <row r="6" spans="1:8" ht="66.75" customHeight="1">
      <c r="A6" s="852" t="s">
        <v>580</v>
      </c>
      <c r="B6" s="852"/>
      <c r="C6" s="852"/>
      <c r="D6" s="852"/>
      <c r="E6" s="852"/>
      <c r="F6" s="852"/>
      <c r="G6" s="852"/>
      <c r="H6" s="852"/>
    </row>
    <row r="7" spans="1:8" ht="66" customHeight="1">
      <c r="A7" s="852" t="s">
        <v>581</v>
      </c>
      <c r="B7" s="852"/>
      <c r="C7" s="852"/>
      <c r="D7" s="852"/>
      <c r="E7" s="852"/>
      <c r="F7" s="852"/>
      <c r="G7" s="852"/>
      <c r="H7" s="852"/>
    </row>
    <row r="8" spans="1:8" ht="66.75" customHeight="1">
      <c r="A8" s="852" t="s">
        <v>582</v>
      </c>
      <c r="B8" s="852"/>
      <c r="C8" s="852"/>
      <c r="D8" s="852"/>
      <c r="E8" s="852"/>
      <c r="F8" s="852"/>
      <c r="G8" s="852"/>
      <c r="H8" s="852"/>
    </row>
    <row r="9" spans="1:8" ht="47.25" customHeight="1">
      <c r="A9" s="852" t="s">
        <v>583</v>
      </c>
      <c r="B9" s="852"/>
      <c r="C9" s="852"/>
      <c r="D9" s="852"/>
      <c r="E9" s="852"/>
      <c r="F9" s="852"/>
      <c r="G9" s="852"/>
      <c r="H9" s="852"/>
    </row>
    <row r="10" spans="1:8" ht="36.75" customHeight="1">
      <c r="A10" s="852" t="s">
        <v>584</v>
      </c>
      <c r="B10" s="852"/>
      <c r="C10" s="852"/>
      <c r="D10" s="852"/>
      <c r="E10" s="852"/>
      <c r="F10" s="852"/>
      <c r="G10" s="852"/>
    </row>
    <row r="11" spans="1:8">
      <c r="A11" s="728"/>
    </row>
    <row r="12" spans="1:8" ht="16.5">
      <c r="A12" s="853" t="s">
        <v>585</v>
      </c>
      <c r="B12" s="853"/>
      <c r="C12" s="853"/>
      <c r="D12" s="853"/>
      <c r="E12" s="853"/>
      <c r="F12" s="853"/>
      <c r="G12" s="853"/>
    </row>
    <row r="13" spans="1:8" ht="16.5">
      <c r="A13" s="732"/>
    </row>
    <row r="14" spans="1:8" ht="16.5">
      <c r="A14" s="852" t="s">
        <v>586</v>
      </c>
      <c r="B14" s="852"/>
      <c r="C14" s="852"/>
      <c r="D14" s="852"/>
      <c r="E14" s="852"/>
      <c r="F14" s="852"/>
      <c r="G14" s="852"/>
    </row>
    <row r="15" spans="1:8" ht="24" customHeight="1">
      <c r="A15" s="849" t="s">
        <v>587</v>
      </c>
      <c r="B15" s="849"/>
      <c r="C15" s="849"/>
      <c r="D15" s="849"/>
      <c r="E15" s="849"/>
      <c r="F15" s="849"/>
      <c r="G15" s="849"/>
    </row>
    <row r="16" spans="1:8" ht="16.5">
      <c r="A16" s="852" t="s">
        <v>588</v>
      </c>
      <c r="B16" s="852"/>
      <c r="C16" s="852"/>
      <c r="D16" s="852"/>
      <c r="E16" s="852"/>
      <c r="F16" s="852"/>
      <c r="G16" s="852"/>
    </row>
    <row r="17" spans="1:7" ht="16.5">
      <c r="A17" s="849" t="s">
        <v>589</v>
      </c>
      <c r="B17" s="849"/>
      <c r="C17" s="849"/>
      <c r="D17" s="849"/>
      <c r="E17" s="849"/>
      <c r="F17" s="849"/>
      <c r="G17" s="849"/>
    </row>
    <row r="18" spans="1:7" ht="42" customHeight="1">
      <c r="A18" s="852" t="s">
        <v>590</v>
      </c>
      <c r="B18" s="852"/>
      <c r="C18" s="852"/>
      <c r="D18" s="852"/>
      <c r="E18" s="852"/>
      <c r="F18" s="852"/>
      <c r="G18" s="852"/>
    </row>
    <row r="19" spans="1:7" ht="44.25" customHeight="1">
      <c r="A19" s="852" t="s">
        <v>591</v>
      </c>
      <c r="B19" s="852"/>
      <c r="C19" s="852"/>
      <c r="D19" s="852"/>
      <c r="E19" s="852"/>
      <c r="F19" s="852"/>
      <c r="G19" s="852"/>
    </row>
    <row r="20" spans="1:7" ht="40.5" customHeight="1">
      <c r="A20" s="852" t="s">
        <v>592</v>
      </c>
      <c r="B20" s="852"/>
      <c r="C20" s="852"/>
      <c r="D20" s="852"/>
      <c r="E20" s="852"/>
      <c r="F20" s="852"/>
      <c r="G20" s="852"/>
    </row>
    <row r="21" spans="1:7" ht="16.5">
      <c r="A21" s="732"/>
    </row>
    <row r="22" spans="1:7" ht="15.75" thickBot="1">
      <c r="A22" s="733"/>
    </row>
    <row r="23" spans="1:7" ht="15.75" thickBot="1">
      <c r="A23" s="734" t="s">
        <v>593</v>
      </c>
      <c r="B23" s="734" t="s">
        <v>594</v>
      </c>
      <c r="C23" s="735" t="s">
        <v>595</v>
      </c>
    </row>
    <row r="24" spans="1:7" ht="15.75" thickBot="1">
      <c r="A24" s="736" t="s">
        <v>596</v>
      </c>
      <c r="B24" s="737">
        <v>6554.28</v>
      </c>
      <c r="C24" s="738">
        <v>6571.73</v>
      </c>
    </row>
    <row r="25" spans="1:7" ht="15.75" thickBot="1">
      <c r="A25" s="736" t="s">
        <v>597</v>
      </c>
      <c r="B25" s="737">
        <v>7210.37</v>
      </c>
      <c r="C25" s="738">
        <v>7230.21</v>
      </c>
    </row>
    <row r="26" spans="1:7" ht="16.5">
      <c r="A26" s="732"/>
    </row>
    <row r="27" spans="1:7" ht="16.5">
      <c r="A27" s="849" t="s">
        <v>598</v>
      </c>
      <c r="B27" s="849"/>
      <c r="C27" s="849"/>
      <c r="D27" s="849"/>
      <c r="E27" s="849"/>
      <c r="F27" s="849"/>
      <c r="G27" s="849"/>
    </row>
    <row r="28" spans="1:7" ht="31.5" customHeight="1">
      <c r="A28" s="852" t="s">
        <v>599</v>
      </c>
      <c r="B28" s="852"/>
      <c r="C28" s="852"/>
      <c r="D28" s="852"/>
      <c r="E28" s="852"/>
      <c r="F28" s="852"/>
      <c r="G28" s="852"/>
    </row>
    <row r="29" spans="1:7" ht="27" customHeight="1">
      <c r="A29" s="849" t="s">
        <v>600</v>
      </c>
      <c r="B29" s="849"/>
      <c r="C29" s="849"/>
      <c r="D29" s="849"/>
      <c r="E29" s="849"/>
      <c r="F29" s="849"/>
      <c r="G29" s="849"/>
    </row>
    <row r="30" spans="1:7" ht="15">
      <c r="A30" s="854" t="s">
        <v>601</v>
      </c>
      <c r="B30" s="854"/>
      <c r="C30" s="854"/>
      <c r="D30" s="854"/>
      <c r="E30" s="854"/>
      <c r="F30" s="854"/>
      <c r="G30" s="854"/>
    </row>
    <row r="31" spans="1:7" ht="16.5">
      <c r="A31" s="730"/>
    </row>
    <row r="32" spans="1:7" ht="16.5">
      <c r="A32" s="853" t="s">
        <v>602</v>
      </c>
      <c r="B32" s="853"/>
      <c r="C32" s="853"/>
      <c r="D32" s="853"/>
      <c r="E32" s="853"/>
      <c r="F32" s="853"/>
      <c r="G32" s="853"/>
    </row>
    <row r="33" spans="1:7" ht="16.5">
      <c r="A33" s="730"/>
    </row>
    <row r="34" spans="1:7" ht="17.25" thickBot="1">
      <c r="A34" s="849" t="s">
        <v>603</v>
      </c>
      <c r="B34" s="849"/>
      <c r="C34" s="849"/>
      <c r="D34" s="849"/>
      <c r="E34" s="849"/>
      <c r="F34" s="849"/>
      <c r="G34" s="849"/>
    </row>
    <row r="35" spans="1:7" ht="16.5" thickBot="1">
      <c r="A35" s="739" t="s">
        <v>604</v>
      </c>
      <c r="B35" s="740">
        <v>43921</v>
      </c>
      <c r="C35" s="741">
        <v>43555</v>
      </c>
    </row>
    <row r="36" spans="1:7" ht="15.75">
      <c r="A36" s="742" t="s">
        <v>605</v>
      </c>
      <c r="B36" s="743"/>
      <c r="C36" s="744"/>
    </row>
    <row r="37" spans="1:7" ht="15.75" thickBot="1">
      <c r="A37" s="745" t="s">
        <v>606</v>
      </c>
      <c r="B37" s="746">
        <v>107815001</v>
      </c>
      <c r="C37" s="747">
        <v>97700000</v>
      </c>
    </row>
    <row r="38" spans="1:7" ht="16.5" thickBot="1">
      <c r="A38" s="748" t="s">
        <v>607</v>
      </c>
      <c r="B38" s="749">
        <v>107815001</v>
      </c>
      <c r="C38" s="750">
        <v>97700000</v>
      </c>
    </row>
    <row r="39" spans="1:7" ht="15.75">
      <c r="A39" s="751" t="s">
        <v>608</v>
      </c>
      <c r="B39" s="752"/>
      <c r="C39" s="753"/>
    </row>
    <row r="40" spans="1:7" ht="15">
      <c r="A40" s="752" t="s">
        <v>609</v>
      </c>
      <c r="B40" s="754">
        <v>1269605714</v>
      </c>
      <c r="C40" s="755">
        <v>1199212898</v>
      </c>
    </row>
    <row r="41" spans="1:7" ht="15">
      <c r="A41" s="752" t="s">
        <v>610</v>
      </c>
      <c r="B41" s="754">
        <v>4406894689</v>
      </c>
      <c r="C41" s="755">
        <v>951905911</v>
      </c>
    </row>
    <row r="42" spans="1:7" ht="15">
      <c r="A42" s="752" t="s">
        <v>611</v>
      </c>
      <c r="B42" s="754">
        <v>146367363</v>
      </c>
      <c r="C42" s="755">
        <v>591752685</v>
      </c>
    </row>
    <row r="43" spans="1:7" ht="15">
      <c r="A43" s="752" t="s">
        <v>612</v>
      </c>
      <c r="B43" s="754">
        <v>869849173</v>
      </c>
      <c r="C43" s="755">
        <v>886425599</v>
      </c>
    </row>
    <row r="44" spans="1:7" ht="39.75" customHeight="1">
      <c r="A44" s="752" t="s">
        <v>613</v>
      </c>
      <c r="B44" s="756">
        <v>0</v>
      </c>
      <c r="C44" s="757">
        <v>0</v>
      </c>
    </row>
    <row r="45" spans="1:7" ht="15">
      <c r="A45" s="752" t="s">
        <v>614</v>
      </c>
      <c r="B45" s="754">
        <v>5258260</v>
      </c>
      <c r="C45" s="757">
        <v>0</v>
      </c>
    </row>
    <row r="46" spans="1:7" ht="15">
      <c r="A46" s="752" t="s">
        <v>615</v>
      </c>
      <c r="B46" s="754">
        <v>479833394</v>
      </c>
      <c r="C46" s="755">
        <v>51516325</v>
      </c>
    </row>
    <row r="47" spans="1:7" ht="15">
      <c r="A47" s="752" t="s">
        <v>616</v>
      </c>
      <c r="B47" s="754">
        <v>45726459</v>
      </c>
      <c r="C47" s="755">
        <v>23030704</v>
      </c>
    </row>
    <row r="48" spans="1:7" ht="15">
      <c r="A48" s="752" t="s">
        <v>617</v>
      </c>
      <c r="B48" s="754">
        <v>193502311</v>
      </c>
      <c r="C48" s="755">
        <v>77081178</v>
      </c>
    </row>
    <row r="49" spans="1:7" ht="15">
      <c r="A49" s="752" t="s">
        <v>618</v>
      </c>
      <c r="B49" s="754">
        <v>288206308</v>
      </c>
      <c r="C49" s="755">
        <v>124230727</v>
      </c>
    </row>
    <row r="50" spans="1:7" ht="15">
      <c r="A50" s="752" t="s">
        <v>619</v>
      </c>
      <c r="B50" s="754">
        <v>1444309824</v>
      </c>
      <c r="C50" s="755">
        <v>5779402251</v>
      </c>
    </row>
    <row r="51" spans="1:7" ht="15">
      <c r="A51" s="752" t="s">
        <v>620</v>
      </c>
      <c r="B51" s="754">
        <v>942724967</v>
      </c>
      <c r="C51" s="755">
        <v>509799457</v>
      </c>
    </row>
    <row r="52" spans="1:7" ht="15">
      <c r="A52" s="752" t="s">
        <v>621</v>
      </c>
      <c r="B52" s="754">
        <v>289333172</v>
      </c>
      <c r="C52" s="755">
        <v>475989271</v>
      </c>
    </row>
    <row r="53" spans="1:7" ht="15">
      <c r="A53" s="752" t="s">
        <v>622</v>
      </c>
      <c r="B53" s="754">
        <v>78998497</v>
      </c>
      <c r="C53" s="755">
        <v>31100061</v>
      </c>
    </row>
    <row r="54" spans="1:7" ht="15">
      <c r="A54" s="758" t="s">
        <v>623</v>
      </c>
      <c r="B54" s="759">
        <v>59742655</v>
      </c>
      <c r="C54" s="759">
        <v>65770916</v>
      </c>
    </row>
    <row r="55" spans="1:7" ht="15">
      <c r="A55" s="758" t="s">
        <v>624</v>
      </c>
      <c r="B55" s="759">
        <v>243122860</v>
      </c>
      <c r="C55" s="759">
        <v>69263855</v>
      </c>
    </row>
    <row r="56" spans="1:7" ht="15.75" thickBot="1">
      <c r="A56" s="760" t="s">
        <v>625</v>
      </c>
      <c r="B56" s="761">
        <v>96289190</v>
      </c>
      <c r="C56" s="762">
        <v>355984307</v>
      </c>
    </row>
    <row r="57" spans="1:7" ht="16.5" thickBot="1">
      <c r="A57" s="748" t="s">
        <v>626</v>
      </c>
      <c r="B57" s="749">
        <v>10859764836</v>
      </c>
      <c r="C57" s="750">
        <v>11192466145</v>
      </c>
    </row>
    <row r="58" spans="1:7" ht="16.5" thickBot="1">
      <c r="A58" s="748" t="s">
        <v>28</v>
      </c>
      <c r="B58" s="749">
        <v>10967579837</v>
      </c>
      <c r="C58" s="750">
        <v>11290166144</v>
      </c>
    </row>
    <row r="59" spans="1:7" ht="15">
      <c r="A59" s="733"/>
    </row>
    <row r="60" spans="1:7" ht="16.5">
      <c r="A60" s="850" t="s">
        <v>627</v>
      </c>
      <c r="B60" s="850"/>
      <c r="C60" s="850"/>
      <c r="D60" s="850"/>
      <c r="E60" s="850"/>
      <c r="F60" s="850"/>
      <c r="G60" s="850"/>
    </row>
    <row r="61" spans="1:7">
      <c r="A61" s="728"/>
    </row>
    <row r="62" spans="1:7">
      <c r="A62" s="728"/>
    </row>
    <row r="63" spans="1:7" ht="33" customHeight="1">
      <c r="A63" s="852" t="s">
        <v>628</v>
      </c>
      <c r="B63" s="852"/>
      <c r="C63" s="852"/>
      <c r="D63" s="852"/>
      <c r="E63" s="852"/>
      <c r="F63" s="852"/>
      <c r="G63" s="852"/>
    </row>
    <row r="64" spans="1:7" ht="16.5">
      <c r="A64" s="732"/>
    </row>
    <row r="65" spans="1:3" ht="13.5" thickBot="1">
      <c r="A65" s="728"/>
    </row>
    <row r="66" spans="1:3" ht="16.5" thickBot="1">
      <c r="A66" s="763" t="s">
        <v>604</v>
      </c>
      <c r="B66" s="764">
        <v>43921</v>
      </c>
      <c r="C66" s="765">
        <v>43555</v>
      </c>
    </row>
    <row r="67" spans="1:3" ht="15.75">
      <c r="A67" s="751" t="s">
        <v>629</v>
      </c>
      <c r="B67" s="766"/>
      <c r="C67" s="767"/>
    </row>
    <row r="68" spans="1:3" ht="15">
      <c r="A68" s="752" t="s">
        <v>630</v>
      </c>
      <c r="B68" s="754">
        <v>51680659006</v>
      </c>
      <c r="C68" s="755">
        <v>43685371109</v>
      </c>
    </row>
    <row r="69" spans="1:3" ht="15">
      <c r="A69" s="752" t="s">
        <v>396</v>
      </c>
      <c r="B69" s="754">
        <v>5776716054</v>
      </c>
      <c r="C69" s="755">
        <v>7867537232</v>
      </c>
    </row>
    <row r="70" spans="1:3" ht="15.75" thickBot="1">
      <c r="A70" s="752" t="s">
        <v>631</v>
      </c>
      <c r="B70" s="754">
        <v>-7580533232</v>
      </c>
      <c r="C70" s="755">
        <v>-7271697298</v>
      </c>
    </row>
    <row r="71" spans="1:3" ht="16.5" thickBot="1">
      <c r="A71" s="763" t="s">
        <v>607</v>
      </c>
      <c r="B71" s="768">
        <v>49876841828</v>
      </c>
      <c r="C71" s="769">
        <v>44281211043</v>
      </c>
    </row>
    <row r="72" spans="1:3" ht="15.75">
      <c r="A72" s="751" t="s">
        <v>632</v>
      </c>
      <c r="B72" s="752"/>
      <c r="C72" s="753"/>
    </row>
    <row r="73" spans="1:3" ht="15">
      <c r="A73" s="752" t="s">
        <v>633</v>
      </c>
      <c r="B73" s="754">
        <v>128082656</v>
      </c>
      <c r="C73" s="757">
        <v>0</v>
      </c>
    </row>
    <row r="74" spans="1:3" ht="15">
      <c r="A74" s="752" t="s">
        <v>634</v>
      </c>
      <c r="B74" s="754">
        <v>57927334</v>
      </c>
      <c r="C74" s="755">
        <v>558389810</v>
      </c>
    </row>
    <row r="75" spans="1:3" ht="15">
      <c r="A75" s="752" t="s">
        <v>635</v>
      </c>
      <c r="B75" s="754">
        <v>641167181</v>
      </c>
      <c r="C75" s="755">
        <v>637241868</v>
      </c>
    </row>
    <row r="76" spans="1:3" ht="15">
      <c r="A76" s="752" t="s">
        <v>636</v>
      </c>
      <c r="B76" s="754">
        <v>198894150</v>
      </c>
      <c r="C76" s="755">
        <v>88392788</v>
      </c>
    </row>
    <row r="77" spans="1:3" ht="15">
      <c r="A77" s="752" t="s">
        <v>637</v>
      </c>
      <c r="B77" s="754">
        <v>29502381</v>
      </c>
      <c r="C77" s="755">
        <v>7102381</v>
      </c>
    </row>
    <row r="78" spans="1:3" ht="15">
      <c r="A78" s="752" t="s">
        <v>638</v>
      </c>
      <c r="B78" s="754">
        <v>77429400</v>
      </c>
      <c r="C78" s="755">
        <v>935808785</v>
      </c>
    </row>
    <row r="79" spans="1:3" ht="15">
      <c r="A79" s="752" t="s">
        <v>639</v>
      </c>
      <c r="B79" s="756">
        <v>0</v>
      </c>
      <c r="C79" s="755">
        <v>274138233</v>
      </c>
    </row>
    <row r="80" spans="1:3" ht="15.75" thickBot="1">
      <c r="A80" s="752" t="s">
        <v>640</v>
      </c>
      <c r="B80" s="754">
        <v>318096467</v>
      </c>
      <c r="C80" s="755">
        <v>594755916</v>
      </c>
    </row>
    <row r="81" spans="1:3" ht="16.5" thickBot="1">
      <c r="A81" s="770" t="s">
        <v>607</v>
      </c>
      <c r="B81" s="771">
        <v>1451099569</v>
      </c>
      <c r="C81" s="772">
        <v>3095829781</v>
      </c>
    </row>
    <row r="82" spans="1:3" ht="15.75">
      <c r="A82" s="773" t="s">
        <v>641</v>
      </c>
      <c r="B82" s="752"/>
      <c r="C82" s="774"/>
    </row>
    <row r="83" spans="1:3" ht="15">
      <c r="A83" s="775" t="s">
        <v>630</v>
      </c>
      <c r="B83" s="754">
        <v>9126970741</v>
      </c>
      <c r="C83" s="776">
        <v>4659110558</v>
      </c>
    </row>
    <row r="84" spans="1:3" ht="15">
      <c r="A84" s="775" t="s">
        <v>642</v>
      </c>
      <c r="B84" s="754">
        <v>179405386</v>
      </c>
      <c r="C84" s="776">
        <v>297344821</v>
      </c>
    </row>
    <row r="85" spans="1:3" ht="15">
      <c r="A85" s="775" t="s">
        <v>399</v>
      </c>
      <c r="B85" s="754">
        <v>3103106620</v>
      </c>
      <c r="C85" s="776">
        <v>2766831055</v>
      </c>
    </row>
    <row r="86" spans="1:3" ht="15.75" thickBot="1">
      <c r="A86" s="777" t="s">
        <v>631</v>
      </c>
      <c r="B86" s="746">
        <v>-4432294600</v>
      </c>
      <c r="C86" s="778">
        <v>-3839952348</v>
      </c>
    </row>
    <row r="87" spans="1:3" ht="16.5" thickBot="1">
      <c r="A87" s="779" t="s">
        <v>607</v>
      </c>
      <c r="B87" s="780">
        <v>7977188147</v>
      </c>
      <c r="C87" s="781">
        <v>3883334086</v>
      </c>
    </row>
    <row r="88" spans="1:3" ht="16.5" thickBot="1">
      <c r="A88" s="782"/>
      <c r="B88" s="783"/>
      <c r="C88" s="783"/>
    </row>
    <row r="89" spans="1:3" ht="15.75">
      <c r="A89" s="784" t="s">
        <v>643</v>
      </c>
      <c r="B89" s="785"/>
      <c r="C89" s="786"/>
    </row>
    <row r="90" spans="1:3" ht="15">
      <c r="A90" s="752" t="s">
        <v>644</v>
      </c>
      <c r="B90" s="754">
        <v>228125024</v>
      </c>
      <c r="C90" s="755">
        <v>240291692</v>
      </c>
    </row>
    <row r="91" spans="1:3" ht="15">
      <c r="A91" s="752" t="s">
        <v>645</v>
      </c>
      <c r="B91" s="754">
        <v>329447396</v>
      </c>
      <c r="C91" s="755">
        <v>276530207</v>
      </c>
    </row>
    <row r="92" spans="1:3" ht="15">
      <c r="A92" s="752" t="s">
        <v>646</v>
      </c>
      <c r="B92" s="754">
        <v>1619424227</v>
      </c>
      <c r="C92" s="755">
        <v>1525756620</v>
      </c>
    </row>
    <row r="93" spans="1:3" ht="15">
      <c r="A93" s="752" t="s">
        <v>647</v>
      </c>
      <c r="B93" s="754">
        <v>-220721409</v>
      </c>
      <c r="C93" s="755">
        <v>-338532198</v>
      </c>
    </row>
    <row r="94" spans="1:3" ht="15">
      <c r="A94" s="752" t="s">
        <v>648</v>
      </c>
      <c r="B94" s="754">
        <v>211692004</v>
      </c>
      <c r="C94" s="755">
        <v>214692065</v>
      </c>
    </row>
    <row r="95" spans="1:3" ht="15.75" thickBot="1">
      <c r="A95" s="752" t="s">
        <v>649</v>
      </c>
      <c r="B95" s="754">
        <v>-211692004</v>
      </c>
      <c r="C95" s="755">
        <v>-214692065</v>
      </c>
    </row>
    <row r="96" spans="1:3" ht="16.5" thickBot="1">
      <c r="A96" s="787" t="s">
        <v>607</v>
      </c>
      <c r="B96" s="788">
        <v>1956275238</v>
      </c>
      <c r="C96" s="789">
        <v>1704046321</v>
      </c>
    </row>
    <row r="97" spans="1:5" ht="16.5" thickBot="1">
      <c r="A97" s="748" t="s">
        <v>650</v>
      </c>
      <c r="B97" s="749">
        <v>61261404782</v>
      </c>
      <c r="C97" s="750">
        <v>52964421231</v>
      </c>
    </row>
    <row r="98" spans="1:5" ht="16.5">
      <c r="A98" s="730"/>
    </row>
    <row r="99" spans="1:5">
      <c r="A99" s="728"/>
    </row>
    <row r="100" spans="1:5" ht="16.5">
      <c r="A100" s="730" t="s">
        <v>651</v>
      </c>
    </row>
    <row r="101" spans="1:5" ht="16.5">
      <c r="A101" s="849" t="s">
        <v>652</v>
      </c>
      <c r="B101" s="849"/>
      <c r="C101" s="849"/>
      <c r="D101" s="849"/>
      <c r="E101" s="849"/>
    </row>
    <row r="102" spans="1:5" ht="15.75" thickBot="1">
      <c r="A102" s="733"/>
    </row>
    <row r="103" spans="1:5" ht="16.5" thickBot="1">
      <c r="A103" s="791" t="s">
        <v>653</v>
      </c>
      <c r="B103" s="792">
        <v>43921</v>
      </c>
      <c r="C103" s="765">
        <v>43555</v>
      </c>
    </row>
    <row r="104" spans="1:5" ht="15.75">
      <c r="A104" s="793" t="s">
        <v>300</v>
      </c>
      <c r="B104" s="782"/>
      <c r="C104" s="767"/>
    </row>
    <row r="105" spans="1:5" ht="15">
      <c r="A105" s="758" t="s">
        <v>654</v>
      </c>
      <c r="B105" s="794">
        <v>83836250094</v>
      </c>
      <c r="C105" s="755">
        <v>75535989205</v>
      </c>
    </row>
    <row r="106" spans="1:5" ht="15">
      <c r="A106" s="758" t="s">
        <v>655</v>
      </c>
      <c r="B106" s="794">
        <v>-4191812505</v>
      </c>
      <c r="C106" s="755">
        <v>-3776799460</v>
      </c>
    </row>
    <row r="107" spans="1:5" ht="15">
      <c r="A107" s="758" t="s">
        <v>656</v>
      </c>
      <c r="B107" s="794">
        <v>5103513024</v>
      </c>
      <c r="C107" s="755">
        <v>4715084560</v>
      </c>
    </row>
    <row r="108" spans="1:5" ht="15.75" thickBot="1">
      <c r="A108" s="758" t="s">
        <v>657</v>
      </c>
      <c r="B108" s="794">
        <v>15116913376</v>
      </c>
      <c r="C108" s="755">
        <v>16807865499</v>
      </c>
    </row>
    <row r="109" spans="1:5" ht="16.5" thickBot="1">
      <c r="A109" s="787" t="s">
        <v>76</v>
      </c>
      <c r="B109" s="768">
        <v>99864863989</v>
      </c>
      <c r="C109" s="769">
        <v>93282139804</v>
      </c>
    </row>
    <row r="110" spans="1:5">
      <c r="A110" s="728"/>
    </row>
    <row r="111" spans="1:5">
      <c r="A111" s="728"/>
    </row>
    <row r="112" spans="1:5" ht="16.5">
      <c r="A112" s="853" t="s">
        <v>658</v>
      </c>
      <c r="B112" s="853"/>
      <c r="C112" s="853"/>
      <c r="D112" s="853"/>
      <c r="E112" s="853"/>
    </row>
    <row r="113" spans="1:3" ht="16.5">
      <c r="A113" s="732"/>
    </row>
    <row r="114" spans="1:3" ht="16.5">
      <c r="A114" s="732"/>
    </row>
    <row r="115" spans="1:3" ht="15.75" thickBot="1">
      <c r="A115" s="733"/>
    </row>
    <row r="116" spans="1:3" ht="16.5" thickBot="1">
      <c r="A116" s="763" t="s">
        <v>604</v>
      </c>
      <c r="B116" s="764">
        <v>43921</v>
      </c>
      <c r="C116" s="765">
        <v>43555</v>
      </c>
    </row>
    <row r="117" spans="1:3" ht="15.75">
      <c r="A117" s="751" t="s">
        <v>659</v>
      </c>
      <c r="B117" s="766"/>
      <c r="C117" s="767"/>
    </row>
    <row r="118" spans="1:3" ht="15">
      <c r="A118" s="752" t="s">
        <v>660</v>
      </c>
      <c r="B118" s="754">
        <v>6000000000</v>
      </c>
      <c r="C118" s="757">
        <v>0</v>
      </c>
    </row>
    <row r="119" spans="1:3" ht="15">
      <c r="A119" s="752" t="s">
        <v>661</v>
      </c>
      <c r="B119" s="754">
        <v>13500000000</v>
      </c>
      <c r="C119" s="755">
        <v>13693000000</v>
      </c>
    </row>
    <row r="120" spans="1:3" ht="15">
      <c r="A120" s="758" t="s">
        <v>662</v>
      </c>
      <c r="B120" s="759">
        <v>6200000000</v>
      </c>
      <c r="C120" s="759">
        <v>10900000000</v>
      </c>
    </row>
    <row r="121" spans="1:3" ht="15">
      <c r="A121" s="758" t="s">
        <v>663</v>
      </c>
      <c r="B121" s="795">
        <v>0</v>
      </c>
      <c r="C121" s="795">
        <v>0</v>
      </c>
    </row>
    <row r="122" spans="1:3" ht="15">
      <c r="A122" s="752" t="s">
        <v>664</v>
      </c>
      <c r="B122" s="754">
        <v>8549810706</v>
      </c>
      <c r="C122" s="757">
        <v>0</v>
      </c>
    </row>
    <row r="123" spans="1:3" ht="15">
      <c r="A123" s="752" t="s">
        <v>665</v>
      </c>
      <c r="B123" s="756">
        <v>0</v>
      </c>
      <c r="C123" s="757">
        <v>0</v>
      </c>
    </row>
    <row r="124" spans="1:3" ht="15">
      <c r="A124" s="752" t="s">
        <v>666</v>
      </c>
      <c r="B124" s="754">
        <v>1292861951</v>
      </c>
      <c r="C124" s="755">
        <v>937701339</v>
      </c>
    </row>
    <row r="125" spans="1:3" ht="15.75" thickBot="1">
      <c r="A125" s="745" t="s">
        <v>667</v>
      </c>
      <c r="B125" s="746">
        <v>-859019724</v>
      </c>
      <c r="C125" s="796">
        <v>-729520346</v>
      </c>
    </row>
    <row r="126" spans="1:3" ht="16.5" thickBot="1">
      <c r="A126" s="779" t="s">
        <v>668</v>
      </c>
      <c r="B126" s="780">
        <v>34683652933</v>
      </c>
      <c r="C126" s="781">
        <v>24801180993</v>
      </c>
    </row>
    <row r="127" spans="1:3" ht="16.5" thickBot="1">
      <c r="A127" s="748" t="s">
        <v>669</v>
      </c>
      <c r="B127" s="749">
        <v>34683652933</v>
      </c>
      <c r="C127" s="750">
        <v>24801180993</v>
      </c>
    </row>
    <row r="128" spans="1:3" ht="15.75">
      <c r="A128" s="790"/>
    </row>
    <row r="129" spans="1:6" ht="16.5">
      <c r="A129" s="732"/>
    </row>
    <row r="130" spans="1:6" ht="16.5">
      <c r="A130" s="730" t="s">
        <v>670</v>
      </c>
    </row>
    <row r="131" spans="1:6" ht="16.5">
      <c r="A131" s="852" t="s">
        <v>671</v>
      </c>
      <c r="B131" s="852"/>
      <c r="C131" s="852"/>
      <c r="D131" s="852"/>
      <c r="E131" s="852"/>
      <c r="F131" s="852"/>
    </row>
    <row r="132" spans="1:6" ht="15.75" thickBot="1">
      <c r="A132" s="797"/>
    </row>
    <row r="133" spans="1:6" ht="16.5" thickBot="1">
      <c r="A133" s="798" t="s">
        <v>604</v>
      </c>
      <c r="B133" s="799">
        <v>43921</v>
      </c>
      <c r="C133" s="799">
        <v>43555</v>
      </c>
    </row>
    <row r="134" spans="1:6" ht="15.75" thickBot="1">
      <c r="A134" s="800" t="s">
        <v>672</v>
      </c>
      <c r="B134" s="801">
        <v>1541142490</v>
      </c>
      <c r="C134" s="801">
        <v>1366945319</v>
      </c>
    </row>
    <row r="135" spans="1:6" ht="15.75" thickBot="1">
      <c r="A135" s="800" t="s">
        <v>673</v>
      </c>
      <c r="B135" s="801">
        <v>9636927414</v>
      </c>
      <c r="C135" s="801">
        <v>15093844524</v>
      </c>
    </row>
    <row r="136" spans="1:6" ht="15.75" thickBot="1">
      <c r="A136" s="800" t="s">
        <v>674</v>
      </c>
      <c r="B136" s="801">
        <v>1059361692</v>
      </c>
      <c r="C136" s="801">
        <v>1113877035</v>
      </c>
    </row>
    <row r="137" spans="1:6" ht="16.5" thickBot="1">
      <c r="A137" s="802" t="s">
        <v>675</v>
      </c>
      <c r="B137" s="803">
        <v>12237431596</v>
      </c>
      <c r="C137" s="803">
        <v>17574666878</v>
      </c>
    </row>
    <row r="138" spans="1:6" ht="15">
      <c r="A138" s="797"/>
    </row>
    <row r="139" spans="1:6" ht="16.5">
      <c r="A139" s="730" t="s">
        <v>676</v>
      </c>
    </row>
    <row r="140" spans="1:6" ht="16.5">
      <c r="A140" s="732"/>
    </row>
    <row r="141" spans="1:6" ht="16.5">
      <c r="A141" s="849" t="s">
        <v>677</v>
      </c>
      <c r="B141" s="849"/>
      <c r="C141" s="849"/>
      <c r="D141" s="849"/>
      <c r="E141" s="849"/>
    </row>
    <row r="142" spans="1:6" ht="17.25" thickBot="1">
      <c r="A142" s="732"/>
    </row>
    <row r="143" spans="1:6" ht="16.5" thickBot="1">
      <c r="A143" s="770" t="s">
        <v>678</v>
      </c>
      <c r="B143" s="764">
        <v>43921</v>
      </c>
      <c r="C143" s="804" t="s">
        <v>278</v>
      </c>
      <c r="D143" s="764">
        <v>43555</v>
      </c>
      <c r="E143" s="805" t="s">
        <v>278</v>
      </c>
    </row>
    <row r="144" spans="1:6" ht="15">
      <c r="A144" s="758" t="s">
        <v>679</v>
      </c>
      <c r="B144" s="759">
        <v>19500847370</v>
      </c>
      <c r="C144" s="806">
        <v>42.46</v>
      </c>
      <c r="D144" s="759">
        <v>15556080762</v>
      </c>
      <c r="E144" s="806">
        <v>30.68</v>
      </c>
    </row>
    <row r="145" spans="1:5" ht="15">
      <c r="A145" s="758" t="s">
        <v>680</v>
      </c>
      <c r="B145" s="759">
        <v>4393762155</v>
      </c>
      <c r="C145" s="806">
        <v>9.57</v>
      </c>
      <c r="D145" s="759">
        <v>5777253228</v>
      </c>
      <c r="E145" s="806">
        <v>11.39</v>
      </c>
    </row>
    <row r="146" spans="1:5" ht="15">
      <c r="A146" s="758" t="s">
        <v>681</v>
      </c>
      <c r="B146" s="759">
        <v>3443359004</v>
      </c>
      <c r="C146" s="806">
        <v>7.5</v>
      </c>
      <c r="D146" s="759">
        <v>3777656078</v>
      </c>
      <c r="E146" s="806">
        <v>7.45</v>
      </c>
    </row>
    <row r="147" spans="1:5" ht="15">
      <c r="A147" s="758" t="s">
        <v>682</v>
      </c>
      <c r="B147" s="759">
        <v>1006510924</v>
      </c>
      <c r="C147" s="806">
        <v>2.19</v>
      </c>
      <c r="D147" s="759">
        <v>3476557661</v>
      </c>
      <c r="E147" s="806">
        <v>6.86</v>
      </c>
    </row>
    <row r="148" spans="1:5" ht="15">
      <c r="A148" s="758" t="s">
        <v>683</v>
      </c>
      <c r="B148" s="759">
        <v>2197211335</v>
      </c>
      <c r="C148" s="806">
        <v>4.78</v>
      </c>
      <c r="D148" s="759">
        <v>3744739441</v>
      </c>
      <c r="E148" s="806">
        <v>7.38</v>
      </c>
    </row>
    <row r="149" spans="1:5" ht="15">
      <c r="A149" s="758" t="s">
        <v>684</v>
      </c>
      <c r="B149" s="759">
        <v>1206293874</v>
      </c>
      <c r="C149" s="806">
        <v>2.63</v>
      </c>
      <c r="D149" s="759">
        <v>1232042330</v>
      </c>
      <c r="E149" s="806">
        <v>2.4300000000000002</v>
      </c>
    </row>
    <row r="150" spans="1:5" ht="15">
      <c r="A150" s="758" t="s">
        <v>685</v>
      </c>
      <c r="B150" s="759">
        <v>1316036742</v>
      </c>
      <c r="C150" s="806">
        <v>2.87</v>
      </c>
      <c r="D150" s="759">
        <v>2258262198</v>
      </c>
      <c r="E150" s="806">
        <v>4.45</v>
      </c>
    </row>
    <row r="151" spans="1:5" ht="15">
      <c r="A151" s="758" t="s">
        <v>686</v>
      </c>
      <c r="B151" s="759">
        <v>1272728581</v>
      </c>
      <c r="C151" s="806">
        <v>2.77</v>
      </c>
      <c r="D151" s="759">
        <v>1588204425</v>
      </c>
      <c r="E151" s="806">
        <v>3.13</v>
      </c>
    </row>
    <row r="152" spans="1:5" ht="15">
      <c r="A152" s="758" t="s">
        <v>687</v>
      </c>
      <c r="B152" s="759">
        <v>1971966514</v>
      </c>
      <c r="C152" s="806">
        <v>4.29</v>
      </c>
      <c r="D152" s="759">
        <v>1574212091</v>
      </c>
      <c r="E152" s="806">
        <v>3.1</v>
      </c>
    </row>
    <row r="153" spans="1:5" ht="15">
      <c r="A153" s="758" t="s">
        <v>688</v>
      </c>
      <c r="B153" s="759">
        <v>1114459689</v>
      </c>
      <c r="C153" s="806">
        <v>2.4300000000000002</v>
      </c>
      <c r="D153" s="759">
        <v>1726890338</v>
      </c>
      <c r="E153" s="806">
        <v>3.41</v>
      </c>
    </row>
    <row r="154" spans="1:5" ht="15">
      <c r="A154" s="758" t="s">
        <v>689</v>
      </c>
      <c r="B154" s="759">
        <v>6338910419</v>
      </c>
      <c r="C154" s="806">
        <v>13.8</v>
      </c>
      <c r="D154" s="759">
        <v>7564226110</v>
      </c>
      <c r="E154" s="806">
        <v>14.92</v>
      </c>
    </row>
    <row r="155" spans="1:5" ht="15">
      <c r="A155" s="758" t="s">
        <v>690</v>
      </c>
      <c r="B155" s="759">
        <v>54832261</v>
      </c>
      <c r="C155" s="806">
        <v>0.12</v>
      </c>
      <c r="D155" s="795">
        <v>0</v>
      </c>
      <c r="E155" s="806">
        <v>0</v>
      </c>
    </row>
    <row r="156" spans="1:5" ht="15">
      <c r="A156" s="758" t="s">
        <v>691</v>
      </c>
      <c r="B156" s="759">
        <v>1060209432</v>
      </c>
      <c r="C156" s="806">
        <v>2.31</v>
      </c>
      <c r="D156" s="759">
        <v>1080353034</v>
      </c>
      <c r="E156" s="806">
        <v>2.13</v>
      </c>
    </row>
    <row r="157" spans="1:5" ht="15">
      <c r="A157" s="758" t="s">
        <v>692</v>
      </c>
      <c r="B157" s="759">
        <v>1047342958</v>
      </c>
      <c r="C157" s="806">
        <v>2.2799999999999998</v>
      </c>
      <c r="D157" s="759">
        <v>1353334831</v>
      </c>
      <c r="E157" s="806">
        <v>2.67</v>
      </c>
    </row>
    <row r="158" spans="1:5" ht="15.75" thickBot="1">
      <c r="A158" s="758"/>
      <c r="B158" s="795"/>
      <c r="C158" s="806"/>
      <c r="D158" s="795"/>
      <c r="E158" s="806"/>
    </row>
    <row r="159" spans="1:5" ht="16.5" thickBot="1">
      <c r="A159" s="807" t="s">
        <v>693</v>
      </c>
      <c r="B159" s="808">
        <v>45924471258</v>
      </c>
      <c r="C159" s="809">
        <v>99.98</v>
      </c>
      <c r="D159" s="808">
        <v>50709812527</v>
      </c>
      <c r="E159" s="810">
        <v>100</v>
      </c>
    </row>
    <row r="160" spans="1:5" ht="15.75" thickBot="1">
      <c r="A160" s="811" t="s">
        <v>694</v>
      </c>
      <c r="B160" s="812">
        <v>7360794</v>
      </c>
      <c r="C160" s="813">
        <v>0.02</v>
      </c>
      <c r="D160" s="814">
        <v>0</v>
      </c>
      <c r="E160" s="815">
        <v>0</v>
      </c>
    </row>
    <row r="161" spans="1:5" ht="16.5" thickBot="1">
      <c r="A161" s="748" t="s">
        <v>695</v>
      </c>
      <c r="B161" s="749">
        <v>45931832052</v>
      </c>
      <c r="C161" s="816">
        <v>100</v>
      </c>
      <c r="D161" s="749">
        <v>50709812527</v>
      </c>
      <c r="E161" s="817">
        <v>100</v>
      </c>
    </row>
    <row r="162" spans="1:5">
      <c r="A162" s="731"/>
    </row>
    <row r="163" spans="1:5">
      <c r="A163" s="731"/>
    </row>
    <row r="164" spans="1:5" ht="16.5">
      <c r="A164" s="853" t="s">
        <v>696</v>
      </c>
      <c r="B164" s="853"/>
      <c r="C164" s="853"/>
      <c r="D164" s="853"/>
      <c r="E164" s="853"/>
    </row>
    <row r="165" spans="1:5" ht="16.5">
      <c r="A165" s="729" t="s">
        <v>697</v>
      </c>
    </row>
    <row r="166" spans="1:5" ht="16.5">
      <c r="A166" s="729"/>
    </row>
    <row r="167" spans="1:5" ht="17.25" thickBot="1">
      <c r="A167" s="732"/>
    </row>
    <row r="168" spans="1:5" ht="16.5" thickBot="1">
      <c r="A168" s="770" t="s">
        <v>604</v>
      </c>
      <c r="B168" s="818">
        <v>43921</v>
      </c>
      <c r="C168" s="819">
        <v>43555</v>
      </c>
    </row>
    <row r="169" spans="1:5" ht="15">
      <c r="A169" s="775" t="s">
        <v>698</v>
      </c>
      <c r="B169" s="754">
        <v>1628931460</v>
      </c>
      <c r="C169" s="776">
        <v>1681267875</v>
      </c>
    </row>
    <row r="170" spans="1:5" ht="15">
      <c r="A170" s="758" t="s">
        <v>699</v>
      </c>
      <c r="B170" s="759">
        <v>92605585</v>
      </c>
      <c r="C170" s="759">
        <v>234432544</v>
      </c>
    </row>
    <row r="171" spans="1:5" ht="15">
      <c r="A171" s="775" t="s">
        <v>700</v>
      </c>
      <c r="B171" s="754">
        <v>24585078</v>
      </c>
      <c r="C171" s="776">
        <v>220983348</v>
      </c>
    </row>
    <row r="172" spans="1:5" ht="15">
      <c r="A172" s="775" t="s">
        <v>701</v>
      </c>
      <c r="B172" s="754">
        <v>23133419</v>
      </c>
      <c r="C172" s="776">
        <v>67246383</v>
      </c>
    </row>
    <row r="173" spans="1:5" ht="15">
      <c r="A173" s="775" t="s">
        <v>702</v>
      </c>
      <c r="B173" s="754">
        <v>1838611</v>
      </c>
      <c r="C173" s="820">
        <v>0</v>
      </c>
    </row>
    <row r="174" spans="1:5" ht="15">
      <c r="A174" s="775" t="s">
        <v>703</v>
      </c>
      <c r="B174" s="756">
        <v>0</v>
      </c>
      <c r="C174" s="776">
        <v>606661</v>
      </c>
    </row>
    <row r="175" spans="1:5" ht="15">
      <c r="A175" s="775" t="s">
        <v>704</v>
      </c>
      <c r="B175" s="754">
        <v>129728028</v>
      </c>
      <c r="C175" s="820">
        <v>0</v>
      </c>
    </row>
    <row r="176" spans="1:5" ht="15">
      <c r="A176" s="775" t="s">
        <v>705</v>
      </c>
      <c r="B176" s="754">
        <v>7760466</v>
      </c>
      <c r="C176" s="820">
        <v>0</v>
      </c>
    </row>
    <row r="177" spans="1:5" ht="15">
      <c r="A177" s="775" t="s">
        <v>706</v>
      </c>
      <c r="B177" s="754">
        <v>941338</v>
      </c>
      <c r="C177" s="776">
        <v>3430635</v>
      </c>
    </row>
    <row r="178" spans="1:5" ht="15.75" thickBot="1">
      <c r="A178" s="775" t="s">
        <v>707</v>
      </c>
      <c r="B178" s="756">
        <v>0</v>
      </c>
      <c r="C178" s="776">
        <v>81228377</v>
      </c>
    </row>
    <row r="179" spans="1:5" ht="16.5" thickBot="1">
      <c r="A179" s="821" t="s">
        <v>675</v>
      </c>
      <c r="B179" s="822">
        <v>1909523985</v>
      </c>
      <c r="C179" s="823">
        <v>2289195823</v>
      </c>
    </row>
    <row r="180" spans="1:5" ht="16.5">
      <c r="A180" s="730"/>
    </row>
    <row r="181" spans="1:5" ht="16.5">
      <c r="A181" s="730"/>
    </row>
    <row r="182" spans="1:5" ht="16.5">
      <c r="A182" s="732"/>
    </row>
    <row r="183" spans="1:5" ht="16.5">
      <c r="A183" s="853" t="s">
        <v>708</v>
      </c>
      <c r="B183" s="853"/>
      <c r="C183" s="853"/>
      <c r="D183" s="853"/>
    </row>
    <row r="184" spans="1:5" ht="16.5">
      <c r="A184" s="849" t="s">
        <v>709</v>
      </c>
      <c r="B184" s="849"/>
      <c r="C184" s="849"/>
      <c r="D184" s="849"/>
      <c r="E184" s="849"/>
    </row>
    <row r="185" spans="1:5" ht="16.5">
      <c r="A185" s="732"/>
    </row>
    <row r="186" spans="1:5" ht="15.75" thickBot="1">
      <c r="A186" s="733"/>
    </row>
    <row r="187" spans="1:5" ht="16.5" thickBot="1">
      <c r="A187" s="763" t="s">
        <v>710</v>
      </c>
      <c r="B187" s="764">
        <v>43921</v>
      </c>
      <c r="C187" s="824" t="s">
        <v>278</v>
      </c>
      <c r="D187" s="764">
        <v>43555</v>
      </c>
      <c r="E187" s="825" t="s">
        <v>278</v>
      </c>
    </row>
    <row r="188" spans="1:5" ht="15">
      <c r="A188" s="752" t="s">
        <v>679</v>
      </c>
      <c r="B188" s="754">
        <v>15585553414</v>
      </c>
      <c r="C188" s="756">
        <v>50.4</v>
      </c>
      <c r="D188" s="754">
        <v>13795270537</v>
      </c>
      <c r="E188" s="757">
        <v>40.08</v>
      </c>
    </row>
    <row r="189" spans="1:5" ht="15">
      <c r="A189" s="752" t="s">
        <v>711</v>
      </c>
      <c r="B189" s="754">
        <v>2519126791</v>
      </c>
      <c r="C189" s="756">
        <v>8.01</v>
      </c>
      <c r="D189" s="754">
        <v>3164417610</v>
      </c>
      <c r="E189" s="757">
        <v>9.19</v>
      </c>
    </row>
    <row r="190" spans="1:5" ht="15">
      <c r="A190" s="752" t="s">
        <v>681</v>
      </c>
      <c r="B190" s="754">
        <v>2418605359</v>
      </c>
      <c r="C190" s="756">
        <v>7.69</v>
      </c>
      <c r="D190" s="754">
        <v>2684079276</v>
      </c>
      <c r="E190" s="757">
        <v>7.8</v>
      </c>
    </row>
    <row r="191" spans="1:5" ht="15">
      <c r="A191" s="752" t="s">
        <v>682</v>
      </c>
      <c r="B191" s="754">
        <v>629528359</v>
      </c>
      <c r="C191" s="756">
        <v>2</v>
      </c>
      <c r="D191" s="754">
        <v>2135842137</v>
      </c>
      <c r="E191" s="757" t="s">
        <v>712</v>
      </c>
    </row>
    <row r="192" spans="1:5" ht="15">
      <c r="A192" s="752" t="s">
        <v>683</v>
      </c>
      <c r="B192" s="754">
        <v>1114271775</v>
      </c>
      <c r="C192" s="756">
        <v>3.54</v>
      </c>
      <c r="D192" s="754">
        <v>2096567014</v>
      </c>
      <c r="E192" s="757" t="s">
        <v>713</v>
      </c>
    </row>
    <row r="193" spans="1:5" ht="15">
      <c r="A193" s="752" t="s">
        <v>684</v>
      </c>
      <c r="B193" s="754">
        <v>650434629</v>
      </c>
      <c r="C193" s="756">
        <v>2.0699999999999998</v>
      </c>
      <c r="D193" s="754">
        <v>657381566</v>
      </c>
      <c r="E193" s="757">
        <v>1.91</v>
      </c>
    </row>
    <row r="194" spans="1:5" ht="15">
      <c r="A194" s="752" t="s">
        <v>714</v>
      </c>
      <c r="B194" s="754">
        <v>603028852</v>
      </c>
      <c r="C194" s="756">
        <v>1.92</v>
      </c>
      <c r="D194" s="754">
        <v>1068873015</v>
      </c>
      <c r="E194" s="757">
        <v>3.11</v>
      </c>
    </row>
    <row r="195" spans="1:5" ht="15">
      <c r="A195" s="752" t="s">
        <v>686</v>
      </c>
      <c r="B195" s="754">
        <v>633195052</v>
      </c>
      <c r="C195" s="756">
        <v>2.0099999999999998</v>
      </c>
      <c r="D195" s="754">
        <v>811508573</v>
      </c>
      <c r="E195" s="757">
        <v>2.36</v>
      </c>
    </row>
    <row r="196" spans="1:5" ht="15">
      <c r="A196" s="752" t="s">
        <v>715</v>
      </c>
      <c r="B196" s="754">
        <v>4408024475</v>
      </c>
      <c r="C196" s="756">
        <v>14.02</v>
      </c>
      <c r="D196" s="754">
        <v>5241427474</v>
      </c>
      <c r="E196" s="757">
        <v>15.23</v>
      </c>
    </row>
    <row r="197" spans="1:5" ht="15">
      <c r="A197" s="752" t="s">
        <v>690</v>
      </c>
      <c r="B197" s="754">
        <v>34012716</v>
      </c>
      <c r="C197" s="756">
        <v>0.11</v>
      </c>
      <c r="D197" s="756">
        <v>0</v>
      </c>
      <c r="E197" s="757">
        <v>0</v>
      </c>
    </row>
    <row r="198" spans="1:5" ht="15">
      <c r="A198" s="752" t="s">
        <v>691</v>
      </c>
      <c r="B198" s="754">
        <v>628494740</v>
      </c>
      <c r="C198" s="756">
        <v>2</v>
      </c>
      <c r="D198" s="754">
        <v>706625023</v>
      </c>
      <c r="E198" s="757">
        <v>2.0499999999999998</v>
      </c>
    </row>
    <row r="199" spans="1:5" ht="15">
      <c r="A199" s="752" t="s">
        <v>692</v>
      </c>
      <c r="B199" s="754">
        <v>520147510</v>
      </c>
      <c r="C199" s="756">
        <v>1.65</v>
      </c>
      <c r="D199" s="754">
        <v>793319496</v>
      </c>
      <c r="E199" s="757">
        <v>2.2999999999999998</v>
      </c>
    </row>
    <row r="200" spans="1:5" ht="15">
      <c r="A200" s="758" t="s">
        <v>688</v>
      </c>
      <c r="B200" s="759">
        <v>565136249</v>
      </c>
      <c r="C200" s="795">
        <v>1.8</v>
      </c>
      <c r="D200" s="759">
        <v>806790131</v>
      </c>
      <c r="E200" s="795">
        <v>2.34</v>
      </c>
    </row>
    <row r="201" spans="1:5" ht="15">
      <c r="A201" s="752" t="s">
        <v>687</v>
      </c>
      <c r="B201" s="754">
        <v>875586702</v>
      </c>
      <c r="C201" s="756">
        <v>2.78</v>
      </c>
      <c r="D201" s="754">
        <v>461293149</v>
      </c>
      <c r="E201" s="757">
        <v>1.34</v>
      </c>
    </row>
    <row r="202" spans="1:5" ht="15.75" thickBot="1">
      <c r="A202" s="752"/>
      <c r="B202" s="756"/>
      <c r="C202" s="756"/>
      <c r="D202" s="756"/>
      <c r="E202" s="757"/>
    </row>
    <row r="203" spans="1:5" ht="16.5" thickBot="1">
      <c r="A203" s="821" t="s">
        <v>675</v>
      </c>
      <c r="B203" s="822">
        <v>31451146623</v>
      </c>
      <c r="C203" s="826">
        <v>100</v>
      </c>
      <c r="D203" s="822">
        <v>34423395001</v>
      </c>
      <c r="E203" s="827">
        <v>100</v>
      </c>
    </row>
    <row r="204" spans="1:5">
      <c r="A204" s="731"/>
    </row>
    <row r="205" spans="1:5">
      <c r="A205" s="728"/>
    </row>
    <row r="206" spans="1:5" ht="15">
      <c r="A206" s="733"/>
    </row>
    <row r="207" spans="1:5" ht="16.5">
      <c r="A207" s="853" t="s">
        <v>716</v>
      </c>
      <c r="B207" s="853"/>
      <c r="C207" s="853"/>
      <c r="D207" s="853"/>
    </row>
    <row r="208" spans="1:5" ht="16.5">
      <c r="A208" s="732"/>
    </row>
    <row r="209" spans="1:8" ht="16.5">
      <c r="A209" s="849" t="s">
        <v>717</v>
      </c>
      <c r="B209" s="849"/>
      <c r="C209" s="849"/>
      <c r="D209" s="849"/>
      <c r="E209" s="849"/>
    </row>
    <row r="210" spans="1:8" ht="17.25" thickBot="1">
      <c r="A210" s="732"/>
    </row>
    <row r="211" spans="1:8" ht="16.5" thickBot="1">
      <c r="A211" s="798" t="s">
        <v>604</v>
      </c>
      <c r="B211" s="799">
        <v>43921</v>
      </c>
      <c r="C211" s="799">
        <v>43555</v>
      </c>
    </row>
    <row r="212" spans="1:8" ht="15.75" thickBot="1">
      <c r="A212" s="800" t="s">
        <v>718</v>
      </c>
      <c r="B212" s="801">
        <v>272134117</v>
      </c>
      <c r="C212" s="801">
        <v>228944888</v>
      </c>
    </row>
    <row r="213" spans="1:8" ht="15.75" thickBot="1">
      <c r="A213" s="800" t="s">
        <v>719</v>
      </c>
      <c r="B213" s="828">
        <v>0</v>
      </c>
      <c r="C213" s="828">
        <v>0</v>
      </c>
    </row>
    <row r="214" spans="1:8" ht="15.75" thickBot="1">
      <c r="A214" s="800" t="s">
        <v>720</v>
      </c>
      <c r="B214" s="828">
        <v>0</v>
      </c>
      <c r="C214" s="801">
        <v>48875515</v>
      </c>
    </row>
    <row r="215" spans="1:8" ht="16.5" thickBot="1">
      <c r="A215" s="748" t="s">
        <v>76</v>
      </c>
      <c r="B215" s="749">
        <v>272134117</v>
      </c>
      <c r="C215" s="750">
        <v>277820403</v>
      </c>
    </row>
    <row r="216" spans="1:8">
      <c r="A216" s="731"/>
    </row>
    <row r="217" spans="1:8" ht="15">
      <c r="A217" s="733"/>
    </row>
    <row r="218" spans="1:8" ht="90" customHeight="1">
      <c r="A218" s="733"/>
    </row>
    <row r="219" spans="1:8" ht="15">
      <c r="A219" s="733" t="s">
        <v>128</v>
      </c>
      <c r="C219" s="733" t="s">
        <v>721</v>
      </c>
      <c r="D219" s="733"/>
    </row>
    <row r="220" spans="1:8" ht="15">
      <c r="A220" s="733" t="s">
        <v>722</v>
      </c>
      <c r="C220" s="829" t="s">
        <v>725</v>
      </c>
      <c r="D220" s="733"/>
      <c r="E220" s="733"/>
      <c r="H220" s="733" t="s">
        <v>723</v>
      </c>
    </row>
  </sheetData>
  <mergeCells count="33">
    <mergeCell ref="A183:D183"/>
    <mergeCell ref="A184:E184"/>
    <mergeCell ref="A207:D207"/>
    <mergeCell ref="A209:E209"/>
    <mergeCell ref="A63:G63"/>
    <mergeCell ref="A101:E101"/>
    <mergeCell ref="A112:E112"/>
    <mergeCell ref="A131:F131"/>
    <mergeCell ref="A141:E141"/>
    <mergeCell ref="A164:E164"/>
    <mergeCell ref="A60:G60"/>
    <mergeCell ref="A16:G16"/>
    <mergeCell ref="A17:G17"/>
    <mergeCell ref="A18:G18"/>
    <mergeCell ref="A19:G19"/>
    <mergeCell ref="A20:G20"/>
    <mergeCell ref="A27:G27"/>
    <mergeCell ref="A28:G28"/>
    <mergeCell ref="A29:G29"/>
    <mergeCell ref="A30:G30"/>
    <mergeCell ref="A32:G32"/>
    <mergeCell ref="A34:G34"/>
    <mergeCell ref="A15:G15"/>
    <mergeCell ref="A5:H5"/>
    <mergeCell ref="A4:G4"/>
    <mergeCell ref="A2:H2"/>
    <mergeCell ref="A6:H6"/>
    <mergeCell ref="A7:H7"/>
    <mergeCell ref="A8:H8"/>
    <mergeCell ref="A9:H9"/>
    <mergeCell ref="A10:G10"/>
    <mergeCell ref="A12:G12"/>
    <mergeCell ref="A14:G14"/>
  </mergeCells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shapeId="36865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457200</xdr:rowOff>
              </from>
              <to>
                <xdr:col>1</xdr:col>
                <xdr:colOff>85725</xdr:colOff>
                <xdr:row>0</xdr:row>
                <xdr:rowOff>942975</xdr:rowOff>
              </to>
            </anchor>
          </objectPr>
        </oleObject>
      </mc:Choice>
      <mc:Fallback>
        <oleObject shapeId="36865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3:Z86"/>
  <sheetViews>
    <sheetView topLeftCell="A25" zoomScale="90" zoomScaleNormal="90" workbookViewId="0">
      <selection activeCell="I45" sqref="I45:I50"/>
    </sheetView>
  </sheetViews>
  <sheetFormatPr baseColWidth="10" defaultColWidth="14.85546875" defaultRowHeight="12.75"/>
  <cols>
    <col min="1" max="1" width="37.85546875" style="254" customWidth="1"/>
    <col min="2" max="2" width="19.7109375" style="254" customWidth="1"/>
    <col min="3" max="4" width="17.5703125" style="254" customWidth="1"/>
    <col min="5" max="5" width="13.85546875" style="254" customWidth="1"/>
    <col min="6" max="6" width="19.140625" style="254" customWidth="1"/>
    <col min="7" max="7" width="15.7109375" style="254" customWidth="1"/>
    <col min="8" max="8" width="19" style="254" customWidth="1"/>
    <col min="9" max="9" width="19.140625" style="254" customWidth="1"/>
    <col min="10" max="10" width="17.28515625" style="254" customWidth="1"/>
    <col min="11" max="11" width="21" style="254" customWidth="1"/>
    <col min="12" max="12" width="19.5703125" style="254" customWidth="1"/>
    <col min="13" max="13" width="17.7109375" style="254" customWidth="1"/>
    <col min="14" max="16384" width="14.85546875" style="254"/>
  </cols>
  <sheetData>
    <row r="3" spans="1:11">
      <c r="A3" s="253"/>
    </row>
    <row r="7" spans="1:11">
      <c r="A7" s="192"/>
      <c r="B7" s="193"/>
      <c r="C7" s="193"/>
      <c r="D7" s="193"/>
      <c r="E7" s="193"/>
      <c r="F7" s="193"/>
      <c r="G7" s="193"/>
      <c r="H7" s="193"/>
      <c r="I7" s="193"/>
      <c r="J7" s="193"/>
      <c r="K7" s="193"/>
    </row>
    <row r="8" spans="1:11">
      <c r="A8" s="193"/>
      <c r="B8" s="193"/>
      <c r="C8" s="193"/>
      <c r="D8" s="193"/>
      <c r="E8" s="193"/>
      <c r="F8" s="193"/>
      <c r="G8" s="193"/>
      <c r="H8" s="193"/>
      <c r="I8" s="193"/>
      <c r="J8" s="193"/>
      <c r="K8" s="193"/>
    </row>
    <row r="9" spans="1:11" s="194" customFormat="1">
      <c r="A9" s="857" t="s">
        <v>0</v>
      </c>
      <c r="B9" s="857"/>
      <c r="C9" s="857"/>
      <c r="D9" s="857"/>
      <c r="E9" s="857"/>
      <c r="F9" s="857"/>
      <c r="G9" s="857"/>
      <c r="H9" s="857"/>
      <c r="I9" s="857"/>
      <c r="J9" s="857"/>
      <c r="K9" s="857"/>
    </row>
    <row r="10" spans="1:11" ht="15.75" customHeight="1">
      <c r="A10" s="858" t="s">
        <v>567</v>
      </c>
      <c r="B10" s="859"/>
      <c r="C10" s="859"/>
      <c r="D10" s="859"/>
      <c r="E10" s="859"/>
      <c r="F10" s="859"/>
      <c r="G10" s="859"/>
      <c r="H10" s="859"/>
      <c r="I10" s="859"/>
      <c r="J10" s="859"/>
      <c r="K10" s="859"/>
    </row>
    <row r="11" spans="1:11" ht="15.75" customHeight="1">
      <c r="A11" s="859" t="s">
        <v>1</v>
      </c>
      <c r="B11" s="859"/>
      <c r="C11" s="859"/>
      <c r="D11" s="859"/>
      <c r="E11" s="859"/>
      <c r="F11" s="859"/>
      <c r="G11" s="859"/>
      <c r="H11" s="859"/>
      <c r="I11" s="859"/>
      <c r="J11" s="859"/>
      <c r="K11" s="859"/>
    </row>
    <row r="12" spans="1:11" ht="15.75" customHeight="1">
      <c r="A12" s="255"/>
      <c r="B12" s="255"/>
      <c r="C12" s="255"/>
      <c r="D12" s="255"/>
      <c r="E12" s="255"/>
      <c r="F12" s="255"/>
      <c r="G12" s="255"/>
      <c r="H12" s="255"/>
      <c r="I12" s="255"/>
      <c r="J12" s="255"/>
      <c r="K12" s="255"/>
    </row>
    <row r="13" spans="1:11">
      <c r="A13" s="857" t="s">
        <v>53</v>
      </c>
      <c r="B13" s="857"/>
      <c r="C13" s="857"/>
      <c r="D13" s="857"/>
      <c r="E13" s="857"/>
      <c r="F13" s="857"/>
      <c r="G13" s="857"/>
      <c r="H13" s="857"/>
      <c r="I13" s="857"/>
      <c r="J13" s="857"/>
      <c r="K13" s="857"/>
    </row>
    <row r="14" spans="1:11" ht="9" customHeight="1">
      <c r="A14" s="256"/>
      <c r="B14" s="256"/>
      <c r="C14" s="256"/>
      <c r="D14" s="256"/>
      <c r="E14" s="256"/>
      <c r="F14" s="256"/>
      <c r="G14" s="256"/>
      <c r="H14" s="256"/>
      <c r="I14" s="256"/>
    </row>
    <row r="15" spans="1:11" ht="23.25" customHeight="1">
      <c r="A15" s="856" t="s">
        <v>54</v>
      </c>
      <c r="B15" s="860" t="s">
        <v>55</v>
      </c>
      <c r="C15" s="860"/>
      <c r="D15" s="860"/>
      <c r="E15" s="860"/>
      <c r="F15" s="860"/>
      <c r="G15" s="856" t="s">
        <v>56</v>
      </c>
      <c r="H15" s="856"/>
      <c r="I15" s="856"/>
      <c r="J15" s="856"/>
      <c r="K15" s="855" t="s">
        <v>57</v>
      </c>
    </row>
    <row r="16" spans="1:11" ht="12.75" customHeight="1">
      <c r="A16" s="856"/>
      <c r="B16" s="855" t="s">
        <v>58</v>
      </c>
      <c r="C16" s="856" t="s">
        <v>59</v>
      </c>
      <c r="D16" s="856" t="s">
        <v>60</v>
      </c>
      <c r="E16" s="861" t="s">
        <v>61</v>
      </c>
      <c r="F16" s="855" t="s">
        <v>62</v>
      </c>
      <c r="G16" s="855" t="s">
        <v>58</v>
      </c>
      <c r="H16" s="856" t="s">
        <v>59</v>
      </c>
      <c r="I16" s="856" t="s">
        <v>60</v>
      </c>
      <c r="J16" s="855" t="s">
        <v>62</v>
      </c>
      <c r="K16" s="855"/>
    </row>
    <row r="17" spans="1:13" ht="9.75" customHeight="1">
      <c r="A17" s="856"/>
      <c r="B17" s="855"/>
      <c r="C17" s="856"/>
      <c r="D17" s="856"/>
      <c r="E17" s="862"/>
      <c r="F17" s="855"/>
      <c r="G17" s="855"/>
      <c r="H17" s="856"/>
      <c r="I17" s="856"/>
      <c r="J17" s="855"/>
      <c r="K17" s="855"/>
    </row>
    <row r="18" spans="1:13" ht="8.25" customHeight="1">
      <c r="A18" s="856"/>
      <c r="B18" s="855"/>
      <c r="C18" s="856"/>
      <c r="D18" s="856"/>
      <c r="E18" s="863"/>
      <c r="F18" s="855"/>
      <c r="G18" s="855"/>
      <c r="H18" s="856"/>
      <c r="I18" s="856"/>
      <c r="J18" s="855"/>
      <c r="K18" s="855"/>
    </row>
    <row r="19" spans="1:13" ht="12.75" customHeight="1">
      <c r="A19" s="257"/>
      <c r="B19" s="257"/>
      <c r="C19" s="257"/>
      <c r="D19" s="257"/>
      <c r="E19" s="257"/>
      <c r="F19" s="257"/>
      <c r="G19" s="257"/>
      <c r="H19" s="257"/>
      <c r="I19" s="257"/>
      <c r="J19" s="257"/>
      <c r="K19" s="257"/>
    </row>
    <row r="20" spans="1:13" ht="12.75" customHeight="1">
      <c r="A20" s="195" t="s">
        <v>63</v>
      </c>
      <c r="B20" s="258"/>
      <c r="C20" s="259"/>
      <c r="D20" s="259"/>
      <c r="E20" s="259"/>
      <c r="F20" s="258"/>
      <c r="G20" s="258"/>
      <c r="H20" s="258"/>
      <c r="I20" s="259"/>
      <c r="J20" s="258"/>
      <c r="K20" s="258"/>
      <c r="M20" s="260"/>
    </row>
    <row r="21" spans="1:13">
      <c r="A21" s="261"/>
      <c r="B21" s="258"/>
      <c r="C21" s="258"/>
      <c r="D21" s="258"/>
      <c r="E21" s="258"/>
      <c r="F21" s="258"/>
      <c r="G21" s="258"/>
      <c r="H21" s="258"/>
      <c r="I21" s="258"/>
      <c r="J21" s="258"/>
      <c r="K21" s="258"/>
      <c r="M21" s="260"/>
    </row>
    <row r="22" spans="1:13">
      <c r="A22" s="261" t="s">
        <v>64</v>
      </c>
      <c r="B22" s="523">
        <v>16978950249</v>
      </c>
      <c r="C22" s="523">
        <v>0</v>
      </c>
      <c r="D22" s="523">
        <v>0</v>
      </c>
      <c r="E22" s="524">
        <v>0</v>
      </c>
      <c r="F22" s="523">
        <f t="shared" ref="F22:F30" si="0">SUM(B22+C22-D22+E22)</f>
        <v>16978950249</v>
      </c>
      <c r="G22" s="523">
        <v>5255914482</v>
      </c>
      <c r="H22" s="523">
        <v>117716157</v>
      </c>
      <c r="I22" s="525">
        <v>0</v>
      </c>
      <c r="J22" s="523">
        <f>SUM(G22+H22-I22)</f>
        <v>5373630639</v>
      </c>
      <c r="K22" s="523">
        <f t="shared" ref="K22:K30" si="1">+F22-J22</f>
        <v>11605319610</v>
      </c>
      <c r="L22" s="262"/>
      <c r="M22" s="260"/>
    </row>
    <row r="23" spans="1:13">
      <c r="A23" s="261" t="s">
        <v>65</v>
      </c>
      <c r="B23" s="523">
        <v>2390762570</v>
      </c>
      <c r="C23" s="523">
        <v>0</v>
      </c>
      <c r="D23" s="523">
        <v>0</v>
      </c>
      <c r="E23" s="524">
        <v>0</v>
      </c>
      <c r="F23" s="523">
        <f t="shared" si="0"/>
        <v>2390762570</v>
      </c>
      <c r="G23" s="523">
        <v>2015591627</v>
      </c>
      <c r="H23" s="523">
        <f>28290978+6315609+2784102</f>
        <v>37390689</v>
      </c>
      <c r="I23" s="525">
        <v>0</v>
      </c>
      <c r="J23" s="523">
        <f t="shared" ref="J23:J30" si="2">SUM(G23+H23-I23)</f>
        <v>2052982316</v>
      </c>
      <c r="K23" s="523">
        <f t="shared" si="1"/>
        <v>337780254</v>
      </c>
      <c r="L23" s="262"/>
      <c r="M23" s="260"/>
    </row>
    <row r="24" spans="1:13">
      <c r="A24" s="261" t="s">
        <v>66</v>
      </c>
      <c r="B24" s="523">
        <v>3026231375</v>
      </c>
      <c r="C24" s="523">
        <v>47272729</v>
      </c>
      <c r="D24" s="523">
        <v>15454545</v>
      </c>
      <c r="E24" s="524">
        <v>0</v>
      </c>
      <c r="F24" s="523">
        <f t="shared" si="0"/>
        <v>3058049559</v>
      </c>
      <c r="G24" s="523">
        <v>1969387225</v>
      </c>
      <c r="H24" s="523">
        <v>65608437</v>
      </c>
      <c r="I24" s="525">
        <v>0</v>
      </c>
      <c r="J24" s="523">
        <f t="shared" si="2"/>
        <v>2034995662</v>
      </c>
      <c r="K24" s="523">
        <f t="shared" si="1"/>
        <v>1023053897</v>
      </c>
      <c r="L24" s="262"/>
      <c r="M24" s="260"/>
    </row>
    <row r="25" spans="1:13">
      <c r="A25" s="261" t="s">
        <v>67</v>
      </c>
      <c r="B25" s="523">
        <v>802887180</v>
      </c>
      <c r="C25" s="523">
        <v>0</v>
      </c>
      <c r="D25" s="523">
        <v>0</v>
      </c>
      <c r="E25" s="524">
        <v>0</v>
      </c>
      <c r="F25" s="523">
        <f t="shared" si="0"/>
        <v>802887180</v>
      </c>
      <c r="G25" s="523">
        <v>655994591</v>
      </c>
      <c r="H25" s="523">
        <v>15061557</v>
      </c>
      <c r="I25" s="525">
        <v>0</v>
      </c>
      <c r="J25" s="523">
        <f t="shared" si="2"/>
        <v>671056148</v>
      </c>
      <c r="K25" s="523">
        <f t="shared" si="1"/>
        <v>131831032</v>
      </c>
      <c r="L25" s="262"/>
      <c r="M25" s="260"/>
    </row>
    <row r="26" spans="1:13">
      <c r="A26" s="261" t="s">
        <v>68</v>
      </c>
      <c r="B26" s="523">
        <v>4386181072</v>
      </c>
      <c r="C26" s="523">
        <v>136985372</v>
      </c>
      <c r="D26" s="523">
        <v>0</v>
      </c>
      <c r="E26" s="524">
        <v>0</v>
      </c>
      <c r="F26" s="523">
        <f t="shared" si="0"/>
        <v>4523166444</v>
      </c>
      <c r="G26" s="523">
        <v>3141359116</v>
      </c>
      <c r="H26" s="523">
        <v>76358286</v>
      </c>
      <c r="I26" s="523">
        <v>0</v>
      </c>
      <c r="J26" s="523">
        <f t="shared" si="2"/>
        <v>3217717402</v>
      </c>
      <c r="K26" s="523">
        <f t="shared" si="1"/>
        <v>1305449042</v>
      </c>
      <c r="L26" s="262"/>
      <c r="M26" s="260"/>
    </row>
    <row r="27" spans="1:13">
      <c r="A27" s="261" t="s">
        <v>69</v>
      </c>
      <c r="B27" s="523">
        <v>2973037544</v>
      </c>
      <c r="C27" s="523">
        <v>92197797</v>
      </c>
      <c r="D27" s="523">
        <v>0</v>
      </c>
      <c r="E27" s="524">
        <v>0</v>
      </c>
      <c r="F27" s="523">
        <f t="shared" si="0"/>
        <v>3065235341</v>
      </c>
      <c r="G27" s="523">
        <v>2640931417</v>
      </c>
      <c r="H27" s="523">
        <v>27418398</v>
      </c>
      <c r="I27" s="525">
        <v>0</v>
      </c>
      <c r="J27" s="523">
        <f t="shared" si="2"/>
        <v>2668349815</v>
      </c>
      <c r="K27" s="523">
        <f t="shared" si="1"/>
        <v>396885526</v>
      </c>
      <c r="L27" s="262"/>
      <c r="M27" s="260"/>
    </row>
    <row r="28" spans="1:13">
      <c r="A28" s="261" t="s">
        <v>70</v>
      </c>
      <c r="B28" s="523">
        <v>8221043620</v>
      </c>
      <c r="C28" s="523">
        <v>372302170</v>
      </c>
      <c r="D28" s="523">
        <v>60909091</v>
      </c>
      <c r="E28" s="524">
        <v>0</v>
      </c>
      <c r="F28" s="523">
        <f>SUM(B28+C28-D28+E28)</f>
        <v>8532436699</v>
      </c>
      <c r="G28" s="523">
        <v>5851312118</v>
      </c>
      <c r="H28" s="523">
        <v>274475916</v>
      </c>
      <c r="I28" s="525">
        <v>0</v>
      </c>
      <c r="J28" s="523">
        <f t="shared" si="2"/>
        <v>6125788034</v>
      </c>
      <c r="K28" s="523">
        <f t="shared" si="1"/>
        <v>2406648665</v>
      </c>
      <c r="L28" s="262"/>
      <c r="M28" s="260"/>
    </row>
    <row r="29" spans="1:13">
      <c r="A29" s="261" t="s">
        <v>71</v>
      </c>
      <c r="B29" s="523">
        <v>2137526399</v>
      </c>
      <c r="C29" s="523">
        <v>76104091</v>
      </c>
      <c r="D29" s="523">
        <v>0</v>
      </c>
      <c r="E29" s="524">
        <v>0</v>
      </c>
      <c r="F29" s="523">
        <f t="shared" si="0"/>
        <v>2213630490</v>
      </c>
      <c r="G29" s="523">
        <v>1378888354</v>
      </c>
      <c r="H29" s="523">
        <v>73864773</v>
      </c>
      <c r="I29" s="525">
        <v>0</v>
      </c>
      <c r="J29" s="523">
        <f t="shared" si="2"/>
        <v>1452753127</v>
      </c>
      <c r="K29" s="523">
        <f t="shared" si="1"/>
        <v>760877363</v>
      </c>
      <c r="L29" s="262"/>
      <c r="M29" s="260"/>
    </row>
    <row r="30" spans="1:13">
      <c r="A30" s="263" t="s">
        <v>72</v>
      </c>
      <c r="B30" s="523">
        <v>0</v>
      </c>
      <c r="C30" s="523">
        <v>0</v>
      </c>
      <c r="D30" s="523">
        <v>0</v>
      </c>
      <c r="E30" s="525">
        <v>0</v>
      </c>
      <c r="F30" s="523">
        <f t="shared" si="0"/>
        <v>0</v>
      </c>
      <c r="G30" s="523">
        <v>0</v>
      </c>
      <c r="H30" s="523">
        <v>0</v>
      </c>
      <c r="I30" s="525">
        <v>0</v>
      </c>
      <c r="J30" s="523">
        <f t="shared" si="2"/>
        <v>0</v>
      </c>
      <c r="K30" s="523">
        <f t="shared" si="1"/>
        <v>0</v>
      </c>
      <c r="L30" s="262"/>
      <c r="M30" s="260"/>
    </row>
    <row r="31" spans="1:13" s="265" customFormat="1" ht="23.1" customHeight="1">
      <c r="A31" s="264" t="s">
        <v>73</v>
      </c>
      <c r="B31" s="526">
        <f t="shared" ref="B31:K31" si="3">SUM(B22:B30)</f>
        <v>40916620009</v>
      </c>
      <c r="C31" s="526">
        <f t="shared" si="3"/>
        <v>724862159</v>
      </c>
      <c r="D31" s="526">
        <f t="shared" si="3"/>
        <v>76363636</v>
      </c>
      <c r="E31" s="526">
        <f t="shared" si="3"/>
        <v>0</v>
      </c>
      <c r="F31" s="526">
        <f t="shared" si="3"/>
        <v>41565118532</v>
      </c>
      <c r="G31" s="526">
        <f>SUM(G22:G30)</f>
        <v>22909378930</v>
      </c>
      <c r="H31" s="526">
        <f t="shared" si="3"/>
        <v>687894213</v>
      </c>
      <c r="I31" s="526">
        <f t="shared" si="3"/>
        <v>0</v>
      </c>
      <c r="J31" s="526">
        <f t="shared" si="3"/>
        <v>23597273143</v>
      </c>
      <c r="K31" s="526">
        <f t="shared" si="3"/>
        <v>17967845389</v>
      </c>
      <c r="M31" s="266"/>
    </row>
    <row r="32" spans="1:13">
      <c r="A32" s="257"/>
      <c r="B32" s="527"/>
      <c r="C32" s="528"/>
      <c r="D32" s="528"/>
      <c r="E32" s="529"/>
      <c r="F32" s="528"/>
      <c r="G32" s="527"/>
      <c r="H32" s="528"/>
      <c r="I32" s="528"/>
      <c r="J32" s="529"/>
      <c r="K32" s="528"/>
      <c r="M32" s="260"/>
    </row>
    <row r="33" spans="1:26">
      <c r="A33" s="195" t="s">
        <v>74</v>
      </c>
      <c r="B33" s="530"/>
      <c r="C33" s="523"/>
      <c r="D33" s="523"/>
      <c r="E33" s="531"/>
      <c r="F33" s="523"/>
      <c r="G33" s="530"/>
      <c r="H33" s="523"/>
      <c r="I33" s="523"/>
      <c r="J33" s="531"/>
      <c r="K33" s="523"/>
      <c r="M33" s="260"/>
    </row>
    <row r="34" spans="1:26">
      <c r="A34" s="267" t="s">
        <v>75</v>
      </c>
      <c r="B34" s="530">
        <v>25036527947</v>
      </c>
      <c r="C34" s="523">
        <v>74454543</v>
      </c>
      <c r="D34" s="523">
        <v>2482758621</v>
      </c>
      <c r="E34" s="532">
        <v>0</v>
      </c>
      <c r="F34" s="523">
        <f>SUM(B34+C34-D34+E34)</f>
        <v>22628223869</v>
      </c>
      <c r="G34" s="530">
        <v>0</v>
      </c>
      <c r="H34" s="523">
        <v>0</v>
      </c>
      <c r="I34" s="523">
        <v>0</v>
      </c>
      <c r="J34" s="533">
        <f>SUM(G34+H34-I34)</f>
        <v>0</v>
      </c>
      <c r="K34" s="523">
        <f>+F34-J34</f>
        <v>22628223869</v>
      </c>
      <c r="M34" s="260"/>
    </row>
    <row r="35" spans="1:26" s="265" customFormat="1" ht="23.1" customHeight="1">
      <c r="A35" s="268" t="s">
        <v>76</v>
      </c>
      <c r="B35" s="534">
        <f t="shared" ref="B35:K35" si="4">SUM(B34:B34)</f>
        <v>25036527947</v>
      </c>
      <c r="C35" s="534">
        <f t="shared" si="4"/>
        <v>74454543</v>
      </c>
      <c r="D35" s="534">
        <f t="shared" si="4"/>
        <v>2482758621</v>
      </c>
      <c r="E35" s="534">
        <f t="shared" si="4"/>
        <v>0</v>
      </c>
      <c r="F35" s="534">
        <f t="shared" si="4"/>
        <v>22628223869</v>
      </c>
      <c r="G35" s="534">
        <f t="shared" si="4"/>
        <v>0</v>
      </c>
      <c r="H35" s="534">
        <f t="shared" si="4"/>
        <v>0</v>
      </c>
      <c r="I35" s="534">
        <f t="shared" si="4"/>
        <v>0</v>
      </c>
      <c r="J35" s="534">
        <f t="shared" si="4"/>
        <v>0</v>
      </c>
      <c r="K35" s="534">
        <f t="shared" si="4"/>
        <v>22628223869</v>
      </c>
      <c r="M35" s="266"/>
    </row>
    <row r="36" spans="1:26" s="265" customFormat="1" ht="23.1" customHeight="1">
      <c r="A36" s="283" t="s">
        <v>566</v>
      </c>
      <c r="B36" s="526">
        <f>SUM(B31+B35)</f>
        <v>65953147956</v>
      </c>
      <c r="C36" s="526">
        <f t="shared" ref="C36:I36" si="5">+C31+C35</f>
        <v>799316702</v>
      </c>
      <c r="D36" s="526">
        <f t="shared" si="5"/>
        <v>2559122257</v>
      </c>
      <c r="E36" s="526">
        <f t="shared" si="5"/>
        <v>0</v>
      </c>
      <c r="F36" s="535">
        <f>B36+C36-D36</f>
        <v>64193342401</v>
      </c>
      <c r="G36" s="526">
        <f t="shared" si="5"/>
        <v>22909378930</v>
      </c>
      <c r="H36" s="526">
        <f t="shared" si="5"/>
        <v>687894213</v>
      </c>
      <c r="I36" s="526">
        <f t="shared" si="5"/>
        <v>0</v>
      </c>
      <c r="J36" s="526">
        <f>SUM(G36+H36-I36)</f>
        <v>23597273143</v>
      </c>
      <c r="K36" s="526">
        <f>+K31+K35</f>
        <v>40596069258</v>
      </c>
      <c r="M36" s="266"/>
    </row>
    <row r="37" spans="1:26" s="265" customFormat="1" ht="23.1" customHeight="1">
      <c r="A37" s="283" t="s">
        <v>544</v>
      </c>
      <c r="B37" s="526">
        <v>64913527538</v>
      </c>
      <c r="C37" s="526">
        <v>674478804</v>
      </c>
      <c r="D37" s="526">
        <v>496531405</v>
      </c>
      <c r="E37" s="526">
        <v>0</v>
      </c>
      <c r="F37" s="535">
        <f>B37+C37-D37</f>
        <v>65091474937</v>
      </c>
      <c r="G37" s="526">
        <v>21160461183</v>
      </c>
      <c r="H37" s="526">
        <v>683729865</v>
      </c>
      <c r="I37" s="526">
        <v>0</v>
      </c>
      <c r="J37" s="536">
        <f>SUM(G37+H37-I37)</f>
        <v>21844191048</v>
      </c>
      <c r="K37" s="536">
        <f>+F37-J37</f>
        <v>43247283889</v>
      </c>
      <c r="M37" s="266"/>
    </row>
    <row r="38" spans="1:26">
      <c r="A38" s="269"/>
      <c r="B38" s="270"/>
      <c r="C38" s="270"/>
      <c r="D38" s="270"/>
      <c r="E38" s="270"/>
      <c r="F38" s="270"/>
      <c r="G38" s="270"/>
      <c r="H38" s="270"/>
      <c r="I38" s="270"/>
      <c r="J38" s="270"/>
      <c r="K38" s="270"/>
      <c r="M38" s="260"/>
    </row>
    <row r="39" spans="1:26" s="274" customFormat="1">
      <c r="A39" s="271"/>
      <c r="B39" s="196"/>
      <c r="C39" s="200"/>
      <c r="D39" s="272"/>
      <c r="E39" s="272"/>
      <c r="F39" s="272"/>
      <c r="G39" s="272"/>
      <c r="H39" s="272"/>
      <c r="I39" s="272"/>
      <c r="J39" s="273"/>
      <c r="K39" s="273"/>
      <c r="L39" s="254"/>
      <c r="M39" s="260"/>
      <c r="N39" s="254"/>
      <c r="O39" s="254"/>
      <c r="P39" s="254"/>
      <c r="Q39" s="254"/>
      <c r="R39" s="254"/>
      <c r="S39" s="254"/>
      <c r="T39" s="254"/>
      <c r="U39" s="254"/>
      <c r="V39" s="254"/>
      <c r="W39" s="254"/>
      <c r="X39" s="254"/>
      <c r="Y39" s="254"/>
      <c r="Z39" s="254"/>
    </row>
    <row r="40" spans="1:26" s="274" customFormat="1">
      <c r="B40" s="272"/>
      <c r="C40" s="272"/>
      <c r="D40" s="272"/>
      <c r="E40" s="272"/>
      <c r="F40" s="272"/>
      <c r="G40" s="272"/>
      <c r="H40" s="272"/>
      <c r="I40" s="272"/>
      <c r="J40" s="273"/>
      <c r="K40" s="273"/>
      <c r="L40" s="272"/>
      <c r="M40" s="272"/>
    </row>
    <row r="41" spans="1:26" s="274" customFormat="1">
      <c r="B41" s="272"/>
      <c r="C41" s="272"/>
      <c r="D41" s="272"/>
      <c r="E41" s="272"/>
      <c r="F41" s="272"/>
      <c r="G41" s="272"/>
      <c r="H41" s="272"/>
      <c r="I41" s="272"/>
      <c r="J41" s="273"/>
      <c r="K41" s="273"/>
      <c r="L41" s="272"/>
      <c r="M41" s="272"/>
    </row>
    <row r="42" spans="1:26" s="274" customFormat="1">
      <c r="B42" s="272"/>
      <c r="C42" s="272"/>
      <c r="D42" s="272"/>
      <c r="E42" s="272"/>
      <c r="F42" s="272"/>
      <c r="G42" s="272"/>
      <c r="H42" s="272"/>
      <c r="I42" s="272"/>
      <c r="J42" s="273"/>
      <c r="K42" s="273"/>
      <c r="L42" s="272"/>
      <c r="M42" s="272"/>
    </row>
    <row r="43" spans="1:26" s="274" customFormat="1">
      <c r="B43" s="272"/>
      <c r="C43" s="272"/>
      <c r="D43" s="272"/>
      <c r="E43" s="272"/>
      <c r="F43" s="272"/>
      <c r="G43" s="272"/>
      <c r="H43" s="272"/>
      <c r="I43" s="272"/>
      <c r="J43" s="273"/>
      <c r="K43" s="273"/>
      <c r="L43" s="272"/>
      <c r="M43" s="272"/>
    </row>
    <row r="44" spans="1:26" s="274" customFormat="1">
      <c r="B44" s="272"/>
      <c r="C44" s="272"/>
      <c r="D44" s="272"/>
      <c r="E44" s="272"/>
      <c r="F44" s="272"/>
      <c r="G44" s="272"/>
      <c r="H44" s="272"/>
      <c r="I44" s="272"/>
      <c r="J44" s="273"/>
      <c r="K44" s="273"/>
      <c r="L44" s="272"/>
      <c r="M44" s="272"/>
    </row>
    <row r="45" spans="1:26" s="274" customFormat="1">
      <c r="B45" s="272"/>
      <c r="C45" s="272"/>
      <c r="D45" s="272"/>
      <c r="E45" s="272"/>
      <c r="F45" s="272"/>
      <c r="G45" s="272"/>
      <c r="H45" s="272"/>
      <c r="I45" s="272"/>
      <c r="J45" s="273"/>
      <c r="K45" s="273"/>
      <c r="L45" s="272"/>
      <c r="M45" s="272"/>
    </row>
    <row r="46" spans="1:26" ht="15" customHeight="1">
      <c r="A46" s="275"/>
      <c r="C46" s="275" t="s">
        <v>77</v>
      </c>
      <c r="D46" s="342"/>
      <c r="F46" s="464" t="s">
        <v>547</v>
      </c>
      <c r="G46" s="276"/>
      <c r="I46" s="277"/>
      <c r="J46" s="278"/>
      <c r="K46" s="279"/>
    </row>
    <row r="47" spans="1:26" ht="15" customHeight="1">
      <c r="A47" s="275"/>
      <c r="C47" s="275" t="s">
        <v>78</v>
      </c>
      <c r="D47" s="342"/>
      <c r="F47" s="335" t="s">
        <v>317</v>
      </c>
      <c r="G47" s="276"/>
      <c r="I47" s="277"/>
      <c r="J47" s="278"/>
      <c r="K47" s="280"/>
    </row>
    <row r="48" spans="1:26" ht="15" customHeight="1">
      <c r="A48" s="274"/>
      <c r="C48" s="342"/>
      <c r="D48" s="342"/>
      <c r="F48" s="464" t="s">
        <v>546</v>
      </c>
      <c r="G48" s="274"/>
      <c r="H48" s="274"/>
      <c r="I48" s="274"/>
      <c r="J48" s="273"/>
      <c r="K48" s="280"/>
    </row>
    <row r="49" spans="1:12" ht="15" customHeight="1">
      <c r="A49" s="281"/>
      <c r="B49" s="272"/>
      <c r="C49" s="272"/>
      <c r="D49" s="282"/>
      <c r="E49" s="282"/>
      <c r="F49" s="282"/>
      <c r="G49" s="282"/>
      <c r="H49" s="282"/>
      <c r="I49" s="282"/>
      <c r="J49" s="278"/>
      <c r="K49" s="280"/>
    </row>
    <row r="50" spans="1:12">
      <c r="B50" s="262"/>
      <c r="C50" s="262"/>
      <c r="D50" s="262"/>
      <c r="E50" s="262"/>
      <c r="I50" s="262"/>
      <c r="J50" s="262"/>
      <c r="K50" s="273"/>
      <c r="L50" s="262"/>
    </row>
    <row r="51" spans="1:12">
      <c r="B51" s="262"/>
      <c r="C51" s="262"/>
      <c r="D51" s="262"/>
      <c r="E51" s="262"/>
      <c r="F51" s="262"/>
      <c r="I51" s="262"/>
      <c r="J51" s="262"/>
      <c r="K51" s="273"/>
      <c r="L51" s="262"/>
    </row>
    <row r="52" spans="1:12">
      <c r="B52" s="262"/>
      <c r="C52" s="262"/>
      <c r="D52" s="262"/>
      <c r="E52" s="262"/>
      <c r="F52" s="262"/>
      <c r="I52" s="262"/>
      <c r="J52" s="262"/>
      <c r="K52" s="273"/>
      <c r="L52" s="262"/>
    </row>
    <row r="53" spans="1:12">
      <c r="B53" s="262"/>
      <c r="C53" s="262"/>
      <c r="D53" s="262"/>
      <c r="E53" s="262"/>
      <c r="F53" s="262"/>
      <c r="I53" s="262"/>
      <c r="J53" s="262"/>
      <c r="K53" s="273"/>
      <c r="L53" s="262"/>
    </row>
    <row r="54" spans="1:12">
      <c r="B54" s="262"/>
      <c r="C54" s="262"/>
      <c r="D54" s="262"/>
      <c r="E54" s="262"/>
      <c r="F54" s="262"/>
      <c r="I54" s="262"/>
      <c r="J54" s="262"/>
      <c r="K54" s="273"/>
      <c r="L54" s="262"/>
    </row>
    <row r="55" spans="1:12">
      <c r="B55" s="262"/>
      <c r="C55" s="262"/>
      <c r="D55" s="262"/>
      <c r="E55" s="262"/>
      <c r="F55" s="262"/>
      <c r="I55" s="262"/>
      <c r="J55" s="262"/>
      <c r="K55" s="273"/>
      <c r="L55" s="262"/>
    </row>
    <row r="56" spans="1:12">
      <c r="B56" s="262"/>
      <c r="C56" s="262"/>
      <c r="D56" s="262"/>
      <c r="E56" s="262"/>
      <c r="F56" s="262"/>
      <c r="I56" s="262"/>
      <c r="J56" s="262"/>
      <c r="K56" s="273"/>
      <c r="L56" s="262"/>
    </row>
    <row r="57" spans="1:12">
      <c r="B57" s="262"/>
      <c r="C57" s="262"/>
      <c r="D57" s="262"/>
      <c r="E57" s="262"/>
      <c r="F57" s="262"/>
      <c r="I57" s="262"/>
      <c r="J57" s="262"/>
      <c r="K57" s="273"/>
      <c r="L57" s="262"/>
    </row>
    <row r="58" spans="1:12">
      <c r="B58" s="262"/>
      <c r="C58" s="262"/>
      <c r="D58" s="262"/>
      <c r="E58" s="262"/>
      <c r="F58" s="262"/>
      <c r="I58" s="262"/>
      <c r="J58" s="262"/>
      <c r="K58" s="262"/>
      <c r="L58" s="262"/>
    </row>
    <row r="59" spans="1:12">
      <c r="B59" s="262"/>
      <c r="C59" s="262"/>
      <c r="D59" s="262"/>
      <c r="E59" s="262"/>
      <c r="F59" s="262"/>
      <c r="I59" s="262"/>
      <c r="J59" s="262"/>
      <c r="K59" s="262"/>
      <c r="L59" s="262"/>
    </row>
    <row r="60" spans="1:12">
      <c r="B60" s="262"/>
      <c r="C60" s="262"/>
      <c r="D60" s="262"/>
      <c r="E60" s="262"/>
      <c r="F60" s="262"/>
      <c r="I60" s="262"/>
      <c r="J60" s="262"/>
      <c r="K60" s="262"/>
      <c r="L60" s="262"/>
    </row>
    <row r="61" spans="1:12">
      <c r="B61" s="262"/>
      <c r="C61" s="262"/>
      <c r="D61" s="262"/>
      <c r="E61" s="262"/>
      <c r="F61" s="262"/>
      <c r="I61" s="262"/>
      <c r="J61" s="262"/>
      <c r="K61" s="262"/>
      <c r="L61" s="262"/>
    </row>
    <row r="62" spans="1:12">
      <c r="B62" s="262"/>
      <c r="C62" s="262"/>
      <c r="D62" s="262"/>
      <c r="E62" s="262"/>
      <c r="F62" s="262"/>
      <c r="I62" s="262"/>
      <c r="J62" s="262"/>
      <c r="K62" s="262"/>
      <c r="L62" s="262"/>
    </row>
    <row r="63" spans="1:12">
      <c r="B63" s="262"/>
      <c r="C63" s="262"/>
      <c r="D63" s="262"/>
      <c r="E63" s="262"/>
      <c r="F63" s="262"/>
      <c r="I63" s="262"/>
      <c r="J63" s="262"/>
      <c r="K63" s="262"/>
      <c r="L63" s="262"/>
    </row>
    <row r="64" spans="1:12">
      <c r="B64" s="262"/>
      <c r="C64" s="262"/>
      <c r="D64" s="262"/>
      <c r="E64" s="262"/>
      <c r="F64" s="262"/>
      <c r="I64" s="262"/>
      <c r="J64" s="262"/>
      <c r="K64" s="262"/>
      <c r="L64" s="262"/>
    </row>
    <row r="65" spans="2:12">
      <c r="B65" s="262"/>
      <c r="C65" s="262"/>
      <c r="D65" s="262"/>
      <c r="E65" s="262"/>
      <c r="F65" s="262"/>
      <c r="I65" s="262"/>
      <c r="J65" s="262"/>
      <c r="K65" s="262"/>
      <c r="L65" s="262"/>
    </row>
    <row r="66" spans="2:12">
      <c r="B66" s="262"/>
      <c r="C66" s="262"/>
      <c r="D66" s="262"/>
      <c r="E66" s="262"/>
      <c r="I66" s="262"/>
      <c r="J66" s="262"/>
      <c r="K66" s="262"/>
      <c r="L66" s="262"/>
    </row>
    <row r="67" spans="2:12">
      <c r="B67" s="262"/>
      <c r="C67" s="262"/>
      <c r="D67" s="262"/>
      <c r="E67" s="262"/>
      <c r="I67" s="262"/>
      <c r="J67" s="262"/>
      <c r="K67" s="262"/>
      <c r="L67" s="262"/>
    </row>
    <row r="68" spans="2:12">
      <c r="B68" s="262"/>
      <c r="C68" s="262"/>
      <c r="D68" s="262"/>
      <c r="E68" s="262"/>
      <c r="I68" s="262"/>
      <c r="J68" s="262"/>
      <c r="K68" s="262"/>
      <c r="L68" s="262"/>
    </row>
    <row r="69" spans="2:12">
      <c r="B69" s="262"/>
      <c r="C69" s="262"/>
      <c r="D69" s="262"/>
      <c r="E69" s="262"/>
      <c r="I69" s="262"/>
      <c r="J69" s="262"/>
      <c r="K69" s="262"/>
      <c r="L69" s="262"/>
    </row>
    <row r="70" spans="2:12">
      <c r="B70" s="262"/>
      <c r="C70" s="262"/>
      <c r="D70" s="262"/>
      <c r="E70" s="262"/>
      <c r="I70" s="262"/>
      <c r="J70" s="262"/>
      <c r="K70" s="262"/>
      <c r="L70" s="262"/>
    </row>
    <row r="71" spans="2:12">
      <c r="B71" s="262"/>
      <c r="C71" s="262"/>
      <c r="D71" s="262"/>
      <c r="E71" s="262"/>
      <c r="I71" s="262"/>
      <c r="J71" s="262"/>
      <c r="K71" s="262"/>
      <c r="L71" s="262"/>
    </row>
    <row r="72" spans="2:12">
      <c r="B72" s="262"/>
      <c r="C72" s="262"/>
      <c r="D72" s="262"/>
      <c r="E72" s="262"/>
      <c r="I72" s="262"/>
      <c r="J72" s="262"/>
      <c r="K72" s="262"/>
      <c r="L72" s="262"/>
    </row>
    <row r="73" spans="2:12">
      <c r="B73" s="262"/>
      <c r="C73" s="262"/>
      <c r="D73" s="262"/>
      <c r="E73" s="262"/>
      <c r="I73" s="262"/>
      <c r="J73" s="262"/>
      <c r="K73" s="262"/>
      <c r="L73" s="262"/>
    </row>
    <row r="74" spans="2:12">
      <c r="B74" s="262"/>
      <c r="C74" s="262"/>
      <c r="D74" s="262"/>
      <c r="E74" s="262"/>
      <c r="I74" s="262"/>
      <c r="J74" s="262"/>
      <c r="K74" s="262"/>
      <c r="L74" s="262"/>
    </row>
    <row r="75" spans="2:12">
      <c r="B75" s="262"/>
      <c r="C75" s="262"/>
      <c r="D75" s="262"/>
      <c r="E75" s="262"/>
      <c r="I75" s="262"/>
      <c r="J75" s="262"/>
      <c r="K75" s="262"/>
      <c r="L75" s="262"/>
    </row>
    <row r="76" spans="2:12">
      <c r="B76" s="262"/>
      <c r="C76" s="262"/>
      <c r="D76" s="262"/>
      <c r="E76" s="262"/>
      <c r="I76" s="262"/>
      <c r="J76" s="262"/>
      <c r="K76" s="262"/>
      <c r="L76" s="262"/>
    </row>
    <row r="77" spans="2:12">
      <c r="B77" s="262"/>
      <c r="C77" s="262"/>
      <c r="D77" s="262"/>
      <c r="E77" s="262"/>
      <c r="I77" s="262"/>
      <c r="J77" s="262"/>
      <c r="K77" s="262"/>
      <c r="L77" s="262"/>
    </row>
    <row r="78" spans="2:12">
      <c r="B78" s="262"/>
      <c r="C78" s="262"/>
      <c r="D78" s="262"/>
      <c r="E78" s="262"/>
      <c r="I78" s="262"/>
      <c r="J78" s="262"/>
      <c r="K78" s="262"/>
      <c r="L78" s="262"/>
    </row>
    <row r="79" spans="2:12">
      <c r="B79" s="262"/>
      <c r="C79" s="262"/>
      <c r="D79" s="262"/>
      <c r="E79" s="262"/>
      <c r="I79" s="262"/>
      <c r="J79" s="262"/>
      <c r="K79" s="262"/>
      <c r="L79" s="262"/>
    </row>
    <row r="80" spans="2:12">
      <c r="B80" s="262"/>
      <c r="C80" s="262"/>
      <c r="D80" s="262"/>
      <c r="E80" s="262"/>
      <c r="I80" s="262"/>
      <c r="J80" s="262"/>
      <c r="K80" s="262"/>
      <c r="L80" s="262"/>
    </row>
    <row r="81" spans="2:12">
      <c r="B81" s="262"/>
      <c r="C81" s="262"/>
      <c r="D81" s="262"/>
      <c r="E81" s="262"/>
      <c r="I81" s="262"/>
      <c r="J81" s="262"/>
      <c r="K81" s="262"/>
      <c r="L81" s="262"/>
    </row>
    <row r="82" spans="2:12">
      <c r="B82" s="262"/>
      <c r="C82" s="262"/>
      <c r="D82" s="262"/>
      <c r="E82" s="262"/>
      <c r="I82" s="262"/>
      <c r="J82" s="262"/>
      <c r="K82" s="262"/>
      <c r="L82" s="262"/>
    </row>
    <row r="83" spans="2:12">
      <c r="B83" s="262"/>
      <c r="C83" s="262"/>
      <c r="D83" s="262"/>
      <c r="E83" s="262"/>
      <c r="I83" s="262"/>
      <c r="J83" s="262"/>
      <c r="K83" s="262"/>
      <c r="L83" s="262"/>
    </row>
    <row r="84" spans="2:12">
      <c r="B84" s="262"/>
      <c r="C84" s="262"/>
      <c r="D84" s="262"/>
      <c r="E84" s="262"/>
      <c r="I84" s="262"/>
      <c r="J84" s="262"/>
      <c r="K84" s="262"/>
      <c r="L84" s="262"/>
    </row>
    <row r="85" spans="2:12">
      <c r="B85" s="262"/>
      <c r="C85" s="262"/>
      <c r="D85" s="262"/>
      <c r="E85" s="262"/>
      <c r="I85" s="262"/>
      <c r="J85" s="262"/>
      <c r="K85" s="262"/>
      <c r="L85" s="262"/>
    </row>
    <row r="86" spans="2:12">
      <c r="I86" s="262"/>
      <c r="J86" s="262"/>
      <c r="K86" s="262"/>
      <c r="L86" s="262"/>
    </row>
  </sheetData>
  <mergeCells count="17">
    <mergeCell ref="E16:E18"/>
    <mergeCell ref="F16:F18"/>
    <mergeCell ref="G16:G18"/>
    <mergeCell ref="H16:H18"/>
    <mergeCell ref="I16:I18"/>
    <mergeCell ref="A9:K9"/>
    <mergeCell ref="A10:K10"/>
    <mergeCell ref="A11:K11"/>
    <mergeCell ref="A13:K13"/>
    <mergeCell ref="A15:A18"/>
    <mergeCell ref="B15:F15"/>
    <mergeCell ref="G15:J15"/>
    <mergeCell ref="K15:K18"/>
    <mergeCell ref="B16:B18"/>
    <mergeCell ref="C16:C18"/>
    <mergeCell ref="J16:J18"/>
    <mergeCell ref="D16:D18"/>
  </mergeCells>
  <phoneticPr fontId="9" type="noConversion"/>
  <printOptions horizontalCentered="1"/>
  <pageMargins left="0.98425196850393704" right="0.51181102362204722" top="0.98425196850393704" bottom="0.94488188976377963" header="0.82677165354330717" footer="0.6692913385826772"/>
  <pageSetup scale="56" firstPageNumber="0" orientation="landscape" r:id="rId1"/>
  <headerFooter alignWithMargins="0">
    <oddHeader>&amp;R&amp;12&amp;UANEXO A</oddHeader>
    <oddFooter>&amp;C14</oddFooter>
  </headerFooter>
  <ignoredErrors>
    <ignoredError sqref="J35:J36 F36" formula="1"/>
  </ignoredErrors>
  <drawing r:id="rId2"/>
  <legacyDrawing r:id="rId3"/>
  <oleObjects>
    <mc:AlternateContent xmlns:mc="http://schemas.openxmlformats.org/markup-compatibility/2006">
      <mc:Choice Requires="x14">
        <oleObject shapeId="6145" r:id="rId4">
          <objectPr defaultSize="0" autoPict="0" r:id="rId5">
            <anchor moveWithCells="1" sizeWithCells="1">
              <from>
                <xdr:col>0</xdr:col>
                <xdr:colOff>161925</xdr:colOff>
                <xdr:row>2</xdr:row>
                <xdr:rowOff>9525</xdr:rowOff>
              </from>
              <to>
                <xdr:col>1</xdr:col>
                <xdr:colOff>981075</xdr:colOff>
                <xdr:row>6</xdr:row>
                <xdr:rowOff>9525</xdr:rowOff>
              </to>
            </anchor>
          </objectPr>
        </oleObject>
      </mc:Choice>
      <mc:Fallback>
        <oleObject shapeId="6145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:J41"/>
  <sheetViews>
    <sheetView topLeftCell="A25" workbookViewId="0">
      <selection activeCell="H37" sqref="H37:H40"/>
    </sheetView>
  </sheetViews>
  <sheetFormatPr baseColWidth="10" defaultColWidth="14.85546875" defaultRowHeight="15"/>
  <cols>
    <col min="1" max="1" width="27.140625" style="49" customWidth="1"/>
    <col min="2" max="2" width="17.28515625" style="49" bestFit="1" customWidth="1"/>
    <col min="3" max="16384" width="14.85546875" style="49"/>
  </cols>
  <sheetData>
    <row r="5" spans="1:10">
      <c r="A5"/>
    </row>
    <row r="6" spans="1:10" ht="18">
      <c r="A6" s="43"/>
      <c r="B6" s="43"/>
      <c r="C6" s="43"/>
      <c r="D6" s="43"/>
      <c r="E6" s="43"/>
      <c r="F6" s="43"/>
      <c r="G6" s="43"/>
      <c r="H6" s="43"/>
      <c r="I6" s="43"/>
      <c r="J6" s="43"/>
    </row>
    <row r="7" spans="1:10" ht="18">
      <c r="A7" s="44"/>
      <c r="B7" s="44"/>
      <c r="C7" s="44"/>
      <c r="D7" s="44"/>
      <c r="E7" s="44"/>
      <c r="F7" s="44"/>
      <c r="G7" s="44"/>
      <c r="H7" s="44"/>
      <c r="I7" s="44"/>
      <c r="J7" s="44"/>
    </row>
    <row r="8" spans="1:10" ht="15.75">
      <c r="A8" s="865" t="s">
        <v>0</v>
      </c>
      <c r="B8" s="865"/>
      <c r="C8" s="865"/>
      <c r="D8" s="865"/>
      <c r="E8" s="865"/>
      <c r="F8" s="865"/>
      <c r="G8" s="865"/>
      <c r="H8" s="865"/>
      <c r="I8" s="865"/>
      <c r="J8" s="865"/>
    </row>
    <row r="9" spans="1:10">
      <c r="A9" s="866" t="s">
        <v>567</v>
      </c>
      <c r="B9" s="866"/>
      <c r="C9" s="866"/>
      <c r="D9" s="866"/>
      <c r="E9" s="866"/>
      <c r="F9" s="866"/>
      <c r="G9" s="866"/>
      <c r="H9" s="866"/>
      <c r="I9" s="866"/>
      <c r="J9" s="866"/>
    </row>
    <row r="10" spans="1:10" s="50" customFormat="1" ht="14.25" customHeight="1">
      <c r="A10" s="867" t="s">
        <v>1</v>
      </c>
      <c r="B10" s="867"/>
      <c r="C10" s="867"/>
      <c r="D10" s="867"/>
      <c r="E10" s="867"/>
      <c r="F10" s="867"/>
      <c r="G10" s="867"/>
      <c r="H10" s="867"/>
      <c r="I10" s="867"/>
      <c r="J10" s="867"/>
    </row>
    <row r="11" spans="1:10" s="50" customFormat="1" ht="14.25" customHeight="1">
      <c r="A11" s="47"/>
      <c r="B11" s="47"/>
      <c r="C11" s="47"/>
      <c r="D11" s="47"/>
      <c r="E11" s="47"/>
      <c r="F11" s="47"/>
      <c r="G11" s="47"/>
      <c r="H11" s="47"/>
      <c r="I11" s="47"/>
      <c r="J11" s="47"/>
    </row>
    <row r="12" spans="1:10" s="50" customFormat="1" ht="14.25" customHeight="1">
      <c r="A12" s="865" t="s">
        <v>79</v>
      </c>
      <c r="B12" s="865"/>
      <c r="C12" s="865"/>
      <c r="D12" s="865"/>
      <c r="E12" s="865"/>
      <c r="F12" s="865"/>
      <c r="G12" s="865"/>
      <c r="H12" s="865"/>
      <c r="I12" s="865"/>
      <c r="J12" s="865"/>
    </row>
    <row r="13" spans="1:10" ht="13.5" customHeight="1"/>
    <row r="14" spans="1:10" s="51" customFormat="1" ht="18" customHeight="1">
      <c r="A14" s="864" t="s">
        <v>54</v>
      </c>
      <c r="B14" s="869" t="s">
        <v>80</v>
      </c>
      <c r="C14" s="869"/>
      <c r="D14" s="869"/>
      <c r="E14" s="869"/>
      <c r="F14" s="870" t="s">
        <v>81</v>
      </c>
      <c r="G14" s="870"/>
      <c r="H14" s="870"/>
      <c r="I14" s="870"/>
      <c r="J14" s="868" t="s">
        <v>57</v>
      </c>
    </row>
    <row r="15" spans="1:10" s="51" customFormat="1" ht="15" customHeight="1">
      <c r="A15" s="864"/>
      <c r="B15" s="868" t="s">
        <v>58</v>
      </c>
      <c r="C15" s="864" t="s">
        <v>82</v>
      </c>
      <c r="D15" s="864" t="s">
        <v>83</v>
      </c>
      <c r="E15" s="868" t="s">
        <v>84</v>
      </c>
      <c r="F15" s="868" t="s">
        <v>85</v>
      </c>
      <c r="G15" s="864" t="s">
        <v>86</v>
      </c>
      <c r="H15" s="864" t="s">
        <v>60</v>
      </c>
      <c r="I15" s="868" t="s">
        <v>87</v>
      </c>
      <c r="J15" s="868"/>
    </row>
    <row r="16" spans="1:10" s="51" customFormat="1" ht="15.75">
      <c r="A16" s="864"/>
      <c r="B16" s="868"/>
      <c r="C16" s="864"/>
      <c r="D16" s="864"/>
      <c r="E16" s="868"/>
      <c r="F16" s="868"/>
      <c r="G16" s="864"/>
      <c r="H16" s="864"/>
      <c r="I16" s="868"/>
      <c r="J16" s="868"/>
    </row>
    <row r="17" spans="1:10" s="51" customFormat="1" ht="15.75">
      <c r="A17" s="864"/>
      <c r="B17" s="868"/>
      <c r="C17" s="864"/>
      <c r="D17" s="864"/>
      <c r="E17" s="868"/>
      <c r="F17" s="868"/>
      <c r="G17" s="864"/>
      <c r="H17" s="864"/>
      <c r="I17" s="868"/>
      <c r="J17" s="868"/>
    </row>
    <row r="18" spans="1:10">
      <c r="A18" s="537" t="s">
        <v>245</v>
      </c>
      <c r="B18" s="538">
        <v>238611400</v>
      </c>
      <c r="C18" s="538">
        <f>114981120+84256436</f>
        <v>199237556</v>
      </c>
      <c r="D18" s="538">
        <v>0</v>
      </c>
      <c r="E18" s="538">
        <f>B18+C18-D18</f>
        <v>437848956</v>
      </c>
      <c r="F18" s="538">
        <v>0</v>
      </c>
      <c r="G18" s="538">
        <f>30827995+2249805+37661880+37661880</f>
        <v>108401560</v>
      </c>
      <c r="H18" s="538">
        <v>0</v>
      </c>
      <c r="I18" s="538">
        <f>F18+G18-H18</f>
        <v>108401560</v>
      </c>
      <c r="J18" s="538">
        <f>E18-I18</f>
        <v>329447396</v>
      </c>
    </row>
    <row r="19" spans="1:10">
      <c r="A19" s="539"/>
      <c r="B19" s="540"/>
      <c r="C19" s="540"/>
      <c r="D19" s="540"/>
      <c r="E19" s="540"/>
      <c r="F19" s="540"/>
      <c r="G19" s="540"/>
      <c r="H19" s="540"/>
      <c r="I19" s="540"/>
      <c r="J19" s="540"/>
    </row>
    <row r="20" spans="1:10">
      <c r="A20" s="539"/>
      <c r="B20" s="540"/>
      <c r="C20" s="540"/>
      <c r="D20" s="540"/>
      <c r="E20" s="540"/>
      <c r="F20" s="540"/>
      <c r="G20" s="540"/>
      <c r="H20" s="540"/>
      <c r="I20" s="540"/>
      <c r="J20" s="540"/>
    </row>
    <row r="21" spans="1:10">
      <c r="A21" s="539"/>
      <c r="B21" s="540"/>
      <c r="C21" s="540"/>
      <c r="D21" s="540"/>
      <c r="E21" s="540"/>
      <c r="F21" s="540"/>
      <c r="G21" s="540"/>
      <c r="H21" s="540"/>
      <c r="I21" s="540"/>
      <c r="J21" s="540"/>
    </row>
    <row r="22" spans="1:10">
      <c r="A22" s="539"/>
      <c r="B22" s="540"/>
      <c r="C22" s="540"/>
      <c r="D22" s="540"/>
      <c r="E22" s="540"/>
      <c r="F22" s="540"/>
      <c r="G22" s="540"/>
      <c r="H22" s="540"/>
      <c r="I22" s="540"/>
      <c r="J22" s="540"/>
    </row>
    <row r="23" spans="1:10">
      <c r="A23" s="539"/>
      <c r="B23" s="540"/>
      <c r="C23" s="540"/>
      <c r="D23" s="540"/>
      <c r="E23" s="540"/>
      <c r="F23" s="540"/>
      <c r="G23" s="540"/>
      <c r="H23" s="540"/>
      <c r="I23" s="540"/>
      <c r="J23" s="540"/>
    </row>
    <row r="24" spans="1:10">
      <c r="A24" s="539"/>
      <c r="B24" s="540"/>
      <c r="C24" s="540"/>
      <c r="D24" s="540"/>
      <c r="E24" s="540"/>
      <c r="F24" s="540"/>
      <c r="G24" s="540"/>
      <c r="H24" s="540"/>
      <c r="I24" s="540"/>
      <c r="J24" s="540"/>
    </row>
    <row r="25" spans="1:10">
      <c r="A25" s="539"/>
      <c r="B25" s="540"/>
      <c r="C25" s="540"/>
      <c r="D25" s="540"/>
      <c r="E25" s="540"/>
      <c r="F25" s="540"/>
      <c r="G25" s="540"/>
      <c r="H25" s="540"/>
      <c r="I25" s="540"/>
      <c r="J25" s="540"/>
    </row>
    <row r="26" spans="1:10">
      <c r="A26" s="539"/>
      <c r="B26" s="540"/>
      <c r="C26" s="540"/>
      <c r="D26" s="540"/>
      <c r="E26" s="540"/>
      <c r="F26" s="540"/>
      <c r="G26" s="540"/>
      <c r="H26" s="540"/>
      <c r="I26" s="540"/>
      <c r="J26" s="540"/>
    </row>
    <row r="27" spans="1:10">
      <c r="A27" s="539"/>
      <c r="B27" s="540"/>
      <c r="C27" s="540"/>
      <c r="D27" s="540"/>
      <c r="E27" s="540"/>
      <c r="F27" s="540"/>
      <c r="G27" s="540"/>
      <c r="H27" s="540"/>
      <c r="I27" s="540"/>
      <c r="J27" s="540"/>
    </row>
    <row r="28" spans="1:10">
      <c r="A28" s="541"/>
      <c r="B28" s="542"/>
      <c r="C28" s="542"/>
      <c r="D28" s="542"/>
      <c r="E28" s="542"/>
      <c r="F28" s="542"/>
      <c r="G28" s="542"/>
      <c r="H28" s="542"/>
      <c r="I28" s="542"/>
      <c r="J28" s="542"/>
    </row>
    <row r="29" spans="1:10" s="52" customFormat="1" ht="23.1" customHeight="1">
      <c r="A29" s="283" t="s">
        <v>566</v>
      </c>
      <c r="B29" s="543">
        <f>SUM(B18:B28)</f>
        <v>238611400</v>
      </c>
      <c r="C29" s="543">
        <f>SUM(C18:C28)</f>
        <v>199237556</v>
      </c>
      <c r="D29" s="543">
        <f>SUM(D18:D28)</f>
        <v>0</v>
      </c>
      <c r="E29" s="543">
        <f>SUM(E18:E28)</f>
        <v>437848956</v>
      </c>
      <c r="F29" s="544">
        <v>0</v>
      </c>
      <c r="G29" s="543">
        <f>SUM(G18:G28)</f>
        <v>108401560</v>
      </c>
      <c r="H29" s="543">
        <f>SUM(H18:H28)</f>
        <v>0</v>
      </c>
      <c r="I29" s="543">
        <f>SUM(I18:I28)</f>
        <v>108401560</v>
      </c>
      <c r="J29" s="543">
        <f>SUM(J18:J28)</f>
        <v>329447396</v>
      </c>
    </row>
    <row r="30" spans="1:10" s="52" customFormat="1" ht="23.1" customHeight="1">
      <c r="A30" s="283" t="s">
        <v>544</v>
      </c>
      <c r="B30" s="543">
        <v>244053606</v>
      </c>
      <c r="C30" s="543">
        <v>118226955</v>
      </c>
      <c r="D30" s="543">
        <v>0</v>
      </c>
      <c r="E30" s="544">
        <v>362280561</v>
      </c>
      <c r="F30" s="544">
        <v>0</v>
      </c>
      <c r="G30" s="543">
        <v>85750354</v>
      </c>
      <c r="H30" s="543">
        <v>0</v>
      </c>
      <c r="I30" s="543">
        <v>85750354</v>
      </c>
      <c r="J30" s="544">
        <v>276530207</v>
      </c>
    </row>
    <row r="31" spans="1:10">
      <c r="A31" s="53"/>
      <c r="B31" s="156"/>
      <c r="C31" s="156"/>
      <c r="D31" s="156"/>
      <c r="E31" s="156"/>
      <c r="F31" s="156"/>
      <c r="G31" s="156"/>
      <c r="H31" s="156"/>
      <c r="I31" s="156"/>
      <c r="J31" s="156"/>
    </row>
    <row r="32" spans="1:10">
      <c r="A32" s="149"/>
      <c r="B32" s="157"/>
      <c r="C32" s="157"/>
      <c r="D32" s="157"/>
      <c r="E32" s="157"/>
      <c r="F32" s="157"/>
      <c r="G32" s="157"/>
      <c r="H32" s="157"/>
      <c r="I32" s="157"/>
      <c r="J32" s="157"/>
    </row>
    <row r="33" spans="1:10">
      <c r="A33" s="54"/>
      <c r="B33" s="157"/>
      <c r="C33" s="157"/>
      <c r="D33" s="157"/>
      <c r="E33" s="157"/>
      <c r="F33" s="157"/>
      <c r="G33" s="157"/>
      <c r="H33" s="157"/>
      <c r="I33" s="157"/>
      <c r="J33" s="157"/>
    </row>
    <row r="34" spans="1:10">
      <c r="A34" s="54"/>
      <c r="B34" s="157"/>
      <c r="C34" s="157"/>
      <c r="D34" s="157"/>
      <c r="E34" s="157"/>
      <c r="F34" s="157"/>
      <c r="G34" s="157"/>
      <c r="H34" s="157"/>
      <c r="I34" s="157"/>
      <c r="J34" s="157"/>
    </row>
    <row r="35" spans="1:10">
      <c r="A35" s="54"/>
      <c r="B35" s="157"/>
      <c r="C35" s="157"/>
      <c r="D35" s="157"/>
      <c r="E35" s="157"/>
      <c r="F35" s="157"/>
      <c r="G35" s="157"/>
      <c r="H35" s="157"/>
      <c r="I35" s="157"/>
      <c r="J35" s="157"/>
    </row>
    <row r="36" spans="1:10">
      <c r="A36" s="54"/>
      <c r="B36" s="157"/>
      <c r="C36" s="157"/>
      <c r="D36" s="157"/>
      <c r="E36" s="157"/>
      <c r="F36" s="157"/>
      <c r="G36" s="157"/>
      <c r="H36" s="157"/>
      <c r="I36" s="157"/>
      <c r="J36" s="157"/>
    </row>
    <row r="37" spans="1:10" s="50" customFormat="1" ht="15" customHeight="1">
      <c r="A37" s="55"/>
      <c r="B37" s="158" t="s">
        <v>77</v>
      </c>
      <c r="C37" s="113"/>
      <c r="D37" s="113"/>
      <c r="E37" s="464" t="s">
        <v>547</v>
      </c>
      <c r="F37" s="113"/>
      <c r="G37" s="113"/>
      <c r="H37" s="251"/>
      <c r="I37" s="114"/>
      <c r="J37" s="114"/>
    </row>
    <row r="38" spans="1:10" s="50" customFormat="1" ht="15" customHeight="1">
      <c r="A38" s="55"/>
      <c r="B38" s="55" t="s">
        <v>88</v>
      </c>
      <c r="C38" s="45"/>
      <c r="D38" s="45"/>
      <c r="E38" s="335" t="s">
        <v>317</v>
      </c>
      <c r="F38" s="56"/>
      <c r="G38" s="56"/>
      <c r="H38" s="251"/>
      <c r="I38" s="58"/>
      <c r="J38" s="58"/>
    </row>
    <row r="39" spans="1:10" s="50" customFormat="1" ht="15" customHeight="1">
      <c r="A39" s="55"/>
      <c r="B39" s="59"/>
      <c r="C39" s="45"/>
      <c r="D39" s="45"/>
      <c r="E39" s="464" t="s">
        <v>546</v>
      </c>
      <c r="F39" s="59"/>
      <c r="G39" s="59"/>
      <c r="H39" s="59"/>
      <c r="I39" s="59"/>
      <c r="J39" s="59"/>
    </row>
    <row r="40" spans="1:10" s="50" customFormat="1" ht="15" customHeight="1">
      <c r="A40" s="55"/>
      <c r="B40" s="60"/>
      <c r="C40" s="61"/>
      <c r="D40" s="61"/>
      <c r="E40" s="58"/>
      <c r="F40" s="58"/>
      <c r="G40" s="58"/>
      <c r="H40" s="58"/>
      <c r="I40" s="58"/>
      <c r="J40" s="58"/>
    </row>
    <row r="41" spans="1:10" s="50" customFormat="1" ht="15" customHeight="1">
      <c r="A41" s="62"/>
      <c r="B41" s="63"/>
      <c r="C41" s="63"/>
      <c r="D41" s="63"/>
      <c r="E41" s="63"/>
      <c r="F41" s="63"/>
      <c r="G41" s="63"/>
      <c r="H41" s="63"/>
      <c r="I41" s="63"/>
      <c r="J41" s="63"/>
    </row>
  </sheetData>
  <mergeCells count="16">
    <mergeCell ref="G15:G17"/>
    <mergeCell ref="A8:J8"/>
    <mergeCell ref="A9:J9"/>
    <mergeCell ref="A10:J10"/>
    <mergeCell ref="A12:J12"/>
    <mergeCell ref="H15:H17"/>
    <mergeCell ref="I15:I17"/>
    <mergeCell ref="A14:A17"/>
    <mergeCell ref="B14:E14"/>
    <mergeCell ref="F14:I14"/>
    <mergeCell ref="J14:J17"/>
    <mergeCell ref="B15:B17"/>
    <mergeCell ref="C15:C17"/>
    <mergeCell ref="D15:D17"/>
    <mergeCell ref="E15:E17"/>
    <mergeCell ref="F15:F17"/>
  </mergeCells>
  <phoneticPr fontId="9" type="noConversion"/>
  <printOptions horizontalCentered="1"/>
  <pageMargins left="0.15748031496062992" right="0.15748031496062992" top="0.59055118110236227" bottom="0.98425196850393704" header="0.59055118110236227" footer="0.78740157480314965"/>
  <pageSetup scale="84" firstPageNumber="0" orientation="landscape" r:id="rId1"/>
  <headerFooter alignWithMargins="0">
    <oddHeader>&amp;R&amp;12&amp;UANEXO B</oddHeader>
    <oddFooter>&amp;C15</oddFooter>
  </headerFooter>
  <drawing r:id="rId2"/>
  <legacyDrawing r:id="rId3"/>
  <oleObjects>
    <mc:AlternateContent xmlns:mc="http://schemas.openxmlformats.org/markup-compatibility/2006">
      <mc:Choice Requires="x14">
        <oleObject shapeId="7169" r:id="rId4">
          <objectPr defaultSize="0" autoPict="0" r:id="rId5">
            <anchor moveWithCells="1" sizeWithCells="1">
              <from>
                <xdr:col>0</xdr:col>
                <xdr:colOff>323850</xdr:colOff>
                <xdr:row>2</xdr:row>
                <xdr:rowOff>114300</xdr:rowOff>
              </from>
              <to>
                <xdr:col>2</xdr:col>
                <xdr:colOff>200025</xdr:colOff>
                <xdr:row>5</xdr:row>
                <xdr:rowOff>171450</xdr:rowOff>
              </to>
            </anchor>
          </objectPr>
        </oleObject>
      </mc:Choice>
      <mc:Fallback>
        <oleObject shapeId="7169" r:id="rId4"/>
      </mc:Fallback>
    </mc:AlternateContent>
  </oleObjects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QnbA9UGkl7GG4Pzs6dOPKnrNyFiRWwEgKQZjZR3XRDE=</DigestValue>
    </Reference>
    <Reference Type="http://www.w3.org/2000/09/xmldsig#Object" URI="#idOfficeObject">
      <DigestMethod Algorithm="http://www.w3.org/2001/04/xmlenc#sha256"/>
      <DigestValue>PeqzJzGpOcoW8ZkdeZesRDUqjDoV03wDgn6+dzniLLA=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v4pynbSc8xcISyD4a0VUP6C4Knp6SfRK0JzZMRh16YM=</DigestValue>
    </Reference>
  </SignedInfo>
  <SignatureValue>JgnHzXjCmempEoatQndik+AysFKouhTwU+b4tXkqFdnhBMKSmEJ3bhkqD2mxE9whd1+8OD5xTBaU
aDmmMoL7My19Vq3jl739KrvjgEuhpz+i8DfxjD71689tVFZGv0soqDTituBkDiY92qIxwCHgRfpp
eY+RNKTAcShAMz8fafb1OoTEhbmRwlP0+BOmd+xkKZBGJOOMaNV656hLF4AFFYvMhKR+AgoclnvR
oZq3hU2Y2EZp24tb5B4pOAnU5c9AhDqgapU/2DqfXukGy4sjHgXh3Vi4n8e5cB09JwPg1qq16ONa
58JoHz0Y6noyzDUgspZQEOEHRVtDyNu8JwzZ2A==</SignatureValue>
  <KeyInfo>
    <X509Data>
      <X509Certificate>MIIH+DCCBeCgAwIBAgIIDeusG9rpXhYwDQYJKoZIhvcNAQELBQAwWzEXMBUGA1UEBRMOUlVDIDgwMDUwMTcyLTExGjAYBgNVBAMTEUNBLURPQ1VNRU5UQSBTLkEuMRcwFQYDVQQKEw5ET0NVTUVOVEEgUy5BLjELMAkGA1UEBhMCUFkwHhcNMTkwNTE2MjAzNDA4WhcNMjEwNTE1MjA0NDA4WjCBnzELMAkGA1UEBhMCUFkxFTATBgNVBAQMDE5Vw5FFWiBPSkVEQTESMBAGA1UEBRMJQ0kzNjAyOTc4MRUwEwYDVQQqDAxIRUNUT1IgT1NNQVIxFzAVBgNVBAoMDlBFUlNPTkEgRklTSUNBMREwDwYDVQQLDAhGSVJNQSBGMjEiMCAGA1UEAwwZSEVDVE9SIE9TTUFSIE5Vw5FFWiBPSkVEQTCCASIwDQYJKoZIhvcNAQEBBQADggEPADCCAQoCggEBAL0mn1LoKq23rvcIt/M9Rt1AsMVpUc/gH1h8HVtRNL4ZmyyAh/xpQES0DI2N7Ul5JQZVvJ7m6TuR/PutluboXRLhAPzL/B33h7TJ2ikyXETcPl0ba6UX+HPPekxiOcot5I19Fc2BwbfZwlvg3dKT4BUXlUwdVT8bj/Xf2qOVCYQCo8ooAHl7xWr48benIX0liGxHJLYnDZTgd3T5Ghm/ppGlFJd2OEBH2W9FXh1gl9AZjEHXi28ocTyTQn1JgJ5L8IDZyKa8LYd0CHNDR9kVJnV+DCKCsbTXxj7uiZuJGWpKb3bhmUHXGlsuK4e29S1vi3pylxHS4An/LdEcGiecO50CAwEAAaOCA3kwggN1MAwGA1UdEwEB/wQCMAAwDgYDVR0PAQH/BAQDAgXgMCoGA1UdJQEB/wQgMB4GCCsGAQUFBwMBBggrBgEFBQcDAgYIKwYBBQUHAwQwHQYDVR0OBBYEFFfx1zP2yo8lNGc/SneEj+Xx2JflMIGWBggrBgEFBQcBAQSBiTCBhjA5BggrBgEFBQcwAYYtaHR0cDovL3d3dy5kb2N1bWVudGEuY29tLnB5L2Zpcm1hZGlnaXRhbC9vc2NwMEkGCCsGAQUFBzAChj1odHRwczovL3d3dy5kb2N1bWVudGEuY29tLnB5L2Zpcm1hZGlnaXRhbC9kZXNjYXJnYXMvY2Fkb2MuY3J0MB8GA1UdIwQYMBaAFEAmrCZcYo/G9QJU5I3BGibW7qWyME8GA1UdHwRIMEYwRKBCoECGPmh0dHBzOi8vd3d3LmRvY3VtZW50YS5jb20ucHkvZmlybWFkaWdpdGFsL2Rlc2Nhcmdhcy9jcmxkb2MuY3JsMB4GA1UdEQQXMBWBE21pbGVjMzBAaG90bWFpbC5jb20wggHdBgNVHSAEggHUMIIB0DCCAcwGDisGAQQBgvk7AQEBBgEBMIIBuDA/BggrBgEFBQcCARYzaHR0cHM6Ly93d3cuZG9jdW1lbnRhLmNvbS5weS9maXJtYWRpZ2l0YWwvZGVzY2FyZ2FzMIHABggrBgEFBQcCAjCBsxqBsEVzdGUgZXMgdW4gY2VydGlmaWNhZG8gZGUgcGVyc29uYSBm7XNpY2EgY3V5YSBjbGF2ZSBwcml2YWRhIGVzdOEgY29udGVuaWRhIGVuIHVuIG3zZHVsbyBkZSBoYXJkd2FyZSBzZWd1cm8geSBzdSBmaW5hbGlkYWQgZXMgYXV0ZW50aWNhciBhIHN1IHRpdHVsYXIgbyBnZW5lcmFyIGZpcm1hcyBkaWdpdGFsZXMuMIGxBggrBgEFBQcCAjCBpBqBoVRoaXMgaXMgYW4gZW5kIHVzZXIgY2VydGlmaWNhdGUgd2hvc2UgcHJpdmF0ZSBrZXkgaXMgZW1iZWRkZWQgd2l0aGluIGEgc2VjdXJlIGhhcmR3YXJlIG1vZHVsZSB0aGF0IGFpbXMgdG8gYXV0aGVudGljYXRlIGl0cyBvd25lciBvciBnZW5lcmF0ZSBkaWdpdGFsIHNpZ25hdHVyZXMuMA0GCSqGSIb3DQEBCwUAA4ICAQDV219zc4zDpa+WVdc2bqjyMvH552ibjYhq56WeMmCfwypKOrvzKcpvgPhxK5pBIn35+EzeQGpdxO5N9l8k86NZWTyYuEfs0nUommca1TX6GgpClB98wz3mDtNfM2OHHw3E0vxG7DmWhSrYLFxwNhBVj/7a52/zvSH9zGdYUkPp2gB7GLX+0qCZ8NmufaefkwTWSBf93t7UKtY6yy8OxKvdiCvbzfY17zvIwlJDM9ORMUNVJyi856RvbQ4m0sKZseYCpkRJ9DEqxgp8TQj7WWBdNsj8xlomzKJxIbuFhcWodfz/fLdEuNTC5qwDu7eL2Dvs0PrPDmUljveclu2XLFzpH/mXnQ5CtNAzvlskoSFvrFv253KSVCcowrISFUthTp3BCQCZl9mhCE5Bm9XE4US6ezHB6NVqVMx3ScAOc7IRfKtllPQN9rH6mfAqNQprTVXEexSBLxYQQfcmnGLT+eAuEojjlHn30sdabAM5jXmCzXOz5UrvaNIjo44geJo01Mz/2Q9WGvXit69ekfSo/3cUB9MTLSKkGqkeF1YrvcDsI29ncHZFvf6kHm5NOBjhoHTy7tMe6QP6jTd+9dSfDn+GyMYRuak5vY3M8/0/EEJ4FIxmi1vbTqJPR1k1v1EAFtOokeKVxQKQht3pW+9tQa/ACg3qgq/B9jHLsSEJze05p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4"/>
            <mdssi:RelationshipReference xmlns:mdssi="http://schemas.openxmlformats.org/package/2006/digital-signature" SourceId="rId5"/>
            <mdssi:RelationshipReference xmlns:mdssi="http://schemas.openxmlformats.org/package/2006/digital-signature" SourceId="rId15"/>
            <mdssi:RelationshipReference xmlns:mdssi="http://schemas.openxmlformats.org/package/2006/digital-signature" SourceId="rId23"/>
            <mdssi:RelationshipReference xmlns:mdssi="http://schemas.openxmlformats.org/package/2006/digital-signature" SourceId="rId10"/>
            <mdssi:RelationshipReference xmlns:mdssi="http://schemas.openxmlformats.org/package/2006/digital-signature" SourceId="rId19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14"/>
            <mdssi:RelationshipReference xmlns:mdssi="http://schemas.openxmlformats.org/package/2006/digital-signature" SourceId="rId22"/>
            <mdssi:RelationshipReference xmlns:mdssi="http://schemas.openxmlformats.org/package/2006/digital-signature" SourceId="rId8"/>
            <mdssi:RelationshipReference xmlns:mdssi="http://schemas.openxmlformats.org/package/2006/digital-signature" SourceId="rId13"/>
            <mdssi:RelationshipReference xmlns:mdssi="http://schemas.openxmlformats.org/package/2006/digital-signature" SourceId="rId18"/>
            <mdssi:RelationshipReference xmlns:mdssi="http://schemas.openxmlformats.org/package/2006/digital-signature" SourceId="rId3"/>
            <mdssi:RelationshipReference xmlns:mdssi="http://schemas.openxmlformats.org/package/2006/digital-signature" SourceId="rId21"/>
            <mdssi:RelationshipReference xmlns:mdssi="http://schemas.openxmlformats.org/package/2006/digital-signature" SourceId="rId7"/>
            <mdssi:RelationshipReference xmlns:mdssi="http://schemas.openxmlformats.org/package/2006/digital-signature" SourceId="rId12"/>
            <mdssi:RelationshipReference xmlns:mdssi="http://schemas.openxmlformats.org/package/2006/digital-signature" SourceId="rId17"/>
            <mdssi:RelationshipReference xmlns:mdssi="http://schemas.openxmlformats.org/package/2006/digital-signature" SourceId="rId2"/>
            <mdssi:RelationshipReference xmlns:mdssi="http://schemas.openxmlformats.org/package/2006/digital-signature" SourceId="rId16"/>
            <mdssi:RelationshipReference xmlns:mdssi="http://schemas.openxmlformats.org/package/2006/digital-signature" SourceId="rId20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1"/>
          </Transform>
          <Transform Algorithm="http://www.w3.org/TR/2001/REC-xml-c14n-20010315"/>
        </Transforms>
        <DigestMethod Algorithm="http://www.w3.org/2001/04/xmlenc#sha256"/>
        <DigestValue>iKGbRUGih3Z05j83fniKA/g1vJx0gQ5vvayOzXpwCj8=</DigestValue>
      </Reference>
      <Reference URI="/xl/calcChain.xml?ContentType=application/vnd.openxmlformats-officedocument.spreadsheetml.calcChain+xml">
        <DigestMethod Algorithm="http://www.w3.org/2001/04/xmlenc#sha256"/>
        <DigestValue>Yu8cKgfMpkAkPTi3xL1HKEp1dIU/ffGDpQv4a5TL5O4=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1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HKLkyK+cCxDfx6AK7JJczcjttDSSh5FDL1PQYt6e0vI=</DigestValue>
      </Reference>
      <Reference URI="/xl/drawings/_rels/drawing1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HKLkyK+cCxDfx6AK7JJczcjttDSSh5FDL1PQYt6e0vI=</DigestValue>
      </Reference>
      <Reference URI="/xl/drawings/_rels/drawing1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HKLkyK+cCxDfx6AK7JJczcjttDSSh5FDL1PQYt6e0vI=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HKLkyK+cCxDfx6AK7JJczcjttDSSh5FDL1PQYt6e0vI=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HKLkyK+cCxDfx6AK7JJczcjttDSSh5FDL1PQYt6e0vI=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p7KvYyWMINpSXbfLA/QQZ5zd6sJFfM/Hg+oGJ71yuUY=</DigestValue>
      </Reference>
      <Reference URI="/xl/drawings/_rels/vmlDrawing10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1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1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1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1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6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7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8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9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drawing1.xml?ContentType=application/vnd.openxmlformats-officedocument.drawing+xml">
        <DigestMethod Algorithm="http://www.w3.org/2001/04/xmlenc#sha256"/>
        <DigestValue>utAzNVz8/0OiUiFkyK01E4Fp/VVZiCCpgmhLv3sfE9A=</DigestValue>
      </Reference>
      <Reference URI="/xl/drawings/drawing10.xml?ContentType=application/vnd.openxmlformats-officedocument.drawing+xml">
        <DigestMethod Algorithm="http://www.w3.org/2001/04/xmlenc#sha256"/>
        <DigestValue>KvaXs6Lm1Kb6+pJUsawm7T7Ec/58FhB5SiTB6tiJtSQ=</DigestValue>
      </Reference>
      <Reference URI="/xl/drawings/drawing11.xml?ContentType=application/vnd.openxmlformats-officedocument.drawing+xml">
        <DigestMethod Algorithm="http://www.w3.org/2001/04/xmlenc#sha256"/>
        <DigestValue>kVmGYgpXF9lb5f5+Xgqqbcep6HJfVWSktERSKT7dVnU=</DigestValue>
      </Reference>
      <Reference URI="/xl/drawings/drawing12.xml?ContentType=application/vnd.openxmlformats-officedocument.drawing+xml">
        <DigestMethod Algorithm="http://www.w3.org/2001/04/xmlenc#sha256"/>
        <DigestValue>HNn8Rpa+s+axQkJFQp2JwmcGVlzW5lec+jdDc0PqFHw=</DigestValue>
      </Reference>
      <Reference URI="/xl/drawings/drawing13.xml?ContentType=application/vnd.openxmlformats-officedocument.drawing+xml">
        <DigestMethod Algorithm="http://www.w3.org/2001/04/xmlenc#sha256"/>
        <DigestValue>nD5+XluGiD7Cw7FJmWDAG2W1Fw80fQZKT6dQFxZWMhg=</DigestValue>
      </Reference>
      <Reference URI="/xl/drawings/drawing14.xml?ContentType=application/vnd.openxmlformats-officedocument.drawing+xml">
        <DigestMethod Algorithm="http://www.w3.org/2001/04/xmlenc#sha256"/>
        <DigestValue>B0EKqUPA9JEQJMsTl183iCEvRQV+o3pyEQvM1GgxF0U=</DigestValue>
      </Reference>
      <Reference URI="/xl/drawings/drawing15.xml?ContentType=application/vnd.openxmlformats-officedocument.drawing+xml">
        <DigestMethod Algorithm="http://www.w3.org/2001/04/xmlenc#sha256"/>
        <DigestValue>qc3E+4h7841Nug2boIdb+vaaJcPjFUQ5rbOucK46tKo=</DigestValue>
      </Reference>
      <Reference URI="/xl/drawings/drawing16.xml?ContentType=application/vnd.openxmlformats-officedocument.drawing+xml">
        <DigestMethod Algorithm="http://www.w3.org/2001/04/xmlenc#sha256"/>
        <DigestValue>EMTKxmVsbtJWy9uOuDUmT7I6eixEc0IhgBE74Abbhso=</DigestValue>
      </Reference>
      <Reference URI="/xl/drawings/drawing17.xml?ContentType=application/vnd.openxmlformats-officedocument.drawing+xml">
        <DigestMethod Algorithm="http://www.w3.org/2001/04/xmlenc#sha256"/>
        <DigestValue>tM6b/f7G67QTrIQEMTSL2ce1HmROAGU4KoWggQH4by8=</DigestValue>
      </Reference>
      <Reference URI="/xl/drawings/drawing18.xml?ContentType=application/vnd.openxmlformats-officedocument.drawing+xml">
        <DigestMethod Algorithm="http://www.w3.org/2001/04/xmlenc#sha256"/>
        <DigestValue>SYgWp4oXARAY70MxXrv7FRzCHc0LLSsNZbEHg6qQ9g8=</DigestValue>
      </Reference>
      <Reference URI="/xl/drawings/drawing19.xml?ContentType=application/vnd.openxmlformats-officedocument.drawing+xml">
        <DigestMethod Algorithm="http://www.w3.org/2001/04/xmlenc#sha256"/>
        <DigestValue>TwEL5jeRqSm7LO2kEA2NDPEvf8+eS8Aqp5eksTiq2rw=</DigestValue>
      </Reference>
      <Reference URI="/xl/drawings/drawing2.xml?ContentType=application/vnd.openxmlformats-officedocument.drawing+xml">
        <DigestMethod Algorithm="http://www.w3.org/2001/04/xmlenc#sha256"/>
        <DigestValue>lXJ5kZjMW6Ljy+sCUNjvQWuyTFMVXEVmpNSieg+FItU=</DigestValue>
      </Reference>
      <Reference URI="/xl/drawings/drawing3.xml?ContentType=application/vnd.openxmlformats-officedocument.drawing+xml">
        <DigestMethod Algorithm="http://www.w3.org/2001/04/xmlenc#sha256"/>
        <DigestValue>GKPWq3JaSsdxELmGMn5HurPlgbw4vWKWtw7r63D9O6c=</DigestValue>
      </Reference>
      <Reference URI="/xl/drawings/drawing4.xml?ContentType=application/vnd.openxmlformats-officedocument.drawing+xml">
        <DigestMethod Algorithm="http://www.w3.org/2001/04/xmlenc#sha256"/>
        <DigestValue>cOSDsAqfKgcMZoHNmp9id604jIEwMrWIcZJfxs1Txfg=</DigestValue>
      </Reference>
      <Reference URI="/xl/drawings/drawing5.xml?ContentType=application/vnd.openxmlformats-officedocument.drawing+xml">
        <DigestMethod Algorithm="http://www.w3.org/2001/04/xmlenc#sha256"/>
        <DigestValue>XgbmBfTosM090gx28T3zeKQFtjZusT83dc1ow2ePkiY=</DigestValue>
      </Reference>
      <Reference URI="/xl/drawings/drawing6.xml?ContentType=application/vnd.openxmlformats-officedocument.drawing+xml">
        <DigestMethod Algorithm="http://www.w3.org/2001/04/xmlenc#sha256"/>
        <DigestValue>BUFCf0+i3j3I67AhY1jXtEjYVDPJesDnpMYHzDMXf7Y=</DigestValue>
      </Reference>
      <Reference URI="/xl/drawings/drawing7.xml?ContentType=application/vnd.openxmlformats-officedocument.drawing+xml">
        <DigestMethod Algorithm="http://www.w3.org/2001/04/xmlenc#sha256"/>
        <DigestValue>Z/qAL83n+93S+SbdEsMQV+TOZdlQGeu9ZDuHBy/TrNI=</DigestValue>
      </Reference>
      <Reference URI="/xl/drawings/drawing8.xml?ContentType=application/vnd.openxmlformats-officedocument.drawing+xml">
        <DigestMethod Algorithm="http://www.w3.org/2001/04/xmlenc#sha256"/>
        <DigestValue>ikr39Cd29L9UgqtizrveBc8EN0ft8XV5rnm394IIG80=</DigestValue>
      </Reference>
      <Reference URI="/xl/drawings/drawing9.xml?ContentType=application/vnd.openxmlformats-officedocument.drawing+xml">
        <DigestMethod Algorithm="http://www.w3.org/2001/04/xmlenc#sha256"/>
        <DigestValue>6ZAhkkiR+MK12P2ryDoEoenttyNW9FBxGtL6aSSoLNI=</DigestValue>
      </Reference>
      <Reference URI="/xl/drawings/vmlDrawing1.vml?ContentType=application/vnd.openxmlformats-officedocument.vmlDrawing">
        <DigestMethod Algorithm="http://www.w3.org/2001/04/xmlenc#sha256"/>
        <DigestValue>5Oy6te6SlPGsWNwdG26bah8le1Ozhps7eNznfZAt7YM=</DigestValue>
      </Reference>
      <Reference URI="/xl/drawings/vmlDrawing10.vml?ContentType=application/vnd.openxmlformats-officedocument.vmlDrawing">
        <DigestMethod Algorithm="http://www.w3.org/2001/04/xmlenc#sha256"/>
        <DigestValue>IcFoXZMprM8CiVSGEiRS05TCdn0kxEt3K4XxGWmzLxM=</DigestValue>
      </Reference>
      <Reference URI="/xl/drawings/vmlDrawing11.vml?ContentType=application/vnd.openxmlformats-officedocument.vmlDrawing">
        <DigestMethod Algorithm="http://www.w3.org/2001/04/xmlenc#sha256"/>
        <DigestValue>tVQYZqd2o6Rhx3Xk0kqIDByDHnoUS9JbvKM+6unrMN8=</DigestValue>
      </Reference>
      <Reference URI="/xl/drawings/vmlDrawing12.vml?ContentType=application/vnd.openxmlformats-officedocument.vmlDrawing">
        <DigestMethod Algorithm="http://www.w3.org/2001/04/xmlenc#sha256"/>
        <DigestValue>A4/LstOofiCa4cICgqLo7TDYNFMNOe5IkLYAnry+g/E=</DigestValue>
      </Reference>
      <Reference URI="/xl/drawings/vmlDrawing13.vml?ContentType=application/vnd.openxmlformats-officedocument.vmlDrawing">
        <DigestMethod Algorithm="http://www.w3.org/2001/04/xmlenc#sha256"/>
        <DigestValue>lLTcDAmLFJ21qfizdu8H1M8NRaaYYA9WHOoYkIjuXKo=</DigestValue>
      </Reference>
      <Reference URI="/xl/drawings/vmlDrawing14.vml?ContentType=application/vnd.openxmlformats-officedocument.vmlDrawing">
        <DigestMethod Algorithm="http://www.w3.org/2001/04/xmlenc#sha256"/>
        <DigestValue>egGhLXjLTM68819zuKsGFsUfMVwKhE4rcVbECOysaJA=</DigestValue>
      </Reference>
      <Reference URI="/xl/drawings/vmlDrawing2.vml?ContentType=application/vnd.openxmlformats-officedocument.vmlDrawing">
        <DigestMethod Algorithm="http://www.w3.org/2001/04/xmlenc#sha256"/>
        <DigestValue>L9gyxLFldarJUc12oMo8XCDyCSeVhKjW7wRPjnUh5aM=</DigestValue>
      </Reference>
      <Reference URI="/xl/drawings/vmlDrawing3.vml?ContentType=application/vnd.openxmlformats-officedocument.vmlDrawing">
        <DigestMethod Algorithm="http://www.w3.org/2001/04/xmlenc#sha256"/>
        <DigestValue>TqnGccMNSu/IbGVprG34ZsmnvyMNmVhtHN/wx3F8few=</DigestValue>
      </Reference>
      <Reference URI="/xl/drawings/vmlDrawing4.vml?ContentType=application/vnd.openxmlformats-officedocument.vmlDrawing">
        <DigestMethod Algorithm="http://www.w3.org/2001/04/xmlenc#sha256"/>
        <DigestValue>f9oIifvnWcYEmA+bFN4oPbUYSVgXc5AtuRa1eoXX/jw=</DigestValue>
      </Reference>
      <Reference URI="/xl/drawings/vmlDrawing5.vml?ContentType=application/vnd.openxmlformats-officedocument.vmlDrawing">
        <DigestMethod Algorithm="http://www.w3.org/2001/04/xmlenc#sha256"/>
        <DigestValue>ucYiaXr6gIKzItP9/5fUbP18rJOUc6EDw0/Ct7pFu90=</DigestValue>
      </Reference>
      <Reference URI="/xl/drawings/vmlDrawing6.vml?ContentType=application/vnd.openxmlformats-officedocument.vmlDrawing">
        <DigestMethod Algorithm="http://www.w3.org/2001/04/xmlenc#sha256"/>
        <DigestValue>jF0hcHrWp2o7195So4d/VOnKS1AYgXn+0x2xOn/s+v4=</DigestValue>
      </Reference>
      <Reference URI="/xl/drawings/vmlDrawing7.vml?ContentType=application/vnd.openxmlformats-officedocument.vmlDrawing">
        <DigestMethod Algorithm="http://www.w3.org/2001/04/xmlenc#sha256"/>
        <DigestValue>LJ+x7ckFldODynFn623ABmxSfyuQuXceRDJ9QT12DGw=</DigestValue>
      </Reference>
      <Reference URI="/xl/drawings/vmlDrawing8.vml?ContentType=application/vnd.openxmlformats-officedocument.vmlDrawing">
        <DigestMethod Algorithm="http://www.w3.org/2001/04/xmlenc#sha256"/>
        <DigestValue>0MzgQL6X2xATb5/sbZU3/22SuTESSr6DPlgcfWpkx3Q=</DigestValue>
      </Reference>
      <Reference URI="/xl/drawings/vmlDrawing9.vml?ContentType=application/vnd.openxmlformats-officedocument.vmlDrawing">
        <DigestMethod Algorithm="http://www.w3.org/2001/04/xmlenc#sha256"/>
        <DigestValue>AbhiGBftAwe+NFZQuop3lJuALVaAU+JdttfEMl43aOc=</DigestValue>
      </Reference>
      <Reference URI="/xl/embeddings/oleObject1.bin?ContentType=application/vnd.openxmlformats-officedocument.oleObject">
        <DigestMethod Algorithm="http://www.w3.org/2001/04/xmlenc#sha256"/>
        <DigestValue>UA2CV8GaJT2vEV3KcIP3wZ+JCBCiIXmwFnlHXAnV5mU=</DigestValue>
      </Reference>
      <Reference URI="/xl/embeddings/oleObject10.bin?ContentType=application/vnd.openxmlformats-officedocument.oleObject">
        <DigestMethod Algorithm="http://www.w3.org/2001/04/xmlenc#sha256"/>
        <DigestValue>s8GE1Z3lJcRpwp2IzYj1vnFLsDmQQo3DGOXtau3LSqc=</DigestValue>
      </Reference>
      <Reference URI="/xl/embeddings/oleObject11.bin?ContentType=application/vnd.openxmlformats-officedocument.oleObject">
        <DigestMethod Algorithm="http://www.w3.org/2001/04/xmlenc#sha256"/>
        <DigestValue>1yKJU+c+dsjcxaMovP/buNUP7c11SyHEgbHt6ppHGVI=</DigestValue>
      </Reference>
      <Reference URI="/xl/embeddings/oleObject12.bin?ContentType=application/vnd.openxmlformats-officedocument.oleObject">
        <DigestMethod Algorithm="http://www.w3.org/2001/04/xmlenc#sha256"/>
        <DigestValue>UFpOODr2y/4TPon0iuruDKyJn/XkXEcuetleJ1I83Ig=</DigestValue>
      </Reference>
      <Reference URI="/xl/embeddings/oleObject13.bin?ContentType=application/vnd.openxmlformats-officedocument.oleObject">
        <DigestMethod Algorithm="http://www.w3.org/2001/04/xmlenc#sha256"/>
        <DigestValue>UFpOODr2y/4TPon0iuruDKyJn/XkXEcuetleJ1I83Ig=</DigestValue>
      </Reference>
      <Reference URI="/xl/embeddings/oleObject14.bin?ContentType=application/vnd.openxmlformats-officedocument.oleObject">
        <DigestMethod Algorithm="http://www.w3.org/2001/04/xmlenc#sha256"/>
        <DigestValue>NS+6/vTFu7Gcli8Ol/2bQUv5RMc203Tc/s8Jrs9rNIA=</DigestValue>
      </Reference>
      <Reference URI="/xl/embeddings/oleObject15.bin?ContentType=application/vnd.openxmlformats-officedocument.oleObject">
        <DigestMethod Algorithm="http://www.w3.org/2001/04/xmlenc#sha256"/>
        <DigestValue>NS+6/vTFu7Gcli8Ol/2bQUv5RMc203Tc/s8Jrs9rNIA=</DigestValue>
      </Reference>
      <Reference URI="/xl/embeddings/oleObject2.bin?ContentType=application/vnd.openxmlformats-officedocument.oleObject">
        <DigestMethod Algorithm="http://www.w3.org/2001/04/xmlenc#sha256"/>
        <DigestValue>EK3zFQRivWaugnf1rBybfQ64k6TxAvib6N1dDS3IP+0=</DigestValue>
      </Reference>
      <Reference URI="/xl/embeddings/oleObject3.bin?ContentType=application/vnd.openxmlformats-officedocument.oleObject">
        <DigestMethod Algorithm="http://www.w3.org/2001/04/xmlenc#sha256"/>
        <DigestValue>Nc+9Hs2c4NW4p5Ud4w87qBx6xFRDBze3XvhImhEY7xM=</DigestValue>
      </Reference>
      <Reference URI="/xl/embeddings/oleObject4.bin?ContentType=application/vnd.openxmlformats-officedocument.oleObject">
        <DigestMethod Algorithm="http://www.w3.org/2001/04/xmlenc#sha256"/>
        <DigestValue>gj14IIS1+MzIUhkBFUOTm6E0nrHbdWcSz3UeGcvfShU=</DigestValue>
      </Reference>
      <Reference URI="/xl/embeddings/oleObject5.bin?ContentType=application/vnd.openxmlformats-officedocument.oleObject">
        <DigestMethod Algorithm="http://www.w3.org/2001/04/xmlenc#sha256"/>
        <DigestValue>oZ8hx90WencmIBKBWzYmRApHT1EzxgbpzsLijrwEU6I=</DigestValue>
      </Reference>
      <Reference URI="/xl/embeddings/oleObject6.bin?ContentType=application/vnd.openxmlformats-officedocument.oleObject">
        <DigestMethod Algorithm="http://www.w3.org/2001/04/xmlenc#sha256"/>
        <DigestValue>jkUMSAwywkcJh65F2xNg1tqwdY64asn568ed88F+1WU=</DigestValue>
      </Reference>
      <Reference URI="/xl/embeddings/oleObject7.bin?ContentType=application/vnd.openxmlformats-officedocument.oleObject">
        <DigestMethod Algorithm="http://www.w3.org/2001/04/xmlenc#sha256"/>
        <DigestValue>jkUMSAwywkcJh65F2xNg1tqwdY64asn568ed88F+1WU=</DigestValue>
      </Reference>
      <Reference URI="/xl/embeddings/oleObject8.bin?ContentType=application/vnd.openxmlformats-officedocument.oleObject">
        <DigestMethod Algorithm="http://www.w3.org/2001/04/xmlenc#sha256"/>
        <DigestValue>s8GE1Z3lJcRpwp2IzYj1vnFLsDmQQo3DGOXtau3LSqc=</DigestValue>
      </Reference>
      <Reference URI="/xl/embeddings/oleObject9.bin?ContentType=application/vnd.openxmlformats-officedocument.oleObject">
        <DigestMethod Algorithm="http://www.w3.org/2001/04/xmlenc#sha256"/>
        <DigestValue>s8GE1Z3lJcRpwp2IzYj1vnFLsDmQQo3DGOXtau3LSqc=</DigestValue>
      </Reference>
      <Reference URI="/xl/media/image1.png?ContentType=image/png">
        <DigestMethod Algorithm="http://www.w3.org/2001/04/xmlenc#sha256"/>
        <DigestValue>9A3IJPW+q6M5lsjtb0UKniGkXwbFtIE7ui4N4/+KaGw=</DigestValue>
      </Reference>
      <Reference URI="/xl/media/image2.wmf?ContentType=image/x-wmf">
        <DigestMethod Algorithm="http://www.w3.org/2001/04/xmlenc#sha256"/>
        <DigestValue>YgnBhKuNM85UJYt8St7iYVI7h/JHpjPlEOorjMSn4uU=</DigestValue>
      </Reference>
      <Reference URI="/xl/media/image3.emf?ContentType=image/x-emf">
        <DigestMethod Algorithm="http://www.w3.org/2001/04/xmlenc#sha256"/>
        <DigestValue>jPRnAZdmSn3QQwTquZqZD7p4yXzEe0bb37u19lOiwnw=</DigestValue>
      </Reference>
      <Reference URI="/xl/media/image4.emf?ContentType=image/x-emf">
        <DigestMethod Algorithm="http://www.w3.org/2001/04/xmlenc#sha256"/>
        <DigestValue>jPRnAZdmSn3QQwTquZqZD7p4yXzEe0bb37u19lOiwnw=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PuP3ZUTQQ3A4R71PEzIdQvOzp50V+ln5o3dT0qoxIH0=</DigestValue>
      </Reference>
      <Reference URI="/xl/printerSettings/printerSettings10.bin?ContentType=application/vnd.openxmlformats-officedocument.spreadsheetml.printerSettings">
        <DigestMethod Algorithm="http://www.w3.org/2001/04/xmlenc#sha256"/>
        <DigestValue>PuP3ZUTQQ3A4R71PEzIdQvOzp50V+ln5o3dT0qoxIH0=</DigestValue>
      </Reference>
      <Reference URI="/xl/printerSettings/printerSettings11.bin?ContentType=application/vnd.openxmlformats-officedocument.spreadsheetml.printerSettings">
        <DigestMethod Algorithm="http://www.w3.org/2001/04/xmlenc#sha256"/>
        <DigestValue>gNUMJDtuAE6Xn3V3JVdgpJttkKH/xPDuP6m1V8NxPLM=</DigestValue>
      </Reference>
      <Reference URI="/xl/printerSettings/printerSettings12.bin?ContentType=application/vnd.openxmlformats-officedocument.spreadsheetml.printerSettings">
        <DigestMethod Algorithm="http://www.w3.org/2001/04/xmlenc#sha256"/>
        <DigestValue>PuP3ZUTQQ3A4R71PEzIdQvOzp50V+ln5o3dT0qoxIH0=</DigestValue>
      </Reference>
      <Reference URI="/xl/printerSettings/printerSettings13.bin?ContentType=application/vnd.openxmlformats-officedocument.spreadsheetml.printerSettings">
        <DigestMethod Algorithm="http://www.w3.org/2001/04/xmlenc#sha256"/>
        <DigestValue>PuP3ZUTQQ3A4R71PEzIdQvOzp50V+ln5o3dT0qoxIH0=</DigestValue>
      </Reference>
      <Reference URI="/xl/printerSettings/printerSettings14.bin?ContentType=application/vnd.openxmlformats-officedocument.spreadsheetml.printerSettings">
        <DigestMethod Algorithm="http://www.w3.org/2001/04/xmlenc#sha256"/>
        <DigestValue>PuP3ZUTQQ3A4R71PEzIdQvOzp50V+ln5o3dT0qoxIH0=</DigestValue>
      </Reference>
      <Reference URI="/xl/printerSettings/printerSettings15.bin?ContentType=application/vnd.openxmlformats-officedocument.spreadsheetml.printerSettings">
        <DigestMethod Algorithm="http://www.w3.org/2001/04/xmlenc#sha256"/>
        <DigestValue>PuP3ZUTQQ3A4R71PEzIdQvOzp50V+ln5o3dT0qoxIH0=</DigestValue>
      </Reference>
      <Reference URI="/xl/printerSettings/printerSettings16.bin?ContentType=application/vnd.openxmlformats-officedocument.spreadsheetml.printerSettings">
        <DigestMethod Algorithm="http://www.w3.org/2001/04/xmlenc#sha256"/>
        <DigestValue>PuP3ZUTQQ3A4R71PEzIdQvOzp50V+ln5o3dT0qoxIH0=</DigestValue>
      </Reference>
      <Reference URI="/xl/printerSettings/printerSettings17.bin?ContentType=application/vnd.openxmlformats-officedocument.spreadsheetml.printerSettings">
        <DigestMethod Algorithm="http://www.w3.org/2001/04/xmlenc#sha256"/>
        <DigestValue>PuP3ZUTQQ3A4R71PEzIdQvOzp50V+ln5o3dT0qoxIH0=</DigestValue>
      </Reference>
      <Reference URI="/xl/printerSettings/printerSettings18.bin?ContentType=application/vnd.openxmlformats-officedocument.spreadsheetml.printerSettings">
        <DigestMethod Algorithm="http://www.w3.org/2001/04/xmlenc#sha256"/>
        <DigestValue>PuP3ZUTQQ3A4R71PEzIdQvOzp50V+ln5o3dT0qoxIH0=</DigestValue>
      </Reference>
      <Reference URI="/xl/printerSettings/printerSettings19.bin?ContentType=application/vnd.openxmlformats-officedocument.spreadsheetml.printerSettings">
        <DigestMethod Algorithm="http://www.w3.org/2001/04/xmlenc#sha256"/>
        <DigestValue>UbL9PWaREPk6ywk41iL5eYyuvSBpO63odGrRInlyDxQ=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gNUMJDtuAE6Xn3V3JVdgpJttkKH/xPDuP6m1V8NxPLM=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PuP3ZUTQQ3A4R71PEzIdQvOzp50V+ln5o3dT0qoxIH0=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gNUMJDtuAE6Xn3V3JVdgpJttkKH/xPDuP6m1V8NxPLM=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PuP3ZUTQQ3A4R71PEzIdQvOzp50V+ln5o3dT0qoxIH0=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9PMtu6YAUZl6xvNg7/ZYhcfGAoxa/AZXRn8Jfc4m9gs=</DigestValue>
      </Reference>
      <Reference URI="/xl/printerSettings/printerSettings7.bin?ContentType=application/vnd.openxmlformats-officedocument.spreadsheetml.printerSettings">
        <DigestMethod Algorithm="http://www.w3.org/2001/04/xmlenc#sha256"/>
        <DigestValue>gNUMJDtuAE6Xn3V3JVdgpJttkKH/xPDuP6m1V8NxPLM=</DigestValue>
      </Reference>
      <Reference URI="/xl/printerSettings/printerSettings8.bin?ContentType=application/vnd.openxmlformats-officedocument.spreadsheetml.printerSettings">
        <DigestMethod Algorithm="http://www.w3.org/2001/04/xmlenc#sha256"/>
        <DigestValue>gNUMJDtuAE6Xn3V3JVdgpJttkKH/xPDuP6m1V8NxPLM=</DigestValue>
      </Reference>
      <Reference URI="/xl/printerSettings/printerSettings9.bin?ContentType=application/vnd.openxmlformats-officedocument.spreadsheetml.printerSettings">
        <DigestMethod Algorithm="http://www.w3.org/2001/04/xmlenc#sha256"/>
        <DigestValue>gNUMJDtuAE6Xn3V3JVdgpJttkKH/xPDuP6m1V8NxPLM=</DigestValue>
      </Reference>
      <Reference URI="/xl/sharedStrings.xml?ContentType=application/vnd.openxmlformats-officedocument.spreadsheetml.sharedStrings+xml">
        <DigestMethod Algorithm="http://www.w3.org/2001/04/xmlenc#sha256"/>
        <DigestValue>85IjYkzeDbGH6Cjo6Q6k+aK9g3qmm3PdfK18j8B0VC8=</DigestValue>
      </Reference>
      <Reference URI="/xl/styles.xml?ContentType=application/vnd.openxmlformats-officedocument.spreadsheetml.styles+xml">
        <DigestMethod Algorithm="http://www.w3.org/2001/04/xmlenc#sha256"/>
        <DigestValue>YE6XORUdBA+wWSz/6vDOZccgCyzVRlyDrOL3YwKRAPs=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MgzEwf9OQMbCY7NelwvcP/0tej6oQ7pBP+YzGKF7ijg=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oY0oKg4yB0FiSyDpS+lW7ZLMeZcI5wvg+y8nqaThVbI=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XMXB37rLVkRpjJ0mS2Y/Ox+zpzFDiTzbNy8aFLZmG2Q=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YBjZ4yv7UYdhBBhvO9fyELZXF7NVNoKMBUKMYcbEiS0=</DigestValue>
      </Reference>
      <Reference URI="/xl/worksheets/_rels/sheet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LIUuHI9WyENWyCol/qIZNDzCdlvSOSdHPifzx+iWRMI=</DigestValue>
      </Reference>
      <Reference URI="/xl/worksheets/_rels/sheet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7mzJ8D63IdV4PLMcQ7AjxYE4LBmp/Y+hoPezlFGJSlQ=</DigestValue>
      </Reference>
      <Reference URI="/xl/worksheets/_rels/sheet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cNI0TT94H/LRzw70Oc6sRjrUP0SGFDPDxl6HXPf/6dU=</DigestValue>
      </Reference>
      <Reference URI="/xl/worksheets/_rels/sheet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aaUcRCvlTUSvYvPdloS3Nn5fpHbZ1KyfIG1ZZ8gFIh8=</DigestValue>
      </Reference>
      <Reference URI="/xl/worksheets/_rels/sheet1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IQILNLxMZuNQyrqXvaOjuoyKe8Uwk4sqng8LhPf7Z5U=</DigestValue>
      </Reference>
      <Reference URI="/xl/worksheets/_rels/sheet1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3EFCoJP7ifyySvEb6sRl69VZmMEijuWu+DwqVOqUwh4=</DigestValue>
      </Reference>
      <Reference URI="/xl/worksheets/_rels/sheet1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wGmBVCE4HfYpM1kXE1ib21idIjyeKSgYNkjm2hHK/fo=</DigestValue>
      </Reference>
      <Reference URI="/xl/worksheets/_rels/sheet1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1FCniD4lHEMab0J9eJ3ec2bMqFDgBFKCPealtV1DXhQ=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XCRutMCp+dAce3OWVuueWEdsdgh7Pm+4xvkrE22r7hU=</DigestValue>
      </Reference>
      <Reference URI="/xl/worksheets/_rels/sheet2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oCA/gRRRvc+jJc1iCaZLWrOziIRnDRXjxvYvv33q2GU=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Ic2lOuRXtCfhiDdA3NrsRd2rlV26r1nMtKWsG4NJYWE=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f/iHIj5EXWJqEOYUDE+hDDONcWEy7b8EEin33f9rUfg=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qJ2VnW14BASAuGgKrQfdpUCEJUNM1FUORPB/C1PJTsQ=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AYZW/RFeNVeVB7ZJXdtkXQMuKZ3sj5LqO3MnRXQI/F8=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lZ2pcTwI9O/uABXBELSnH5tXo7zl1+iakXzOFQgy0I0=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9FZun2buL7i++0iX1pXO6SWrtBwOKX1no2RLcYoh4mQ=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SbkcBF+Rl8qGZFttBVGaxpQAd+qUogsvdaXoo2HrrM8=</DigestValue>
      </Reference>
      <Reference URI="/xl/worksheets/sheet1.xml?ContentType=application/vnd.openxmlformats-officedocument.spreadsheetml.worksheet+xml">
        <DigestMethod Algorithm="http://www.w3.org/2001/04/xmlenc#sha256"/>
        <DigestValue>4z/D+blV3BaPNm0iaQtICfskkgBc0gFHk7rwv9strHE=</DigestValue>
      </Reference>
      <Reference URI="/xl/worksheets/sheet10.xml?ContentType=application/vnd.openxmlformats-officedocument.spreadsheetml.worksheet+xml">
        <DigestMethod Algorithm="http://www.w3.org/2001/04/xmlenc#sha256"/>
        <DigestValue>cRqzvg2uXBR4UFTQDQgCBRngDJve6Xrav7V+58AbMjA=</DigestValue>
      </Reference>
      <Reference URI="/xl/worksheets/sheet11.xml?ContentType=application/vnd.openxmlformats-officedocument.spreadsheetml.worksheet+xml">
        <DigestMethod Algorithm="http://www.w3.org/2001/04/xmlenc#sha256"/>
        <DigestValue>iIhhAR50ih+Xhh7PBbCg7v5fm2sXmVtnW68nTT/6SNc=</DigestValue>
      </Reference>
      <Reference URI="/xl/worksheets/sheet12.xml?ContentType=application/vnd.openxmlformats-officedocument.spreadsheetml.worksheet+xml">
        <DigestMethod Algorithm="http://www.w3.org/2001/04/xmlenc#sha256"/>
        <DigestValue>eGiv6cSHMcB0U7bP532t0hjGXMeLoDCjCW7O3kipqF0=</DigestValue>
      </Reference>
      <Reference URI="/xl/worksheets/sheet13.xml?ContentType=application/vnd.openxmlformats-officedocument.spreadsheetml.worksheet+xml">
        <DigestMethod Algorithm="http://www.w3.org/2001/04/xmlenc#sha256"/>
        <DigestValue>Nk+51G2Gjes+yne+churt23ncu0cnebnewOrIiAgswo=</DigestValue>
      </Reference>
      <Reference URI="/xl/worksheets/sheet14.xml?ContentType=application/vnd.openxmlformats-officedocument.spreadsheetml.worksheet+xml">
        <DigestMethod Algorithm="http://www.w3.org/2001/04/xmlenc#sha256"/>
        <DigestValue>pHnsv9NBJaHO6GSlVJSjRmlmo0qaAnvihPkduZJgNlc=</DigestValue>
      </Reference>
      <Reference URI="/xl/worksheets/sheet15.xml?ContentType=application/vnd.openxmlformats-officedocument.spreadsheetml.worksheet+xml">
        <DigestMethod Algorithm="http://www.w3.org/2001/04/xmlenc#sha256"/>
        <DigestValue>U1TrRloq0VUkbGPCuh+Eld+/KY1VV121TaFsdInezzw=</DigestValue>
      </Reference>
      <Reference URI="/xl/worksheets/sheet16.xml?ContentType=application/vnd.openxmlformats-officedocument.spreadsheetml.worksheet+xml">
        <DigestMethod Algorithm="http://www.w3.org/2001/04/xmlenc#sha256"/>
        <DigestValue>94eSC/aI8j5zuugCUlRRX6NAZ0RUCBm4FrJVENPVLEU=</DigestValue>
      </Reference>
      <Reference URI="/xl/worksheets/sheet17.xml?ContentType=application/vnd.openxmlformats-officedocument.spreadsheetml.worksheet+xml">
        <DigestMethod Algorithm="http://www.w3.org/2001/04/xmlenc#sha256"/>
        <DigestValue>9nKjV060vCkSnAf3luDuD+D6OkgbNjXukRQp+5T9AQw=</DigestValue>
      </Reference>
      <Reference URI="/xl/worksheets/sheet18.xml?ContentType=application/vnd.openxmlformats-officedocument.spreadsheetml.worksheet+xml">
        <DigestMethod Algorithm="http://www.w3.org/2001/04/xmlenc#sha256"/>
        <DigestValue>Guk3Ht1Nj6BclfDDPFM6/gr7YIfX+KXScCNdzfTrvF0=</DigestValue>
      </Reference>
      <Reference URI="/xl/worksheets/sheet19.xml?ContentType=application/vnd.openxmlformats-officedocument.spreadsheetml.worksheet+xml">
        <DigestMethod Algorithm="http://www.w3.org/2001/04/xmlenc#sha256"/>
        <DigestValue>bkEfc4HrjWjPP5qhzl/E1nzme12FCCs8UTo/tU+SXCc=</DigestValue>
      </Reference>
      <Reference URI="/xl/worksheets/sheet2.xml?ContentType=application/vnd.openxmlformats-officedocument.spreadsheetml.worksheet+xml">
        <DigestMethod Algorithm="http://www.w3.org/2001/04/xmlenc#sha256"/>
        <DigestValue>VeTG1d6uB6gayRA4/IGDzffYD4N2EGx6Oaz+VoC+E4g=</DigestValue>
      </Reference>
      <Reference URI="/xl/worksheets/sheet20.xml?ContentType=application/vnd.openxmlformats-officedocument.spreadsheetml.worksheet+xml">
        <DigestMethod Algorithm="http://www.w3.org/2001/04/xmlenc#sha256"/>
        <DigestValue>t2kBw3j14v0S4keHmyG8ZOP2RiyVxTEcsgLjRUM/tQM=</DigestValue>
      </Reference>
      <Reference URI="/xl/worksheets/sheet3.xml?ContentType=application/vnd.openxmlformats-officedocument.spreadsheetml.worksheet+xml">
        <DigestMethod Algorithm="http://www.w3.org/2001/04/xmlenc#sha256"/>
        <DigestValue>TeBnxubZpmhwwRDfPOXczyX/scPkRw/4jTHkgQw2rMY=</DigestValue>
      </Reference>
      <Reference URI="/xl/worksheets/sheet4.xml?ContentType=application/vnd.openxmlformats-officedocument.spreadsheetml.worksheet+xml">
        <DigestMethod Algorithm="http://www.w3.org/2001/04/xmlenc#sha256"/>
        <DigestValue>IQ9pReoO0zUNciX+SPQ/xZ9Uv8qNvwkQkxyPKNSIT0A=</DigestValue>
      </Reference>
      <Reference URI="/xl/worksheets/sheet5.xml?ContentType=application/vnd.openxmlformats-officedocument.spreadsheetml.worksheet+xml">
        <DigestMethod Algorithm="http://www.w3.org/2001/04/xmlenc#sha256"/>
        <DigestValue>2jPAJcTxwDYiLCiwpu0WDx6lrWqH215vod2Avtql9JI=</DigestValue>
      </Reference>
      <Reference URI="/xl/worksheets/sheet6.xml?ContentType=application/vnd.openxmlformats-officedocument.spreadsheetml.worksheet+xml">
        <DigestMethod Algorithm="http://www.w3.org/2001/04/xmlenc#sha256"/>
        <DigestValue>6/w+KD6mTY46mdDSEbX+r0dubiM921ljFxXCv6F1bII=</DigestValue>
      </Reference>
      <Reference URI="/xl/worksheets/sheet7.xml?ContentType=application/vnd.openxmlformats-officedocument.spreadsheetml.worksheet+xml">
        <DigestMethod Algorithm="http://www.w3.org/2001/04/xmlenc#sha256"/>
        <DigestValue>nP+uRw87p1bt/1Vxu60SKmR+ok8sJuwuNKaqItGEVzQ=</DigestValue>
      </Reference>
      <Reference URI="/xl/worksheets/sheet8.xml?ContentType=application/vnd.openxmlformats-officedocument.spreadsheetml.worksheet+xml">
        <DigestMethod Algorithm="http://www.w3.org/2001/04/xmlenc#sha256"/>
        <DigestValue>qCGRpz+0QSZYoImXVBxL4rbYULzxiFMZn/ND5ix8IHU=</DigestValue>
      </Reference>
      <Reference URI="/xl/worksheets/sheet9.xml?ContentType=application/vnd.openxmlformats-officedocument.spreadsheetml.worksheet+xml">
        <DigestMethod Algorithm="http://www.w3.org/2001/04/xmlenc#sha256"/>
        <DigestValue>aYuNXlS+cdik+pBfudSrjKHrnB4JR5SRiBHS0fWT2t0=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2020-06-29T14:09:21Z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16.0</OfficeVersion>
          <ApplicationVersion>16.0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2020-06-29T14:09:21Z</xd:SigningTime>
          <xd:SigningCertificate>
            <xd:Cert>
              <xd:CertDigest>
                <DigestMethod Algorithm="http://www.w3.org/2001/04/xmlenc#sha256"/>
                <DigestValue>GcW3V+xcA1gZuvzZS69hx7r8fCPINZpyC/Df71fuvc4=</DigestValue>
              </xd:CertDigest>
              <xd:IssuerSerial>
                <X509IssuerName>C=PY, O=DOCUMENTA S.A., CN=CA-DOCUMENTA S.A., SERIALNUMBER=RUC 80050172-1</X509IssuerName>
                <X509SerialNumber>1003084577656888854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qTCCBZGgAwIBAgIQWC+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/hk+D/VTF+X5H6btEEiBu1KNEf35B5e2pyeOAOBsduFcJAgh3tjNAQGcY057ad1eCdBf6pbXv8Mhio0jlcGSvlmF+OVTTYvTUwF2HbgHDqOiQDJpnDzMhVXmNKfKH7W62QYKp0fKB8F8li1ChNt30za2bqzeTntqq3kCXHlhbjHlLMHqV76MgsEeHuSJMtxOBbQatlxyJRmcEfUyF/hu8A8q3caWLFOzfsJbTfpAxkxo3/ewkRVF/SAj70/3VBrw+IY/9TTTeS2oYrWkurC3tT5KTmwr1mMKIBprkVRVqzWuh+4HyPmgF/u4kqI6A8xiA1mdsk+hCP5zICkEv+qwjP9mK4pq1gTvjvuQ6sbu2+qBaUi5nTr/L81Y5vSvLOR0Hod7GmCx9p7JWMzEVAGmh28F0ZqPt5Ry37w4DLdtrBJPzdyso36OZseNaXM3puukBisbv2vyt2ydUvuLwEbl2oYDKcvfifCLauqlgwCv5BKFuxBDL/KKaxnJZBYKbEtgY9ztwYEY8xyAbyQqH/JAB88VW04vw7GVkdUPu7mw1udKafyJXRrqlsrAbCTWdtwYuXJPj3mi/x3z6+Fg1+kx9izYU/5+DtGLhk3YN0eIObqtjUjBhqT+u1rJ3iZtalwRtDBhEb5ehrQIDAQABo4ICUzCCAk8wEgYDVR0TAQH/BAgwBgEB/wIBADAOBgNVHQ8BAf8EBAMCAQYwHQYDVR0OBBYEFEAmrCZcYo/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+wo/po7oT9Qq40OltXGGgBIA3i4NGFQ5UBsWU3tI+O3jNkBi/9k/BkYHVT9UxWNHUxoZw+QJsAKl5f8wQksVH18Scq5Z+RUSBQ7v1hvvH1m2P7FXcB0nf+nwDVoDyGv57EmhKofwQibUzKajDts6JrsXyugQhVbLynSCw4qPMJLpImpL21LxxVMcryQMYymYUAr3DrMLOUuXxKLXCSOf8oP/PSmBvKldr2xeGJ5kowMxq0Af8mn7+pnm3yi0Ons5plFugKv3eSAmBY3zBS5NGPt9FFY/9FeNbCNXLEIRhaCx3T/6lSfIJZU5fCfLUY3y0hkSwuoK1gf/hHFyqyN/PrJ8E9PbyEzpMYwc51K+PhRRMcrJaD9txveHz8XjDrjjoISL+ZV54LMzUi5sF++nG79TLxDaC4vBtg6I8mOooFqzbsYgM3R4SaElTQIv6dSEZX1wKJXh25RbldqePe4Alnwe3vU97ZrTEpKPQkRM4lPJVElOicbYR1Wx5xrvyFucagF6IVeP4IZLJt1L4rbiSzPq027Q8jECgeJeRQWVKS8nQ8KyMfA0tgAuL3Vtub5pSbMI3xqtQwdJtOgwFj2iVp1BQv3XegF6OySbw/sk46AGWOTwb6vwUPq5TfnuNzO92keBxGg+aWylEC25zYFPYpAq384g5lmVaV53zmp1f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01omS8iprVyYorP6+XKK4lZ5iHjyiqXZ8bvPkcZ/11U=</DigestValue>
    </Reference>
    <Reference Type="http://www.w3.org/2000/09/xmldsig#Object" URI="#idOfficeObject">
      <DigestMethod Algorithm="http://www.w3.org/2001/04/xmlenc#sha256"/>
      <DigestValue>PeqzJzGpOcoW8ZkdeZesRDUqjDoV03wDgn6+dzniLLA=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h62u3lMIeTVIjuar96CvdOgAckN+F8A70E33sgdAk/4=</DigestValue>
    </Reference>
  </SignedInfo>
  <SignatureValue>f1cBe8dGKB29zxFcSN3vLSgXL+478uxDwtyb/+PMmhx6G5qonIYL7b2nfsqhduc/znVQC9KYnzb8
y2SDbKXhiPNtB7F+Gdh7hosg81O7WQYIpmOgoKYXVukQwMcehBvbqYYMbdGQInamUeuOhy2rfRwK
0DWigQXNbpCG2c0wBY2Mm9ZN9AFEI6GPd+glEbygZLr6oUINcHXTvejynFZNcWJHFCf2Oy+/S6sF
jE0aQDgCPlt02fhdeanO9nftkqQdN78uI7Ju0aSSE46Oi9H5O7zzkWFI4Eb2G9LWkWQ0Ys1aHd0X
ASVVhhVi+DAUJ2m6A8dlZLxYIf6Lbm/Aircj2g==</SignatureValue>
  <KeyInfo>
    <X509Data>
      <X509Certificate>MIIH9jCCBd6gAwIBAgIIC33dY+G/md0wDQYJKoZIhvcNAQELBQAwWzEXMBUGA1UEBRMOUlVDIDgwMDUwMTcyLTExGjAYBgNVBAMTEUNBLURPQ1VNRU5UQSBTLkEuMRcwFQYDVQQKEw5ET0NVTUVOVEEgUy5BLjELMAkGA1UEBhMCUFkwHhcNMTkwNzA4MTI0NjM2WhcNMjEwNzA3MTI1NjM2WjCBlDELMAkGA1UEBhMCUFkxFjAUBgNVBAQMDUtMQVNTRU4gVE9FV1MxETAPBgNVBAUTCENJOTgzODM3MQ8wDQYDVQQqDAZBUk5PTEQxFzAVBgNVBAoMDlBFUlNPTkEgRklTSUNBMREwDwYDVQQLDAhGSVJNQSBGMjEdMBsGA1UEAwwUQVJOT0xEIEtMQVNTRU4gVE9FV1MwggEiMA0GCSqGSIb3DQEBAQUAA4IBDwAwggEKAoIBAQC6ZYVHRyRJ+EhoRVxL/9zbV1WdWnXGhDdownaGsD/vujDJQjoWfo9qRVx+x/D6N7s/bPDsCnEiL6OL72ITkv/mmmwwBszjvqyUK+0WYEWYSnoPKasJi9pSPBZ7YxQKhTEL48jw4FsCtxOIIdEtot3bSyKg/afdagYI7rGYPgC85Ttg+jadJNQEErLjZYNdg+FdOCME88vUG4wNAq2cnaegQXMcujkuk7q4F8kMaSDSgoKh0Nn1tNKCc2x8JokOzEiFl86LFcqWQ0Sw3As2MG7PxQiCbR2WC2Su2ozoocFOW2tNVBFHiHumznL/jYW+haV5Kxx2Mo+1556Z+NM6uawXAgMBAAGjggOCMIIDfjAMBgNVHRMBAf8EAjAAMA4GA1UdDwEB/wQEAwIF4DAqBgNVHSUBAf8EIDAeBggrBgEFBQcDAQYIKwYBBQUHAwIGCCsGAQUFBwMEMB0GA1UdDgQWBBS0ltxbgugPqL3LW49sx8Ap3uBdszCBlgYIKwYBBQUHAQEEgYkwgYYwOQYIKwYBBQUHMAGGLWh0dHA6Ly93d3cuZG9jdW1lbnRhLmNvbS5weS9maXJtYWRpZ2l0YWwvb3NjcDBJBggrBgEFBQcwAoY9aHR0cHM6Ly93d3cuZG9jdW1lbnRhLmNvbS5weS9maXJtYWRpZ2l0YWwvZGVzY2FyZ2FzL2NhZG9jLmNydDAfBgNVHSMEGDAWgBRAJqwmXGKPxvUCVOSNwRom1u6lsjBPBgNVHR8ESDBGMESgQqBAhj5odHRwczovL3d3dy5kb2N1bWVudGEuY29tLnB5L2Zpcm1hZGlnaXRhbC9kZXNjYXJnYXMvY3JsZG9jLmNybDAnBgNVHREEIDAegRxhcmtsYXNzZW5AcmVjb3JkZWxlY3RyaWMuY29tMIIB3QYDVR0gBIIB1DCCAdAwggHMBg4rBgEEAYL5OwEBAQYBATCCAbgwPwYIKwYBBQUHAgEWM2h0dHBzOi8vd3d3LmRvY3VtZW50YS5jb20ucHkvZmlybWFkaWdpdGFsL2Rlc2NhcmdhczCBwAYIKwYBBQUHAgIwgbMagbBFc3RlIGVzIHVuIGNlcnRpZmljYWRvIGRlIHBlcnNvbmEgZu1zaWNhIGN1eWEgY2xhdmUgcHJpdmFkYSBlc3ThIGNvbnRlbmlkYSBlbiB1biBt82R1bG8gZGUgaGFyZHdhcmUgc2VndXJvIHkgc3UgZmluYWxpZGFkIGVzIGF1dGVudGljYXIgYSBzdSB0aXR1bGFyIG8gZ2VuZXJhciBmaXJtYXMgZGlnaXRhbGVzLjCBsQYIKwYBBQUHAgIwgaQagaFUaGlzIGlzIGFuIGVuZCB1c2VyIGNlcnRpZmljYXRlIHdob3NlIHByaXZhdGUga2V5IGlzIGVtYmVkZGVkIHdpdGhpbiBhIHNlY3VyZSBoYXJkd2FyZSBtb2R1bGUgdGhhdCBhaW1zIHRvIGF1dGhlbnRpY2F0ZSBpdHMgb3duZXIgb3IgZ2VuZXJhdGUgZGlnaXRhbCBzaWduYXR1cmVzLjANBgkqhkiG9w0BAQsFAAOCAgEAPXGCR5ZoU9gbn9mbnbn3D+tp7HMaVB7o/poOVOsOlDKJD5ow6mXvZPgNSh2i8tH6TtJR2lwS6+xsS8XMelVSQ9T2IgYbdYrHfZQfO2Lkt4jEV8KdR05elDkP1ZT1g3ClpC3HbzDXbbXsu5HM4I44SPagAx5U5OOBGfDNKED3LWn9dqIs/KtXhywMOi/vV+sDaF/B15wrCDQr+iKJ/zQkhaBKZAH961FXrCz9gLAaq3WVlUYI3niO3DIV6WD/fsaxGFoNTs0G+6ApKzCUxoGmnpbtlPnRcfZUK3TxK06ppt9wzq2VgKPZIc2HhaiIHZAXk0oP2VY8U1I+wUgicAanAH7Q4IuIU4PjbLr72KrXsvSQYZ8pzXJ8RADWL8sionJ0+qCHypTrbwOTnFsTZxHEoXAerMTolT/x1u7JeZy4/U93yyjRFVzvtxvZn/QWDztPfrqgq+RGHR8jSKCHBGgXqhOlk4FhRh1gimu//bfPDwG9kON9u8D8iynJjkxqxXlcRRFAy7FwN7bJCUYBQlmqfFJyhPzzsRzPYfi8w/WUmegmZIcQUx7rjfUqZUakz5s/3/IfrYyyc7L2Bxs7Wmy1bLWKQE7cOTEc5MgP2rYjMbK+mruy/v49Afk+KvpoeReTx3HGAxuYdkAGV3sIBITBQC/S6sWa6TicwSfxsgZpJn0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4"/>
            <mdssi:RelationshipReference xmlns:mdssi="http://schemas.openxmlformats.org/package/2006/digital-signature" SourceId="rId5"/>
            <mdssi:RelationshipReference xmlns:mdssi="http://schemas.openxmlformats.org/package/2006/digital-signature" SourceId="rId15"/>
            <mdssi:RelationshipReference xmlns:mdssi="http://schemas.openxmlformats.org/package/2006/digital-signature" SourceId="rId23"/>
            <mdssi:RelationshipReference xmlns:mdssi="http://schemas.openxmlformats.org/package/2006/digital-signature" SourceId="rId10"/>
            <mdssi:RelationshipReference xmlns:mdssi="http://schemas.openxmlformats.org/package/2006/digital-signature" SourceId="rId19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14"/>
            <mdssi:RelationshipReference xmlns:mdssi="http://schemas.openxmlformats.org/package/2006/digital-signature" SourceId="rId22"/>
            <mdssi:RelationshipReference xmlns:mdssi="http://schemas.openxmlformats.org/package/2006/digital-signature" SourceId="rId8"/>
            <mdssi:RelationshipReference xmlns:mdssi="http://schemas.openxmlformats.org/package/2006/digital-signature" SourceId="rId13"/>
            <mdssi:RelationshipReference xmlns:mdssi="http://schemas.openxmlformats.org/package/2006/digital-signature" SourceId="rId18"/>
            <mdssi:RelationshipReference xmlns:mdssi="http://schemas.openxmlformats.org/package/2006/digital-signature" SourceId="rId3"/>
            <mdssi:RelationshipReference xmlns:mdssi="http://schemas.openxmlformats.org/package/2006/digital-signature" SourceId="rId21"/>
            <mdssi:RelationshipReference xmlns:mdssi="http://schemas.openxmlformats.org/package/2006/digital-signature" SourceId="rId7"/>
            <mdssi:RelationshipReference xmlns:mdssi="http://schemas.openxmlformats.org/package/2006/digital-signature" SourceId="rId12"/>
            <mdssi:RelationshipReference xmlns:mdssi="http://schemas.openxmlformats.org/package/2006/digital-signature" SourceId="rId17"/>
            <mdssi:RelationshipReference xmlns:mdssi="http://schemas.openxmlformats.org/package/2006/digital-signature" SourceId="rId2"/>
            <mdssi:RelationshipReference xmlns:mdssi="http://schemas.openxmlformats.org/package/2006/digital-signature" SourceId="rId16"/>
            <mdssi:RelationshipReference xmlns:mdssi="http://schemas.openxmlformats.org/package/2006/digital-signature" SourceId="rId20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11"/>
          </Transform>
          <Transform Algorithm="http://www.w3.org/TR/2001/REC-xml-c14n-20010315"/>
        </Transforms>
        <DigestMethod Algorithm="http://www.w3.org/2001/04/xmlenc#sha256"/>
        <DigestValue>iKGbRUGih3Z05j83fniKA/g1vJx0gQ5vvayOzXpwCj8=</DigestValue>
      </Reference>
      <Reference URI="/xl/calcChain.xml?ContentType=application/vnd.openxmlformats-officedocument.spreadsheetml.calcChain+xml">
        <DigestMethod Algorithm="http://www.w3.org/2001/04/xmlenc#sha256"/>
        <DigestValue>Yu8cKgfMpkAkPTi3xL1HKEp1dIU/ffGDpQv4a5TL5O4=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1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HKLkyK+cCxDfx6AK7JJczcjttDSSh5FDL1PQYt6e0vI=</DigestValue>
      </Reference>
      <Reference URI="/xl/drawings/_rels/drawing1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HKLkyK+cCxDfx6AK7JJczcjttDSSh5FDL1PQYt6e0vI=</DigestValue>
      </Reference>
      <Reference URI="/xl/drawings/_rels/drawing1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HKLkyK+cCxDfx6AK7JJczcjttDSSh5FDL1PQYt6e0vI=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HKLkyK+cCxDfx6AK7JJczcjttDSSh5FDL1PQYt6e0vI=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HKLkyK+cCxDfx6AK7JJczcjttDSSh5FDL1PQYt6e0vI=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p7KvYyWMINpSXbfLA/QQZ5zd6sJFfM/Hg+oGJ71yuUY=</DigestValue>
      </Reference>
      <Reference URI="/xl/drawings/_rels/vmlDrawing10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1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1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1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1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3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5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6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7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8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_rels/vmlDrawing9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rZlRfGZnw17KFUlOrAHS9vgQGJds3OOnwZpUniCcoDg=</DigestValue>
      </Reference>
      <Reference URI="/xl/drawings/drawing1.xml?ContentType=application/vnd.openxmlformats-officedocument.drawing+xml">
        <DigestMethod Algorithm="http://www.w3.org/2001/04/xmlenc#sha256"/>
        <DigestValue>utAzNVz8/0OiUiFkyK01E4Fp/VVZiCCpgmhLv3sfE9A=</DigestValue>
      </Reference>
      <Reference URI="/xl/drawings/drawing10.xml?ContentType=application/vnd.openxmlformats-officedocument.drawing+xml">
        <DigestMethod Algorithm="http://www.w3.org/2001/04/xmlenc#sha256"/>
        <DigestValue>KvaXs6Lm1Kb6+pJUsawm7T7Ec/58FhB5SiTB6tiJtSQ=</DigestValue>
      </Reference>
      <Reference URI="/xl/drawings/drawing11.xml?ContentType=application/vnd.openxmlformats-officedocument.drawing+xml">
        <DigestMethod Algorithm="http://www.w3.org/2001/04/xmlenc#sha256"/>
        <DigestValue>kVmGYgpXF9lb5f5+Xgqqbcep6HJfVWSktERSKT7dVnU=</DigestValue>
      </Reference>
      <Reference URI="/xl/drawings/drawing12.xml?ContentType=application/vnd.openxmlformats-officedocument.drawing+xml">
        <DigestMethod Algorithm="http://www.w3.org/2001/04/xmlenc#sha256"/>
        <DigestValue>HNn8Rpa+s+axQkJFQp2JwmcGVlzW5lec+jdDc0PqFHw=</DigestValue>
      </Reference>
      <Reference URI="/xl/drawings/drawing13.xml?ContentType=application/vnd.openxmlformats-officedocument.drawing+xml">
        <DigestMethod Algorithm="http://www.w3.org/2001/04/xmlenc#sha256"/>
        <DigestValue>nD5+XluGiD7Cw7FJmWDAG2W1Fw80fQZKT6dQFxZWMhg=</DigestValue>
      </Reference>
      <Reference URI="/xl/drawings/drawing14.xml?ContentType=application/vnd.openxmlformats-officedocument.drawing+xml">
        <DigestMethod Algorithm="http://www.w3.org/2001/04/xmlenc#sha256"/>
        <DigestValue>B0EKqUPA9JEQJMsTl183iCEvRQV+o3pyEQvM1GgxF0U=</DigestValue>
      </Reference>
      <Reference URI="/xl/drawings/drawing15.xml?ContentType=application/vnd.openxmlformats-officedocument.drawing+xml">
        <DigestMethod Algorithm="http://www.w3.org/2001/04/xmlenc#sha256"/>
        <DigestValue>qc3E+4h7841Nug2boIdb+vaaJcPjFUQ5rbOucK46tKo=</DigestValue>
      </Reference>
      <Reference URI="/xl/drawings/drawing16.xml?ContentType=application/vnd.openxmlformats-officedocument.drawing+xml">
        <DigestMethod Algorithm="http://www.w3.org/2001/04/xmlenc#sha256"/>
        <DigestValue>EMTKxmVsbtJWy9uOuDUmT7I6eixEc0IhgBE74Abbhso=</DigestValue>
      </Reference>
      <Reference URI="/xl/drawings/drawing17.xml?ContentType=application/vnd.openxmlformats-officedocument.drawing+xml">
        <DigestMethod Algorithm="http://www.w3.org/2001/04/xmlenc#sha256"/>
        <DigestValue>tM6b/f7G67QTrIQEMTSL2ce1HmROAGU4KoWggQH4by8=</DigestValue>
      </Reference>
      <Reference URI="/xl/drawings/drawing18.xml?ContentType=application/vnd.openxmlformats-officedocument.drawing+xml">
        <DigestMethod Algorithm="http://www.w3.org/2001/04/xmlenc#sha256"/>
        <DigestValue>SYgWp4oXARAY70MxXrv7FRzCHc0LLSsNZbEHg6qQ9g8=</DigestValue>
      </Reference>
      <Reference URI="/xl/drawings/drawing19.xml?ContentType=application/vnd.openxmlformats-officedocument.drawing+xml">
        <DigestMethod Algorithm="http://www.w3.org/2001/04/xmlenc#sha256"/>
        <DigestValue>TwEL5jeRqSm7LO2kEA2NDPEvf8+eS8Aqp5eksTiq2rw=</DigestValue>
      </Reference>
      <Reference URI="/xl/drawings/drawing2.xml?ContentType=application/vnd.openxmlformats-officedocument.drawing+xml">
        <DigestMethod Algorithm="http://www.w3.org/2001/04/xmlenc#sha256"/>
        <DigestValue>lXJ5kZjMW6Ljy+sCUNjvQWuyTFMVXEVmpNSieg+FItU=</DigestValue>
      </Reference>
      <Reference URI="/xl/drawings/drawing3.xml?ContentType=application/vnd.openxmlformats-officedocument.drawing+xml">
        <DigestMethod Algorithm="http://www.w3.org/2001/04/xmlenc#sha256"/>
        <DigestValue>GKPWq3JaSsdxELmGMn5HurPlgbw4vWKWtw7r63D9O6c=</DigestValue>
      </Reference>
      <Reference URI="/xl/drawings/drawing4.xml?ContentType=application/vnd.openxmlformats-officedocument.drawing+xml">
        <DigestMethod Algorithm="http://www.w3.org/2001/04/xmlenc#sha256"/>
        <DigestValue>cOSDsAqfKgcMZoHNmp9id604jIEwMrWIcZJfxs1Txfg=</DigestValue>
      </Reference>
      <Reference URI="/xl/drawings/drawing5.xml?ContentType=application/vnd.openxmlformats-officedocument.drawing+xml">
        <DigestMethod Algorithm="http://www.w3.org/2001/04/xmlenc#sha256"/>
        <DigestValue>XgbmBfTosM090gx28T3zeKQFtjZusT83dc1ow2ePkiY=</DigestValue>
      </Reference>
      <Reference URI="/xl/drawings/drawing6.xml?ContentType=application/vnd.openxmlformats-officedocument.drawing+xml">
        <DigestMethod Algorithm="http://www.w3.org/2001/04/xmlenc#sha256"/>
        <DigestValue>BUFCf0+i3j3I67AhY1jXtEjYVDPJesDnpMYHzDMXf7Y=</DigestValue>
      </Reference>
      <Reference URI="/xl/drawings/drawing7.xml?ContentType=application/vnd.openxmlformats-officedocument.drawing+xml">
        <DigestMethod Algorithm="http://www.w3.org/2001/04/xmlenc#sha256"/>
        <DigestValue>Z/qAL83n+93S+SbdEsMQV+TOZdlQGeu9ZDuHBy/TrNI=</DigestValue>
      </Reference>
      <Reference URI="/xl/drawings/drawing8.xml?ContentType=application/vnd.openxmlformats-officedocument.drawing+xml">
        <DigestMethod Algorithm="http://www.w3.org/2001/04/xmlenc#sha256"/>
        <DigestValue>ikr39Cd29L9UgqtizrveBc8EN0ft8XV5rnm394IIG80=</DigestValue>
      </Reference>
      <Reference URI="/xl/drawings/drawing9.xml?ContentType=application/vnd.openxmlformats-officedocument.drawing+xml">
        <DigestMethod Algorithm="http://www.w3.org/2001/04/xmlenc#sha256"/>
        <DigestValue>6ZAhkkiR+MK12P2ryDoEoenttyNW9FBxGtL6aSSoLNI=</DigestValue>
      </Reference>
      <Reference URI="/xl/drawings/vmlDrawing1.vml?ContentType=application/vnd.openxmlformats-officedocument.vmlDrawing">
        <DigestMethod Algorithm="http://www.w3.org/2001/04/xmlenc#sha256"/>
        <DigestValue>5Oy6te6SlPGsWNwdG26bah8le1Ozhps7eNznfZAt7YM=</DigestValue>
      </Reference>
      <Reference URI="/xl/drawings/vmlDrawing10.vml?ContentType=application/vnd.openxmlformats-officedocument.vmlDrawing">
        <DigestMethod Algorithm="http://www.w3.org/2001/04/xmlenc#sha256"/>
        <DigestValue>IcFoXZMprM8CiVSGEiRS05TCdn0kxEt3K4XxGWmzLxM=</DigestValue>
      </Reference>
      <Reference URI="/xl/drawings/vmlDrawing11.vml?ContentType=application/vnd.openxmlformats-officedocument.vmlDrawing">
        <DigestMethod Algorithm="http://www.w3.org/2001/04/xmlenc#sha256"/>
        <DigestValue>tVQYZqd2o6Rhx3Xk0kqIDByDHnoUS9JbvKM+6unrMN8=</DigestValue>
      </Reference>
      <Reference URI="/xl/drawings/vmlDrawing12.vml?ContentType=application/vnd.openxmlformats-officedocument.vmlDrawing">
        <DigestMethod Algorithm="http://www.w3.org/2001/04/xmlenc#sha256"/>
        <DigestValue>A4/LstOofiCa4cICgqLo7TDYNFMNOe5IkLYAnry+g/E=</DigestValue>
      </Reference>
      <Reference URI="/xl/drawings/vmlDrawing13.vml?ContentType=application/vnd.openxmlformats-officedocument.vmlDrawing">
        <DigestMethod Algorithm="http://www.w3.org/2001/04/xmlenc#sha256"/>
        <DigestValue>lLTcDAmLFJ21qfizdu8H1M8NRaaYYA9WHOoYkIjuXKo=</DigestValue>
      </Reference>
      <Reference URI="/xl/drawings/vmlDrawing14.vml?ContentType=application/vnd.openxmlformats-officedocument.vmlDrawing">
        <DigestMethod Algorithm="http://www.w3.org/2001/04/xmlenc#sha256"/>
        <DigestValue>egGhLXjLTM68819zuKsGFsUfMVwKhE4rcVbECOysaJA=</DigestValue>
      </Reference>
      <Reference URI="/xl/drawings/vmlDrawing2.vml?ContentType=application/vnd.openxmlformats-officedocument.vmlDrawing">
        <DigestMethod Algorithm="http://www.w3.org/2001/04/xmlenc#sha256"/>
        <DigestValue>L9gyxLFldarJUc12oMo8XCDyCSeVhKjW7wRPjnUh5aM=</DigestValue>
      </Reference>
      <Reference URI="/xl/drawings/vmlDrawing3.vml?ContentType=application/vnd.openxmlformats-officedocument.vmlDrawing">
        <DigestMethod Algorithm="http://www.w3.org/2001/04/xmlenc#sha256"/>
        <DigestValue>TqnGccMNSu/IbGVprG34ZsmnvyMNmVhtHN/wx3F8few=</DigestValue>
      </Reference>
      <Reference URI="/xl/drawings/vmlDrawing4.vml?ContentType=application/vnd.openxmlformats-officedocument.vmlDrawing">
        <DigestMethod Algorithm="http://www.w3.org/2001/04/xmlenc#sha256"/>
        <DigestValue>f9oIifvnWcYEmA+bFN4oPbUYSVgXc5AtuRa1eoXX/jw=</DigestValue>
      </Reference>
      <Reference URI="/xl/drawings/vmlDrawing5.vml?ContentType=application/vnd.openxmlformats-officedocument.vmlDrawing">
        <DigestMethod Algorithm="http://www.w3.org/2001/04/xmlenc#sha256"/>
        <DigestValue>ucYiaXr6gIKzItP9/5fUbP18rJOUc6EDw0/Ct7pFu90=</DigestValue>
      </Reference>
      <Reference URI="/xl/drawings/vmlDrawing6.vml?ContentType=application/vnd.openxmlformats-officedocument.vmlDrawing">
        <DigestMethod Algorithm="http://www.w3.org/2001/04/xmlenc#sha256"/>
        <DigestValue>jF0hcHrWp2o7195So4d/VOnKS1AYgXn+0x2xOn/s+v4=</DigestValue>
      </Reference>
      <Reference URI="/xl/drawings/vmlDrawing7.vml?ContentType=application/vnd.openxmlformats-officedocument.vmlDrawing">
        <DigestMethod Algorithm="http://www.w3.org/2001/04/xmlenc#sha256"/>
        <DigestValue>LJ+x7ckFldODynFn623ABmxSfyuQuXceRDJ9QT12DGw=</DigestValue>
      </Reference>
      <Reference URI="/xl/drawings/vmlDrawing8.vml?ContentType=application/vnd.openxmlformats-officedocument.vmlDrawing">
        <DigestMethod Algorithm="http://www.w3.org/2001/04/xmlenc#sha256"/>
        <DigestValue>0MzgQL6X2xATb5/sbZU3/22SuTESSr6DPlgcfWpkx3Q=</DigestValue>
      </Reference>
      <Reference URI="/xl/drawings/vmlDrawing9.vml?ContentType=application/vnd.openxmlformats-officedocument.vmlDrawing">
        <DigestMethod Algorithm="http://www.w3.org/2001/04/xmlenc#sha256"/>
        <DigestValue>AbhiGBftAwe+NFZQuop3lJuALVaAU+JdttfEMl43aOc=</DigestValue>
      </Reference>
      <Reference URI="/xl/embeddings/oleObject1.bin?ContentType=application/vnd.openxmlformats-officedocument.oleObject">
        <DigestMethod Algorithm="http://www.w3.org/2001/04/xmlenc#sha256"/>
        <DigestValue>UA2CV8GaJT2vEV3KcIP3wZ+JCBCiIXmwFnlHXAnV5mU=</DigestValue>
      </Reference>
      <Reference URI="/xl/embeddings/oleObject10.bin?ContentType=application/vnd.openxmlformats-officedocument.oleObject">
        <DigestMethod Algorithm="http://www.w3.org/2001/04/xmlenc#sha256"/>
        <DigestValue>s8GE1Z3lJcRpwp2IzYj1vnFLsDmQQo3DGOXtau3LSqc=</DigestValue>
      </Reference>
      <Reference URI="/xl/embeddings/oleObject11.bin?ContentType=application/vnd.openxmlformats-officedocument.oleObject">
        <DigestMethod Algorithm="http://www.w3.org/2001/04/xmlenc#sha256"/>
        <DigestValue>1yKJU+c+dsjcxaMovP/buNUP7c11SyHEgbHt6ppHGVI=</DigestValue>
      </Reference>
      <Reference URI="/xl/embeddings/oleObject12.bin?ContentType=application/vnd.openxmlformats-officedocument.oleObject">
        <DigestMethod Algorithm="http://www.w3.org/2001/04/xmlenc#sha256"/>
        <DigestValue>UFpOODr2y/4TPon0iuruDKyJn/XkXEcuetleJ1I83Ig=</DigestValue>
      </Reference>
      <Reference URI="/xl/embeddings/oleObject13.bin?ContentType=application/vnd.openxmlformats-officedocument.oleObject">
        <DigestMethod Algorithm="http://www.w3.org/2001/04/xmlenc#sha256"/>
        <DigestValue>UFpOODr2y/4TPon0iuruDKyJn/XkXEcuetleJ1I83Ig=</DigestValue>
      </Reference>
      <Reference URI="/xl/embeddings/oleObject14.bin?ContentType=application/vnd.openxmlformats-officedocument.oleObject">
        <DigestMethod Algorithm="http://www.w3.org/2001/04/xmlenc#sha256"/>
        <DigestValue>NS+6/vTFu7Gcli8Ol/2bQUv5RMc203Tc/s8Jrs9rNIA=</DigestValue>
      </Reference>
      <Reference URI="/xl/embeddings/oleObject15.bin?ContentType=application/vnd.openxmlformats-officedocument.oleObject">
        <DigestMethod Algorithm="http://www.w3.org/2001/04/xmlenc#sha256"/>
        <DigestValue>NS+6/vTFu7Gcli8Ol/2bQUv5RMc203Tc/s8Jrs9rNIA=</DigestValue>
      </Reference>
      <Reference URI="/xl/embeddings/oleObject2.bin?ContentType=application/vnd.openxmlformats-officedocument.oleObject">
        <DigestMethod Algorithm="http://www.w3.org/2001/04/xmlenc#sha256"/>
        <DigestValue>EK3zFQRivWaugnf1rBybfQ64k6TxAvib6N1dDS3IP+0=</DigestValue>
      </Reference>
      <Reference URI="/xl/embeddings/oleObject3.bin?ContentType=application/vnd.openxmlformats-officedocument.oleObject">
        <DigestMethod Algorithm="http://www.w3.org/2001/04/xmlenc#sha256"/>
        <DigestValue>Nc+9Hs2c4NW4p5Ud4w87qBx6xFRDBze3XvhImhEY7xM=</DigestValue>
      </Reference>
      <Reference URI="/xl/embeddings/oleObject4.bin?ContentType=application/vnd.openxmlformats-officedocument.oleObject">
        <DigestMethod Algorithm="http://www.w3.org/2001/04/xmlenc#sha256"/>
        <DigestValue>gj14IIS1+MzIUhkBFUOTm6E0nrHbdWcSz3UeGcvfShU=</DigestValue>
      </Reference>
      <Reference URI="/xl/embeddings/oleObject5.bin?ContentType=application/vnd.openxmlformats-officedocument.oleObject">
        <DigestMethod Algorithm="http://www.w3.org/2001/04/xmlenc#sha256"/>
        <DigestValue>oZ8hx90WencmIBKBWzYmRApHT1EzxgbpzsLijrwEU6I=</DigestValue>
      </Reference>
      <Reference URI="/xl/embeddings/oleObject6.bin?ContentType=application/vnd.openxmlformats-officedocument.oleObject">
        <DigestMethod Algorithm="http://www.w3.org/2001/04/xmlenc#sha256"/>
        <DigestValue>jkUMSAwywkcJh65F2xNg1tqwdY64asn568ed88F+1WU=</DigestValue>
      </Reference>
      <Reference URI="/xl/embeddings/oleObject7.bin?ContentType=application/vnd.openxmlformats-officedocument.oleObject">
        <DigestMethod Algorithm="http://www.w3.org/2001/04/xmlenc#sha256"/>
        <DigestValue>jkUMSAwywkcJh65F2xNg1tqwdY64asn568ed88F+1WU=</DigestValue>
      </Reference>
      <Reference URI="/xl/embeddings/oleObject8.bin?ContentType=application/vnd.openxmlformats-officedocument.oleObject">
        <DigestMethod Algorithm="http://www.w3.org/2001/04/xmlenc#sha256"/>
        <DigestValue>s8GE1Z3lJcRpwp2IzYj1vnFLsDmQQo3DGOXtau3LSqc=</DigestValue>
      </Reference>
      <Reference URI="/xl/embeddings/oleObject9.bin?ContentType=application/vnd.openxmlformats-officedocument.oleObject">
        <DigestMethod Algorithm="http://www.w3.org/2001/04/xmlenc#sha256"/>
        <DigestValue>s8GE1Z3lJcRpwp2IzYj1vnFLsDmQQo3DGOXtau3LSqc=</DigestValue>
      </Reference>
      <Reference URI="/xl/media/image1.png?ContentType=image/png">
        <DigestMethod Algorithm="http://www.w3.org/2001/04/xmlenc#sha256"/>
        <DigestValue>9A3IJPW+q6M5lsjtb0UKniGkXwbFtIE7ui4N4/+KaGw=</DigestValue>
      </Reference>
      <Reference URI="/xl/media/image2.wmf?ContentType=image/x-wmf">
        <DigestMethod Algorithm="http://www.w3.org/2001/04/xmlenc#sha256"/>
        <DigestValue>YgnBhKuNM85UJYt8St7iYVI7h/JHpjPlEOorjMSn4uU=</DigestValue>
      </Reference>
      <Reference URI="/xl/media/image3.emf?ContentType=image/x-emf">
        <DigestMethod Algorithm="http://www.w3.org/2001/04/xmlenc#sha256"/>
        <DigestValue>jPRnAZdmSn3QQwTquZqZD7p4yXzEe0bb37u19lOiwnw=</DigestValue>
      </Reference>
      <Reference URI="/xl/media/image4.emf?ContentType=image/x-emf">
        <DigestMethod Algorithm="http://www.w3.org/2001/04/xmlenc#sha256"/>
        <DigestValue>jPRnAZdmSn3QQwTquZqZD7p4yXzEe0bb37u19lOiwnw=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PuP3ZUTQQ3A4R71PEzIdQvOzp50V+ln5o3dT0qoxIH0=</DigestValue>
      </Reference>
      <Reference URI="/xl/printerSettings/printerSettings10.bin?ContentType=application/vnd.openxmlformats-officedocument.spreadsheetml.printerSettings">
        <DigestMethod Algorithm="http://www.w3.org/2001/04/xmlenc#sha256"/>
        <DigestValue>PuP3ZUTQQ3A4R71PEzIdQvOzp50V+ln5o3dT0qoxIH0=</DigestValue>
      </Reference>
      <Reference URI="/xl/printerSettings/printerSettings11.bin?ContentType=application/vnd.openxmlformats-officedocument.spreadsheetml.printerSettings">
        <DigestMethod Algorithm="http://www.w3.org/2001/04/xmlenc#sha256"/>
        <DigestValue>gNUMJDtuAE6Xn3V3JVdgpJttkKH/xPDuP6m1V8NxPLM=</DigestValue>
      </Reference>
      <Reference URI="/xl/printerSettings/printerSettings12.bin?ContentType=application/vnd.openxmlformats-officedocument.spreadsheetml.printerSettings">
        <DigestMethod Algorithm="http://www.w3.org/2001/04/xmlenc#sha256"/>
        <DigestValue>PuP3ZUTQQ3A4R71PEzIdQvOzp50V+ln5o3dT0qoxIH0=</DigestValue>
      </Reference>
      <Reference URI="/xl/printerSettings/printerSettings13.bin?ContentType=application/vnd.openxmlformats-officedocument.spreadsheetml.printerSettings">
        <DigestMethod Algorithm="http://www.w3.org/2001/04/xmlenc#sha256"/>
        <DigestValue>PuP3ZUTQQ3A4R71PEzIdQvOzp50V+ln5o3dT0qoxIH0=</DigestValue>
      </Reference>
      <Reference URI="/xl/printerSettings/printerSettings14.bin?ContentType=application/vnd.openxmlformats-officedocument.spreadsheetml.printerSettings">
        <DigestMethod Algorithm="http://www.w3.org/2001/04/xmlenc#sha256"/>
        <DigestValue>PuP3ZUTQQ3A4R71PEzIdQvOzp50V+ln5o3dT0qoxIH0=</DigestValue>
      </Reference>
      <Reference URI="/xl/printerSettings/printerSettings15.bin?ContentType=application/vnd.openxmlformats-officedocument.spreadsheetml.printerSettings">
        <DigestMethod Algorithm="http://www.w3.org/2001/04/xmlenc#sha256"/>
        <DigestValue>PuP3ZUTQQ3A4R71PEzIdQvOzp50V+ln5o3dT0qoxIH0=</DigestValue>
      </Reference>
      <Reference URI="/xl/printerSettings/printerSettings16.bin?ContentType=application/vnd.openxmlformats-officedocument.spreadsheetml.printerSettings">
        <DigestMethod Algorithm="http://www.w3.org/2001/04/xmlenc#sha256"/>
        <DigestValue>PuP3ZUTQQ3A4R71PEzIdQvOzp50V+ln5o3dT0qoxIH0=</DigestValue>
      </Reference>
      <Reference URI="/xl/printerSettings/printerSettings17.bin?ContentType=application/vnd.openxmlformats-officedocument.spreadsheetml.printerSettings">
        <DigestMethod Algorithm="http://www.w3.org/2001/04/xmlenc#sha256"/>
        <DigestValue>PuP3ZUTQQ3A4R71PEzIdQvOzp50V+ln5o3dT0qoxIH0=</DigestValue>
      </Reference>
      <Reference URI="/xl/printerSettings/printerSettings18.bin?ContentType=application/vnd.openxmlformats-officedocument.spreadsheetml.printerSettings">
        <DigestMethod Algorithm="http://www.w3.org/2001/04/xmlenc#sha256"/>
        <DigestValue>PuP3ZUTQQ3A4R71PEzIdQvOzp50V+ln5o3dT0qoxIH0=</DigestValue>
      </Reference>
      <Reference URI="/xl/printerSettings/printerSettings19.bin?ContentType=application/vnd.openxmlformats-officedocument.spreadsheetml.printerSettings">
        <DigestMethod Algorithm="http://www.w3.org/2001/04/xmlenc#sha256"/>
        <DigestValue>UbL9PWaREPk6ywk41iL5eYyuvSBpO63odGrRInlyDxQ=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gNUMJDtuAE6Xn3V3JVdgpJttkKH/xPDuP6m1V8NxPLM=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PuP3ZUTQQ3A4R71PEzIdQvOzp50V+ln5o3dT0qoxIH0=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gNUMJDtuAE6Xn3V3JVdgpJttkKH/xPDuP6m1V8NxPLM=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PuP3ZUTQQ3A4R71PEzIdQvOzp50V+ln5o3dT0qoxIH0=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9PMtu6YAUZl6xvNg7/ZYhcfGAoxa/AZXRn8Jfc4m9gs=</DigestValue>
      </Reference>
      <Reference URI="/xl/printerSettings/printerSettings7.bin?ContentType=application/vnd.openxmlformats-officedocument.spreadsheetml.printerSettings">
        <DigestMethod Algorithm="http://www.w3.org/2001/04/xmlenc#sha256"/>
        <DigestValue>gNUMJDtuAE6Xn3V3JVdgpJttkKH/xPDuP6m1V8NxPLM=</DigestValue>
      </Reference>
      <Reference URI="/xl/printerSettings/printerSettings8.bin?ContentType=application/vnd.openxmlformats-officedocument.spreadsheetml.printerSettings">
        <DigestMethod Algorithm="http://www.w3.org/2001/04/xmlenc#sha256"/>
        <DigestValue>gNUMJDtuAE6Xn3V3JVdgpJttkKH/xPDuP6m1V8NxPLM=</DigestValue>
      </Reference>
      <Reference URI="/xl/printerSettings/printerSettings9.bin?ContentType=application/vnd.openxmlformats-officedocument.spreadsheetml.printerSettings">
        <DigestMethod Algorithm="http://www.w3.org/2001/04/xmlenc#sha256"/>
        <DigestValue>gNUMJDtuAE6Xn3V3JVdgpJttkKH/xPDuP6m1V8NxPLM=</DigestValue>
      </Reference>
      <Reference URI="/xl/sharedStrings.xml?ContentType=application/vnd.openxmlformats-officedocument.spreadsheetml.sharedStrings+xml">
        <DigestMethod Algorithm="http://www.w3.org/2001/04/xmlenc#sha256"/>
        <DigestValue>85IjYkzeDbGH6Cjo6Q6k+aK9g3qmm3PdfK18j8B0VC8=</DigestValue>
      </Reference>
      <Reference URI="/xl/styles.xml?ContentType=application/vnd.openxmlformats-officedocument.spreadsheetml.styles+xml">
        <DigestMethod Algorithm="http://www.w3.org/2001/04/xmlenc#sha256"/>
        <DigestValue>YE6XORUdBA+wWSz/6vDOZccgCyzVRlyDrOL3YwKRAPs=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MgzEwf9OQMbCY7NelwvcP/0tej6oQ7pBP+YzGKF7ijg=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oY0oKg4yB0FiSyDpS+lW7ZLMeZcI5wvg+y8nqaThVbI=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XMXB37rLVkRpjJ0mS2Y/Ox+zpzFDiTzbNy8aFLZmG2Q=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YBjZ4yv7UYdhBBhvO9fyELZXF7NVNoKMBUKMYcbEiS0=</DigestValue>
      </Reference>
      <Reference URI="/xl/worksheets/_rels/sheet1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LIUuHI9WyENWyCol/qIZNDzCdlvSOSdHPifzx+iWRMI=</DigestValue>
      </Reference>
      <Reference URI="/xl/worksheets/_rels/sheet1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7mzJ8D63IdV4PLMcQ7AjxYE4LBmp/Y+hoPezlFGJSlQ=</DigestValue>
      </Reference>
      <Reference URI="/xl/worksheets/_rels/sheet1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cNI0TT94H/LRzw70Oc6sRjrUP0SGFDPDxl6HXPf/6dU=</DigestValue>
      </Reference>
      <Reference URI="/xl/worksheets/_rels/sheet1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aaUcRCvlTUSvYvPdloS3Nn5fpHbZ1KyfIG1ZZ8gFIh8=</DigestValue>
      </Reference>
      <Reference URI="/xl/worksheets/_rels/sheet1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IQILNLxMZuNQyrqXvaOjuoyKe8Uwk4sqng8LhPf7Z5U=</DigestValue>
      </Reference>
      <Reference URI="/xl/worksheets/_rels/sheet1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3EFCoJP7ifyySvEb6sRl69VZmMEijuWu+DwqVOqUwh4=</DigestValue>
      </Reference>
      <Reference URI="/xl/worksheets/_rels/sheet1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wGmBVCE4HfYpM1kXE1ib21idIjyeKSgYNkjm2hHK/fo=</DigestValue>
      </Reference>
      <Reference URI="/xl/worksheets/_rels/sheet1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1FCniD4lHEMab0J9eJ3ec2bMqFDgBFKCPealtV1DXhQ=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XCRutMCp+dAce3OWVuueWEdsdgh7Pm+4xvkrE22r7hU=</DigestValue>
      </Reference>
      <Reference URI="/xl/worksheets/_rels/sheet20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oCA/gRRRvc+jJc1iCaZLWrOziIRnDRXjxvYvv33q2GU=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Ic2lOuRXtCfhiDdA3NrsRd2rlV26r1nMtKWsG4NJYWE=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f/iHIj5EXWJqEOYUDE+hDDONcWEy7b8EEin33f9rUfg=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qJ2VnW14BASAuGgKrQfdpUCEJUNM1FUORPB/C1PJTsQ=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AYZW/RFeNVeVB7ZJXdtkXQMuKZ3sj5LqO3MnRXQI/F8=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lZ2pcTwI9O/uABXBELSnH5tXo7zl1+iakXzOFQgy0I0=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9FZun2buL7i++0iX1pXO6SWrtBwOKX1no2RLcYoh4mQ=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SbkcBF+Rl8qGZFttBVGaxpQAd+qUogsvdaXoo2HrrM8=</DigestValue>
      </Reference>
      <Reference URI="/xl/worksheets/sheet1.xml?ContentType=application/vnd.openxmlformats-officedocument.spreadsheetml.worksheet+xml">
        <DigestMethod Algorithm="http://www.w3.org/2001/04/xmlenc#sha256"/>
        <DigestValue>4z/D+blV3BaPNm0iaQtICfskkgBc0gFHk7rwv9strHE=</DigestValue>
      </Reference>
      <Reference URI="/xl/worksheets/sheet10.xml?ContentType=application/vnd.openxmlformats-officedocument.spreadsheetml.worksheet+xml">
        <DigestMethod Algorithm="http://www.w3.org/2001/04/xmlenc#sha256"/>
        <DigestValue>cRqzvg2uXBR4UFTQDQgCBRngDJve6Xrav7V+58AbMjA=</DigestValue>
      </Reference>
      <Reference URI="/xl/worksheets/sheet11.xml?ContentType=application/vnd.openxmlformats-officedocument.spreadsheetml.worksheet+xml">
        <DigestMethod Algorithm="http://www.w3.org/2001/04/xmlenc#sha256"/>
        <DigestValue>iIhhAR50ih+Xhh7PBbCg7v5fm2sXmVtnW68nTT/6SNc=</DigestValue>
      </Reference>
      <Reference URI="/xl/worksheets/sheet12.xml?ContentType=application/vnd.openxmlformats-officedocument.spreadsheetml.worksheet+xml">
        <DigestMethod Algorithm="http://www.w3.org/2001/04/xmlenc#sha256"/>
        <DigestValue>eGiv6cSHMcB0U7bP532t0hjGXMeLoDCjCW7O3kipqF0=</DigestValue>
      </Reference>
      <Reference URI="/xl/worksheets/sheet13.xml?ContentType=application/vnd.openxmlformats-officedocument.spreadsheetml.worksheet+xml">
        <DigestMethod Algorithm="http://www.w3.org/2001/04/xmlenc#sha256"/>
        <DigestValue>Nk+51G2Gjes+yne+churt23ncu0cnebnewOrIiAgswo=</DigestValue>
      </Reference>
      <Reference URI="/xl/worksheets/sheet14.xml?ContentType=application/vnd.openxmlformats-officedocument.spreadsheetml.worksheet+xml">
        <DigestMethod Algorithm="http://www.w3.org/2001/04/xmlenc#sha256"/>
        <DigestValue>pHnsv9NBJaHO6GSlVJSjRmlmo0qaAnvihPkduZJgNlc=</DigestValue>
      </Reference>
      <Reference URI="/xl/worksheets/sheet15.xml?ContentType=application/vnd.openxmlformats-officedocument.spreadsheetml.worksheet+xml">
        <DigestMethod Algorithm="http://www.w3.org/2001/04/xmlenc#sha256"/>
        <DigestValue>U1TrRloq0VUkbGPCuh+Eld+/KY1VV121TaFsdInezzw=</DigestValue>
      </Reference>
      <Reference URI="/xl/worksheets/sheet16.xml?ContentType=application/vnd.openxmlformats-officedocument.spreadsheetml.worksheet+xml">
        <DigestMethod Algorithm="http://www.w3.org/2001/04/xmlenc#sha256"/>
        <DigestValue>94eSC/aI8j5zuugCUlRRX6NAZ0RUCBm4FrJVENPVLEU=</DigestValue>
      </Reference>
      <Reference URI="/xl/worksheets/sheet17.xml?ContentType=application/vnd.openxmlformats-officedocument.spreadsheetml.worksheet+xml">
        <DigestMethod Algorithm="http://www.w3.org/2001/04/xmlenc#sha256"/>
        <DigestValue>9nKjV060vCkSnAf3luDuD+D6OkgbNjXukRQp+5T9AQw=</DigestValue>
      </Reference>
      <Reference URI="/xl/worksheets/sheet18.xml?ContentType=application/vnd.openxmlformats-officedocument.spreadsheetml.worksheet+xml">
        <DigestMethod Algorithm="http://www.w3.org/2001/04/xmlenc#sha256"/>
        <DigestValue>Guk3Ht1Nj6BclfDDPFM6/gr7YIfX+KXScCNdzfTrvF0=</DigestValue>
      </Reference>
      <Reference URI="/xl/worksheets/sheet19.xml?ContentType=application/vnd.openxmlformats-officedocument.spreadsheetml.worksheet+xml">
        <DigestMethod Algorithm="http://www.w3.org/2001/04/xmlenc#sha256"/>
        <DigestValue>bkEfc4HrjWjPP5qhzl/E1nzme12FCCs8UTo/tU+SXCc=</DigestValue>
      </Reference>
      <Reference URI="/xl/worksheets/sheet2.xml?ContentType=application/vnd.openxmlformats-officedocument.spreadsheetml.worksheet+xml">
        <DigestMethod Algorithm="http://www.w3.org/2001/04/xmlenc#sha256"/>
        <DigestValue>VeTG1d6uB6gayRA4/IGDzffYD4N2EGx6Oaz+VoC+E4g=</DigestValue>
      </Reference>
      <Reference URI="/xl/worksheets/sheet20.xml?ContentType=application/vnd.openxmlformats-officedocument.spreadsheetml.worksheet+xml">
        <DigestMethod Algorithm="http://www.w3.org/2001/04/xmlenc#sha256"/>
        <DigestValue>t2kBw3j14v0S4keHmyG8ZOP2RiyVxTEcsgLjRUM/tQM=</DigestValue>
      </Reference>
      <Reference URI="/xl/worksheets/sheet3.xml?ContentType=application/vnd.openxmlformats-officedocument.spreadsheetml.worksheet+xml">
        <DigestMethod Algorithm="http://www.w3.org/2001/04/xmlenc#sha256"/>
        <DigestValue>TeBnxubZpmhwwRDfPOXczyX/scPkRw/4jTHkgQw2rMY=</DigestValue>
      </Reference>
      <Reference URI="/xl/worksheets/sheet4.xml?ContentType=application/vnd.openxmlformats-officedocument.spreadsheetml.worksheet+xml">
        <DigestMethod Algorithm="http://www.w3.org/2001/04/xmlenc#sha256"/>
        <DigestValue>IQ9pReoO0zUNciX+SPQ/xZ9Uv8qNvwkQkxyPKNSIT0A=</DigestValue>
      </Reference>
      <Reference URI="/xl/worksheets/sheet5.xml?ContentType=application/vnd.openxmlformats-officedocument.spreadsheetml.worksheet+xml">
        <DigestMethod Algorithm="http://www.w3.org/2001/04/xmlenc#sha256"/>
        <DigestValue>2jPAJcTxwDYiLCiwpu0WDx6lrWqH215vod2Avtql9JI=</DigestValue>
      </Reference>
      <Reference URI="/xl/worksheets/sheet6.xml?ContentType=application/vnd.openxmlformats-officedocument.spreadsheetml.worksheet+xml">
        <DigestMethod Algorithm="http://www.w3.org/2001/04/xmlenc#sha256"/>
        <DigestValue>6/w+KD6mTY46mdDSEbX+r0dubiM921ljFxXCv6F1bII=</DigestValue>
      </Reference>
      <Reference URI="/xl/worksheets/sheet7.xml?ContentType=application/vnd.openxmlformats-officedocument.spreadsheetml.worksheet+xml">
        <DigestMethod Algorithm="http://www.w3.org/2001/04/xmlenc#sha256"/>
        <DigestValue>nP+uRw87p1bt/1Vxu60SKmR+ok8sJuwuNKaqItGEVzQ=</DigestValue>
      </Reference>
      <Reference URI="/xl/worksheets/sheet8.xml?ContentType=application/vnd.openxmlformats-officedocument.spreadsheetml.worksheet+xml">
        <DigestMethod Algorithm="http://www.w3.org/2001/04/xmlenc#sha256"/>
        <DigestValue>qCGRpz+0QSZYoImXVBxL4rbYULzxiFMZn/ND5ix8IHU=</DigestValue>
      </Reference>
      <Reference URI="/xl/worksheets/sheet9.xml?ContentType=application/vnd.openxmlformats-officedocument.spreadsheetml.worksheet+xml">
        <DigestMethod Algorithm="http://www.w3.org/2001/04/xmlenc#sha256"/>
        <DigestValue>aYuNXlS+cdik+pBfudSrjKHrnB4JR5SRiBHS0fWT2t0=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2020-06-29T14:28:01Z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16.0</OfficeVersion>
          <ApplicationVersion>16.0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2020-06-29T14:28:01Z</xd:SigningTime>
          <xd:SigningCertificate>
            <xd:Cert>
              <xd:CertDigest>
                <DigestMethod Algorithm="http://www.w3.org/2001/04/xmlenc#sha256"/>
                <DigestValue>S9DPpGqr6rkjVyuBwO3oqeMpUEEN1qTNdEop/P7eJa0=</DigestValue>
              </xd:CertDigest>
              <xd:IssuerSerial>
                <X509IssuerName>C=PY, O=DOCUMENTA S.A., CN=CA-DOCUMENTA S.A., SERIALNUMBER=RUC 80050172-1</X509IssuerName>
                <X509SerialNumber>828061327564970461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qTCCBZGgAwIBAgIQWC+ij8rcjflWoRe765RflzANBgkqhkiG9w0BAQsFADBvMQswCQYDVQQGEwJQWTErMCkGA1UECgwiTWluaXN0ZXJpbyBkZSBJbmR1c3RyaWEgeSBDb21lcmNpbzEzMDEGA1UEAwwqQXV0b3JpZGFkIENlcnRpZmljYWRvcmEgUmHDrXogZGVsIFBhcmFndWF5MB4XDTE2MDEyMTE3MzkwN1oXDTI2MDEyMTE3MzkwN1owWzEXMBUGA1UEBRMOUlVDIDgwMDUwMTcyLTExGjAYBgNVBAMTEUNBLURPQ1VNRU5UQSBTLkEuMRcwFQYDVQQKEw5ET0NVTUVOVEEgUy5BLjELMAkGA1UEBhMCUFkwggIiMA0GCSqGSIb3DQEBAQUAA4ICDwAwggIKAoICAQD945XFHgasDzMiYEmYi3plyca69N8oZ2P/hk+D/VTF+X5H6btEEiBu1KNEf35B5e2pyeOAOBsduFcJAgh3tjNAQGcY057ad1eCdBf6pbXv8Mhio0jlcGSvlmF+OVTTYvTUwF2HbgHDqOiQDJpnDzMhVXmNKfKH7W62QYKp0fKB8F8li1ChNt30za2bqzeTntqq3kCXHlhbjHlLMHqV76MgsEeHuSJMtxOBbQatlxyJRmcEfUyF/hu8A8q3caWLFOzfsJbTfpAxkxo3/ewkRVF/SAj70/3VBrw+IY/9TTTeS2oYrWkurC3tT5KTmwr1mMKIBprkVRVqzWuh+4HyPmgF/u4kqI6A8xiA1mdsk+hCP5zICkEv+qwjP9mK4pq1gTvjvuQ6sbu2+qBaUi5nTr/L81Y5vSvLOR0Hod7GmCx9p7JWMzEVAGmh28F0ZqPt5Ry37w4DLdtrBJPzdyso36OZseNaXM3puukBisbv2vyt2ydUvuLwEbl2oYDKcvfifCLauqlgwCv5BKFuxBDL/KKaxnJZBYKbEtgY9ztwYEY8xyAbyQqH/JAB88VW04vw7GVkdUPu7mw1udKafyJXRrqlsrAbCTWdtwYuXJPj3mi/x3z6+Fg1+kx9izYU/5+DtGLhk3YN0eIObqtjUjBhqT+u1rJ3iZtalwRtDBhEb5ehrQIDAQABo4ICUzCCAk8wEgYDVR0TAQH/BAgwBgEB/wIBADAOBgNVHQ8BAf8EBAMCAQYwHQYDVR0OBBYEFEAmrCZcYo/G9QJU5I3BGibW7qWyMB8GA1UdIwQYMBaAFMLEEfIqaEQMACjsTNYp25L7Xr3WMIGJBggrBgEFBQcBAQR9MHswPgYIKwYBBQUHMAKGMmh0dHA6Ly93d3cuYWNyYWl6Lmdvdi5weS9jcnQvYWNfcmFpel9weV9zaGEyNTYuY3J0MDkGCCsGAQUFBzABhi1odHRwOi8vd3d3LmRvY3VtZW50YS5jb20ucHkvZmlybWFkaWdpdGFsL29jc3AwggEdBgNVHSAEggEUMIIBEDCCAQwGA1UdIDCCAQMwNgYIKwYBBQUHAgEWKmh0dHA6Ly93d3cuYWNyYWl6Lmdvdi5weS9jcHMvcG9saXRpY2FzLnBkZjBmBggrBgEFBQcCAjBaGlhDZXJ0aWZpY2Fkb3MgZW1pdGlkb3MgZGVudHJvIGRlbCBtYXJjbyBkZSBsYSBQS0kgUGFyYWd1YXkgYmFqbyBsYSBqZXJhcnF1aWEgZGUgc3UgQUNSYWl6MGEGCCsGAQUFBwICMFUaU0lzc3VlZCBDZXJ0aWZpY2F0ZXMgaW4gdGhlIHNjb3BlIG9mIHRoZSBQS0kgUGFyYWd1YXkgdW5kZXIgdGhlIGhpZXJhY2h5IG9mIFJPT1QgQ0EuMDwGA1UdHwQ1MDMwMaAvoC2GK2h0dHA6Ly93d3cuYWNyYWl6Lmdvdi5weS9hcmwvYWNfcmFpel9weS5jcmwwDQYJKoZIhvcNAQELBQADggIBAGK+wo/po7oT9Qq40OltXGGgBIA3i4NGFQ5UBsWU3tI+O3jNkBi/9k/BkYHVT9UxWNHUxoZw+QJsAKl5f8wQksVH18Scq5Z+RUSBQ7v1hvvH1m2P7FXcB0nf+nwDVoDyGv57EmhKofwQibUzKajDts6JrsXyugQhVbLynSCw4qPMJLpImpL21LxxVMcryQMYymYUAr3DrMLOUuXxKLXCSOf8oP/PSmBvKldr2xeGJ5kowMxq0Af8mn7+pnm3yi0Ons5plFugKv3eSAmBY3zBS5NGPt9FFY/9FeNbCNXLEIRhaCx3T/6lSfIJZU5fCfLUY3y0hkSwuoK1gf/hHFyqyN/PrJ8E9PbyEzpMYwc51K+PhRRMcrJaD9txveHz8XjDrjjoISL+ZV54LMzUi5sF++nG79TLxDaC4vBtg6I8mOooFqzbsYgM3R4SaElTQIv6dSEZX1wKJXh25RbldqePe4Alnwe3vU97ZrTEpKPQkRM4lPJVElOicbYR1Wx5xrvyFucagF6IVeP4IZLJt1L4rbiSzPq027Q8jECgeJeRQWVKS8nQ8KyMfA0tgAuL3Vtub5pSbMI3xqtQwdJtOgwFj2iVp1BQv3XegF6OySbw/sk46AGWOTwb6vwUPq5TfnuNzO92keBxGg+aWylEC25zYFPYpAq384g5lmVaV53zmp1f</xd:EncapsulatedX509Certificate>
            <xd:EncapsulatedX509Certificate>MIIF+TCCA+GgAwIBAgIQDCG0OEbFG/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/cm6CSmT+jjZqFSsUDVF/dhuVxBS93gNy7t8XCJBugnJ6t+HUiVeziPNNVoVn9tOhVFxeJrOlfJxmvl9TTax0QbTwJUmw3AiPNNd1rdJL1gsQCKV0h4f+5djd/ZbnOV8B9VYtXpU/E6csQHEkYodpkKUQswcftFPjcyhPDub8DoZfx1oBno0MJ0RhqDB6IxO5PHP5vbIggEDtezYneIyJsJyuC/KqeaJO30275dqN4rDZ8smOIOII/9L/z3agbfkiuc9vKgXi9N7UXm0Vcb/tjvBiey9U7cahNA+W5x+mcwC2bnkGLMVVMCrW9JbYvFCjyrg306IjoKQcVMoHcuxrYSME7ILqzglWgws26G45/khG2f9IpS6EDTqt5uaKU9ogocmmUMtHfGqDRvp1yOKRs9jPuYcju6hJlkD9c8McKxkr9NMBR0q/SswzRwNm8KhoPubjzCj0nYx6N2fnLBy6PhCpsmyf+z0LbT36voKNTSDKYYt03Ih2qL2uM0PeaSim5bsw+kwDcIPTX1CS/OxIBgLUHlxAs28VIVKA/OE/m9eHcn6N3lYOt3vEWkHr/wJqhk2JPw0G5apqj4nM74qX4YIONx/lGQSf47elkliPsGftfp4KsHB+9o1bNrRCTfk6EpELx23RPwArCiA1dyjQofa4YW9yqGraAHp5bAgMBAAGjgZAwgY0wDwYDVR0TAQH/BAUwAwEB/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/e9OvgiJE3Hin++Gd2+j0gzIrKZ1xEO7KdvRPrOj9D7xl63oK+VFX6d/FvUISJdPvsRjsvwbEm71FYe7Y5bDRLV1Zsti4pSOJMGl1ZgkCKgLEBfTQpnGuOzRlD30ddt4aCQnj/nSSJBsKHJ5MDed5f09ufzS5g6gRudIeoa6kV0vA2KI+28Fafz1F/TRuE451nhb3M2vRBmcFj/nEZYt7adecYY98gXefxmwosPwOeKZq2EjGL7/Si3l2sOiOazOprbV4XJfeVajBZY7o39U5SoPSMNqrPVeZfELwRqgX/LCUPqFEePTYrHaOdu3A7AoJb7q1rj9SEtB10hfIsg+BKF7ukFcqkoeys9ug5X16A1//LmaNuku471ePVUzKw30WGTawFzOgxc1CsKqyVHxeGfmRdoqDwGl37S16NJSSPU9rloIe77LqiQR7NZfFW/9cWnsPLHS3pCWJEYNbc4UL8pIOOBKt1edM6wK+Wkd8J+/1EBu+LFCdjEgW07kZqe300S6TQYFxgD6KOCSM6ou33kR4rVF20lSWwwhDSf/DLn8e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20</vt:i4>
      </vt:variant>
      <vt:variant>
        <vt:lpstr>Rangos con nombre</vt:lpstr>
      </vt:variant>
      <vt:variant>
        <vt:i4>20</vt:i4>
      </vt:variant>
    </vt:vector>
  </HeadingPairs>
  <TitlesOfParts>
    <vt:vector size="40" baseType="lpstr">
      <vt:lpstr>CARATULA</vt:lpstr>
      <vt:lpstr>INDICE</vt:lpstr>
      <vt:lpstr>ACTIVO PASIVO</vt:lpstr>
      <vt:lpstr>RESULTADO</vt:lpstr>
      <vt:lpstr>PATR_NETO</vt:lpstr>
      <vt:lpstr>FLUJO_EF</vt:lpstr>
      <vt:lpstr>NOTAS</vt:lpstr>
      <vt:lpstr>BIE_USO</vt:lpstr>
      <vt:lpstr>INTANGIB</vt:lpstr>
      <vt:lpstr>INVERSIO</vt:lpstr>
      <vt:lpstr>O_INVERSI</vt:lpstr>
      <vt:lpstr>PREVISION</vt:lpstr>
      <vt:lpstr>COSTO</vt:lpstr>
      <vt:lpstr>MON EXTR</vt:lpstr>
      <vt:lpstr>COSTOS_GAST</vt:lpstr>
      <vt:lpstr>ESTADIST</vt:lpstr>
      <vt:lpstr>INDICES</vt:lpstr>
      <vt:lpstr>P RELAC</vt:lpstr>
      <vt:lpstr>Cartera</vt:lpstr>
      <vt:lpstr>COMP.ACC</vt:lpstr>
      <vt:lpstr>'ACTIVO PASIVO'!Área_de_impresión</vt:lpstr>
      <vt:lpstr>BIE_USO!Área_de_impresión</vt:lpstr>
      <vt:lpstr>Cartera!Área_de_impresión</vt:lpstr>
      <vt:lpstr>COMP.ACC!Área_de_impresión</vt:lpstr>
      <vt:lpstr>COSTO!Área_de_impresión</vt:lpstr>
      <vt:lpstr>COSTOS_GAST!Área_de_impresión</vt:lpstr>
      <vt:lpstr>ESTADIST!Área_de_impresión</vt:lpstr>
      <vt:lpstr>FLUJO_EF!Área_de_impresión</vt:lpstr>
      <vt:lpstr>INDICE!Área_de_impresión</vt:lpstr>
      <vt:lpstr>INDICES!Área_de_impresión</vt:lpstr>
      <vt:lpstr>INTANGIB!Área_de_impresión</vt:lpstr>
      <vt:lpstr>INVERSIO!Área_de_impresión</vt:lpstr>
      <vt:lpstr>'MON EXTR'!Área_de_impresión</vt:lpstr>
      <vt:lpstr>O_INVERSI!Área_de_impresión</vt:lpstr>
      <vt:lpstr>'P RELAC'!Área_de_impresión</vt:lpstr>
      <vt:lpstr>PATR_NETO!Área_de_impresión</vt:lpstr>
      <vt:lpstr>PREVISION!Área_de_impresión</vt:lpstr>
      <vt:lpstr>RESULTADO!Área_de_impresión</vt:lpstr>
      <vt:lpstr>'ACTIVO PASIVO'!Títulos_a_imprimir</vt:lpstr>
      <vt:lpstr>'MON EXTR'!Títulos_a_imprimir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CONTABILIDAD - Hector Nunez</dc:creator>
  <cp:lastModifiedBy>asis.admin</cp:lastModifiedBy>
  <cp:lastPrinted>2020-06-24T12:19:14Z</cp:lastPrinted>
  <dcterms:created xsi:type="dcterms:W3CDTF">2008-05-26T14:58:46Z</dcterms:created>
  <dcterms:modified xsi:type="dcterms:W3CDTF">2020-06-24T20:22:56Z</dcterms:modified>
</cp:coreProperties>
</file>