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wmf" ContentType="image/x-wmf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Default Extension="sigs" ContentType="application/vnd.openxmlformats-package.digital-signature-origin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mbeddings/oleObject9.bin" ContentType="application/vnd.openxmlformats-officedocument.oleObject"/>
  <Override PartName="/xl/embeddings/oleObject16.bin" ContentType="application/vnd.openxmlformats-officedocument.oleObject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worksheets/sheet14.xml" ContentType="application/vnd.openxmlformats-officedocument.spreadsheetml.worksheet+xml"/>
  <Override PartName="/xl/embeddings/oleObject5.bin" ContentType="application/vnd.openxmlformats-officedocument.oleObject"/>
  <Override PartName="/xl/embeddings/oleObject1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120" windowHeight="8190" tabRatio="919" activeTab="1"/>
  </bookViews>
  <sheets>
    <sheet name="INDICE" sheetId="18" r:id="rId1"/>
    <sheet name="ACTIVO PASIVO" sheetId="1" r:id="rId2"/>
    <sheet name="RESULTADO" sheetId="3" r:id="rId3"/>
    <sheet name="PATR_NETO" sheetId="4" r:id="rId4"/>
    <sheet name="FLUJO_EF" sheetId="5" r:id="rId5"/>
    <sheet name="BIE_USO" sheetId="6" r:id="rId6"/>
    <sheet name="INTANGIB" sheetId="7" r:id="rId7"/>
    <sheet name="INVERSIO" sheetId="8" r:id="rId8"/>
    <sheet name="O_INVERSI" sheetId="9" r:id="rId9"/>
    <sheet name="PREVISION" sheetId="10" r:id="rId10"/>
    <sheet name="COSTO" sheetId="11" r:id="rId11"/>
    <sheet name="MON EXTR" sheetId="12" r:id="rId12"/>
    <sheet name="COSTOS_GAST" sheetId="13" r:id="rId13"/>
    <sheet name="ESTADIST" sheetId="14" r:id="rId14"/>
    <sheet name="INDICES" sheetId="15" r:id="rId15"/>
    <sheet name="P RELAC" sheetId="17" r:id="rId16"/>
    <sheet name="Cartera" sheetId="19" r:id="rId17"/>
    <sheet name="COMP.ACC" sheetId="20" r:id="rId18"/>
    <sheet name="DICTAMEN SINDICO" sheetId="21" r:id="rId19"/>
    <sheet name="INFORME SINDICO" sheetId="23" r:id="rId20"/>
    <sheet name="NOTAS DE ESTADOS CONT." sheetId="24" r:id="rId21"/>
  </sheets>
  <definedNames>
    <definedName name="_xlnm.Print_Area" localSheetId="1">'ACTIVO PASIVO'!$A$1:$H$57</definedName>
    <definedName name="_xlnm.Print_Area" localSheetId="5">BIE_USO!$A$2:$K$48</definedName>
    <definedName name="_xlnm.Print_Area" localSheetId="16">Cartera!$A$1:$F$44</definedName>
    <definedName name="_xlnm.Print_Area" localSheetId="17">COMP.ACC!$A$1:$J$100</definedName>
    <definedName name="_xlnm.Print_Area" localSheetId="10">COSTO!$A$2:$F$51</definedName>
    <definedName name="_xlnm.Print_Area" localSheetId="12">COSTOS_GAST!$A$4:$I$57</definedName>
    <definedName name="_xlnm.Print_Area" localSheetId="4">FLUJO_EF!$B$1:$F$69</definedName>
    <definedName name="_xlnm.Print_Area" localSheetId="0">INDICE!$A$1:$E$55</definedName>
    <definedName name="_xlnm.Print_Area" localSheetId="14">INDICES!$A$1:$E$42</definedName>
    <definedName name="_xlnm.Print_Area" localSheetId="6">INTANGIB!$A$2:$J$39</definedName>
    <definedName name="_xlnm.Print_Area" localSheetId="7">INVERSIO!$A$1:$M$41</definedName>
    <definedName name="_xlnm.Print_Area" localSheetId="11">'MON EXTR'!$A$1:$F$77</definedName>
    <definedName name="_xlnm.Print_Area" localSheetId="8">O_INVERSI!$A$1:$F$37</definedName>
    <definedName name="_xlnm.Print_Area" localSheetId="15">'P RELAC'!$A$64:$E$123</definedName>
    <definedName name="_xlnm.Print_Area" localSheetId="3">PATR_NETO!$A$3:$H$51</definedName>
    <definedName name="_xlnm.Print_Area" localSheetId="9">PREVISION!$A$1:$F$38</definedName>
    <definedName name="_xlnm.Print_Area" localSheetId="2">RESULTADO!$A$3:$E$54</definedName>
    <definedName name="_xlnm.Print_Titles" localSheetId="1">'ACTIVO PASIVO'!$7:$13</definedName>
    <definedName name="_xlnm.Print_Titles" localSheetId="11">'MON EXTR'!$8:$19</definedName>
  </definedNames>
  <calcPr calcId="125725"/>
</workbook>
</file>

<file path=xl/calcChain.xml><?xml version="1.0" encoding="utf-8"?>
<calcChain xmlns="http://schemas.openxmlformats.org/spreadsheetml/2006/main">
  <c r="H28" i="1"/>
  <c r="H27"/>
  <c r="E427" i="23"/>
  <c r="E425"/>
  <c r="E418"/>
  <c r="E414"/>
  <c r="C410"/>
  <c r="E408"/>
  <c r="E407"/>
  <c r="E406"/>
  <c r="E405"/>
  <c r="E404"/>
  <c r="E403"/>
  <c r="E410" s="1"/>
  <c r="E400"/>
  <c r="E391"/>
  <c r="C391"/>
  <c r="C388"/>
  <c r="E386"/>
  <c r="E385"/>
  <c r="E384"/>
  <c r="E383"/>
  <c r="E382"/>
  <c r="E381"/>
  <c r="E380"/>
  <c r="E388" s="1"/>
  <c r="C377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77" s="1"/>
  <c r="E392" s="1"/>
  <c r="C345"/>
  <c r="E344"/>
  <c r="E343"/>
  <c r="E342"/>
  <c r="E341"/>
  <c r="E340"/>
  <c r="E339"/>
  <c r="E338"/>
  <c r="E337"/>
  <c r="E336"/>
  <c r="E335"/>
  <c r="E334"/>
  <c r="E333"/>
  <c r="E332"/>
  <c r="E345" s="1"/>
  <c r="E327"/>
  <c r="E162"/>
  <c r="C162"/>
  <c r="E158"/>
  <c r="C158"/>
  <c r="E154"/>
  <c r="E78"/>
  <c r="E167" s="1"/>
  <c r="E37" i="12"/>
  <c r="E429" i="23" l="1"/>
  <c r="E431" s="1"/>
  <c r="C436" s="1"/>
  <c r="E436" s="1"/>
  <c r="E411"/>
  <c r="L25" i="8"/>
  <c r="K25"/>
  <c r="H27" i="6"/>
  <c r="H26"/>
  <c r="H25"/>
  <c r="H24"/>
  <c r="H23"/>
  <c r="H22"/>
  <c r="F28"/>
  <c r="G31"/>
  <c r="E27" i="3" l="1"/>
  <c r="C33"/>
  <c r="G30" i="4" l="1"/>
  <c r="G28"/>
  <c r="G24"/>
  <c r="G22" i="1"/>
  <c r="G21"/>
  <c r="G17"/>
  <c r="C38"/>
  <c r="C32"/>
  <c r="C30"/>
  <c r="C24"/>
  <c r="C26" s="1"/>
  <c r="C21"/>
  <c r="C19"/>
  <c r="C22" s="1"/>
  <c r="C111" i="17"/>
  <c r="C110"/>
  <c r="C109"/>
  <c r="C108"/>
  <c r="C112" s="1"/>
  <c r="C103"/>
  <c r="C101"/>
  <c r="C100"/>
  <c r="C99"/>
  <c r="C104" s="1"/>
  <c r="C95"/>
  <c r="C87"/>
  <c r="G27" i="1" l="1"/>
  <c r="F48" i="5"/>
  <c r="F50" s="1"/>
  <c r="F42"/>
  <c r="F32"/>
  <c r="F52" s="1"/>
  <c r="F56" s="1"/>
  <c r="E33" i="3"/>
  <c r="E34" s="1"/>
  <c r="E31"/>
  <c r="E21"/>
  <c r="H22" i="1"/>
  <c r="H21"/>
  <c r="H17"/>
  <c r="D32"/>
  <c r="D30"/>
  <c r="D21"/>
  <c r="D19"/>
  <c r="D22" s="1"/>
  <c r="H42"/>
  <c r="D24"/>
  <c r="D26" s="1"/>
  <c r="G42"/>
  <c r="F101" i="20"/>
  <c r="I100"/>
  <c r="I101" s="1"/>
  <c r="I99"/>
  <c r="F98"/>
  <c r="I97"/>
  <c r="I96"/>
  <c r="I98" s="1"/>
  <c r="F95"/>
  <c r="I93"/>
  <c r="I95" s="1"/>
  <c r="I92"/>
  <c r="F91"/>
  <c r="I89"/>
  <c r="I88"/>
  <c r="I91" s="1"/>
  <c r="F87"/>
  <c r="I86"/>
  <c r="I87" s="1"/>
  <c r="I85"/>
  <c r="F84"/>
  <c r="I83"/>
  <c r="I82"/>
  <c r="I84" s="1"/>
  <c r="F81"/>
  <c r="I80"/>
  <c r="I81" s="1"/>
  <c r="I79"/>
  <c r="F78"/>
  <c r="I77"/>
  <c r="I76"/>
  <c r="I75"/>
  <c r="I78" s="1"/>
  <c r="F74"/>
  <c r="I73"/>
  <c r="I72"/>
  <c r="I71"/>
  <c r="I74" s="1"/>
  <c r="F67"/>
  <c r="F66"/>
  <c r="F69" s="1"/>
  <c r="I65"/>
  <c r="I64"/>
  <c r="I63"/>
  <c r="I69" s="1"/>
  <c r="F60"/>
  <c r="F59"/>
  <c r="F62" s="1"/>
  <c r="F70" s="1"/>
  <c r="I58"/>
  <c r="I57"/>
  <c r="I62" s="1"/>
  <c r="F54"/>
  <c r="F53"/>
  <c r="F52"/>
  <c r="F55" s="1"/>
  <c r="I51"/>
  <c r="I50"/>
  <c r="I55" s="1"/>
  <c r="F47"/>
  <c r="F46"/>
  <c r="F49" s="1"/>
  <c r="F56" s="1"/>
  <c r="I45"/>
  <c r="I44"/>
  <c r="I43"/>
  <c r="I49" s="1"/>
  <c r="I40"/>
  <c r="I39"/>
  <c r="F38"/>
  <c r="F37"/>
  <c r="F36"/>
  <c r="F41" s="1"/>
  <c r="I35"/>
  <c r="I34"/>
  <c r="I41" s="1"/>
  <c r="I33"/>
  <c r="F30"/>
  <c r="F29"/>
  <c r="F32" s="1"/>
  <c r="F42" s="1"/>
  <c r="I28"/>
  <c r="I27"/>
  <c r="I26"/>
  <c r="I25"/>
  <c r="I32" s="1"/>
  <c r="I22"/>
  <c r="I21"/>
  <c r="F20"/>
  <c r="F19"/>
  <c r="F23" s="1"/>
  <c r="F102" s="1"/>
  <c r="I18"/>
  <c r="I23" s="1"/>
  <c r="I17"/>
  <c r="F14"/>
  <c r="F13"/>
  <c r="F16" s="1"/>
  <c r="I12"/>
  <c r="I11"/>
  <c r="I16" s="1"/>
  <c r="C35" i="1"/>
  <c r="C41" s="1"/>
  <c r="B87" i="17"/>
  <c r="E23" i="12"/>
  <c r="E25"/>
  <c r="E24"/>
  <c r="B95" i="17"/>
  <c r="C49"/>
  <c r="C48"/>
  <c r="C47"/>
  <c r="C46"/>
  <c r="C45"/>
  <c r="C27"/>
  <c r="C26"/>
  <c r="C16"/>
  <c r="C15"/>
  <c r="F32" i="4"/>
  <c r="J29" i="6"/>
  <c r="D27" i="1" l="1"/>
  <c r="E28" i="3"/>
  <c r="E36" s="1"/>
  <c r="E40" s="1"/>
  <c r="D35" i="1"/>
  <c r="D41" s="1"/>
  <c r="I103" i="20"/>
  <c r="J16" s="1"/>
  <c r="I24"/>
  <c r="I56"/>
  <c r="I70"/>
  <c r="I102"/>
  <c r="I104" s="1"/>
  <c r="J81"/>
  <c r="J87"/>
  <c r="J95"/>
  <c r="J41"/>
  <c r="J74"/>
  <c r="F103"/>
  <c r="F104" s="1"/>
  <c r="F24"/>
  <c r="J32"/>
  <c r="I42"/>
  <c r="J98"/>
  <c r="B104" i="17"/>
  <c r="C27" i="1"/>
  <c r="C43" s="1"/>
  <c r="B112" i="17"/>
  <c r="F20" i="4"/>
  <c r="E34" i="12"/>
  <c r="F35"/>
  <c r="E33"/>
  <c r="L27" i="8"/>
  <c r="K27"/>
  <c r="M25"/>
  <c r="M27" s="1"/>
  <c r="D42" i="5"/>
  <c r="D43" i="1" l="1"/>
  <c r="D29"/>
  <c r="J78" i="20"/>
  <c r="J55"/>
  <c r="J101"/>
  <c r="J91"/>
  <c r="J84"/>
  <c r="J69"/>
  <c r="J23"/>
  <c r="J62"/>
  <c r="J49"/>
  <c r="C29" i="1"/>
  <c r="E35" i="12"/>
  <c r="C35"/>
  <c r="E28" i="8"/>
  <c r="F34" i="4"/>
  <c r="B30" i="10" l="1"/>
  <c r="F37" i="6" l="1"/>
  <c r="E21" i="10" l="1"/>
  <c r="F28" i="4"/>
  <c r="H24" i="13"/>
  <c r="C21" i="3"/>
  <c r="H29" i="7"/>
  <c r="H30" s="1"/>
  <c r="I30" s="1"/>
  <c r="G29"/>
  <c r="D29"/>
  <c r="D30" s="1"/>
  <c r="E30" s="1"/>
  <c r="J30" s="1"/>
  <c r="C29"/>
  <c r="B29"/>
  <c r="I18"/>
  <c r="I29" s="1"/>
  <c r="E18"/>
  <c r="E29" s="1"/>
  <c r="G32" i="4"/>
  <c r="F45" i="12"/>
  <c r="E40"/>
  <c r="H35" i="13"/>
  <c r="F22" i="6"/>
  <c r="J22"/>
  <c r="F23"/>
  <c r="J23"/>
  <c r="F24"/>
  <c r="J24"/>
  <c r="F25"/>
  <c r="J25"/>
  <c r="F26"/>
  <c r="J26"/>
  <c r="F27"/>
  <c r="J27"/>
  <c r="J28"/>
  <c r="F29"/>
  <c r="F30"/>
  <c r="J30"/>
  <c r="B31"/>
  <c r="C31"/>
  <c r="D31"/>
  <c r="E31"/>
  <c r="H31"/>
  <c r="I31"/>
  <c r="F34"/>
  <c r="F35" s="1"/>
  <c r="J34"/>
  <c r="B35"/>
  <c r="C35"/>
  <c r="D35"/>
  <c r="E35"/>
  <c r="E36"/>
  <c r="G35"/>
  <c r="H35"/>
  <c r="I35"/>
  <c r="J35"/>
  <c r="J37"/>
  <c r="D39" i="11"/>
  <c r="F39"/>
  <c r="H22" i="13"/>
  <c r="H26"/>
  <c r="H28"/>
  <c r="H30"/>
  <c r="H33"/>
  <c r="H37"/>
  <c r="H39"/>
  <c r="H41"/>
  <c r="D43"/>
  <c r="E43"/>
  <c r="F43"/>
  <c r="G43"/>
  <c r="I44"/>
  <c r="G26" i="5"/>
  <c r="D32"/>
  <c r="D48"/>
  <c r="D50" s="1"/>
  <c r="E25" i="8"/>
  <c r="C27"/>
  <c r="E27"/>
  <c r="F27"/>
  <c r="G27"/>
  <c r="H27"/>
  <c r="E22" i="12"/>
  <c r="C26"/>
  <c r="F26"/>
  <c r="E41"/>
  <c r="E42"/>
  <c r="E43"/>
  <c r="E44"/>
  <c r="C45"/>
  <c r="E54"/>
  <c r="E59" s="1"/>
  <c r="C59"/>
  <c r="F59"/>
  <c r="E62"/>
  <c r="E63" s="1"/>
  <c r="C63"/>
  <c r="F63"/>
  <c r="F66" s="1"/>
  <c r="F26" i="4"/>
  <c r="B37"/>
  <c r="C37"/>
  <c r="D37"/>
  <c r="E37"/>
  <c r="H37"/>
  <c r="E17" i="10"/>
  <c r="E19"/>
  <c r="E23"/>
  <c r="B25"/>
  <c r="C25"/>
  <c r="C30" s="1"/>
  <c r="D25"/>
  <c r="D30" s="1"/>
  <c r="F25"/>
  <c r="F30" s="1"/>
  <c r="E28"/>
  <c r="C27" i="3"/>
  <c r="C31"/>
  <c r="C34"/>
  <c r="G37" i="4" l="1"/>
  <c r="G36" i="6"/>
  <c r="K30"/>
  <c r="F37" i="4"/>
  <c r="F37" i="12"/>
  <c r="F65" s="1"/>
  <c r="F67" s="1"/>
  <c r="K29" i="6"/>
  <c r="C37" i="12"/>
  <c r="K34" i="6"/>
  <c r="K35" s="1"/>
  <c r="K22"/>
  <c r="K26"/>
  <c r="K24"/>
  <c r="I36"/>
  <c r="D36"/>
  <c r="B36"/>
  <c r="H43" i="13"/>
  <c r="E45" i="12"/>
  <c r="E66" s="1"/>
  <c r="E26"/>
  <c r="E65" s="1"/>
  <c r="J18" i="7"/>
  <c r="J29" s="1"/>
  <c r="J31" i="6"/>
  <c r="H36"/>
  <c r="J36" s="1"/>
  <c r="K27"/>
  <c r="C36"/>
  <c r="K25"/>
  <c r="F31"/>
  <c r="K37" s="1"/>
  <c r="K28"/>
  <c r="K23"/>
  <c r="E25" i="10"/>
  <c r="E30" s="1"/>
  <c r="D52" i="5"/>
  <c r="D56" s="1"/>
  <c r="C28" i="3"/>
  <c r="C36" s="1"/>
  <c r="C40" s="1"/>
  <c r="F36" i="6" l="1"/>
  <c r="E67" i="12"/>
  <c r="K31" i="6"/>
  <c r="K36" s="1"/>
  <c r="G28" i="1" l="1"/>
  <c r="G29" s="1"/>
  <c r="G43" l="1"/>
  <c r="H29"/>
  <c r="H43"/>
</calcChain>
</file>

<file path=xl/sharedStrings.xml><?xml version="1.0" encoding="utf-8"?>
<sst xmlns="http://schemas.openxmlformats.org/spreadsheetml/2006/main" count="1598" uniqueCount="1016">
  <si>
    <t>BALANCE GENERAL</t>
  </si>
  <si>
    <t>EXPRESADO EN GUARANIES</t>
  </si>
  <si>
    <t>ACTIVO CORRIENTE</t>
  </si>
  <si>
    <t>ACTIVO NO CORRIENTE</t>
  </si>
  <si>
    <t>Sindico</t>
  </si>
  <si>
    <t>PASIVO</t>
  </si>
  <si>
    <t>PASIVO CORRIENTE</t>
  </si>
  <si>
    <t>Otros Pasivos</t>
  </si>
  <si>
    <t>PATRIMONIO NETO</t>
  </si>
  <si>
    <t>TOTAL PATRIMONIO NETO</t>
  </si>
  <si>
    <t>ESTADO DE RESULTADOS</t>
  </si>
  <si>
    <t>INGRESOS</t>
  </si>
  <si>
    <t>Menos:</t>
  </si>
  <si>
    <t>GANANCIA BRUTA</t>
  </si>
  <si>
    <t>Gastos Operativos</t>
  </si>
  <si>
    <t>De Comercialización (Anexo H)</t>
  </si>
  <si>
    <t>De Administración (Anexo H)</t>
  </si>
  <si>
    <t>Financieros (Anexo H)</t>
  </si>
  <si>
    <t>RESULTADO POR OPERACIONES ORDINARIAS</t>
  </si>
  <si>
    <t>Mas   :</t>
  </si>
  <si>
    <t>GANANCIA DEL EJERCICIO</t>
  </si>
  <si>
    <t>Impuesto a la Renta</t>
  </si>
  <si>
    <t>GANANCIAS NETAS</t>
  </si>
  <si>
    <t xml:space="preserve">           Presidente                                                 Contador</t>
  </si>
  <si>
    <t>ESTADO DE EVOLUCION DEL PATRIMONIO NETO</t>
  </si>
  <si>
    <t>RUBROS</t>
  </si>
  <si>
    <t>APORTES DE LOS SOCIOS</t>
  </si>
  <si>
    <t>RESERVA LEGAL</t>
  </si>
  <si>
    <t>RESULTADOS NO ASIGNADOS</t>
  </si>
  <si>
    <t>TOTAL</t>
  </si>
  <si>
    <t>CAPITAL SOCIAL</t>
  </si>
  <si>
    <t>Saldos al inicio del ejercicio</t>
  </si>
  <si>
    <t>* Reserva legal</t>
  </si>
  <si>
    <t>* Otras reservas</t>
  </si>
  <si>
    <t>* Revalúo</t>
  </si>
  <si>
    <t xml:space="preserve">                                           Arnold Klassen                                                      </t>
  </si>
  <si>
    <t xml:space="preserve">                                               Presidente                </t>
  </si>
  <si>
    <t>ESTADO DE FLUJO DE EFECTIVO</t>
  </si>
  <si>
    <t>Utilidad del ejercicio</t>
  </si>
  <si>
    <t xml:space="preserve">Más: </t>
  </si>
  <si>
    <t>Depreciaciones del activo fijo</t>
  </si>
  <si>
    <t>Previsiones para créditos incobrables</t>
  </si>
  <si>
    <t xml:space="preserve">Previsiones para obsolecencia de mercaderías </t>
  </si>
  <si>
    <t>Cargos y abonos por cambios en el activo y pasivo</t>
  </si>
  <si>
    <t>(Aumento) disminución de créditos</t>
  </si>
  <si>
    <t>(Aumento) disminución de bienes de cambio</t>
  </si>
  <si>
    <t>(Aumento) disminución otros activos</t>
  </si>
  <si>
    <t>Aumento (disminución) de otros pasivos</t>
  </si>
  <si>
    <t>Aumento (disminución) de deudas financieras</t>
  </si>
  <si>
    <t>Dividendos pagados</t>
  </si>
  <si>
    <t>Aumento neto de efectivo y sus equivalentes</t>
  </si>
  <si>
    <t>Efectivo y sus equivalentes al principio del periodo</t>
  </si>
  <si>
    <t>Efectivo y sus equivalentes al final del periodo</t>
  </si>
  <si>
    <t xml:space="preserve">       </t>
  </si>
  <si>
    <t>BIENES DE USO Y DEPRECIACIONES</t>
  </si>
  <si>
    <t>CUENTAS</t>
  </si>
  <si>
    <t>VALORES DE ORIGEN</t>
  </si>
  <si>
    <t>DEPRECIACIONES</t>
  </si>
  <si>
    <t>NETO RESULTANTE</t>
  </si>
  <si>
    <t>AL INICIO DEL PERIODO</t>
  </si>
  <si>
    <t>ALTAS</t>
  </si>
  <si>
    <t>BAJAS</t>
  </si>
  <si>
    <t>REVALUO</t>
  </si>
  <si>
    <t>AL CIERRE DEL PERIODO</t>
  </si>
  <si>
    <t>Bienes Sujetos a Depreciación</t>
  </si>
  <si>
    <t>Edificios</t>
  </si>
  <si>
    <t>Instalaciones</t>
  </si>
  <si>
    <t>Maquinas y Herramientas de Taller</t>
  </si>
  <si>
    <t>Herramientas y Enseres</t>
  </si>
  <si>
    <t>Muebles y Equipos</t>
  </si>
  <si>
    <t>Equipos de Informática</t>
  </si>
  <si>
    <t>Rodados</t>
  </si>
  <si>
    <t>Mejoras en Predio Ajeno</t>
  </si>
  <si>
    <t>Obras en Ejecución</t>
  </si>
  <si>
    <t xml:space="preserve">Total </t>
  </si>
  <si>
    <t>Bienes no Sujetos a Depreciación</t>
  </si>
  <si>
    <t>Terrenos</t>
  </si>
  <si>
    <t>Total</t>
  </si>
  <si>
    <t xml:space="preserve">Arnold Klassen                                                      </t>
  </si>
  <si>
    <t xml:space="preserve">  Presidente                </t>
  </si>
  <si>
    <t>ACTIVOS INTANGIBLES</t>
  </si>
  <si>
    <t>V A L O R E S   D E  O R I G E N</t>
  </si>
  <si>
    <t>A M O R T I Z A C I O N E S</t>
  </si>
  <si>
    <t>AUMENTO</t>
  </si>
  <si>
    <t>DISMINUCION</t>
  </si>
  <si>
    <t>ALCIERRE DEL PERIODO</t>
  </si>
  <si>
    <t>ACUMULADAS AL INICIO DEL PERIODO</t>
  </si>
  <si>
    <t>DEL PERIODO</t>
  </si>
  <si>
    <t>ACUMULADAS AL CIERRE DEL PERIODO</t>
  </si>
  <si>
    <t xml:space="preserve"> Presidente                </t>
  </si>
  <si>
    <t>INVERSIONES, ACCIONES, DEBENTURES Y OTROS TITULOS EMITIDOS EN SERIE</t>
  </si>
  <si>
    <t>PARTICIPACION EN OTRAS SOCIEDADES</t>
  </si>
  <si>
    <t>DENOMINACION Y CARACTERISTICA DE LOS VALORES</t>
  </si>
  <si>
    <t>CLASE</t>
  </si>
  <si>
    <t>VALOR NOMINAL UNITARIO</t>
  </si>
  <si>
    <t>CANTIDAD</t>
  </si>
  <si>
    <t>VALOR NOMINAL TOTAL</t>
  </si>
  <si>
    <t>VALOR DE LIBROS</t>
  </si>
  <si>
    <t>VALOR DE COTIZACION</t>
  </si>
  <si>
    <t>INFORMACION SOBRE EL EMISOR</t>
  </si>
  <si>
    <t>% DE PARTICIPACION</t>
  </si>
  <si>
    <t>ACTIVIDAD PRINCIPAL</t>
  </si>
  <si>
    <t>RESULTADO</t>
  </si>
  <si>
    <t>EMISOR</t>
  </si>
  <si>
    <t>Inversiones Temporarias</t>
  </si>
  <si>
    <t>N   O          A   P   L   I   C   A   B   L   E</t>
  </si>
  <si>
    <t>Inversiones Permanentes</t>
  </si>
  <si>
    <t>OTRAS INVERSIONES</t>
  </si>
  <si>
    <t>VALOR DE COSTO</t>
  </si>
  <si>
    <t>AMORTIZACIONES</t>
  </si>
  <si>
    <t>VALOR REGISTRADO AÑO ACTUAL</t>
  </si>
  <si>
    <t>VALOR REGISTRADO AÑO ANTERIOR</t>
  </si>
  <si>
    <t>Inversiones corrientes</t>
  </si>
  <si>
    <t>(detallar)</t>
  </si>
  <si>
    <t>NO APLICABLE</t>
  </si>
  <si>
    <t>Subtotal</t>
  </si>
  <si>
    <t>Inversiones no corrientes</t>
  </si>
  <si>
    <t xml:space="preserve">    Presidente                </t>
  </si>
  <si>
    <t>PREVISIONES</t>
  </si>
  <si>
    <t>CLASIFICACION</t>
  </si>
  <si>
    <t>SALDOS AL INICIO DEL EJERCICIO</t>
  </si>
  <si>
    <t>AUMENTOS</t>
  </si>
  <si>
    <t>DISMINUCIONES</t>
  </si>
  <si>
    <t>INCLUIDAS EN EL ACTIVO</t>
  </si>
  <si>
    <t>a) Prevision para incobrable</t>
  </si>
  <si>
    <t xml:space="preserve">           Corriente</t>
  </si>
  <si>
    <t xml:space="preserve">           No corriente</t>
  </si>
  <si>
    <t>INCLUIDAS EN EL PASIVO</t>
  </si>
  <si>
    <t>Prevision para indemnizaciones</t>
  </si>
  <si>
    <t>Arnold Klassen</t>
  </si>
  <si>
    <t>Presidente</t>
  </si>
  <si>
    <t>COSTO DE MERCADERIAS, PRODUCTOS VENDIDOS O SERVICIOS PRESTADOS</t>
  </si>
  <si>
    <t>DETALLE</t>
  </si>
  <si>
    <t>I.</t>
  </si>
  <si>
    <t>COSTO DE MERCADERIAS O PRODUCTOS VENDIDOS</t>
  </si>
  <si>
    <t>Existencia al comienzo del ejercicio</t>
  </si>
  <si>
    <t xml:space="preserve"> - Mercaderias con rotación</t>
  </si>
  <si>
    <t>Compras y costos de produccion del ejercicio</t>
  </si>
  <si>
    <t>a) Compras</t>
  </si>
  <si>
    <t>Existencia al cierre del ejercicio</t>
  </si>
  <si>
    <t>II.</t>
  </si>
  <si>
    <t>COSTO DE SERVICIOS PRESTADOS</t>
  </si>
  <si>
    <t>COSTO DE MERCADERIAS O PRODUCTOS VENDIDOS Y SERVICIOS PRESTADOS</t>
  </si>
  <si>
    <t xml:space="preserve">              Arnold Klassen                        </t>
  </si>
  <si>
    <t xml:space="preserve">                  Presidente                                     </t>
  </si>
  <si>
    <t>ANEXO G</t>
  </si>
  <si>
    <t>BALANCE GENERAL INTERMEDIO</t>
  </si>
  <si>
    <t>ACTIVOS Y PASIVOS EN MONEDA EXTRANJERA U$S</t>
  </si>
  <si>
    <t>MONEDA EXTRANJERA</t>
  </si>
  <si>
    <t>CAMBIO VIGENTE</t>
  </si>
  <si>
    <t>MONEDA LOCAL</t>
  </si>
  <si>
    <t>MONTOS</t>
  </si>
  <si>
    <t>MONTO</t>
  </si>
  <si>
    <t>ACTIVOS</t>
  </si>
  <si>
    <t>ACTIVOS CORRIENTES</t>
  </si>
  <si>
    <t>US$</t>
  </si>
  <si>
    <t>* Deudores por ventas y servicios</t>
  </si>
  <si>
    <t>* Importaciones en curso</t>
  </si>
  <si>
    <t>Subtotales</t>
  </si>
  <si>
    <t>ACTIVOS NO CORRIENTES</t>
  </si>
  <si>
    <t>SUB-TOTALES</t>
  </si>
  <si>
    <t>TOTAL ACTIVOS</t>
  </si>
  <si>
    <t>PASIVOS</t>
  </si>
  <si>
    <t>PASIVOS CORRIENTES</t>
  </si>
  <si>
    <t>* Proveedores de Bienes y Servicios</t>
  </si>
  <si>
    <t>* Proveedores del Exterior</t>
  </si>
  <si>
    <t>* Adelanto de clientes</t>
  </si>
  <si>
    <t>ACTIVOS Y PASIVOS EN MONEDA EXTRANJERA EUROS</t>
  </si>
  <si>
    <t>Euro</t>
  </si>
  <si>
    <t>* Proveedores del exterior</t>
  </si>
  <si>
    <t xml:space="preserve">Euro </t>
  </si>
  <si>
    <t>TOTAL ACTIVO MONEDA  EXTRANJERA</t>
  </si>
  <si>
    <t>TOTAL PASIVO MONEDA  EXTRANJERA</t>
  </si>
  <si>
    <t>DIFERENCIA</t>
  </si>
  <si>
    <t>INFORMACION REQUERIDA SOBRE COSTOS Y GASTOS</t>
  </si>
  <si>
    <t>Costo de bienes de cambio</t>
  </si>
  <si>
    <t>Costo de bienes de uso</t>
  </si>
  <si>
    <t>GASTOS DE COMERCIALIZAC.</t>
  </si>
  <si>
    <t>GASTOS DE ADMINISTRACION</t>
  </si>
  <si>
    <t>GASTOS FINANCIEROS</t>
  </si>
  <si>
    <t>GASTOS NO OPERATIVOS</t>
  </si>
  <si>
    <t>Remuneraciones de administradores,</t>
  </si>
  <si>
    <t xml:space="preserve">directores, síndicos y consejo de </t>
  </si>
  <si>
    <t>vigilancia</t>
  </si>
  <si>
    <t>Sueldos, jornales y Cargas Sociales</t>
  </si>
  <si>
    <t>Gastos de publicidad y propaganda</t>
  </si>
  <si>
    <t>Impuestos, tasas y contribuciones</t>
  </si>
  <si>
    <t xml:space="preserve">Intereses pagados a bancos e instituciones  </t>
  </si>
  <si>
    <t>financieras y gastos bancarios.</t>
  </si>
  <si>
    <t>Diferencia de cambio</t>
  </si>
  <si>
    <t>Depreciaciones bienes de uso</t>
  </si>
  <si>
    <t>Previsiones para créditos</t>
  </si>
  <si>
    <t>Otros gastos</t>
  </si>
  <si>
    <t xml:space="preserve">                Arnold Klassen                                                           </t>
  </si>
  <si>
    <t xml:space="preserve">                    Presidente                                                                      </t>
  </si>
  <si>
    <t xml:space="preserve">                                                                                                </t>
  </si>
  <si>
    <t>DATOS ESTADISTICOS</t>
  </si>
  <si>
    <t>INDICADORES OPERATIVOS</t>
  </si>
  <si>
    <t>ACUMULADO AL FIN DEL PERIODO</t>
  </si>
  <si>
    <t>Volumen de ventas</t>
  </si>
  <si>
    <t>Consumo de energia electrica</t>
  </si>
  <si>
    <t>Cantidad de empleados y obreros</t>
  </si>
  <si>
    <t>Cantidad de sucursales</t>
  </si>
  <si>
    <t xml:space="preserve">              Arnold Klassen                </t>
  </si>
  <si>
    <t xml:space="preserve">                  Presidente                                     Contador</t>
  </si>
  <si>
    <t>ANEXO J</t>
  </si>
  <si>
    <t>INDICES ECONOMICO - FINANCIERO</t>
  </si>
  <si>
    <t>INDICE</t>
  </si>
  <si>
    <t xml:space="preserve">Liquidez                </t>
  </si>
  <si>
    <t>(1)</t>
  </si>
  <si>
    <t xml:space="preserve">Endeudamiento     </t>
  </si>
  <si>
    <t>(2)</t>
  </si>
  <si>
    <t xml:space="preserve">Rentabilidad           </t>
  </si>
  <si>
    <t>(3)</t>
  </si>
  <si>
    <r>
      <t xml:space="preserve">1)      </t>
    </r>
    <r>
      <rPr>
        <u/>
        <sz val="10"/>
        <rFont val="Arial"/>
        <family val="2"/>
      </rPr>
      <t>Activo Corriente</t>
    </r>
  </si>
  <si>
    <r>
      <t xml:space="preserve">2)      </t>
    </r>
    <r>
      <rPr>
        <u/>
        <sz val="10"/>
        <rFont val="Arial"/>
        <family val="2"/>
      </rPr>
      <t>Total del Pasivo</t>
    </r>
  </si>
  <si>
    <r>
      <t xml:space="preserve">3)     </t>
    </r>
    <r>
      <rPr>
        <u/>
        <sz val="10"/>
        <rFont val="Arial"/>
        <family val="2"/>
      </rPr>
      <t xml:space="preserve">    Ganancia del ejercicio    </t>
    </r>
  </si>
  <si>
    <t xml:space="preserve">        Pasivo Corriente</t>
  </si>
  <si>
    <t xml:space="preserve">         Patrimonio Neto</t>
  </si>
  <si>
    <t xml:space="preserve">        Patrimonio Neto - Resultado</t>
  </si>
  <si>
    <t xml:space="preserve">         Arnold Klassen                            </t>
  </si>
  <si>
    <t xml:space="preserve">           Presidente                                     </t>
  </si>
  <si>
    <t xml:space="preserve">                                                </t>
  </si>
  <si>
    <t>Ventas Netas  (Nota 8)</t>
  </si>
  <si>
    <t>Ingresos no Operativos (Nota 9)</t>
  </si>
  <si>
    <t>CAPITAL Y RESERVAS</t>
  </si>
  <si>
    <t xml:space="preserve">* Bancos </t>
  </si>
  <si>
    <t>* Intereses Financieros</t>
  </si>
  <si>
    <t>Inverfin SAECA</t>
  </si>
  <si>
    <t>* Resultados Acumulados</t>
  </si>
  <si>
    <t xml:space="preserve">Otras Previsiones </t>
  </si>
  <si>
    <t>proveniente de la actividad de operación</t>
  </si>
  <si>
    <t>Aumento (disminución) del efectivo y equivalente de efectivo</t>
  </si>
  <si>
    <t>proveniente de la actividad de inversión</t>
  </si>
  <si>
    <t>proveniente de la actividad de financiamiento</t>
  </si>
  <si>
    <t>Otros Créditos</t>
  </si>
  <si>
    <t>Aumento (disminución) de deudas comerciales</t>
  </si>
  <si>
    <t>Actividad de Inversión</t>
  </si>
  <si>
    <t>Gastos no Operativos (Anexo H - Nota 11)</t>
  </si>
  <si>
    <t>ANEXO I - INFORME SOBRE PERSONAS VINCULADAS O RELACIONADAS</t>
  </si>
  <si>
    <t>VALOR PATRIMO-NIAL TOTAL</t>
  </si>
  <si>
    <t>de efectivo proveniente de las actividades de operación</t>
  </si>
  <si>
    <t>Conciliación del resultado neto con el efectivo y equivalente</t>
  </si>
  <si>
    <t>Actividad de Financiamiento</t>
  </si>
  <si>
    <t>Costos de Mercaderías y Servicios Vendidos (Anexo F- Nota 10)</t>
  </si>
  <si>
    <t>* Dividendos Pagados</t>
  </si>
  <si>
    <t>Licencias y Sofware Computac.</t>
  </si>
  <si>
    <t>TOTAL PASIVO CORRIENTE</t>
  </si>
  <si>
    <t>ESTADOS CONTABLES</t>
  </si>
  <si>
    <t>I  N  D  I  C  E</t>
  </si>
  <si>
    <t>CONTENIDO</t>
  </si>
  <si>
    <t>Páginas</t>
  </si>
  <si>
    <t>Estado de resultados       ...........................................................................</t>
  </si>
  <si>
    <t>Estado de Flujo de Efectivo      ...............................................................................................</t>
  </si>
  <si>
    <t>Anexos………………………………………………………………………………</t>
  </si>
  <si>
    <t>Acta del Directorio    ..........................................................................................................................................</t>
  </si>
  <si>
    <t>-</t>
  </si>
  <si>
    <t>Dictamen del Sindico      ...........................................................................................................</t>
  </si>
  <si>
    <t>Informe del Sindico     ..............................................................................................................</t>
  </si>
  <si>
    <t>Balance General…………………………………………………………</t>
  </si>
  <si>
    <t>3</t>
  </si>
  <si>
    <t>4</t>
  </si>
  <si>
    <t>Comisiones por Operaciones Comerciales (Nota 8)</t>
  </si>
  <si>
    <t>c) Prevision para obsolesencia</t>
  </si>
  <si>
    <t>b) Prevision Otros Deudores Gestión Cobro</t>
  </si>
  <si>
    <t>REVALUOS DE ACTIVO</t>
  </si>
  <si>
    <t>* Bancos</t>
  </si>
  <si>
    <t>Honorarios y Remuneraciones por Servicios</t>
  </si>
  <si>
    <t>* Cheques Adelantados</t>
  </si>
  <si>
    <t>Pioneros del Chaco SA</t>
  </si>
  <si>
    <t>Acciones</t>
  </si>
  <si>
    <t>N/A</t>
  </si>
  <si>
    <t>* Otros Deudores</t>
  </si>
  <si>
    <t>ANEXO 1 RES.CG Nº 23/16</t>
  </si>
  <si>
    <t>ESTADOS FINANCIEROS</t>
  </si>
  <si>
    <t>SITUACION</t>
  </si>
  <si>
    <t>GUARANIES</t>
  </si>
  <si>
    <t>CARTERA A CORTO PLAZO</t>
  </si>
  <si>
    <t>CARTERA A LARGO PLAZO</t>
  </si>
  <si>
    <t>A. CARTERA NO VENCIDA</t>
  </si>
  <si>
    <t xml:space="preserve">     OTROS DEUDORES</t>
  </si>
  <si>
    <t>B. CARTERA VENCIDA</t>
  </si>
  <si>
    <t>PREVISIONES GS.</t>
  </si>
  <si>
    <t>%</t>
  </si>
  <si>
    <t>B.1. NORMAL</t>
  </si>
  <si>
    <t>B.2. CHEQUES EN GESTION DE COBRO</t>
  </si>
  <si>
    <t>B.3. CHEQUES EN GESTION DE COBRO JUDICIAL</t>
  </si>
  <si>
    <t>B.4. OTROS DEUDORES GESTION DE COBRO</t>
  </si>
  <si>
    <t>Es política del Directorio establecer el 1,50% de previsión  Incobrable sobre las Ventas a Créditos del mes (en pro-</t>
  </si>
  <si>
    <t>medio). Asimismo, son considerados Incobrables los importes totales de  Cheques en Gestión de Cobro,  Cheques</t>
  </si>
  <si>
    <t>en Gestión de Cobro Judicial  y Otros Deudores en Gestión de Cobro.</t>
  </si>
  <si>
    <t>Complejo Ferial para</t>
  </si>
  <si>
    <t>exposiciones</t>
  </si>
  <si>
    <t>Randy Esau Schmidt</t>
  </si>
  <si>
    <t>* Integración</t>
  </si>
  <si>
    <t>Ganancia Ejercicio según el Estado de Resultados</t>
  </si>
  <si>
    <t>Inversiones en Otras Empresas</t>
  </si>
  <si>
    <t xml:space="preserve">                                   Randy Esau Schmidt</t>
  </si>
  <si>
    <t xml:space="preserve">                                    Sindico</t>
  </si>
  <si>
    <t>(Expresado en  Guaraníes)</t>
  </si>
  <si>
    <t>A C T I V O</t>
  </si>
  <si>
    <t>NOTAS</t>
  </si>
  <si>
    <t xml:space="preserve">Disponibilidades </t>
  </si>
  <si>
    <t xml:space="preserve">Deudas Financieras </t>
  </si>
  <si>
    <t>Deudas Bursátiles</t>
  </si>
  <si>
    <t>Créditos por Ventas</t>
  </si>
  <si>
    <t xml:space="preserve">Deudas Comerciales  </t>
  </si>
  <si>
    <t>Deudas Sociales, Impositivas</t>
  </si>
  <si>
    <t>Sub Total Créditos</t>
  </si>
  <si>
    <t>Bienes de Cambio</t>
  </si>
  <si>
    <t>Previsión Obsolescia Mercaderías</t>
  </si>
  <si>
    <t>Sub Total Bienes Cambio</t>
  </si>
  <si>
    <t>Total del Activo Corriente</t>
  </si>
  <si>
    <t>Total del Pasivo Corriente</t>
  </si>
  <si>
    <t xml:space="preserve">TOTAL PASIVO </t>
  </si>
  <si>
    <t>Capital Integrado</t>
  </si>
  <si>
    <t>Reservas</t>
  </si>
  <si>
    <t>Resultado Acumulados Ejerc.Anteriores</t>
  </si>
  <si>
    <t>Resultado del Ejercicio</t>
  </si>
  <si>
    <t xml:space="preserve">Propiedades, Planta y Equipo </t>
  </si>
  <si>
    <t>Depreciaciones Acumuladas</t>
  </si>
  <si>
    <t>Total del Activo no Corriente</t>
  </si>
  <si>
    <t>TOTAL  ACTIVO</t>
  </si>
  <si>
    <t>TOTAL PASIVO Y PATRIM. NETO</t>
  </si>
  <si>
    <t xml:space="preserve">        Arnold Klassen                         </t>
  </si>
  <si>
    <t xml:space="preserve">           Presidente                                      </t>
  </si>
  <si>
    <t xml:space="preserve">  Contador</t>
  </si>
  <si>
    <t xml:space="preserve">                                                          </t>
  </si>
  <si>
    <t>31.03.18</t>
  </si>
  <si>
    <t>2018</t>
  </si>
  <si>
    <t>TOTALES AL 31.03.18</t>
  </si>
  <si>
    <t>31.03.2018</t>
  </si>
  <si>
    <t>Dividendos a Pagar</t>
  </si>
  <si>
    <t>1) - INFORME SOBRE PERSONAS VINCULADAS O RELACIONADAS</t>
  </si>
  <si>
    <t xml:space="preserve">      APARTADO A: Partes vinculadas o relacionadas (Art.34 Ley 5810/17)</t>
  </si>
  <si>
    <t>a) Personas con derecho a voto que controlen al menos el 10% del capital</t>
  </si>
  <si>
    <t>Nombre de Accionistas</t>
  </si>
  <si>
    <t>Monto del Capital</t>
  </si>
  <si>
    <t>% de Participac.</t>
  </si>
  <si>
    <t xml:space="preserve">Ernst Ferdinand Bergen </t>
  </si>
  <si>
    <t>Heinrich Friesen</t>
  </si>
  <si>
    <t>b) Sociedades anónimas en las que estas controlen por lo menos 10% de capital</t>
  </si>
  <si>
    <t>Nombre de la Entidad</t>
  </si>
  <si>
    <t>NO REGISTRA</t>
  </si>
  <si>
    <t>c) Accionistas que tengan potestad de elegir en asambleas al menos un director</t>
  </si>
  <si>
    <t>d) Directores, administradores, síndicos, auditores internos y apoderados</t>
  </si>
  <si>
    <t>Nombre y Apellidos</t>
  </si>
  <si>
    <t>Cargo</t>
  </si>
  <si>
    <t xml:space="preserve"> Arnold Klassen Toews</t>
  </si>
  <si>
    <t>Director Titular</t>
  </si>
  <si>
    <t xml:space="preserve"> Heinrich Friesen</t>
  </si>
  <si>
    <t xml:space="preserve"> Roland Eno Dietze j.</t>
  </si>
  <si>
    <t xml:space="preserve"> Jeffrey Conrad Harder</t>
  </si>
  <si>
    <t>Director Suplente</t>
  </si>
  <si>
    <t xml:space="preserve"> Randy Esau Schmidt</t>
  </si>
  <si>
    <t>Sindico Titular</t>
  </si>
  <si>
    <t xml:space="preserve"> Michael Harder Toews</t>
  </si>
  <si>
    <t>Sindico Suplente</t>
  </si>
  <si>
    <t xml:space="preserve"> Jorge Wenninger K.</t>
  </si>
  <si>
    <t>Gte.Adm.y Finanzas - Apoderado</t>
  </si>
  <si>
    <t xml:space="preserve">Otros: los conyuges y parientes hasta el segundo grado de consanguinidad o </t>
  </si>
  <si>
    <t>afinidad de las personas referidas en los incisos anteriores, siempre que tengan</t>
  </si>
  <si>
    <t>participación en el capital de la sociedad</t>
  </si>
  <si>
    <t>Lucia Ruth Giesbrecht de Bergen</t>
  </si>
  <si>
    <t>Elsi Unruh de Friesen</t>
  </si>
  <si>
    <t>Roland Friesen Unruh</t>
  </si>
  <si>
    <t>Rainer Friesen Unruh</t>
  </si>
  <si>
    <t>Ruth Noemi Bullman de Klassen</t>
  </si>
  <si>
    <t>Según Art.27 de la Resolución 763/04</t>
  </si>
  <si>
    <t xml:space="preserve"> Inversiones de la sociedad en valores de otras empresas que representen mas </t>
  </si>
  <si>
    <t>del 10% del activo de la sociedad</t>
  </si>
  <si>
    <t>Nombre de la Empresa</t>
  </si>
  <si>
    <t>Monto Inversión</t>
  </si>
  <si>
    <t>% Participac.</t>
  </si>
  <si>
    <t>Activos de la sociedad comprometidos en mas del 20% en garantía de obligaciones</t>
  </si>
  <si>
    <t>de otra u otras empresas</t>
  </si>
  <si>
    <t>Venta de los Bie-</t>
  </si>
  <si>
    <t>Tipos del Bien</t>
  </si>
  <si>
    <t>Monto de la Deu-</t>
  </si>
  <si>
    <t>nes Gravados</t>
  </si>
  <si>
    <t>da Garantizada</t>
  </si>
  <si>
    <t>Vinculación por nivel de Endeudamiento</t>
  </si>
  <si>
    <t>Nombre del Acreedor</t>
  </si>
  <si>
    <t>Total Pasivo</t>
  </si>
  <si>
    <t>Monto de Deuda</t>
  </si>
  <si>
    <t>Según Artículo 1º) Resolución CNV Nº 1257/10</t>
  </si>
  <si>
    <t>Nombre de la Sociedad Vinculada</t>
  </si>
  <si>
    <t>Factores de Vinculación</t>
  </si>
  <si>
    <t>Alta SA</t>
  </si>
  <si>
    <t>Accionista</t>
  </si>
  <si>
    <t>Imaq SRL</t>
  </si>
  <si>
    <t>Accionista / Director</t>
  </si>
  <si>
    <t>Nativo Sa</t>
  </si>
  <si>
    <t>Observación: NO REGISTRA nivel de endeudamiento mayor que el 25%</t>
  </si>
  <si>
    <t xml:space="preserve">      APARTADO B: Saldos con Partes Vinculadas o Relacionadas </t>
  </si>
  <si>
    <t xml:space="preserve">      Cuentas a Cobrar</t>
  </si>
  <si>
    <t>Indentificación</t>
  </si>
  <si>
    <t>Nativo SA</t>
  </si>
  <si>
    <t xml:space="preserve">      Cuentas a Pagar</t>
  </si>
  <si>
    <t xml:space="preserve">      Ingresos</t>
  </si>
  <si>
    <t>VENTAS</t>
  </si>
  <si>
    <t>Mercotec SAE</t>
  </si>
  <si>
    <t xml:space="preserve">      Egresos</t>
  </si>
  <si>
    <t>COMPRAS</t>
  </si>
  <si>
    <t xml:space="preserve">       Síndico</t>
  </si>
  <si>
    <t>al 31-03-18</t>
  </si>
  <si>
    <t xml:space="preserve">Adquisiciones y bajas de activo fijo </t>
  </si>
  <si>
    <t>Variación Obras en Ejecución - neto</t>
  </si>
  <si>
    <t>Adquisiciones y bajas de Bienes Intangibles</t>
  </si>
  <si>
    <t>Cheques Adelantados</t>
  </si>
  <si>
    <t>Cheques Judiciales Gestión Cobro</t>
  </si>
  <si>
    <t>RECORD ELECTRIC SAECA</t>
  </si>
  <si>
    <t>CAPITAL SOCIAL  GS. 50.000.000.000.-</t>
  </si>
  <si>
    <t>REPRESENTADO POR GS. 40.000.000.000 ACC. ORDINARIAS FUNDADOR DE 5 VOTOS C/U Y GS. 10.000.000.000  ACC. PREFERIDAS DE 1 VOTO LIMITADO.</t>
  </si>
  <si>
    <t>CAPITAL EMITIDO: GS. 50.000.000.000.-</t>
  </si>
  <si>
    <t>CAPITAL SUSCRIPTO: GS. 50.000.000.000.-</t>
  </si>
  <si>
    <t>CAPITAL INTEGRADO:GS. 50.000.000.000.-</t>
  </si>
  <si>
    <t>VALOR NOMINAL DE LAS ACCIONES: GS. 10.000.- C/U</t>
  </si>
  <si>
    <t>Cuadro de Capital Suscripto e Integrado</t>
  </si>
  <si>
    <t>Nº</t>
  </si>
  <si>
    <t xml:space="preserve">APELLIDOS </t>
  </si>
  <si>
    <t xml:space="preserve">NOMBRE </t>
  </si>
  <si>
    <t>NUMERO</t>
  </si>
  <si>
    <t xml:space="preserve">Nº DE </t>
  </si>
  <si>
    <t xml:space="preserve">CANTIDAD </t>
  </si>
  <si>
    <t>VOTO</t>
  </si>
  <si>
    <t xml:space="preserve">MONTO DE </t>
  </si>
  <si>
    <t>% DE PART.EN</t>
  </si>
  <si>
    <t>DE</t>
  </si>
  <si>
    <t>ACCIONES</t>
  </si>
  <si>
    <t xml:space="preserve">DE </t>
  </si>
  <si>
    <t xml:space="preserve">CAPITAL </t>
  </si>
  <si>
    <t xml:space="preserve"> RELAC. AL CAP.</t>
  </si>
  <si>
    <t>SERIES</t>
  </si>
  <si>
    <t>INTEGRADO</t>
  </si>
  <si>
    <t>FRIESEN</t>
  </si>
  <si>
    <t>HEINRICH</t>
  </si>
  <si>
    <t>1 A 176</t>
  </si>
  <si>
    <t>1 AL 1000</t>
  </si>
  <si>
    <t>ORDIN. FUNDADOR</t>
  </si>
  <si>
    <t>1 AL 547</t>
  </si>
  <si>
    <t>1001 A 1996</t>
  </si>
  <si>
    <t>A1 A 1000</t>
  </si>
  <si>
    <t>1 A 485</t>
  </si>
  <si>
    <t>TOTAL CLASE ORDINARIA FUNDADOR</t>
  </si>
  <si>
    <t>281 A 396</t>
  </si>
  <si>
    <t xml:space="preserve">PREFERIDA </t>
  </si>
  <si>
    <t>1L</t>
  </si>
  <si>
    <t>1 A 311</t>
  </si>
  <si>
    <t>4451 A 4624</t>
  </si>
  <si>
    <t>1 A 1000</t>
  </si>
  <si>
    <t>1 A 947</t>
  </si>
  <si>
    <t>241 AL 250</t>
  </si>
  <si>
    <t>961 AL 1000</t>
  </si>
  <si>
    <t xml:space="preserve">TOTAL CLASE PREFERIDA </t>
  </si>
  <si>
    <t xml:space="preserve">TOTAL POR ACCIONISTA </t>
  </si>
  <si>
    <t>BERGEN SCHMIDT</t>
  </si>
  <si>
    <t>ERNST  FERDINAND</t>
  </si>
  <si>
    <t>177 A 280</t>
  </si>
  <si>
    <t>501 A 556</t>
  </si>
  <si>
    <t>801 A 1000</t>
  </si>
  <si>
    <t>548 AL 604</t>
  </si>
  <si>
    <t>1997 A 4132</t>
  </si>
  <si>
    <t>669 A 1000</t>
  </si>
  <si>
    <t>397 A 500</t>
  </si>
  <si>
    <t>571 A 729</t>
  </si>
  <si>
    <t>312 A 500</t>
  </si>
  <si>
    <t>4625 A 4980</t>
  </si>
  <si>
    <t>948 A 1000</t>
  </si>
  <si>
    <t>1 A 599</t>
  </si>
  <si>
    <t>251 AL 260</t>
  </si>
  <si>
    <t>801 AL 840</t>
  </si>
  <si>
    <t>TOTAL POR ACCIONISTA</t>
  </si>
  <si>
    <t>GIESBRECHT  DE BERGEN</t>
  </si>
  <si>
    <t>LUCIA RUTH</t>
  </si>
  <si>
    <t>557 A 562</t>
  </si>
  <si>
    <t>605 AL 1000</t>
  </si>
  <si>
    <t>1 AL 302</t>
  </si>
  <si>
    <t>4133 A 4297</t>
  </si>
  <si>
    <t>486 A 954</t>
  </si>
  <si>
    <t>730 A765</t>
  </si>
  <si>
    <t>501 A 785</t>
  </si>
  <si>
    <t>4981 A 4986</t>
  </si>
  <si>
    <t>600 A 1000</t>
  </si>
  <si>
    <t>1 A 62</t>
  </si>
  <si>
    <t>UNRUH DE</t>
  </si>
  <si>
    <t>ELSI</t>
  </si>
  <si>
    <t>563 A 568</t>
  </si>
  <si>
    <t xml:space="preserve">FRIESEN </t>
  </si>
  <si>
    <t>303 AL 1000</t>
  </si>
  <si>
    <t>4298 A 4448</t>
  </si>
  <si>
    <t>955 A 1000</t>
  </si>
  <si>
    <t>1 A 668</t>
  </si>
  <si>
    <t>766 A 797</t>
  </si>
  <si>
    <t>786 A 1000</t>
  </si>
  <si>
    <t>1 A 636</t>
  </si>
  <si>
    <t>4987 A 4992</t>
  </si>
  <si>
    <t>63 AL 544</t>
  </si>
  <si>
    <t>FRIESEN UNRUH</t>
  </si>
  <si>
    <t>ROLAND</t>
  </si>
  <si>
    <t>637 AL 903</t>
  </si>
  <si>
    <t>545 AL 612</t>
  </si>
  <si>
    <t>RAINER</t>
  </si>
  <si>
    <t>904 AL 1000</t>
  </si>
  <si>
    <t>613 AL 680</t>
  </si>
  <si>
    <t>KLASSEN TOEWS</t>
  </si>
  <si>
    <t xml:space="preserve">ARNOLD </t>
  </si>
  <si>
    <t>171 AL 205</t>
  </si>
  <si>
    <t>681 AL 820</t>
  </si>
  <si>
    <t>BULLMAN DE KLASSEN</t>
  </si>
  <si>
    <t>RUTH  NOEMI</t>
  </si>
  <si>
    <t>206 AL 240</t>
  </si>
  <si>
    <t>821 AL 960</t>
  </si>
  <si>
    <t>ESAU SCHMIDT</t>
  </si>
  <si>
    <t>RANDY</t>
  </si>
  <si>
    <t>261 AL 460</t>
  </si>
  <si>
    <t>1 AL 800</t>
  </si>
  <si>
    <t>BENITEZ VALDEZ</t>
  </si>
  <si>
    <t>BERNARDO</t>
  </si>
  <si>
    <t>461 AL 670</t>
  </si>
  <si>
    <t>841 AL 1000</t>
  </si>
  <si>
    <t>1 AL 680</t>
  </si>
  <si>
    <t>CHIUZANO DE BENITEZ</t>
  </si>
  <si>
    <t>ANA MARIA OLGA</t>
  </si>
  <si>
    <t>671 AL 880</t>
  </si>
  <si>
    <t>921 AL 1000</t>
  </si>
  <si>
    <t>1 AL 760</t>
  </si>
  <si>
    <t>REMPEL WARKENTIN</t>
  </si>
  <si>
    <t>EDUARD</t>
  </si>
  <si>
    <t>881 AL 940</t>
  </si>
  <si>
    <t>681 AL 920</t>
  </si>
  <si>
    <t>EDIGER DE REMPEL</t>
  </si>
  <si>
    <t>MONICA</t>
  </si>
  <si>
    <t>941 AL 1000</t>
  </si>
  <si>
    <t>761 AL 1000</t>
  </si>
  <si>
    <t xml:space="preserve">TOTAL ACCIONES PREFERIDAS NOMINATIVAS </t>
  </si>
  <si>
    <t>TOTAL ACCIONES ORDINARIAS FUNDADOR NOMINATIVAS</t>
  </si>
  <si>
    <t>TOTAL CAPITAL SUSCRIPTO E INTEGRADO</t>
  </si>
  <si>
    <t>1</t>
  </si>
  <si>
    <t>2</t>
  </si>
  <si>
    <t>5-13</t>
  </si>
  <si>
    <t>14-23</t>
  </si>
  <si>
    <t>24-25</t>
  </si>
  <si>
    <t>Informe sobre Personas Vinculadas o Relacionadas….............</t>
  </si>
  <si>
    <t>Composicion de la Cartera de Créditos …………………………….</t>
  </si>
  <si>
    <t>26</t>
  </si>
  <si>
    <t>Composición Accionaria ……………………………………………….</t>
  </si>
  <si>
    <t>27</t>
  </si>
  <si>
    <t>____________________________________________________________________</t>
  </si>
  <si>
    <t>Estado de Variación del Patrimonio Neto      ....................................................</t>
  </si>
  <si>
    <t>Notas a los Estados Contables      .................................................................</t>
  </si>
  <si>
    <t>al 31 MARZO DE 2.019 Y 2.018</t>
  </si>
  <si>
    <t>BALANCE GENERAL AL 31 DE MARZO  DE 2019 Y 2018</t>
  </si>
  <si>
    <t>AL 31-03-2019</t>
  </si>
  <si>
    <t>DATOS AL 31 DE MARZO DE 2019</t>
  </si>
  <si>
    <t>Previsión Créditos Incobrables</t>
  </si>
  <si>
    <t>Gastos Pagados por Adelantado</t>
  </si>
  <si>
    <t>Intereses a Cobrar O.Deudores</t>
  </si>
  <si>
    <t>Previsión Otros Deudores</t>
  </si>
  <si>
    <t>Intangibles</t>
  </si>
  <si>
    <t>31.03.2019</t>
  </si>
  <si>
    <t>Intereses no Devengados</t>
  </si>
  <si>
    <t>POR EL EJERCICIO TERMINADO AL 31 DE MARZO DEL 2019 Y 2018</t>
  </si>
  <si>
    <t>31.03.19</t>
  </si>
  <si>
    <t>AL 31 DE MARZO DEL 2019 Y 2018</t>
  </si>
  <si>
    <t>POR EL EJERCICIO TERMINADO EL 31 DE MARZO DEL 2019 Y 2018</t>
  </si>
  <si>
    <t>TOTALES AL 31.03.19</t>
  </si>
  <si>
    <t>SEGUN BALANCE  31-12-2018</t>
  </si>
  <si>
    <t>2019</t>
  </si>
  <si>
    <t>COMPOSICION DE LA CARTERA DE CREDITOS AL 31-03-2019</t>
  </si>
  <si>
    <t xml:space="preserve">  RUC N° 3602978-5</t>
  </si>
  <si>
    <t>C.P. Hector Nuñez</t>
  </si>
  <si>
    <t xml:space="preserve">                                                                     RUC Nº 3602978-5</t>
  </si>
  <si>
    <t xml:space="preserve">        Arnold Klassen                                    C.P. Hector Nuñez</t>
  </si>
  <si>
    <t>Imag SRL</t>
  </si>
  <si>
    <t>al 31-03-19</t>
  </si>
  <si>
    <t>Mercotec S.A.E</t>
  </si>
  <si>
    <t>DICTAMEN DEL SINDICO</t>
  </si>
  <si>
    <t>A LOS SEÑORES ACCIONISTAS</t>
  </si>
  <si>
    <t>DE RECORD ELECTRIC SAECA</t>
  </si>
  <si>
    <t>HE EXAMINADO EL BALANCE GENERAL DE RECORD ELECTRIC S.A.E.C.A.  AL 31 DE MARZO DE</t>
  </si>
  <si>
    <t>2019, ASI COMO EL CORRESPONDIENTE ESTADO DE RESULTADOS, POR EL EJERCICIO TERMINA-</t>
  </si>
  <si>
    <t>DO EN ESTA FECHA.  EL EXAMEN FUE PRACTICADO DE ACUERDO CON LAS DISPOSICIONES LE-</t>
  </si>
  <si>
    <t>GALES VIGENTES.</t>
  </si>
  <si>
    <t>EN MI OPINION, LOS ESTADOS CONTABLES QUE SE ACOMPAÑAN EXPRESAN RAZONABLEMENTE</t>
  </si>
  <si>
    <t>LA SITUACION DE LA SOCIEDAD AL 31 DE MARZO DE 2019 Y LOS RESULTADOS DE SUS OPERA-</t>
  </si>
  <si>
    <t>CIONES POR EL EJERCICIO TERMINADO EN ESA FECHA, DE CONFORMIDAD CON LOS PRINCIPIOS</t>
  </si>
  <si>
    <t>CONTABLES GENERALMENTE ACEPTADOS.</t>
  </si>
  <si>
    <t>ASI MISMO HE EXAMINADO EL ACTA DEL DIRECTORIO REFERENTES AL EJERCICIO TERMINADO Y</t>
  </si>
  <si>
    <t>HABIENDO OBTENIDO LAS INFORMACIONES Y EXPLICACIONES QUE HE CONSIDERADO NECESA-</t>
  </si>
  <si>
    <t>RIAS, NO TENGO OBSERVACIONES QUE FORMULAR.</t>
  </si>
  <si>
    <t>ASUNCION - PARAGUAY</t>
  </si>
  <si>
    <t>RANDY ESAU SCHMIDT</t>
  </si>
  <si>
    <t>ABRIL DE 2019</t>
  </si>
  <si>
    <t>SINDICO TITULAR</t>
  </si>
  <si>
    <t>que establece normas para emisiones de títulos representativos de deudas, y conforme al Artículo No. 131</t>
  </si>
  <si>
    <t>INFORMACIONES AL 31 DE MARZO DE 2019</t>
  </si>
  <si>
    <t>DEUDAS FINANCIERAS GUARANIES</t>
  </si>
  <si>
    <t>B A N C O S</t>
  </si>
  <si>
    <t>VENCIM.</t>
  </si>
  <si>
    <t>ITAU - 90353421</t>
  </si>
  <si>
    <t>ITAU - 20181218029</t>
  </si>
  <si>
    <t>ITAU - 90377113</t>
  </si>
  <si>
    <t>BBVA - 2166227759</t>
  </si>
  <si>
    <t>BBVA - 2166233554</t>
  </si>
  <si>
    <t>BBVA - 2166236332</t>
  </si>
  <si>
    <t>INTERESES A PAGAR SOBRE DEUDAS BANCARIAS GUARANIES</t>
  </si>
  <si>
    <t>DEUDAS FINANCIERAS DOLARES</t>
  </si>
  <si>
    <t>US$.</t>
  </si>
  <si>
    <t>INTERESES A PAGAR SOBRE DEUDAS BANCARIAS DOLARES</t>
  </si>
  <si>
    <t>INTERESES A PAGAR A BANCOS NO DEVENGADOS CORTO PLAZO</t>
  </si>
  <si>
    <t>TOTAL NO DEVENGADOS</t>
  </si>
  <si>
    <t>TOTAL DEUDAS FINANCIERAS CORTO PLAZO</t>
  </si>
  <si>
    <t>DEUDAS COMERCIALES PROVEEDORES</t>
  </si>
  <si>
    <t xml:space="preserve">PROVEEDORES </t>
  </si>
  <si>
    <t xml:space="preserve">GUARANIES </t>
  </si>
  <si>
    <t>VENCIMIENTO</t>
  </si>
  <si>
    <t>A &amp; D SRL</t>
  </si>
  <si>
    <t>AGRO-GANADERA APYRA Y SA</t>
  </si>
  <si>
    <t>ALAS S.A.</t>
  </si>
  <si>
    <t>ALTA S.A.</t>
  </si>
  <si>
    <t>ALVARENGA RIVEROS PEDRO LUIS</t>
  </si>
  <si>
    <t>ALVAREZ VERA SERGIO JAVIER</t>
  </si>
  <si>
    <t>ARANDU INGENIERIA S R L</t>
  </si>
  <si>
    <t>ASOCIACION DE EMPLEADOS DE ADUANAS</t>
  </si>
  <si>
    <t>ATLANTIC SA EMISORA DE CAPITALABIERTO</t>
  </si>
  <si>
    <t>AUTOMOVIL SUPPLY SA</t>
  </si>
  <si>
    <t>AV REPUESTOS INDUSTRIALES S.A.</t>
  </si>
  <si>
    <t>BADENIA SACI</t>
  </si>
  <si>
    <t>BALBUENA INSFRAN SERGIO DANIEL</t>
  </si>
  <si>
    <t>BALBUENA SILVA JAVIER</t>
  </si>
  <si>
    <t>BANCARD SA</t>
  </si>
  <si>
    <t>BARRETO VALINOTTI ANA MONTSERRAT</t>
  </si>
  <si>
    <t>BARTHOLO TRANSPORTE REPRESENTACIONES SRL</t>
  </si>
  <si>
    <t>BORDON PATIÑO LUIS GERARDO</t>
  </si>
  <si>
    <t>BRASGUAY SRL</t>
  </si>
  <si>
    <t>BROUMARKETS SA</t>
  </si>
  <si>
    <t>CABALLERO LUGO ARTURO</t>
  </si>
  <si>
    <t>CENTRO DE REPUESTOS S.A. COM. E IND.</t>
  </si>
  <si>
    <t>CFA COMUNICACIONES</t>
  </si>
  <si>
    <t>CHACOMER AUTOMOTORES S.A</t>
  </si>
  <si>
    <t>CHACOMER S.A.E.</t>
  </si>
  <si>
    <t>COMAGRO SA</t>
  </si>
  <si>
    <t>COMERCIAL AQUI TODO S.A.</t>
  </si>
  <si>
    <t>COMPAÑIA COMERCIAL DEL PARAGUAY SA</t>
  </si>
  <si>
    <t>COMPAÑIA MINERA INDEPENDENCIA SA</t>
  </si>
  <si>
    <t>CONSTRULUZ TRADING SOCIEDAD ANONIMA</t>
  </si>
  <si>
    <t>CONTADORES ESPECIAL. EN IMPUESTOS</t>
  </si>
  <si>
    <t>COOPERATIVA COLONIAS UNIDAS AGROP IND LI</t>
  </si>
  <si>
    <t>COPIPUNTO S.A.</t>
  </si>
  <si>
    <t>CREDICAR S.A.</t>
  </si>
  <si>
    <t>DA SILVA MARECOS HUGO RAMON</t>
  </si>
  <si>
    <t>DHL PARAGUAY SRL</t>
  </si>
  <si>
    <t>DIAZ GODOY DIEGO</t>
  </si>
  <si>
    <t>DIESA SA</t>
  </si>
  <si>
    <t>DIMATEL SOCIEDAD ANONIMA COMERCIAL</t>
  </si>
  <si>
    <t>DOLOMITE S.A</t>
  </si>
  <si>
    <t>DON ANGEL S.A</t>
  </si>
  <si>
    <t>ECOVILLE SOCIEDAD ANONIMA</t>
  </si>
  <si>
    <t>EDITORIAL DE NEGOCIOS S.A.</t>
  </si>
  <si>
    <t>ELECTRICIDAD ELECTROTOTAL S.R.L.</t>
  </si>
  <si>
    <t>ELECTRO SYSTEM S.R.L.</t>
  </si>
  <si>
    <t>ELECTROPAR SA</t>
  </si>
  <si>
    <t>ELECTROSERVICE SERV. ELECTROMECANICO SRL</t>
  </si>
  <si>
    <t>EMPRESAS M.A S.A</t>
  </si>
  <si>
    <t>ENERLUZ S.A</t>
  </si>
  <si>
    <t>EQUIPAR SRL</t>
  </si>
  <si>
    <t>ESCOBAR TORRES ELISABET MATILDE</t>
  </si>
  <si>
    <t>ESPINOZA GONZALEZ JUAN CRISTOBAL</t>
  </si>
  <si>
    <t>ESTUDIO JURIDICO LIVIERES GUGGIARI SOC S</t>
  </si>
  <si>
    <t>EUROCAR SA</t>
  </si>
  <si>
    <t>EVEREST  INGENIERIA SRL</t>
  </si>
  <si>
    <t>EXPEDICION DEL PARAGUAY SRL</t>
  </si>
  <si>
    <t>EXTINTORES PARANA S.R.L.</t>
  </si>
  <si>
    <t>FARRO NAVARRO SALVADOR AUGUSTO</t>
  </si>
  <si>
    <t>FLUIDOS  SRL</t>
  </si>
  <si>
    <t>FRIOPAR S.A</t>
  </si>
  <si>
    <t>GADEA PRADO SANTIAGO AGUSTIN</t>
  </si>
  <si>
    <t>GALEANO BENITEZ FABIO ADRIAN</t>
  </si>
  <si>
    <t>GEMA S.A.</t>
  </si>
  <si>
    <t>GIMENEZ BAEZ HERIBERTO</t>
  </si>
  <si>
    <t>GIMENEZ GIMENEZ ALONSO</t>
  </si>
  <si>
    <t>GLOBAL MARKET PARAGUAY S.A.</t>
  </si>
  <si>
    <t>GO PRO S. A.</t>
  </si>
  <si>
    <t>GODOY DE DIAZ LOURDES FATIMA</t>
  </si>
  <si>
    <t>GOL NEUMATICOS S.A.</t>
  </si>
  <si>
    <t>GRAFICA CICERO SRL</t>
  </si>
  <si>
    <t>GRAF.Y EDIT. INTERSUDAMERICANA SA</t>
  </si>
  <si>
    <t>GRANCE MORENO CLAUDIA ROSSANA</t>
  </si>
  <si>
    <t>GRESELLE ODIRLEI ANTONIO</t>
  </si>
  <si>
    <t>HIDROELECTRICA SA</t>
  </si>
  <si>
    <t>HILDE E HIJOS S.R.L.</t>
  </si>
  <si>
    <t>HOJA VERDE S.A.</t>
  </si>
  <si>
    <t>ILUX S.A.</t>
  </si>
  <si>
    <t>IMPLEMENTOS Y MAQUINARIAS AGRICOLAS SRL</t>
  </si>
  <si>
    <t>IMPORTADORA PARANA SA</t>
  </si>
  <si>
    <t>INDALCO SRL</t>
  </si>
  <si>
    <t>INDUST. METALURGICAS MULTITRACK SRL</t>
  </si>
  <si>
    <t>INSFRAN ORTIZ RICHARD MARCELO</t>
  </si>
  <si>
    <t>INVERFIN S.A.E.C.A.</t>
  </si>
  <si>
    <t>IRALA RAMIREZ FATIMA ANTONIETA</t>
  </si>
  <si>
    <t>J.C.U.  S.R.L.</t>
  </si>
  <si>
    <t>KOMAREK SYTNIK ANTONIO</t>
  </si>
  <si>
    <t>LA CASA DE LAS MANGUERAS SA</t>
  </si>
  <si>
    <t>LA LIBERTAD S.R.L.</t>
  </si>
  <si>
    <t>LANUS E HIJOS SA</t>
  </si>
  <si>
    <t>LEGUIZAMON LEVE HERNAN CONRADO</t>
  </si>
  <si>
    <t>LINCOLN S.A.</t>
  </si>
  <si>
    <t>LOPEZ ZARATE CAROL ROCIO</t>
  </si>
  <si>
    <t>LUMINOTECNIA S.A.</t>
  </si>
  <si>
    <t>LUXACRIL S.A.</t>
  </si>
  <si>
    <t>M RODAMIENTOS S.R.L.</t>
  </si>
  <si>
    <t>MANGOPAR S.R.L.</t>
  </si>
  <si>
    <t>MARTINEZ FERNANDEZ ANGEL ANTONIO</t>
  </si>
  <si>
    <t>MAXILUZ SOCIEDAD ANONIMA</t>
  </si>
  <si>
    <t>MELLA S.A.</t>
  </si>
  <si>
    <t>MENDIETA BORDON CRISTIAN DAVID</t>
  </si>
  <si>
    <t>MENZEL GOMEZ HUGO WALTER</t>
  </si>
  <si>
    <t>MERCOFER SRL</t>
  </si>
  <si>
    <t>MERCOTEC S.A.E.</t>
  </si>
  <si>
    <t>METALOR SA COMERCIAL E INDUSTRIAL</t>
  </si>
  <si>
    <t>MIACASA SOCIEDAD ANÓNIMA (MIACASA S.A)</t>
  </si>
  <si>
    <t>MOREL JULIO CESAR</t>
  </si>
  <si>
    <t>NEVADO SOCIEDAD ANONIMA</t>
  </si>
  <si>
    <t>NUÑEZ ALVARENGA JOSE HUGO</t>
  </si>
  <si>
    <t>ONNE S.A.</t>
  </si>
  <si>
    <t>ORTEGA WISZOVATY DE BOGARIN LILIAN E.</t>
  </si>
  <si>
    <t>PALACIOS APONTE CARLOS RAMON</t>
  </si>
  <si>
    <t>PARAGUAY INSUMOS.COM SOCIEDAD ANONIMA</t>
  </si>
  <si>
    <t>PIRO Y S.A.</t>
  </si>
  <si>
    <t>PRODUTEL SOCIEDAD ANONIMA</t>
  </si>
  <si>
    <t>PROVINDUS S.A.</t>
  </si>
  <si>
    <t>RAMSA SOCIEDAD ANONIMA</t>
  </si>
  <si>
    <t>RECORD ELECTRIC S.A.E.C.A</t>
  </si>
  <si>
    <t>REMEZOVSKI NOVOSAD MARIA</t>
  </si>
  <si>
    <t>REMEZOWSKI PLEVA FERNANDO MIGUEL</t>
  </si>
  <si>
    <t>RETAIL S.A.</t>
  </si>
  <si>
    <t>RG S.A.</t>
  </si>
  <si>
    <t>RIEDER Y CIA SACI</t>
  </si>
  <si>
    <t>RUTA 3 TRANSPORTADORA S.R.L.</t>
  </si>
  <si>
    <t>SALERMO RAMIREZ MARIANO RAMON</t>
  </si>
  <si>
    <t>SAMANIEGO GONZALEZ RAMON D.</t>
  </si>
  <si>
    <t>SANABRIA RODAS OSCAR DANIEL</t>
  </si>
  <si>
    <t>SANCHEZ GUTIERREZ JOAQUIN</t>
  </si>
  <si>
    <t>SAS PARAGUAY S.A.</t>
  </si>
  <si>
    <t>SAVERIO SRL</t>
  </si>
  <si>
    <t>SCHEID CENTURION CHRISTIAN DAVID</t>
  </si>
  <si>
    <t>SEGURIDAD INTEL. Y TEC. DEL PY. S.A SIT</t>
  </si>
  <si>
    <t>SEGURIDAD S.A. COMPAÑIA DE SEGUROS</t>
  </si>
  <si>
    <t>SELTZ S.A.</t>
  </si>
  <si>
    <t>SEMAR S.R.L.</t>
  </si>
  <si>
    <t>SFC EUROAMERICAN CONSULTING SA</t>
  </si>
  <si>
    <t>SIEMENS CONSULTING S.A.</t>
  </si>
  <si>
    <t>SOCIEDAD PARAGUAYA DE SERVICIOS S.A</t>
  </si>
  <si>
    <t>SOLUCIONES INDUSTRIALES S.R.L.</t>
  </si>
  <si>
    <t>SOUTH CROSS LOGISTICS S.A.</t>
  </si>
  <si>
    <t>TAKA II COLOR S.A</t>
  </si>
  <si>
    <t>TECNO ELECTRIC SA</t>
  </si>
  <si>
    <t>TECNO SERVICE S.A.</t>
  </si>
  <si>
    <t>TELEF. CELULAR DEL PARAGUAY SA (TELECEL)</t>
  </si>
  <si>
    <t>THIELMANN LOEWEN ADRIAN</t>
  </si>
  <si>
    <t>TIGRE PARAGUAY S.A.</t>
  </si>
  <si>
    <t>TIQI SOCIEDAD ANONIMA</t>
  </si>
  <si>
    <t>TODO BRILLO S.A</t>
  </si>
  <si>
    <t>TORALES FRUTOS JORGE RODRIGO</t>
  </si>
  <si>
    <t>TRAFOSUR S.A.</t>
  </si>
  <si>
    <t>TUPI RAMOS GENERALES S.A.</t>
  </si>
  <si>
    <t>ULLON CHAMORRO SALVADOR</t>
  </si>
  <si>
    <t>VILLALBA VILLALBA MIRTA ROSANA</t>
  </si>
  <si>
    <t>VOTH PENNER LARRY</t>
  </si>
  <si>
    <t>WADRA S.A.</t>
  </si>
  <si>
    <t>WERLE ROYER CRISTIAN ANTONIO</t>
  </si>
  <si>
    <t>PROVEEDORES LOCALES GUARANIES</t>
  </si>
  <si>
    <t>DEUDAS COMERCIALES EN MONEDA EXTRANJERA</t>
  </si>
  <si>
    <t xml:space="preserve"> PROVEEDORES LOCALES</t>
  </si>
  <si>
    <t>CELULA S.A.</t>
  </si>
  <si>
    <t>CEREBRO S.A.</t>
  </si>
  <si>
    <t>DISTRIB.CUMMINS PARAGUAY SRL</t>
  </si>
  <si>
    <t>DREI ASOCIADOS SRL</t>
  </si>
  <si>
    <t>GV3 SOCIEDAD ANONIMA</t>
  </si>
  <si>
    <t>HIDRAULICA BRASIL S.A.</t>
  </si>
  <si>
    <t>J. FLEISCHMAN Y CIA. SRL</t>
  </si>
  <si>
    <t>JAUSER CARGO PARAGUAY S.A</t>
  </si>
  <si>
    <t>NETSYSTEM SA</t>
  </si>
  <si>
    <t>PROVISERV S.A.</t>
  </si>
  <si>
    <t xml:space="preserve"> PROVEEDORES EXTERIOR </t>
  </si>
  <si>
    <t>AGG POWER SOLUTIONS CO</t>
  </si>
  <si>
    <t>ATLAS COPCO</t>
  </si>
  <si>
    <t>COEL CONTROLES ELECTRICOS</t>
  </si>
  <si>
    <t>EBARA INDUSTRIAS MECANICAS Y COMERCIO LT</t>
  </si>
  <si>
    <t>EBASSE ELECTRIC LTD.</t>
  </si>
  <si>
    <t>FOSHAN SHUNDE SONGSU B.</t>
  </si>
  <si>
    <t>FUJIAN EVERSTRONG LEGA POWER EQ.CO.LTD.</t>
  </si>
  <si>
    <t>GERDAU S.A.</t>
  </si>
  <si>
    <t>GEREMIA</t>
  </si>
  <si>
    <t>GRINDEX</t>
  </si>
  <si>
    <t>HAVELLS SYLVANIA ARGENTINA</t>
  </si>
  <si>
    <t>HB</t>
  </si>
  <si>
    <t>HOLEC  INDUSTRIAS ELECTRICAS LTDA</t>
  </si>
  <si>
    <t>HYPERTHERM</t>
  </si>
  <si>
    <t>INDUSCABOS</t>
  </si>
  <si>
    <t>IRCE IND.CONDUCT.ELECTR.</t>
  </si>
  <si>
    <t>MWM MOTORES DIESEL LTDA.</t>
  </si>
  <si>
    <t>NINGBO ZIMON ELECTRICS CO</t>
  </si>
  <si>
    <t>PRESSURE COMPRESSORES LTDA.</t>
  </si>
  <si>
    <t>SCHULZ COMPRESORES S.A.</t>
  </si>
  <si>
    <t>SHANGHAI HUGONG ELECTRIC WELDING MACHINE</t>
  </si>
  <si>
    <t>SOREX WELDINGCO LTD.</t>
  </si>
  <si>
    <t>SUMIG INDUSTRIA DE TOCHAS LTDA.</t>
  </si>
  <si>
    <t>TECNO LITE</t>
  </si>
  <si>
    <t>THEBE BOMBAS HIDRAULICAS LTDA.</t>
  </si>
  <si>
    <t>TRAMAR TEXTIL</t>
  </si>
  <si>
    <t>WEG EXPORTADORA S.A.</t>
  </si>
  <si>
    <t>XYLEM WATER SOLUTIONS S.R.L.</t>
  </si>
  <si>
    <t>YUSING ELECTRONICS (HONG KONG) LTD</t>
  </si>
  <si>
    <t xml:space="preserve">PROVEEDORES EXTERIOR </t>
  </si>
  <si>
    <t>EUROS</t>
  </si>
  <si>
    <t>COM AP AS</t>
  </si>
  <si>
    <t>DUCATI ENERGIA SUD AMERICA S.A.</t>
  </si>
  <si>
    <t>FINI</t>
  </si>
  <si>
    <t>HELVI</t>
  </si>
  <si>
    <t>REVALCO S.R.L.</t>
  </si>
  <si>
    <t>SAER ELETTROPOMPE S.R.L.</t>
  </si>
  <si>
    <t>VAREM  S.P.A.</t>
  </si>
  <si>
    <t>REALES</t>
  </si>
  <si>
    <t>TOTAL DEUDAS COMERCIALES EN MONEDA EXTRANJERA</t>
  </si>
  <si>
    <t>ADELANTOS DE CLIENTES</t>
  </si>
  <si>
    <t>Anticipos efectuados por los clientes, correspondientes al 30% - 50% del presupuesto, para formalizar la venta</t>
  </si>
  <si>
    <t xml:space="preserve">PRINCIPALES ADELANTOS DE CLIENTES </t>
  </si>
  <si>
    <t>ASOC. RUTA PRIVADA POZO AZUL BUENA VISTA</t>
  </si>
  <si>
    <t>SUB TOTAL GUARANIES</t>
  </si>
  <si>
    <t>ADELANTOS CLIENTES EN US$.</t>
  </si>
  <si>
    <t>ALCOTEC SA</t>
  </si>
  <si>
    <t>COOPERATIVA YGUAZU AGRICOLA LTDA</t>
  </si>
  <si>
    <t>KARTOTEC S. EN C.S.</t>
  </si>
  <si>
    <t>O.A. IMPORT SA</t>
  </si>
  <si>
    <t>PROSALUD FARMA SA</t>
  </si>
  <si>
    <t>QUIMFA SA</t>
  </si>
  <si>
    <t>SUB TOTAL DOLARES</t>
  </si>
  <si>
    <t xml:space="preserve">TOTAL ADELANTOS DE CLIENTES </t>
  </si>
  <si>
    <t>DEUDAS FISCALES Y SOCIALES</t>
  </si>
  <si>
    <t>RETENCIONES DE  IMPUESTOS</t>
  </si>
  <si>
    <t>IVA DEBITO FISCAL 10%</t>
  </si>
  <si>
    <t>I.P.S.</t>
  </si>
  <si>
    <t>TOTAL DEUDAS FISCALES Y SOCIALES</t>
  </si>
  <si>
    <t>PROVISIONES Y PREVISIONES</t>
  </si>
  <si>
    <t>IMPUESTO A LA RENTA</t>
  </si>
  <si>
    <t>PROVISION AGUINALDOS</t>
  </si>
  <si>
    <t>PROVISION INDEMNIZACIONES</t>
  </si>
  <si>
    <t>DIVIDENDOS A PAGAR</t>
  </si>
  <si>
    <t>RETENCIONES RECIBIDAS A COMPUTAR</t>
  </si>
  <si>
    <t>FONDO GARANTIA MERCADERIAS</t>
  </si>
  <si>
    <t>TOTAL PROVISIONES Y PREVISIONES</t>
  </si>
  <si>
    <t>TOTAL PASIVO CORRIENTE  -  GS.</t>
  </si>
  <si>
    <t>TOTAL PASIVO</t>
  </si>
  <si>
    <t>RATIO:  NIVEL DE ENDEUDAMIENTO</t>
  </si>
  <si>
    <t>TOTAL DEL PASIVO</t>
  </si>
  <si>
    <t>TIPOS DE CAMBIOS UTILIZADOS</t>
  </si>
  <si>
    <t>DEUDAS PREFERENCIALES O PRIVILEGIADAS</t>
  </si>
  <si>
    <t>giadas ni tampoco a otorgado garantías de ninguna naturaleza a personas físicas o jurídicas.</t>
  </si>
  <si>
    <t xml:space="preserve">Todos los datos consignados que sirvieron como base para la elaboración de este informe fueron </t>
  </si>
  <si>
    <t xml:space="preserve">          Síndico</t>
  </si>
  <si>
    <r>
      <t xml:space="preserve">En referencia a la Resolución Nro. 763/64 de la </t>
    </r>
    <r>
      <rPr>
        <b/>
        <sz val="10"/>
        <rFont val="Arial"/>
        <family val="2"/>
      </rPr>
      <t>COMISION NACIONAL DE VALORES</t>
    </r>
    <r>
      <rPr>
        <sz val="10"/>
        <rFont val="Arial"/>
        <family val="2"/>
      </rPr>
      <t xml:space="preserve"> de fecha 12/03/2004,</t>
    </r>
  </si>
  <si>
    <r>
      <t xml:space="preserve">sobre el </t>
    </r>
    <r>
      <rPr>
        <b/>
        <sz val="10"/>
        <rFont val="Arial"/>
        <family val="2"/>
      </rPr>
      <t>INFORME DEL SINDICO</t>
    </r>
    <r>
      <rPr>
        <sz val="10"/>
        <rFont val="Arial"/>
        <family val="2"/>
      </rPr>
      <t>,  expongo cuanto sigue:</t>
    </r>
  </si>
  <si>
    <r>
      <t xml:space="preserve">Al 31 de Marzo de 2019 </t>
    </r>
    <r>
      <rPr>
        <b/>
        <sz val="10"/>
        <rFont val="Arial"/>
        <family val="2"/>
      </rPr>
      <t>RECORD ELECTRIC SAECA</t>
    </r>
    <r>
      <rPr>
        <sz val="10"/>
        <rFont val="Arial"/>
        <family val="2"/>
      </rPr>
      <t xml:space="preserve"> no posee deudas preferenciales o privile-</t>
    </r>
  </si>
  <si>
    <r>
      <t xml:space="preserve">suministrados por el Departamento de </t>
    </r>
    <r>
      <rPr>
        <b/>
        <sz val="10"/>
        <rFont val="Arial"/>
        <family val="2"/>
      </rPr>
      <t>CONTABILIDAD DE RECORD ELECTRIC SAECA.</t>
    </r>
  </si>
  <si>
    <t>NOTA 1 - EL ENTE</t>
  </si>
  <si>
    <t>RECORD ELECTRIC SAECA fue constituido en fecha 18 de julio de 1977. Sus estatutos sociales fueron aprobados por Decreto del Poder Ejecutivo N° 34425 del 14 el octubre de 1977 e inscripto en el Registro Público de Comercio bajo el N° 934,  en la página 45 vuelto y siguientes.</t>
  </si>
  <si>
    <t>Por Escrituras Publicas, N° 102 de fecha 17 de octubre de 1989; N° 72 de fecha 7 de junio de 1991; y Nº 220 de fecha 15 de junio de 1995, fueron modificados sus Estatutos Sociales por aumento del capital social. Según el Acta N° 22, la Asamblea General Extraordinaria llevada a cabo el 30 de octubre de 1995, aprobó el acogimiento a la Ley N° 548/95 de Retasación y Regularización extraordinaria de bienes.</t>
  </si>
  <si>
    <t>Posteriormente fue modificado en fecha 17 de diciembre de 1996 por Escritura Pública N° 173; y N° 190 de fecha 29 de diciembre de 1997; por Escritura Pública Nº 35 de fecha 27 de abril de 1998, modificados parcialmente, inscribiéndose en el Registro de Personas Jurídicas y Asociaciones, bajo el Nº 104 y folio 1149, serie C, el 29 de mayo de 1998 y el Registro Público de Comercio bajo el Nº 579 serie C, folio Nº 4571 y siguientes, sección Contratos el 03 de junio de 1998.</t>
  </si>
  <si>
    <t>Por Escritura Pública Nº 113 y Nº 136 de fecha 06 de octubre de 2000 y el 06 de diciembre de 2000, se modificaron los Estatutos Sociales, inscribiéndose en el Registro de Personas Jurídicas y Asociaciones, bajo el Nº 57 y Nº 63 y folios 596 y 566 serie C, el 13 de febrero de 2001 y el Registro Público de Comercio bajo el Nº 170 y el Nº 86 series B y C, folio Nº 1251 y Nº 955 y siguientes, sección Contratos el 13 de febrero de 2001.</t>
  </si>
  <si>
    <t>Finalmente, por Escritura Pública Nº 744, de fecha 23 de abril de 2014, se modificaron los Estatutos Sociales por el aumento del Capital Social a Gs. 50.000.000.000, inscribiéndose en el Registro de Contratos Públicos bajo el Nº 50, folios 133 al 147.</t>
  </si>
  <si>
    <t>El objeto de la sociedad es realizar por cuenta propia, por cuenta de terceros, o asociados, actividades industriales, comerciales, servicios e inmobiliarias. La actividad principal es la compra-venta y fabricación de materiales eléctricos.</t>
  </si>
  <si>
    <t>NOTA 2 - POLÍTICAS DE CONTABILIDAD</t>
  </si>
  <si>
    <t>Las políticas de contabilidad más significativas aplicadas por la sociedad son las siguientes:</t>
  </si>
  <si>
    <t>Presentación de los estados contables</t>
  </si>
  <si>
    <t>Los estados contables al 31 de Marzo del 2019 son presentados en forma comparativa con los del ejercicio anterior.</t>
  </si>
  <si>
    <t>a)</t>
  </si>
  <si>
    <t>Base de valuación</t>
  </si>
  <si>
    <t>Los estados contables han sido preparados en base al principio contable de costo histórico, excepto el activo fijo, que ha sido revaluado conforme a las disposiciones de la Ley Nº 125/91.</t>
  </si>
  <si>
    <t>Las depreciaciones de los bienes son calculados por el método de cuotas uniformes, aplicando una tasa suficiente para extinguir sus valores al final de la vida útil estimada del bien.</t>
  </si>
  <si>
    <t>Igualmente los activos y pasivos en moneda extranjera han sido actualizados a los tipos de cambio vigentes al cierre del periodo y que según la cotización del día eran de:</t>
  </si>
  <si>
    <t>MONEDA</t>
  </si>
  <si>
    <t>COMPRADOR</t>
  </si>
  <si>
    <t>VENDEDOR</t>
  </si>
  <si>
    <t>Dólares</t>
  </si>
  <si>
    <t>Euros</t>
  </si>
  <si>
    <t>b)</t>
  </si>
  <si>
    <t>Existencias</t>
  </si>
  <si>
    <t>Los bienes de cambio (mercaderías) están valuados al costo promedio ponderado (PMC)</t>
  </si>
  <si>
    <t>c)</t>
  </si>
  <si>
    <t>Moneda de cuenta</t>
  </si>
  <si>
    <t xml:space="preserve"> Estos estados contables están expresados en Guaraníes, unidad monetaria de la República del Paraguay.</t>
  </si>
  <si>
    <t>NOTA 3 - DISPONIBILIDADES</t>
  </si>
  <si>
    <t>Los saldos disponibles en bancos son los siguientes:</t>
  </si>
  <si>
    <t>CONCEPTOS</t>
  </si>
  <si>
    <t>Caja</t>
  </si>
  <si>
    <t xml:space="preserve"> </t>
  </si>
  <si>
    <t>Fondos Fijo y Recaudación a Depositar</t>
  </si>
  <si>
    <t>Sub Total</t>
  </si>
  <si>
    <t>Bancos</t>
  </si>
  <si>
    <t xml:space="preserve">Banco Familiar </t>
  </si>
  <si>
    <t>Banco Familiar US$.</t>
  </si>
  <si>
    <t>Banco Regional</t>
  </si>
  <si>
    <t>Banco Regional US$.</t>
  </si>
  <si>
    <t>Banco Regional - Aqui Pago</t>
  </si>
  <si>
    <t>Fic de Finanzas</t>
  </si>
  <si>
    <t>Bancop Gs</t>
  </si>
  <si>
    <t>Bancop US$</t>
  </si>
  <si>
    <t>BBVA</t>
  </si>
  <si>
    <t>BBVA US$.</t>
  </si>
  <si>
    <t>Banco Itaú</t>
  </si>
  <si>
    <t>Banco Itaú US$.</t>
  </si>
  <si>
    <t>Cooperativa Fernheim</t>
  </si>
  <si>
    <t>Banco GNB</t>
  </si>
  <si>
    <t>Banco GNB US$.</t>
  </si>
  <si>
    <t>Banco Continental</t>
  </si>
  <si>
    <t>Banco Continental US$.</t>
  </si>
  <si>
    <t>Sub Total Bancos</t>
  </si>
  <si>
    <t>NOTA 4 - CRÉDITOS POR VENTAS, OTROS CRÉDITOS Y PREVISIONES</t>
  </si>
  <si>
    <t>Representan el total de las cuentas a cobrar por ventas de mercaderías y servicios, con sus respectivas previsiones y otros créditos,  cuyos saldos  son los siguientes:</t>
  </si>
  <si>
    <t>Créditos por Ventas - Corriente</t>
  </si>
  <si>
    <t>Deudores por Ventas Gs.y US$.</t>
  </si>
  <si>
    <t>Previsión Créditos Dudoso Cobro</t>
  </si>
  <si>
    <t>Otros Créditos - Corriente</t>
  </si>
  <si>
    <t>Créditos Fiscales</t>
  </si>
  <si>
    <t>IVA Crédito Fiscal 10%</t>
  </si>
  <si>
    <t>Prestamos al Personal</t>
  </si>
  <si>
    <t>Vales, Adelantos, Viáticos</t>
  </si>
  <si>
    <t>Garantía Alquiler</t>
  </si>
  <si>
    <t>Anticipos a Proveedores</t>
  </si>
  <si>
    <t>Certificados de Créditos Tributarios</t>
  </si>
  <si>
    <t>Créditos por Ventas - No Corriente</t>
  </si>
  <si>
    <t>Cheques en Gestión de Cobro</t>
  </si>
  <si>
    <t>Otros Créditos Largo Plazo</t>
  </si>
  <si>
    <t>Cesión Terreno Loma Plata</t>
  </si>
  <si>
    <t>Licencias y Software Computación</t>
  </si>
  <si>
    <t>Otros Deudores Gs./US$.</t>
  </si>
  <si>
    <t>Intereses a Cobrar Otros Deudores US$</t>
  </si>
  <si>
    <t>Otros Deudores Gestion de Cobro</t>
  </si>
  <si>
    <t>Previsión para Créditos Incobrables</t>
  </si>
  <si>
    <t>Total General</t>
  </si>
  <si>
    <t>NOTA 5 - BIENES DE CAMBIO</t>
  </si>
  <si>
    <t xml:space="preserve">El saldo al cierre del ejercicio está compuesto como sigue:  </t>
  </si>
  <si>
    <t>CONCEPTO</t>
  </si>
  <si>
    <t>Mercaderías con Rotación</t>
  </si>
  <si>
    <t>Previsión Mercaderías Obsoletas</t>
  </si>
  <si>
    <t>Ordenes de Trabajos en Proceso</t>
  </si>
  <si>
    <t>Importaciones en Curso</t>
  </si>
  <si>
    <t xml:space="preserve">NOTA 6 - DEUDAS FINANCIERAS </t>
  </si>
  <si>
    <t>Préstamos Corto Plazo</t>
  </si>
  <si>
    <t>Banco Regional Gs.</t>
  </si>
  <si>
    <t>Banco Itau - Gs.</t>
  </si>
  <si>
    <t>BBVA Paraguay S.A - Gs.</t>
  </si>
  <si>
    <t>GNB Bank Gs.</t>
  </si>
  <si>
    <t>Banco Familiar Gs.</t>
  </si>
  <si>
    <t>Banco Familiar US$</t>
  </si>
  <si>
    <t>Intereses Financieros a Pagar</t>
  </si>
  <si>
    <t>Intereses no Devengados Gs.- US$.</t>
  </si>
  <si>
    <t>Total Prestamos Corto Plazo</t>
  </si>
  <si>
    <t>Total Deudas Financieras</t>
  </si>
  <si>
    <t>NOTA 7 - DEUDAS COMERCIALES</t>
  </si>
  <si>
    <t>Comprende los saldos pendientes de pago a los proveedores locales así como los del exterior, según detalle:</t>
  </si>
  <si>
    <t>Proveedores Bienes y Servicios</t>
  </si>
  <si>
    <t>Proveedores del Exterior</t>
  </si>
  <si>
    <t>Adelantos de Clientes</t>
  </si>
  <si>
    <t>TOTALES</t>
  </si>
  <si>
    <t>NOTA 8 - INGRESOS OPERATIVOS</t>
  </si>
  <si>
    <t>Comprende las ventas realizadas de acuerdo a los siguientes datos:</t>
  </si>
  <si>
    <t>Ventas Netas por Sucursales</t>
  </si>
  <si>
    <t>Casa Central</t>
  </si>
  <si>
    <t>Encarnacion</t>
  </si>
  <si>
    <t>Record Service</t>
  </si>
  <si>
    <t>Mariano Roque Alonso</t>
  </si>
  <si>
    <t>Ciudad del Este</t>
  </si>
  <si>
    <t>Coronel Oviedo</t>
  </si>
  <si>
    <t>Concepcion</t>
  </si>
  <si>
    <t>Campo 9</t>
  </si>
  <si>
    <t>Filadelfia</t>
  </si>
  <si>
    <t>Santa Rosa del Aguaray</t>
  </si>
  <si>
    <t>Recordlux</t>
  </si>
  <si>
    <t>Santa Rita</t>
  </si>
  <si>
    <t>Curuguaty</t>
  </si>
  <si>
    <t>María Auxiliadora</t>
  </si>
  <si>
    <t>Pedro Juan Caballero</t>
  </si>
  <si>
    <t>San Estanislao</t>
  </si>
  <si>
    <t>Sub Total Ventas</t>
  </si>
  <si>
    <t>Comis.p/Operac.Comerc</t>
  </si>
  <si>
    <t>TOTAL INGR.OPERAT.</t>
  </si>
  <si>
    <t>NOTA 9 - INGRESOS NO OPERATIVOS</t>
  </si>
  <si>
    <t xml:space="preserve">Comprenden los saldos de las siguientes cuentas: </t>
  </si>
  <si>
    <t>Diferencia de Cambios</t>
  </si>
  <si>
    <t>Intereses de Clientes</t>
  </si>
  <si>
    <t>Recargos de Ots.</t>
  </si>
  <si>
    <t>Ingresos Varios</t>
  </si>
  <si>
    <t>Intereses Cobrados</t>
  </si>
  <si>
    <t>Utilidad Inversiones Otras Empresas</t>
  </si>
  <si>
    <t>Comisiones P/ Operación Comercial</t>
  </si>
  <si>
    <t>NOTA 10 - COSTOS DE VENTAS</t>
  </si>
  <si>
    <t>Costos de Ventas correspondientes a las siguientes sucursales</t>
  </si>
  <si>
    <t>Costo de Ventas por Sucursales</t>
  </si>
  <si>
    <t>Encarnación</t>
  </si>
  <si>
    <t>Concepción</t>
  </si>
  <si>
    <t>NOTA 11 - GASTOS NO OPERATIVOS</t>
  </si>
  <si>
    <t>Comprenden los saldos de las siguientes cuentas:</t>
  </si>
  <si>
    <t>Diferencia de Cambio</t>
  </si>
  <si>
    <t>Perdida Inversiones Otras Empresas</t>
  </si>
  <si>
    <t>Perdida por Siniestro</t>
  </si>
  <si>
    <t xml:space="preserve">       CP. Hector Nuñez      </t>
  </si>
  <si>
    <t xml:space="preserve">                 Randy Esau Schmidt</t>
  </si>
  <si>
    <t xml:space="preserve">   Presidente</t>
  </si>
  <si>
    <t xml:space="preserve">       Contador - Ruc 3602978-5</t>
  </si>
  <si>
    <t xml:space="preserve">                  Síndico</t>
  </si>
  <si>
    <t xml:space="preserve">        </t>
  </si>
  <si>
    <t>NOTAS A LOS ESTADOS CONTABLES</t>
  </si>
  <si>
    <t>AL 31 DE MARZO DEL 2019</t>
  </si>
</sst>
</file>

<file path=xl/styles.xml><?xml version="1.0" encoding="utf-8"?>
<styleSheet xmlns="http://schemas.openxmlformats.org/spreadsheetml/2006/main">
  <numFmts count="24">
    <numFmt numFmtId="41" formatCode="_-* #,##0\ _€_-;\-* #,##0\ _€_-;_-* &quot;-&quot;\ _€_-;_-@_-"/>
    <numFmt numFmtId="164" formatCode="_(* #,##0.00_);_(* \(#,##0.00\);_(* \-??_);_(@_)"/>
    <numFmt numFmtId="165" formatCode="#,##0;\-#,##0"/>
    <numFmt numFmtId="166" formatCode="#,##0;\(#,##0\)"/>
    <numFmt numFmtId="167" formatCode="_(* #,##0_);_(* \(#,##0\);_(* \-??_);_(@_)"/>
    <numFmt numFmtId="168" formatCode="#,##0;\(#,##0&quot;) &quot;"/>
    <numFmt numFmtId="169" formatCode="#,###;\(#,##0\)"/>
    <numFmt numFmtId="170" formatCode="_-* #,##0.00\ _p_t_a_-;\-* #,##0.00\ _p_t_a_-;_-* \-??\ _p_t_a_-;_-@_-"/>
    <numFmt numFmtId="171" formatCode="_(* #,##0_);_(* \(#,##0\);_(* \-_);_(@_)"/>
    <numFmt numFmtId="172" formatCode="#,##0;[Red]#,##0"/>
    <numFmt numFmtId="173" formatCode="#,##0.0000;[Red]#,##0.0000"/>
    <numFmt numFmtId="174" formatCode="#,##0.000"/>
    <numFmt numFmtId="175" formatCode="#,##0.00;\-#,##0.00"/>
    <numFmt numFmtId="176" formatCode="#,##0_ ;\-#,##0\ "/>
    <numFmt numFmtId="177" formatCode="_-* #,##0.00\ _P_t_s_-;\-* #,##0.00\ _P_t_s_-;_-* &quot;-&quot;??\ _P_t_s_-;_-@_-"/>
    <numFmt numFmtId="178" formatCode="_-* #,##0\ _P_t_s_-;\-* #,##0\ _P_t_s_-;_-* &quot;-&quot;??\ _P_t_s_-;_-@_-"/>
    <numFmt numFmtId="179" formatCode="_-* #,##0\ _P_t_s_-;\-* #,##0\ _P_t_s_-;_-* &quot;-&quot;\ _P_t_s_-;_-@_-"/>
    <numFmt numFmtId="180" formatCode="_-* #,##0\ _p_t_a_-;\-* #,##0\ _p_t_a_-;_-* &quot;-&quot;\ _p_t_a_-;_-@_-"/>
    <numFmt numFmtId="181" formatCode="0.000%"/>
    <numFmt numFmtId="182" formatCode="#,##0.00_ ;\-#,##0.00\ "/>
    <numFmt numFmtId="183" formatCode="dd\-mm\-yy"/>
    <numFmt numFmtId="184" formatCode="dd\-mm\-yy;@"/>
    <numFmt numFmtId="185" formatCode="_(* #,##0_);_(* \(#,##0\);_(* &quot;-&quot;_);_(@_)"/>
    <numFmt numFmtId="186" formatCode="_-* #,##0.000\ _p_t_a_-;\-* #,##0.000\ _p_t_a_-;_-* &quot;-&quot;???\ _p_t_a_-;_-@_-"/>
  </numFmts>
  <fonts count="39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Geneva"/>
      <family val="2"/>
    </font>
    <font>
      <b/>
      <sz val="10"/>
      <name val="Geneva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sz val="12"/>
      <color indexed="10"/>
      <name val="Arial"/>
      <family val="2"/>
    </font>
    <font>
      <u/>
      <sz val="10"/>
      <name val="Arial"/>
      <family val="2"/>
    </font>
    <font>
      <b/>
      <sz val="16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8"/>
      <name val="Book Antiqua"/>
      <family val="1"/>
    </font>
    <font>
      <sz val="10"/>
      <color rgb="FFFF0000"/>
      <name val="Arial"/>
      <family val="2"/>
    </font>
    <font>
      <b/>
      <sz val="13"/>
      <name val="Arial"/>
      <family val="2"/>
    </font>
    <font>
      <sz val="10"/>
      <name val="Geneva"/>
    </font>
    <font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23" fillId="0" borderId="0" applyFill="0" applyBorder="0" applyAlignment="0" applyProtection="0"/>
    <xf numFmtId="170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" fillId="0" borderId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3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3">
    <xf numFmtId="0" fontId="0" fillId="0" borderId="0" xfId="0"/>
    <xf numFmtId="165" fontId="0" fillId="0" borderId="0" xfId="8" applyNumberFormat="1" applyFont="1"/>
    <xf numFmtId="165" fontId="0" fillId="0" borderId="0" xfId="8" applyNumberFormat="1" applyFont="1" applyAlignment="1">
      <alignment horizontal="left"/>
    </xf>
    <xf numFmtId="165" fontId="0" fillId="0" borderId="0" xfId="8" applyNumberFormat="1" applyFont="1" applyBorder="1" applyAlignment="1">
      <alignment horizontal="left"/>
    </xf>
    <xf numFmtId="165" fontId="0" fillId="0" borderId="0" xfId="8" applyNumberFormat="1" applyFont="1" applyBorder="1"/>
    <xf numFmtId="165" fontId="0" fillId="0" borderId="0" xfId="4" applyNumberFormat="1" applyFont="1" applyFill="1" applyBorder="1" applyAlignment="1" applyProtection="1">
      <alignment horizontal="center"/>
    </xf>
    <xf numFmtId="0" fontId="0" fillId="0" borderId="0" xfId="8" applyFont="1"/>
    <xf numFmtId="167" fontId="0" fillId="0" borderId="0" xfId="4" applyNumberFormat="1" applyFont="1" applyFill="1" applyBorder="1" applyAlignment="1" applyProtection="1"/>
    <xf numFmtId="0" fontId="4" fillId="0" borderId="0" xfId="8" applyFont="1"/>
    <xf numFmtId="167" fontId="7" fillId="0" borderId="0" xfId="4" applyNumberFormat="1" applyFont="1" applyFill="1" applyBorder="1" applyAlignment="1" applyProtection="1">
      <alignment horizontal="center"/>
    </xf>
    <xf numFmtId="0" fontId="8" fillId="0" borderId="0" xfId="8" applyFont="1"/>
    <xf numFmtId="0" fontId="7" fillId="0" borderId="0" xfId="8" applyFont="1"/>
    <xf numFmtId="167" fontId="7" fillId="0" borderId="0" xfId="4" applyNumberFormat="1" applyFont="1" applyFill="1" applyBorder="1" applyAlignment="1" applyProtection="1"/>
    <xf numFmtId="0" fontId="0" fillId="0" borderId="0" xfId="8" applyFont="1" applyBorder="1"/>
    <xf numFmtId="168" fontId="0" fillId="0" borderId="0" xfId="8" applyNumberFormat="1" applyFont="1" applyBorder="1"/>
    <xf numFmtId="167" fontId="0" fillId="0" borderId="0" xfId="4" applyNumberFormat="1" applyFont="1" applyFill="1" applyBorder="1" applyAlignment="1" applyProtection="1">
      <alignment horizontal="left"/>
    </xf>
    <xf numFmtId="165" fontId="0" fillId="0" borderId="0" xfId="6" applyNumberFormat="1" applyFont="1" applyFill="1" applyBorder="1" applyAlignment="1" applyProtection="1"/>
    <xf numFmtId="165" fontId="4" fillId="0" borderId="0" xfId="6" applyNumberFormat="1" applyFont="1" applyFill="1" applyBorder="1" applyAlignment="1" applyProtection="1"/>
    <xf numFmtId="165" fontId="7" fillId="0" borderId="0" xfId="6" applyNumberFormat="1" applyFont="1" applyFill="1" applyBorder="1" applyAlignment="1" applyProtection="1">
      <alignment horizontal="left"/>
    </xf>
    <xf numFmtId="165" fontId="7" fillId="0" borderId="3" xfId="6" applyNumberFormat="1" applyFont="1" applyFill="1" applyBorder="1" applyAlignment="1" applyProtection="1">
      <alignment horizontal="center" vertical="center" wrapText="1"/>
    </xf>
    <xf numFmtId="49" fontId="7" fillId="0" borderId="4" xfId="6" applyNumberFormat="1" applyFont="1" applyFill="1" applyBorder="1" applyAlignment="1" applyProtection="1">
      <alignment horizontal="center"/>
    </xf>
    <xf numFmtId="165" fontId="0" fillId="0" borderId="5" xfId="6" applyNumberFormat="1" applyFont="1" applyFill="1" applyBorder="1" applyAlignment="1" applyProtection="1"/>
    <xf numFmtId="165" fontId="0" fillId="0" borderId="6" xfId="6" applyNumberFormat="1" applyFont="1" applyFill="1" applyBorder="1" applyAlignment="1" applyProtection="1"/>
    <xf numFmtId="165" fontId="7" fillId="0" borderId="4" xfId="6" applyNumberFormat="1" applyFont="1" applyFill="1" applyBorder="1" applyAlignment="1" applyProtection="1">
      <alignment vertical="center"/>
    </xf>
    <xf numFmtId="165" fontId="2" fillId="0" borderId="7" xfId="6" applyNumberFormat="1" applyFont="1" applyFill="1" applyBorder="1" applyAlignment="1" applyProtection="1"/>
    <xf numFmtId="165" fontId="2" fillId="0" borderId="0" xfId="6" applyNumberFormat="1" applyFont="1" applyFill="1" applyBorder="1" applyAlignment="1" applyProtection="1"/>
    <xf numFmtId="166" fontId="0" fillId="0" borderId="0" xfId="6" applyNumberFormat="1" applyFont="1" applyFill="1" applyBorder="1" applyAlignment="1" applyProtection="1">
      <alignment horizontal="right"/>
    </xf>
    <xf numFmtId="165" fontId="1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left"/>
    </xf>
    <xf numFmtId="165" fontId="6" fillId="0" borderId="0" xfId="6" applyNumberFormat="1" applyFont="1" applyFill="1" applyBorder="1" applyAlignment="1" applyProtection="1"/>
    <xf numFmtId="0" fontId="0" fillId="0" borderId="0" xfId="9" applyFont="1"/>
    <xf numFmtId="0" fontId="7" fillId="0" borderId="0" xfId="9" applyFont="1"/>
    <xf numFmtId="0" fontId="7" fillId="0" borderId="0" xfId="9" applyFont="1" applyAlignment="1">
      <alignment horizontal="center"/>
    </xf>
    <xf numFmtId="165" fontId="0" fillId="0" borderId="0" xfId="9" applyNumberFormat="1" applyFont="1"/>
    <xf numFmtId="169" fontId="0" fillId="0" borderId="0" xfId="9" applyNumberFormat="1" applyFont="1"/>
    <xf numFmtId="3" fontId="0" fillId="0" borderId="0" xfId="9" applyNumberFormat="1" applyFont="1"/>
    <xf numFmtId="0" fontId="0" fillId="0" borderId="0" xfId="9" applyFont="1" applyFill="1" applyAlignment="1">
      <alignment horizontal="left"/>
    </xf>
    <xf numFmtId="3" fontId="0" fillId="0" borderId="0" xfId="9" applyNumberFormat="1" applyFont="1" applyFill="1" applyAlignment="1">
      <alignment horizontal="left"/>
    </xf>
    <xf numFmtId="0" fontId="0" fillId="0" borderId="0" xfId="9" applyFont="1" applyFill="1"/>
    <xf numFmtId="3" fontId="0" fillId="0" borderId="0" xfId="9" applyNumberFormat="1" applyFont="1" applyFill="1"/>
    <xf numFmtId="171" fontId="0" fillId="0" borderId="0" xfId="9" applyNumberFormat="1" applyFont="1" applyFill="1"/>
    <xf numFmtId="167" fontId="0" fillId="0" borderId="0" xfId="5" applyNumberFormat="1" applyFont="1" applyFill="1" applyBorder="1" applyAlignment="1" applyProtection="1"/>
    <xf numFmtId="167" fontId="0" fillId="0" borderId="0" xfId="9" applyNumberFormat="1" applyFont="1" applyFill="1"/>
    <xf numFmtId="0" fontId="4" fillId="0" borderId="0" xfId="7" applyFont="1" applyAlignment="1">
      <alignment horizontal="left"/>
    </xf>
    <xf numFmtId="0" fontId="15" fillId="0" borderId="0" xfId="7" applyFont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6" fillId="0" borderId="0" xfId="7" applyFont="1" applyAlignment="1">
      <alignment horizontal="center"/>
    </xf>
    <xf numFmtId="165" fontId="2" fillId="0" borderId="0" xfId="7" applyNumberFormat="1" applyFont="1"/>
    <xf numFmtId="0" fontId="2" fillId="0" borderId="0" xfId="7"/>
    <xf numFmtId="0" fontId="0" fillId="0" borderId="0" xfId="7" applyFont="1"/>
    <xf numFmtId="0" fontId="5" fillId="0" borderId="0" xfId="7" applyFont="1"/>
    <xf numFmtId="0" fontId="2" fillId="0" borderId="0" xfId="7" applyAlignment="1">
      <alignment vertical="center"/>
    </xf>
    <xf numFmtId="0" fontId="2" fillId="0" borderId="7" xfId="7" applyBorder="1"/>
    <xf numFmtId="0" fontId="2" fillId="0" borderId="0" xfId="7" applyBorder="1"/>
    <xf numFmtId="0" fontId="0" fillId="0" borderId="0" xfId="7" applyFont="1" applyBorder="1" applyAlignment="1">
      <alignment horizontal="left"/>
    </xf>
    <xf numFmtId="165" fontId="0" fillId="0" borderId="0" xfId="7" applyNumberFormat="1" applyFont="1" applyBorder="1" applyAlignment="1">
      <alignment horizontal="center"/>
    </xf>
    <xf numFmtId="167" fontId="7" fillId="0" borderId="0" xfId="3" applyNumberFormat="1" applyFont="1" applyFill="1" applyBorder="1" applyAlignment="1" applyProtection="1">
      <alignment horizontal="center"/>
    </xf>
    <xf numFmtId="167" fontId="0" fillId="0" borderId="0" xfId="3" applyNumberFormat="1" applyFont="1" applyFill="1" applyBorder="1" applyAlignment="1" applyProtection="1">
      <alignment horizontal="center"/>
    </xf>
    <xf numFmtId="0" fontId="0" fillId="0" borderId="0" xfId="7" applyFont="1" applyBorder="1"/>
    <xf numFmtId="168" fontId="0" fillId="0" borderId="0" xfId="7" applyNumberFormat="1" applyFont="1" applyBorder="1"/>
    <xf numFmtId="165" fontId="0" fillId="0" borderId="0" xfId="7" applyNumberFormat="1" applyFont="1" applyBorder="1"/>
    <xf numFmtId="167" fontId="0" fillId="0" borderId="0" xfId="3" applyNumberFormat="1" applyFont="1" applyFill="1" applyBorder="1" applyAlignment="1" applyProtection="1">
      <alignment horizontal="left"/>
    </xf>
    <xf numFmtId="167" fontId="0" fillId="0" borderId="0" xfId="3" applyNumberFormat="1" applyFont="1" applyFill="1" applyBorder="1" applyAlignment="1" applyProtection="1"/>
    <xf numFmtId="0" fontId="7" fillId="0" borderId="5" xfId="7" applyFont="1" applyBorder="1"/>
    <xf numFmtId="172" fontId="0" fillId="0" borderId="0" xfId="3" applyNumberFormat="1" applyFont="1" applyFill="1" applyBorder="1" applyAlignment="1" applyProtection="1"/>
    <xf numFmtId="172" fontId="7" fillId="0" borderId="0" xfId="3" applyNumberFormat="1" applyFont="1" applyFill="1" applyBorder="1" applyAlignment="1" applyProtection="1">
      <alignment horizontal="center"/>
    </xf>
    <xf numFmtId="172" fontId="0" fillId="0" borderId="0" xfId="3" applyNumberFormat="1" applyFont="1" applyFill="1" applyBorder="1" applyAlignment="1" applyProtection="1">
      <alignment horizontal="center"/>
    </xf>
    <xf numFmtId="0" fontId="6" fillId="0" borderId="0" xfId="7" applyFont="1" applyBorder="1"/>
    <xf numFmtId="165" fontId="6" fillId="0" borderId="0" xfId="7" applyNumberFormat="1" applyFont="1" applyBorder="1" applyAlignment="1">
      <alignment horizontal="center"/>
    </xf>
    <xf numFmtId="167" fontId="6" fillId="0" borderId="0" xfId="3" applyNumberFormat="1" applyFont="1" applyFill="1" applyBorder="1" applyAlignment="1" applyProtection="1">
      <alignment horizontal="center"/>
    </xf>
    <xf numFmtId="0" fontId="6" fillId="0" borderId="0" xfId="7" applyFont="1"/>
    <xf numFmtId="0" fontId="6" fillId="0" borderId="0" xfId="7" applyFont="1" applyBorder="1" applyAlignment="1">
      <alignment horizontal="left"/>
    </xf>
    <xf numFmtId="165" fontId="2" fillId="0" borderId="0" xfId="7" applyNumberFormat="1"/>
    <xf numFmtId="165" fontId="2" fillId="0" borderId="0" xfId="3" applyNumberFormat="1" applyFont="1" applyFill="1" applyBorder="1" applyAlignment="1" applyProtection="1"/>
    <xf numFmtId="165" fontId="7" fillId="0" borderId="0" xfId="7" applyNumberFormat="1" applyFont="1"/>
    <xf numFmtId="165" fontId="2" fillId="0" borderId="0" xfId="7" applyNumberFormat="1" applyAlignment="1">
      <alignment vertical="center"/>
    </xf>
    <xf numFmtId="0" fontId="7" fillId="0" borderId="0" xfId="7" applyFont="1"/>
    <xf numFmtId="0" fontId="0" fillId="0" borderId="6" xfId="7" applyFont="1" applyBorder="1"/>
    <xf numFmtId="167" fontId="0" fillId="0" borderId="6" xfId="3" applyNumberFormat="1" applyFont="1" applyFill="1" applyBorder="1" applyAlignment="1" applyProtection="1"/>
    <xf numFmtId="0" fontId="0" fillId="0" borderId="5" xfId="7" applyFont="1" applyBorder="1"/>
    <xf numFmtId="0" fontId="0" fillId="0" borderId="9" xfId="7" applyFont="1" applyBorder="1"/>
    <xf numFmtId="0" fontId="7" fillId="0" borderId="9" xfId="7" applyFont="1" applyBorder="1"/>
    <xf numFmtId="0" fontId="7" fillId="0" borderId="0" xfId="7" applyFont="1" applyAlignment="1">
      <alignment vertical="center"/>
    </xf>
    <xf numFmtId="0" fontId="0" fillId="0" borderId="7" xfId="7" applyFont="1" applyBorder="1"/>
    <xf numFmtId="174" fontId="0" fillId="0" borderId="0" xfId="4" applyNumberFormat="1" applyFont="1" applyFill="1" applyBorder="1" applyAlignment="1" applyProtection="1"/>
    <xf numFmtId="4" fontId="0" fillId="0" borderId="0" xfId="4" applyNumberFormat="1" applyFont="1" applyFill="1" applyBorder="1" applyAlignment="1" applyProtection="1"/>
    <xf numFmtId="174" fontId="20" fillId="0" borderId="0" xfId="4" applyNumberFormat="1" applyFont="1" applyFill="1" applyBorder="1" applyAlignment="1" applyProtection="1">
      <alignment horizontal="center"/>
    </xf>
    <xf numFmtId="174" fontId="21" fillId="0" borderId="0" xfId="4" applyNumberFormat="1" applyFont="1" applyFill="1" applyBorder="1" applyAlignment="1" applyProtection="1">
      <alignment horizontal="right"/>
    </xf>
    <xf numFmtId="174" fontId="16" fillId="0" borderId="13" xfId="4" applyNumberFormat="1" applyFont="1" applyFill="1" applyBorder="1" applyAlignment="1" applyProtection="1">
      <alignment horizontal="center" vertical="top"/>
    </xf>
    <xf numFmtId="4" fontId="0" fillId="0" borderId="6" xfId="4" applyNumberFormat="1" applyFont="1" applyFill="1" applyBorder="1" applyAlignment="1" applyProtection="1">
      <alignment horizontal="center" vertical="center"/>
    </xf>
    <xf numFmtId="3" fontId="0" fillId="0" borderId="6" xfId="4" applyNumberFormat="1" applyFont="1" applyFill="1" applyBorder="1" applyAlignment="1" applyProtection="1">
      <alignment horizontal="center" vertical="center"/>
    </xf>
    <xf numFmtId="4" fontId="0" fillId="0" borderId="5" xfId="4" applyNumberFormat="1" applyFont="1" applyFill="1" applyBorder="1" applyAlignment="1" applyProtection="1">
      <alignment horizontal="center" vertical="center"/>
    </xf>
    <xf numFmtId="3" fontId="0" fillId="0" borderId="0" xfId="4" applyNumberFormat="1" applyFont="1" applyFill="1" applyBorder="1" applyAlignment="1" applyProtection="1">
      <alignment horizontal="center" vertical="center"/>
    </xf>
    <xf numFmtId="3" fontId="0" fillId="0" borderId="5" xfId="4" applyNumberFormat="1" applyFont="1" applyFill="1" applyBorder="1" applyAlignment="1" applyProtection="1">
      <alignment horizontal="center" vertical="center"/>
    </xf>
    <xf numFmtId="4" fontId="18" fillId="0" borderId="5" xfId="4" applyNumberFormat="1" applyFont="1" applyFill="1" applyBorder="1" applyAlignment="1" applyProtection="1"/>
    <xf numFmtId="3" fontId="18" fillId="0" borderId="5" xfId="4" applyNumberFormat="1" applyFont="1" applyFill="1" applyBorder="1" applyAlignment="1" applyProtection="1"/>
    <xf numFmtId="3" fontId="18" fillId="0" borderId="3" xfId="4" applyNumberFormat="1" applyFont="1" applyFill="1" applyBorder="1" applyAlignment="1" applyProtection="1"/>
    <xf numFmtId="4" fontId="18" fillId="0" borderId="5" xfId="4" applyNumberFormat="1" applyFont="1" applyFill="1" applyBorder="1" applyAlignment="1" applyProtection="1">
      <alignment horizontal="center" vertical="center"/>
    </xf>
    <xf numFmtId="3" fontId="18" fillId="0" borderId="10" xfId="4" applyNumberFormat="1" applyFont="1" applyFill="1" applyBorder="1" applyAlignment="1" applyProtection="1">
      <alignment horizontal="center" vertical="center"/>
    </xf>
    <xf numFmtId="3" fontId="18" fillId="0" borderId="9" xfId="4" applyNumberFormat="1" applyFont="1" applyFill="1" applyBorder="1" applyAlignment="1" applyProtection="1">
      <alignment horizontal="center" vertical="center"/>
    </xf>
    <xf numFmtId="3" fontId="18" fillId="0" borderId="5" xfId="4" applyNumberFormat="1" applyFont="1" applyFill="1" applyBorder="1" applyAlignment="1" applyProtection="1">
      <alignment horizontal="center" vertical="center"/>
    </xf>
    <xf numFmtId="4" fontId="16" fillId="0" borderId="0" xfId="4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vertical="center"/>
    </xf>
    <xf numFmtId="3" fontId="0" fillId="0" borderId="0" xfId="4" applyNumberFormat="1" applyFont="1" applyFill="1" applyBorder="1" applyAlignment="1" applyProtection="1"/>
    <xf numFmtId="174" fontId="0" fillId="0" borderId="2" xfId="4" applyNumberFormat="1" applyFont="1" applyFill="1" applyBorder="1" applyAlignment="1" applyProtection="1"/>
    <xf numFmtId="3" fontId="0" fillId="0" borderId="2" xfId="4" applyNumberFormat="1" applyFont="1" applyFill="1" applyBorder="1" applyAlignment="1" applyProtection="1"/>
    <xf numFmtId="3" fontId="16" fillId="0" borderId="0" xfId="4" applyNumberFormat="1" applyFont="1" applyFill="1" applyBorder="1" applyAlignment="1" applyProtection="1"/>
    <xf numFmtId="3" fontId="0" fillId="0" borderId="0" xfId="7" applyNumberFormat="1" applyFont="1" applyBorder="1"/>
    <xf numFmtId="3" fontId="0" fillId="0" borderId="0" xfId="7" applyNumberFormat="1" applyFont="1"/>
    <xf numFmtId="3" fontId="0" fillId="0" borderId="0" xfId="3" applyNumberFormat="1" applyFont="1" applyFill="1" applyBorder="1" applyAlignment="1" applyProtection="1"/>
    <xf numFmtId="3" fontId="20" fillId="0" borderId="0" xfId="3" applyNumberFormat="1" applyFont="1" applyFill="1" applyBorder="1" applyAlignment="1" applyProtection="1">
      <alignment horizontal="right"/>
    </xf>
    <xf numFmtId="3" fontId="4" fillId="0" borderId="0" xfId="7" applyNumberFormat="1" applyFont="1" applyAlignment="1">
      <alignment horizontal="left"/>
    </xf>
    <xf numFmtId="3" fontId="15" fillId="0" borderId="0" xfId="7" applyNumberFormat="1" applyFont="1"/>
    <xf numFmtId="3" fontId="15" fillId="0" borderId="0" xfId="3" applyNumberFormat="1" applyFont="1" applyFill="1" applyBorder="1" applyAlignment="1" applyProtection="1">
      <alignment horizontal="center"/>
    </xf>
    <xf numFmtId="3" fontId="2" fillId="0" borderId="0" xfId="7" applyNumberFormat="1" applyAlignment="1">
      <alignment horizontal="center"/>
    </xf>
    <xf numFmtId="3" fontId="7" fillId="0" borderId="0" xfId="7" applyNumberFormat="1" applyFont="1"/>
    <xf numFmtId="3" fontId="0" fillId="0" borderId="0" xfId="7" applyNumberFormat="1" applyFont="1" applyAlignment="1">
      <alignment vertical="center"/>
    </xf>
    <xf numFmtId="3" fontId="0" fillId="0" borderId="7" xfId="7" applyNumberFormat="1" applyFont="1" applyBorder="1"/>
    <xf numFmtId="3" fontId="0" fillId="0" borderId="7" xfId="3" applyNumberFormat="1" applyFont="1" applyFill="1" applyBorder="1" applyAlignment="1" applyProtection="1"/>
    <xf numFmtId="3" fontId="0" fillId="0" borderId="0" xfId="7" applyNumberFormat="1" applyFont="1" applyBorder="1" applyAlignment="1">
      <alignment horizontal="center"/>
    </xf>
    <xf numFmtId="3" fontId="7" fillId="0" borderId="0" xfId="3" applyNumberFormat="1" applyFont="1" applyFill="1" applyBorder="1" applyAlignment="1" applyProtection="1">
      <alignment horizontal="center"/>
    </xf>
    <xf numFmtId="3" fontId="6" fillId="0" borderId="0" xfId="7" applyNumberFormat="1" applyFont="1" applyBorder="1" applyAlignment="1">
      <alignment horizontal="center"/>
    </xf>
    <xf numFmtId="3" fontId="0" fillId="0" borderId="0" xfId="3" applyNumberFormat="1" applyFont="1" applyFill="1" applyBorder="1" applyAlignment="1" applyProtection="1">
      <alignment horizontal="center"/>
    </xf>
    <xf numFmtId="165" fontId="2" fillId="0" borderId="0" xfId="3" applyNumberFormat="1" applyFont="1" applyFill="1" applyBorder="1" applyAlignment="1" applyProtection="1">
      <alignment vertical="center"/>
    </xf>
    <xf numFmtId="165" fontId="17" fillId="0" borderId="0" xfId="3" applyNumberFormat="1" applyFont="1" applyFill="1" applyBorder="1" applyAlignment="1" applyProtection="1">
      <alignment horizontal="right" vertical="center"/>
    </xf>
    <xf numFmtId="165" fontId="4" fillId="0" borderId="0" xfId="3" applyNumberFormat="1" applyFont="1" applyFill="1" applyBorder="1" applyAlignment="1" applyProtection="1">
      <alignment vertical="center"/>
    </xf>
    <xf numFmtId="165" fontId="15" fillId="0" borderId="0" xfId="7" applyNumberFormat="1" applyFont="1" applyAlignment="1">
      <alignment vertical="center"/>
    </xf>
    <xf numFmtId="165" fontId="15" fillId="0" borderId="0" xfId="3" applyNumberFormat="1" applyFont="1" applyFill="1" applyBorder="1" applyAlignment="1" applyProtection="1">
      <alignment vertical="center"/>
    </xf>
    <xf numFmtId="165" fontId="0" fillId="0" borderId="0" xfId="7" applyNumberFormat="1" applyFont="1" applyAlignment="1">
      <alignment vertical="center"/>
    </xf>
    <xf numFmtId="165" fontId="16" fillId="0" borderId="0" xfId="7" applyNumberFormat="1" applyFont="1" applyAlignment="1">
      <alignment vertical="center"/>
    </xf>
    <xf numFmtId="165" fontId="2" fillId="0" borderId="5" xfId="3" applyNumberFormat="1" applyFont="1" applyFill="1" applyBorder="1" applyAlignment="1" applyProtection="1">
      <alignment vertical="center"/>
    </xf>
    <xf numFmtId="165" fontId="2" fillId="0" borderId="0" xfId="7" applyNumberFormat="1" applyBorder="1" applyAlignment="1">
      <alignment vertical="center"/>
    </xf>
    <xf numFmtId="165" fontId="2" fillId="0" borderId="7" xfId="7" applyNumberFormat="1" applyBorder="1" applyAlignment="1">
      <alignment vertical="center"/>
    </xf>
    <xf numFmtId="165" fontId="2" fillId="0" borderId="7" xfId="3" applyNumberFormat="1" applyFont="1" applyFill="1" applyBorder="1" applyAlignment="1" applyProtection="1">
      <alignment vertical="center"/>
    </xf>
    <xf numFmtId="165" fontId="0" fillId="0" borderId="0" xfId="7" applyNumberFormat="1" applyFont="1" applyBorder="1" applyAlignment="1">
      <alignment vertical="center"/>
    </xf>
    <xf numFmtId="165" fontId="0" fillId="0" borderId="0" xfId="3" applyNumberFormat="1" applyFont="1" applyFill="1" applyBorder="1" applyAlignment="1" applyProtection="1">
      <alignment vertical="center"/>
    </xf>
    <xf numFmtId="165" fontId="7" fillId="0" borderId="0" xfId="3" applyNumberFormat="1" applyFont="1" applyFill="1" applyBorder="1" applyAlignment="1" applyProtection="1">
      <alignment vertical="center"/>
    </xf>
    <xf numFmtId="175" fontId="2" fillId="0" borderId="0" xfId="7" applyNumberFormat="1"/>
    <xf numFmtId="175" fontId="2" fillId="0" borderId="0" xfId="7" applyNumberFormat="1" applyAlignment="1">
      <alignment horizontal="center"/>
    </xf>
    <xf numFmtId="175" fontId="17" fillId="0" borderId="0" xfId="7" applyNumberFormat="1" applyFont="1" applyAlignment="1">
      <alignment horizontal="right"/>
    </xf>
    <xf numFmtId="175" fontId="4" fillId="0" borderId="0" xfId="7" applyNumberFormat="1" applyFont="1" applyAlignment="1">
      <alignment horizontal="left"/>
    </xf>
    <xf numFmtId="175" fontId="4" fillId="0" borderId="0" xfId="7" applyNumberFormat="1" applyFont="1" applyAlignment="1">
      <alignment horizontal="center"/>
    </xf>
    <xf numFmtId="175" fontId="15" fillId="0" borderId="0" xfId="3" applyNumberFormat="1" applyFont="1" applyFill="1" applyBorder="1" applyAlignment="1" applyProtection="1">
      <alignment horizontal="center"/>
    </xf>
    <xf numFmtId="175" fontId="0" fillId="0" borderId="0" xfId="7" applyNumberFormat="1" applyFont="1"/>
    <xf numFmtId="175" fontId="16" fillId="0" borderId="0" xfId="7" applyNumberFormat="1" applyFont="1"/>
    <xf numFmtId="175" fontId="2" fillId="0" borderId="7" xfId="7" applyNumberFormat="1" applyBorder="1" applyAlignment="1">
      <alignment horizontal="center"/>
    </xf>
    <xf numFmtId="175" fontId="2" fillId="0" borderId="7" xfId="7" applyNumberFormat="1" applyBorder="1"/>
    <xf numFmtId="175" fontId="2" fillId="0" borderId="0" xfId="7" applyNumberFormat="1" applyBorder="1"/>
    <xf numFmtId="175" fontId="2" fillId="0" borderId="0" xfId="7" applyNumberFormat="1" applyBorder="1" applyAlignment="1">
      <alignment horizontal="center"/>
    </xf>
    <xf numFmtId="175" fontId="0" fillId="0" borderId="0" xfId="7" applyNumberFormat="1" applyFont="1" applyBorder="1"/>
    <xf numFmtId="175" fontId="0" fillId="0" borderId="0" xfId="7" applyNumberFormat="1" applyFont="1" applyBorder="1" applyAlignment="1">
      <alignment horizontal="center"/>
    </xf>
    <xf numFmtId="175" fontId="2" fillId="0" borderId="0" xfId="3" applyNumberFormat="1" applyFont="1" applyFill="1" applyBorder="1" applyAlignment="1" applyProtection="1"/>
    <xf numFmtId="175" fontId="0" fillId="0" borderId="0" xfId="3" applyNumberFormat="1" applyFont="1" applyFill="1" applyBorder="1" applyAlignment="1" applyProtection="1"/>
    <xf numFmtId="175" fontId="0" fillId="0" borderId="0" xfId="7" applyNumberFormat="1" applyFont="1" applyBorder="1" applyAlignment="1">
      <alignment horizontal="left"/>
    </xf>
    <xf numFmtId="175" fontId="7" fillId="0" borderId="0" xfId="3" applyNumberFormat="1" applyFont="1" applyFill="1" applyBorder="1" applyAlignment="1" applyProtection="1">
      <alignment horizontal="center"/>
    </xf>
    <xf numFmtId="175" fontId="0" fillId="0" borderId="0" xfId="3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7" fontId="0" fillId="0" borderId="0" xfId="7" applyNumberFormat="1" applyFont="1" applyBorder="1"/>
    <xf numFmtId="175" fontId="5" fillId="0" borderId="0" xfId="7" applyNumberFormat="1" applyFont="1" applyBorder="1" applyAlignment="1">
      <alignment horizontal="center"/>
    </xf>
    <xf numFmtId="0" fontId="7" fillId="0" borderId="0" xfId="0" applyFont="1"/>
    <xf numFmtId="4" fontId="18" fillId="0" borderId="10" xfId="4" applyNumberFormat="1" applyFont="1" applyFill="1" applyBorder="1" applyAlignment="1" applyProtection="1"/>
    <xf numFmtId="0" fontId="23" fillId="0" borderId="0" xfId="0" applyFont="1"/>
    <xf numFmtId="167" fontId="6" fillId="0" borderId="0" xfId="4" applyNumberFormat="1" applyFont="1" applyFill="1" applyBorder="1" applyAlignment="1" applyProtection="1">
      <alignment horizontal="center"/>
    </xf>
    <xf numFmtId="3" fontId="2" fillId="0" borderId="7" xfId="7" applyNumberFormat="1" applyBorder="1"/>
    <xf numFmtId="3" fontId="2" fillId="0" borderId="0" xfId="7" applyNumberFormat="1" applyBorder="1"/>
    <xf numFmtId="3" fontId="0" fillId="0" borderId="0" xfId="7" applyNumberFormat="1" applyFont="1" applyBorder="1" applyAlignment="1"/>
    <xf numFmtId="165" fontId="10" fillId="0" borderId="20" xfId="7" applyNumberFormat="1" applyFont="1" applyBorder="1" applyAlignment="1">
      <alignment horizontal="center" vertical="center"/>
    </xf>
    <xf numFmtId="165" fontId="10" fillId="0" borderId="5" xfId="7" applyNumberFormat="1" applyFont="1" applyBorder="1" applyAlignment="1">
      <alignment horizontal="center" vertical="center"/>
    </xf>
    <xf numFmtId="165" fontId="6" fillId="0" borderId="5" xfId="7" applyNumberFormat="1" applyFont="1" applyBorder="1" applyAlignment="1">
      <alignment horizontal="left" vertical="center"/>
    </xf>
    <xf numFmtId="165" fontId="6" fillId="0" borderId="5" xfId="7" applyNumberFormat="1" applyFont="1" applyBorder="1"/>
    <xf numFmtId="165" fontId="6" fillId="0" borderId="5" xfId="3" applyNumberFormat="1" applyFont="1" applyFill="1" applyBorder="1" applyAlignment="1" applyProtection="1"/>
    <xf numFmtId="165" fontId="26" fillId="0" borderId="9" xfId="3" applyNumberFormat="1" applyFont="1" applyFill="1" applyBorder="1" applyAlignment="1" applyProtection="1"/>
    <xf numFmtId="165" fontId="6" fillId="0" borderId="3" xfId="7" applyNumberFormat="1" applyFont="1" applyBorder="1"/>
    <xf numFmtId="165" fontId="6" fillId="0" borderId="3" xfId="7" applyNumberFormat="1" applyFont="1" applyBorder="1" applyAlignment="1">
      <alignment vertical="center"/>
    </xf>
    <xf numFmtId="165" fontId="10" fillId="0" borderId="9" xfId="7" applyNumberFormat="1" applyFont="1" applyBorder="1" applyAlignment="1">
      <alignment horizontal="center" vertical="center"/>
    </xf>
    <xf numFmtId="165" fontId="6" fillId="0" borderId="3" xfId="3" applyNumberFormat="1" applyFont="1" applyFill="1" applyBorder="1" applyAlignment="1" applyProtection="1"/>
    <xf numFmtId="165" fontId="26" fillId="0" borderId="3" xfId="3" applyNumberFormat="1" applyFont="1" applyFill="1" applyBorder="1" applyAlignment="1" applyProtection="1"/>
    <xf numFmtId="165" fontId="6" fillId="0" borderId="4" xfId="3" applyNumberFormat="1" applyFont="1" applyFill="1" applyBorder="1" applyAlignment="1" applyProtection="1">
      <alignment vertical="center"/>
    </xf>
    <xf numFmtId="165" fontId="6" fillId="0" borderId="7" xfId="7" applyNumberFormat="1" applyFont="1" applyBorder="1"/>
    <xf numFmtId="165" fontId="6" fillId="0" borderId="0" xfId="7" applyNumberFormat="1" applyFont="1" applyBorder="1"/>
    <xf numFmtId="165" fontId="6" fillId="0" borderId="0" xfId="3" applyNumberFormat="1" applyFont="1" applyFill="1" applyBorder="1" applyAlignment="1" applyProtection="1"/>
    <xf numFmtId="0" fontId="6" fillId="0" borderId="0" xfId="0" applyFont="1" applyAlignment="1">
      <alignment horizontal="left"/>
    </xf>
    <xf numFmtId="165" fontId="6" fillId="0" borderId="0" xfId="7" applyNumberFormat="1" applyFont="1" applyBorder="1" applyAlignment="1">
      <alignment horizontal="left"/>
    </xf>
    <xf numFmtId="165" fontId="6" fillId="0" borderId="0" xfId="3" applyNumberFormat="1" applyFont="1" applyFill="1" applyBorder="1" applyAlignment="1" applyProtection="1">
      <alignment horizontal="center"/>
    </xf>
    <xf numFmtId="165" fontId="6" fillId="0" borderId="0" xfId="3" applyNumberFormat="1" applyFont="1" applyFill="1" applyBorder="1" applyAlignment="1" applyProtection="1">
      <alignment horizontal="left"/>
    </xf>
    <xf numFmtId="165" fontId="6" fillId="0" borderId="0" xfId="7" applyNumberFormat="1" applyFont="1"/>
    <xf numFmtId="0" fontId="1" fillId="0" borderId="0" xfId="0" applyFont="1"/>
    <xf numFmtId="0" fontId="5" fillId="0" borderId="0" xfId="0" applyFont="1"/>
    <xf numFmtId="0" fontId="1" fillId="0" borderId="25" xfId="0" applyFont="1" applyBorder="1"/>
    <xf numFmtId="172" fontId="5" fillId="0" borderId="0" xfId="0" applyNumberFormat="1" applyFont="1" applyAlignment="1">
      <alignment horizontal="center"/>
    </xf>
    <xf numFmtId="0" fontId="23" fillId="0" borderId="25" xfId="0" applyFont="1" applyBorder="1"/>
    <xf numFmtId="172" fontId="23" fillId="0" borderId="25" xfId="0" applyNumberFormat="1" applyFont="1" applyBorder="1" applyAlignment="1">
      <alignment horizontal="center"/>
    </xf>
    <xf numFmtId="172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6" fontId="1" fillId="0" borderId="0" xfId="0" applyNumberFormat="1" applyFont="1"/>
    <xf numFmtId="0" fontId="7" fillId="0" borderId="0" xfId="0" applyFont="1" applyBorder="1"/>
    <xf numFmtId="17" fontId="1" fillId="0" borderId="0" xfId="0" applyNumberFormat="1" applyFont="1"/>
    <xf numFmtId="49" fontId="1" fillId="0" borderId="0" xfId="0" applyNumberFormat="1" applyFont="1"/>
    <xf numFmtId="172" fontId="1" fillId="0" borderId="0" xfId="0" applyNumberFormat="1" applyFont="1"/>
    <xf numFmtId="166" fontId="0" fillId="0" borderId="0" xfId="6" applyNumberFormat="1" applyFont="1" applyFill="1" applyBorder="1" applyAlignment="1">
      <alignment horizontal="right"/>
    </xf>
    <xf numFmtId="0" fontId="8" fillId="0" borderId="0" xfId="7" applyFont="1" applyFill="1" applyAlignment="1">
      <alignment horizontal="left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0" fontId="20" fillId="0" borderId="5" xfId="7" applyFont="1" applyFill="1" applyBorder="1"/>
    <xf numFmtId="0" fontId="7" fillId="0" borderId="0" xfId="0" applyFont="1" applyFill="1" applyAlignment="1">
      <alignment horizontal="left"/>
    </xf>
    <xf numFmtId="49" fontId="16" fillId="0" borderId="6" xfId="8" applyNumberFormat="1" applyFont="1" applyFill="1" applyBorder="1" applyAlignment="1">
      <alignment horizontal="center" vertical="top"/>
    </xf>
    <xf numFmtId="0" fontId="5" fillId="0" borderId="0" xfId="7" applyFont="1" applyBorder="1" applyAlignment="1">
      <alignment horizontal="center"/>
    </xf>
    <xf numFmtId="3" fontId="5" fillId="0" borderId="0" xfId="7" applyNumberFormat="1" applyFont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0" fontId="0" fillId="0" borderId="0" xfId="0" applyFill="1"/>
    <xf numFmtId="166" fontId="7" fillId="0" borderId="0" xfId="0" applyNumberFormat="1" applyFont="1" applyFill="1" applyBorder="1"/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0" fillId="0" borderId="0" xfId="10" applyNumberFormat="1" applyFont="1" applyFill="1"/>
    <xf numFmtId="165" fontId="5" fillId="0" borderId="0" xfId="10" applyNumberFormat="1" applyFont="1" applyFill="1"/>
    <xf numFmtId="165" fontId="0" fillId="0" borderId="0" xfId="10" applyNumberFormat="1" applyFont="1" applyFill="1" applyAlignment="1">
      <alignment horizontal="center"/>
    </xf>
    <xf numFmtId="165" fontId="0" fillId="0" borderId="0" xfId="10" applyNumberFormat="1" applyFont="1" applyFill="1" applyBorder="1"/>
    <xf numFmtId="165" fontId="7" fillId="0" borderId="0" xfId="10" applyNumberFormat="1" applyFont="1" applyFill="1" applyAlignment="1">
      <alignment horizontal="center" vertical="center" wrapText="1"/>
    </xf>
    <xf numFmtId="165" fontId="7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Alignment="1">
      <alignment vertical="center"/>
    </xf>
    <xf numFmtId="166" fontId="23" fillId="0" borderId="0" xfId="6" applyNumberFormat="1" applyFont="1" applyFill="1" applyBorder="1" applyAlignment="1" applyProtection="1">
      <alignment horizontal="right"/>
    </xf>
    <xf numFmtId="165" fontId="0" fillId="0" borderId="0" xfId="8" applyNumberFormat="1" applyFont="1" applyFill="1"/>
    <xf numFmtId="165" fontId="9" fillId="0" borderId="0" xfId="10" applyNumberFormat="1" applyFont="1" applyFill="1" applyBorder="1" applyAlignment="1">
      <alignment horizontal="left"/>
    </xf>
    <xf numFmtId="165" fontId="9" fillId="0" borderId="0" xfId="10" applyNumberFormat="1" applyFont="1" applyFill="1" applyBorder="1"/>
    <xf numFmtId="165" fontId="9" fillId="0" borderId="0" xfId="10" applyNumberFormat="1" applyFont="1" applyFill="1" applyBorder="1" applyAlignment="1">
      <alignment horizontal="center"/>
    </xf>
    <xf numFmtId="165" fontId="2" fillId="0" borderId="0" xfId="10" applyNumberFormat="1" applyFill="1" applyBorder="1"/>
    <xf numFmtId="174" fontId="0" fillId="0" borderId="0" xfId="8" applyNumberFormat="1" applyFont="1" applyFill="1"/>
    <xf numFmtId="174" fontId="5" fillId="0" borderId="0" xfId="8" applyNumberFormat="1" applyFont="1" applyFill="1"/>
    <xf numFmtId="4" fontId="5" fillId="0" borderId="0" xfId="8" applyNumberFormat="1" applyFont="1" applyFill="1" applyBorder="1" applyAlignment="1">
      <alignment horizontal="center"/>
    </xf>
    <xf numFmtId="174" fontId="2" fillId="0" borderId="0" xfId="8" applyNumberFormat="1" applyFill="1" applyBorder="1" applyAlignment="1">
      <alignment horizontal="center"/>
    </xf>
    <xf numFmtId="4" fontId="2" fillId="0" borderId="0" xfId="8" applyNumberFormat="1" applyFill="1" applyBorder="1" applyAlignment="1">
      <alignment horizontal="center"/>
    </xf>
    <xf numFmtId="174" fontId="0" fillId="0" borderId="0" xfId="8" applyNumberFormat="1" applyFont="1" applyFill="1" applyBorder="1"/>
    <xf numFmtId="174" fontId="16" fillId="0" borderId="6" xfId="8" applyNumberFormat="1" applyFont="1" applyFill="1" applyBorder="1" applyAlignment="1">
      <alignment horizontal="center" vertical="top"/>
    </xf>
    <xf numFmtId="174" fontId="22" fillId="0" borderId="6" xfId="8" applyNumberFormat="1" applyFont="1" applyFill="1" applyBorder="1" applyAlignment="1">
      <alignment horizontal="left" vertical="center"/>
    </xf>
    <xf numFmtId="174" fontId="0" fillId="0" borderId="6" xfId="8" applyNumberFormat="1" applyFont="1" applyFill="1" applyBorder="1" applyAlignment="1">
      <alignment horizontal="center" vertical="center"/>
    </xf>
    <xf numFmtId="174" fontId="0" fillId="0" borderId="0" xfId="8" applyNumberFormat="1" applyFont="1" applyFill="1" applyAlignment="1">
      <alignment horizontal="center" vertical="center"/>
    </xf>
    <xf numFmtId="174" fontId="16" fillId="0" borderId="5" xfId="8" applyNumberFormat="1" applyFont="1" applyFill="1" applyBorder="1" applyAlignment="1">
      <alignment horizontal="left" vertical="center"/>
    </xf>
    <xf numFmtId="174" fontId="0" fillId="0" borderId="5" xfId="8" applyNumberFormat="1" applyFont="1" applyFill="1" applyBorder="1" applyAlignment="1">
      <alignment horizontal="center" vertical="center"/>
    </xf>
    <xf numFmtId="174" fontId="18" fillId="0" borderId="5" xfId="8" applyNumberFormat="1" applyFont="1" applyFill="1" applyBorder="1"/>
    <xf numFmtId="174" fontId="18" fillId="0" borderId="0" xfId="8" applyNumberFormat="1" applyFont="1" applyFill="1"/>
    <xf numFmtId="174" fontId="18" fillId="0" borderId="4" xfId="8" applyNumberFormat="1" applyFont="1" applyFill="1" applyBorder="1" applyAlignment="1">
      <alignment vertical="center"/>
    </xf>
    <xf numFmtId="174" fontId="18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/>
    <xf numFmtId="174" fontId="16" fillId="0" borderId="5" xfId="8" applyNumberFormat="1" applyFont="1" applyFill="1" applyBorder="1"/>
    <xf numFmtId="174" fontId="16" fillId="0" borderId="4" xfId="8" applyNumberFormat="1" applyFont="1" applyFill="1" applyBorder="1" applyAlignment="1">
      <alignment vertical="center"/>
    </xf>
    <xf numFmtId="174" fontId="16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 applyAlignment="1">
      <alignment horizontal="center" vertical="center"/>
    </xf>
    <xf numFmtId="174" fontId="18" fillId="0" borderId="0" xfId="8" applyNumberFormat="1" applyFont="1" applyFill="1" applyAlignment="1">
      <alignment horizontal="center" vertical="center"/>
    </xf>
    <xf numFmtId="3" fontId="18" fillId="0" borderId="0" xfId="8" applyNumberFormat="1" applyFont="1" applyFill="1"/>
    <xf numFmtId="174" fontId="16" fillId="0" borderId="0" xfId="8" applyNumberFormat="1" applyFont="1" applyFill="1" applyBorder="1" applyAlignment="1">
      <alignment vertical="center"/>
    </xf>
    <xf numFmtId="174" fontId="16" fillId="0" borderId="0" xfId="8" applyNumberFormat="1" applyFont="1" applyFill="1" applyBorder="1" applyAlignment="1">
      <alignment horizontal="center" vertical="center"/>
    </xf>
    <xf numFmtId="174" fontId="0" fillId="0" borderId="14" xfId="8" applyNumberFormat="1" applyFont="1" applyFill="1" applyBorder="1"/>
    <xf numFmtId="174" fontId="0" fillId="0" borderId="2" xfId="8" applyNumberFormat="1" applyFont="1" applyFill="1" applyBorder="1"/>
    <xf numFmtId="0" fontId="18" fillId="0" borderId="0" xfId="0" applyFont="1" applyFill="1" applyAlignment="1">
      <alignment horizontal="left"/>
    </xf>
    <xf numFmtId="0" fontId="0" fillId="0" borderId="0" xfId="7" applyFont="1" applyFill="1" applyBorder="1"/>
    <xf numFmtId="3" fontId="0" fillId="0" borderId="0" xfId="7" applyNumberFormat="1" applyFont="1" applyFill="1" applyBorder="1"/>
    <xf numFmtId="3" fontId="0" fillId="0" borderId="0" xfId="7" applyNumberFormat="1" applyFont="1" applyFill="1"/>
    <xf numFmtId="0" fontId="0" fillId="0" borderId="0" xfId="7" applyFont="1" applyFill="1"/>
    <xf numFmtId="165" fontId="0" fillId="0" borderId="0" xfId="7" applyNumberFormat="1" applyFont="1" applyFill="1" applyBorder="1" applyAlignment="1">
      <alignment horizontal="center"/>
    </xf>
    <xf numFmtId="3" fontId="0" fillId="0" borderId="0" xfId="8" applyNumberFormat="1" applyFont="1" applyFill="1"/>
    <xf numFmtId="165" fontId="0" fillId="0" borderId="0" xfId="8" applyNumberFormat="1" applyFont="1" applyFill="1" applyBorder="1" applyAlignment="1">
      <alignment horizontal="center"/>
    </xf>
    <xf numFmtId="165" fontId="1" fillId="0" borderId="0" xfId="10" applyNumberFormat="1" applyFont="1" applyFill="1" applyBorder="1" applyAlignment="1">
      <alignment horizontal="left"/>
    </xf>
    <xf numFmtId="0" fontId="1" fillId="0" borderId="0" xfId="0" applyFont="1" applyFill="1"/>
    <xf numFmtId="0" fontId="1" fillId="0" borderId="0" xfId="7" applyFont="1" applyFill="1"/>
    <xf numFmtId="0" fontId="1" fillId="0" borderId="0" xfId="7" applyFont="1" applyFill="1" applyAlignment="1">
      <alignment horizontal="center"/>
    </xf>
    <xf numFmtId="0" fontId="1" fillId="0" borderId="0" xfId="7" applyFont="1" applyFill="1" applyAlignment="1">
      <alignment horizontal="left"/>
    </xf>
    <xf numFmtId="0" fontId="1" fillId="0" borderId="6" xfId="7" applyFont="1" applyFill="1" applyBorder="1"/>
    <xf numFmtId="165" fontId="1" fillId="0" borderId="5" xfId="7" applyNumberFormat="1" applyFont="1" applyFill="1" applyBorder="1"/>
    <xf numFmtId="167" fontId="1" fillId="0" borderId="5" xfId="3" applyNumberFormat="1" applyFont="1" applyFill="1" applyBorder="1" applyAlignment="1" applyProtection="1"/>
    <xf numFmtId="165" fontId="1" fillId="0" borderId="0" xfId="7" applyNumberFormat="1" applyFont="1" applyFill="1"/>
    <xf numFmtId="0" fontId="1" fillId="0" borderId="5" xfId="7" applyFont="1" applyFill="1" applyBorder="1"/>
    <xf numFmtId="3" fontId="1" fillId="0" borderId="0" xfId="7" applyNumberFormat="1" applyFont="1" applyFill="1"/>
    <xf numFmtId="0" fontId="1" fillId="0" borderId="3" xfId="7" applyFont="1" applyFill="1" applyBorder="1"/>
    <xf numFmtId="0" fontId="1" fillId="0" borderId="4" xfId="7" applyFont="1" applyFill="1" applyBorder="1" applyAlignment="1">
      <alignment vertical="center"/>
    </xf>
    <xf numFmtId="0" fontId="1" fillId="0" borderId="0" xfId="7" applyFont="1" applyFill="1" applyAlignment="1">
      <alignment vertical="center"/>
    </xf>
    <xf numFmtId="165" fontId="1" fillId="0" borderId="0" xfId="7" applyNumberFormat="1" applyFont="1" applyFill="1" applyAlignment="1">
      <alignment vertical="center"/>
    </xf>
    <xf numFmtId="0" fontId="1" fillId="0" borderId="24" xfId="7" applyFont="1" applyFill="1" applyBorder="1"/>
    <xf numFmtId="0" fontId="1" fillId="0" borderId="3" xfId="7" applyFont="1" applyFill="1" applyBorder="1" applyAlignment="1">
      <alignment vertical="center"/>
    </xf>
    <xf numFmtId="0" fontId="1" fillId="0" borderId="7" xfId="7" applyFont="1" applyFill="1" applyBorder="1"/>
    <xf numFmtId="165" fontId="1" fillId="0" borderId="7" xfId="7" applyNumberFormat="1" applyFont="1" applyFill="1" applyBorder="1"/>
    <xf numFmtId="0" fontId="1" fillId="0" borderId="0" xfId="0" applyFont="1" applyFill="1" applyAlignment="1">
      <alignment horizontal="left"/>
    </xf>
    <xf numFmtId="165" fontId="1" fillId="0" borderId="0" xfId="7" applyNumberFormat="1" applyFont="1" applyFill="1" applyBorder="1"/>
    <xf numFmtId="3" fontId="1" fillId="0" borderId="0" xfId="7" applyNumberFormat="1" applyFont="1" applyFill="1" applyBorder="1"/>
    <xf numFmtId="0" fontId="1" fillId="0" borderId="0" xfId="7" applyFont="1" applyFill="1" applyBorder="1"/>
    <xf numFmtId="0" fontId="1" fillId="0" borderId="0" xfId="7" applyFont="1" applyFill="1" applyBorder="1" applyAlignment="1">
      <alignment horizontal="left"/>
    </xf>
    <xf numFmtId="165" fontId="1" fillId="0" borderId="0" xfId="7" applyNumberFormat="1" applyFont="1" applyFill="1" applyBorder="1" applyAlignment="1">
      <alignment horizontal="center"/>
    </xf>
    <xf numFmtId="165" fontId="1" fillId="0" borderId="0" xfId="8" applyNumberFormat="1" applyFont="1" applyFill="1" applyBorder="1" applyAlignment="1">
      <alignment horizontal="center"/>
    </xf>
    <xf numFmtId="3" fontId="1" fillId="0" borderId="0" xfId="3" applyNumberFormat="1" applyFont="1" applyFill="1" applyBorder="1" applyAlignment="1" applyProtection="1">
      <alignment horizontal="center"/>
    </xf>
    <xf numFmtId="3" fontId="1" fillId="0" borderId="0" xfId="3" applyNumberFormat="1" applyFont="1" applyFill="1" applyBorder="1" applyAlignment="1" applyProtection="1"/>
    <xf numFmtId="3" fontId="1" fillId="0" borderId="0" xfId="3" applyNumberFormat="1" applyFont="1" applyFill="1" applyBorder="1" applyAlignment="1" applyProtection="1">
      <alignment horizontal="right"/>
    </xf>
    <xf numFmtId="168" fontId="1" fillId="0" borderId="0" xfId="7" applyNumberFormat="1" applyFont="1" applyFill="1" applyBorder="1"/>
    <xf numFmtId="167" fontId="1" fillId="0" borderId="0" xfId="3" applyNumberFormat="1" applyFont="1" applyFill="1" applyBorder="1" applyAlignment="1" applyProtection="1">
      <alignment horizontal="center"/>
    </xf>
    <xf numFmtId="0" fontId="0" fillId="0" borderId="4" xfId="7" applyFont="1" applyFill="1" applyBorder="1" applyAlignment="1">
      <alignment vertical="center"/>
    </xf>
    <xf numFmtId="165" fontId="0" fillId="0" borderId="0" xfId="7" applyNumberFormat="1" applyFont="1" applyBorder="1" applyAlignment="1">
      <alignment horizontal="center"/>
    </xf>
    <xf numFmtId="0" fontId="30" fillId="0" borderId="0" xfId="11" applyFont="1" applyFill="1" applyProtection="1"/>
    <xf numFmtId="0" fontId="1" fillId="0" borderId="0" xfId="11" applyFill="1"/>
    <xf numFmtId="0" fontId="30" fillId="0" borderId="0" xfId="11" applyFont="1" applyFill="1" applyAlignment="1" applyProtection="1">
      <alignment horizontal="center"/>
    </xf>
    <xf numFmtId="0" fontId="1" fillId="0" borderId="21" xfId="11" applyFill="1" applyBorder="1"/>
    <xf numFmtId="0" fontId="7" fillId="0" borderId="31" xfId="11" applyFont="1" applyFill="1" applyBorder="1"/>
    <xf numFmtId="14" fontId="7" fillId="0" borderId="31" xfId="11" applyNumberFormat="1" applyFont="1" applyFill="1" applyBorder="1" applyAlignment="1">
      <alignment horizontal="center"/>
    </xf>
    <xf numFmtId="0" fontId="7" fillId="0" borderId="19" xfId="11" applyFont="1" applyFill="1" applyBorder="1"/>
    <xf numFmtId="0" fontId="1" fillId="0" borderId="19" xfId="11" applyFont="1" applyFill="1" applyBorder="1"/>
    <xf numFmtId="0" fontId="7" fillId="0" borderId="22" xfId="11" applyFont="1" applyFill="1" applyBorder="1"/>
    <xf numFmtId="0" fontId="7" fillId="0" borderId="0" xfId="11" applyFont="1" applyFill="1" applyBorder="1" applyAlignment="1">
      <alignment horizontal="center"/>
    </xf>
    <xf numFmtId="0" fontId="7" fillId="0" borderId="19" xfId="11" applyFont="1" applyFill="1" applyBorder="1" applyAlignment="1">
      <alignment horizontal="center"/>
    </xf>
    <xf numFmtId="0" fontId="1" fillId="0" borderId="30" xfId="11" applyFont="1" applyFill="1" applyBorder="1"/>
    <xf numFmtId="178" fontId="0" fillId="0" borderId="0" xfId="12" applyNumberFormat="1" applyFont="1" applyFill="1"/>
    <xf numFmtId="0" fontId="1" fillId="0" borderId="19" xfId="11" applyFont="1" applyFill="1" applyBorder="1" applyAlignment="1">
      <alignment horizontal="center"/>
    </xf>
    <xf numFmtId="0" fontId="1" fillId="0" borderId="19" xfId="11" applyFont="1" applyFill="1" applyBorder="1" applyAlignment="1">
      <alignment horizontal="left"/>
    </xf>
    <xf numFmtId="0" fontId="1" fillId="0" borderId="0" xfId="11" applyFont="1" applyFill="1" applyBorder="1" applyAlignment="1">
      <alignment horizontal="center"/>
    </xf>
    <xf numFmtId="3" fontId="1" fillId="0" borderId="19" xfId="13" applyNumberFormat="1" applyFont="1" applyFill="1" applyBorder="1" applyAlignment="1">
      <alignment horizontal="right"/>
    </xf>
    <xf numFmtId="3" fontId="10" fillId="0" borderId="0" xfId="11" applyNumberFormat="1" applyFont="1" applyFill="1"/>
    <xf numFmtId="3" fontId="1" fillId="0" borderId="0" xfId="11" applyNumberFormat="1" applyFill="1"/>
    <xf numFmtId="178" fontId="1" fillId="0" borderId="0" xfId="11" applyNumberFormat="1" applyFill="1"/>
    <xf numFmtId="0" fontId="1" fillId="0" borderId="19" xfId="11" quotePrefix="1" applyFont="1" applyFill="1" applyBorder="1" applyAlignment="1">
      <alignment horizontal="left"/>
    </xf>
    <xf numFmtId="0" fontId="7" fillId="0" borderId="19" xfId="11" quotePrefix="1" applyFont="1" applyFill="1" applyBorder="1" applyAlignment="1">
      <alignment horizontal="center"/>
    </xf>
    <xf numFmtId="0" fontId="7" fillId="0" borderId="0" xfId="11" quotePrefix="1" applyFont="1" applyFill="1" applyBorder="1" applyAlignment="1">
      <alignment horizontal="center"/>
    </xf>
    <xf numFmtId="0" fontId="1" fillId="0" borderId="23" xfId="11" applyFont="1" applyFill="1" applyBorder="1" applyAlignment="1">
      <alignment horizontal="left"/>
    </xf>
    <xf numFmtId="0" fontId="1" fillId="0" borderId="23" xfId="11" applyFont="1" applyFill="1" applyBorder="1" applyAlignment="1">
      <alignment horizontal="center"/>
    </xf>
    <xf numFmtId="0" fontId="7" fillId="0" borderId="19" xfId="11" applyFont="1" applyFill="1" applyBorder="1" applyAlignment="1">
      <alignment horizontal="left"/>
    </xf>
    <xf numFmtId="0" fontId="1" fillId="0" borderId="23" xfId="11" applyFont="1" applyFill="1" applyBorder="1"/>
    <xf numFmtId="0" fontId="7" fillId="0" borderId="32" xfId="11" applyFont="1" applyFill="1" applyBorder="1" applyAlignment="1">
      <alignment horizontal="center"/>
    </xf>
    <xf numFmtId="3" fontId="24" fillId="0" borderId="0" xfId="14" applyNumberFormat="1" applyFont="1" applyFill="1"/>
    <xf numFmtId="0" fontId="7" fillId="0" borderId="33" xfId="11" applyFont="1" applyFill="1" applyBorder="1"/>
    <xf numFmtId="0" fontId="7" fillId="0" borderId="33" xfId="11" applyFont="1" applyFill="1" applyBorder="1" applyAlignment="1">
      <alignment horizontal="center"/>
    </xf>
    <xf numFmtId="3" fontId="7" fillId="0" borderId="31" xfId="13" applyNumberFormat="1" applyFont="1" applyFill="1" applyBorder="1" applyAlignment="1">
      <alignment horizontal="right"/>
    </xf>
    <xf numFmtId="3" fontId="24" fillId="0" borderId="0" xfId="14" applyNumberFormat="1" applyFont="1" applyFill="1" applyAlignment="1">
      <alignment vertical="center"/>
    </xf>
    <xf numFmtId="0" fontId="7" fillId="0" borderId="34" xfId="11" applyFont="1" applyFill="1" applyBorder="1"/>
    <xf numFmtId="0" fontId="7" fillId="0" borderId="23" xfId="11" applyFont="1" applyFill="1" applyBorder="1" applyAlignment="1">
      <alignment horizontal="center"/>
    </xf>
    <xf numFmtId="2" fontId="1" fillId="0" borderId="0" xfId="11" applyNumberFormat="1" applyFill="1"/>
    <xf numFmtId="0" fontId="7" fillId="0" borderId="27" xfId="11" applyFont="1" applyFill="1" applyBorder="1" applyAlignment="1">
      <alignment horizontal="center"/>
    </xf>
    <xf numFmtId="37" fontId="24" fillId="0" borderId="0" xfId="14" applyNumberFormat="1" applyFont="1" applyFill="1"/>
    <xf numFmtId="0" fontId="7" fillId="0" borderId="23" xfId="11" applyFont="1" applyFill="1" applyBorder="1"/>
    <xf numFmtId="0" fontId="1" fillId="0" borderId="33" xfId="11" applyFont="1" applyFill="1" applyBorder="1"/>
    <xf numFmtId="0" fontId="0" fillId="0" borderId="19" xfId="11" applyFont="1" applyFill="1" applyBorder="1"/>
    <xf numFmtId="0" fontId="1" fillId="0" borderId="33" xfId="11" applyFont="1" applyFill="1" applyBorder="1" applyAlignment="1">
      <alignment horizontal="center"/>
    </xf>
    <xf numFmtId="0" fontId="1" fillId="0" borderId="33" xfId="11" applyFont="1" applyFill="1" applyBorder="1" applyAlignment="1">
      <alignment horizontal="left"/>
    </xf>
    <xf numFmtId="3" fontId="7" fillId="0" borderId="35" xfId="13" applyNumberFormat="1" applyFont="1" applyFill="1" applyBorder="1" applyAlignment="1">
      <alignment horizontal="left"/>
    </xf>
    <xf numFmtId="3" fontId="7" fillId="0" borderId="35" xfId="13" applyNumberFormat="1" applyFont="1" applyFill="1" applyBorder="1" applyAlignment="1">
      <alignment horizontal="right"/>
    </xf>
    <xf numFmtId="0" fontId="1" fillId="0" borderId="0" xfId="11" applyFont="1" applyFill="1"/>
    <xf numFmtId="0" fontId="18" fillId="0" borderId="0" xfId="11" applyFont="1" applyFill="1" applyBorder="1"/>
    <xf numFmtId="179" fontId="18" fillId="0" borderId="0" xfId="13" applyFont="1" applyFill="1" applyBorder="1"/>
    <xf numFmtId="0" fontId="18" fillId="0" borderId="0" xfId="11" applyFont="1" applyFill="1" applyProtection="1">
      <protection locked="0"/>
    </xf>
    <xf numFmtId="0" fontId="3" fillId="0" borderId="0" xfId="11" applyFont="1" applyFill="1" applyProtection="1">
      <protection locked="0"/>
    </xf>
    <xf numFmtId="178" fontId="9" fillId="0" borderId="0" xfId="12" applyNumberFormat="1" applyFont="1" applyFill="1" applyBorder="1"/>
    <xf numFmtId="178" fontId="9" fillId="0" borderId="0" xfId="12" applyNumberFormat="1" applyFont="1" applyFill="1" applyProtection="1">
      <protection locked="0"/>
    </xf>
    <xf numFmtId="3" fontId="1" fillId="0" borderId="0" xfId="11" applyNumberFormat="1" applyFont="1" applyFill="1" applyProtection="1">
      <protection locked="0"/>
    </xf>
    <xf numFmtId="174" fontId="1" fillId="0" borderId="0" xfId="11" applyNumberFormat="1" applyFill="1"/>
    <xf numFmtId="37" fontId="0" fillId="0" borderId="0" xfId="8" applyNumberFormat="1" applyFont="1" applyFill="1" applyAlignment="1">
      <alignment horizontal="left"/>
    </xf>
    <xf numFmtId="37" fontId="0" fillId="0" borderId="0" xfId="8" applyNumberFormat="1" applyFont="1" applyFill="1" applyBorder="1"/>
    <xf numFmtId="37" fontId="0" fillId="0" borderId="0" xfId="8" applyNumberFormat="1" applyFont="1" applyFill="1" applyBorder="1" applyAlignment="1">
      <alignment horizontal="left"/>
    </xf>
    <xf numFmtId="37" fontId="0" fillId="0" borderId="0" xfId="8" applyNumberFormat="1" applyFont="1" applyFill="1" applyBorder="1" applyAlignment="1">
      <alignment horizontal="center"/>
    </xf>
    <xf numFmtId="166" fontId="32" fillId="0" borderId="0" xfId="15" applyNumberFormat="1" applyFont="1" applyFill="1" applyBorder="1" applyAlignment="1">
      <alignment horizontal="center"/>
    </xf>
    <xf numFmtId="0" fontId="32" fillId="0" borderId="0" xfId="11" applyFont="1" applyFill="1" applyBorder="1" applyAlignment="1"/>
    <xf numFmtId="37" fontId="0" fillId="0" borderId="0" xfId="8" applyNumberFormat="1" applyFont="1" applyFill="1"/>
    <xf numFmtId="37" fontId="0" fillId="0" borderId="0" xfId="4" applyNumberFormat="1" applyFont="1" applyFill="1" applyBorder="1" applyAlignment="1" applyProtection="1">
      <alignment horizontal="center"/>
    </xf>
    <xf numFmtId="166" fontId="32" fillId="0" borderId="0" xfId="11" applyNumberFormat="1" applyFont="1" applyFill="1" applyBorder="1" applyAlignment="1"/>
    <xf numFmtId="3" fontId="1" fillId="0" borderId="0" xfId="13" applyNumberFormat="1" applyFont="1" applyFill="1" applyBorder="1" applyAlignment="1">
      <alignment horizontal="right"/>
    </xf>
    <xf numFmtId="0" fontId="3" fillId="0" borderId="0" xfId="11" applyFont="1" applyFill="1" applyBorder="1" applyProtection="1">
      <protection locked="0"/>
    </xf>
    <xf numFmtId="3" fontId="6" fillId="0" borderId="0" xfId="11" applyNumberFormat="1" applyFont="1" applyFill="1" applyBorder="1" applyProtection="1">
      <protection locked="0"/>
    </xf>
    <xf numFmtId="3" fontId="0" fillId="0" borderId="0" xfId="0" applyNumberFormat="1"/>
    <xf numFmtId="165" fontId="0" fillId="0" borderId="0" xfId="8" applyNumberFormat="1" applyFont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2" fillId="0" borderId="0" xfId="7" applyFill="1"/>
    <xf numFmtId="172" fontId="2" fillId="0" borderId="0" xfId="7" applyNumberFormat="1" applyFill="1"/>
    <xf numFmtId="0" fontId="4" fillId="0" borderId="0" xfId="7" applyFont="1" applyFill="1" applyAlignment="1">
      <alignment horizontal="left"/>
    </xf>
    <xf numFmtId="0" fontId="3" fillId="0" borderId="0" xfId="7" applyFont="1" applyFill="1"/>
    <xf numFmtId="0" fontId="6" fillId="0" borderId="0" xfId="7" applyFont="1" applyFill="1" applyAlignment="1">
      <alignment horizontal="center"/>
    </xf>
    <xf numFmtId="172" fontId="6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7" applyFont="1" applyFill="1" applyAlignment="1">
      <alignment horizontal="center"/>
    </xf>
    <xf numFmtId="172" fontId="5" fillId="0" borderId="0" xfId="7" applyNumberFormat="1" applyFont="1" applyFill="1" applyAlignment="1">
      <alignment horizontal="center"/>
    </xf>
    <xf numFmtId="0" fontId="2" fillId="0" borderId="0" xfId="7" applyFill="1" applyAlignment="1">
      <alignment vertical="center"/>
    </xf>
    <xf numFmtId="0" fontId="2" fillId="0" borderId="7" xfId="7" applyFill="1" applyBorder="1"/>
    <xf numFmtId="172" fontId="2" fillId="0" borderId="7" xfId="7" applyNumberFormat="1" applyFill="1" applyBorder="1"/>
    <xf numFmtId="0" fontId="2" fillId="0" borderId="0" xfId="7" applyFill="1" applyBorder="1"/>
    <xf numFmtId="172" fontId="2" fillId="0" borderId="0" xfId="7" applyNumberFormat="1" applyFill="1" applyBorder="1"/>
    <xf numFmtId="172" fontId="0" fillId="0" borderId="0" xfId="7" applyNumberFormat="1" applyFont="1" applyFill="1" applyBorder="1"/>
    <xf numFmtId="0" fontId="0" fillId="0" borderId="0" xfId="7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center"/>
    </xf>
    <xf numFmtId="3" fontId="0" fillId="0" borderId="0" xfId="0" applyNumberFormat="1" applyFill="1"/>
    <xf numFmtId="175" fontId="2" fillId="0" borderId="0" xfId="7" applyNumberFormat="1" applyFill="1"/>
    <xf numFmtId="175" fontId="2" fillId="0" borderId="0" xfId="7" applyNumberFormat="1" applyFill="1" applyAlignment="1">
      <alignment horizontal="center"/>
    </xf>
    <xf numFmtId="175" fontId="17" fillId="0" borderId="0" xfId="7" applyNumberFormat="1" applyFont="1" applyFill="1" applyAlignment="1"/>
    <xf numFmtId="175" fontId="0" fillId="0" borderId="0" xfId="7" applyNumberFormat="1" applyFont="1" applyFill="1"/>
    <xf numFmtId="175" fontId="33" fillId="0" borderId="0" xfId="7" applyNumberFormat="1" applyFont="1" applyFill="1"/>
    <xf numFmtId="175" fontId="5" fillId="0" borderId="0" xfId="7" applyNumberFormat="1" applyFont="1" applyFill="1" applyBorder="1" applyAlignment="1">
      <alignment horizontal="center"/>
    </xf>
    <xf numFmtId="175" fontId="2" fillId="0" borderId="28" xfId="7" applyNumberFormat="1" applyFill="1" applyBorder="1" applyAlignment="1">
      <alignment horizontal="center"/>
    </xf>
    <xf numFmtId="175" fontId="2" fillId="0" borderId="0" xfId="7" applyNumberFormat="1" applyFill="1" applyBorder="1"/>
    <xf numFmtId="175" fontId="2" fillId="0" borderId="0" xfId="7" applyNumberFormat="1" applyFill="1" applyBorder="1" applyAlignment="1">
      <alignment horizontal="center"/>
    </xf>
    <xf numFmtId="176" fontId="2" fillId="0" borderId="0" xfId="7" applyNumberFormat="1" applyFill="1" applyBorder="1"/>
    <xf numFmtId="175" fontId="2" fillId="0" borderId="21" xfId="7" applyNumberFormat="1" applyFill="1" applyBorder="1"/>
    <xf numFmtId="175" fontId="2" fillId="0" borderId="21" xfId="7" applyNumberFormat="1" applyFill="1" applyBorder="1" applyAlignment="1">
      <alignment horizontal="center"/>
    </xf>
    <xf numFmtId="176" fontId="2" fillId="0" borderId="21" xfId="7" applyNumberFormat="1" applyFill="1" applyBorder="1"/>
    <xf numFmtId="175" fontId="0" fillId="0" borderId="0" xfId="7" applyNumberFormat="1" applyFont="1" applyFill="1" applyBorder="1" applyAlignment="1">
      <alignment horizontal="center"/>
    </xf>
    <xf numFmtId="175" fontId="0" fillId="0" borderId="0" xfId="7" applyNumberFormat="1" applyFont="1" applyFill="1" applyBorder="1"/>
    <xf numFmtId="175" fontId="0" fillId="0" borderId="21" xfId="7" applyNumberFormat="1" applyFont="1" applyFill="1" applyBorder="1" applyAlignment="1">
      <alignment horizontal="center"/>
    </xf>
    <xf numFmtId="175" fontId="0" fillId="0" borderId="21" xfId="7" applyNumberFormat="1" applyFont="1" applyFill="1" applyBorder="1"/>
    <xf numFmtId="175" fontId="0" fillId="0" borderId="0" xfId="7" applyNumberFormat="1" applyFont="1" applyFill="1" applyBorder="1" applyAlignment="1">
      <alignment horizontal="left"/>
    </xf>
    <xf numFmtId="0" fontId="9" fillId="0" borderId="0" xfId="0" applyFont="1" applyFill="1" applyAlignment="1">
      <alignment horizontal="center"/>
    </xf>
    <xf numFmtId="0" fontId="33" fillId="0" borderId="0" xfId="0" applyFont="1" applyFill="1"/>
    <xf numFmtId="0" fontId="9" fillId="0" borderId="0" xfId="0" applyFont="1" applyFill="1"/>
    <xf numFmtId="180" fontId="9" fillId="0" borderId="0" xfId="16" applyNumberFormat="1" applyFont="1" applyFill="1" applyAlignment="1">
      <alignment horizontal="center"/>
    </xf>
    <xf numFmtId="0" fontId="34" fillId="0" borderId="40" xfId="0" applyFont="1" applyFill="1" applyBorder="1" applyAlignment="1">
      <alignment horizontal="center"/>
    </xf>
    <xf numFmtId="0" fontId="34" fillId="0" borderId="41" xfId="0" applyFont="1" applyFill="1" applyBorder="1" applyAlignment="1">
      <alignment horizontal="center"/>
    </xf>
    <xf numFmtId="180" fontId="34" fillId="0" borderId="40" xfId="16" applyNumberFormat="1" applyFont="1" applyFill="1" applyBorder="1" applyAlignment="1">
      <alignment horizontal="center"/>
    </xf>
    <xf numFmtId="0" fontId="34" fillId="0" borderId="42" xfId="0" applyFont="1" applyFill="1" applyBorder="1" applyAlignment="1">
      <alignment horizontal="center"/>
    </xf>
    <xf numFmtId="0" fontId="34" fillId="0" borderId="43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180" fontId="34" fillId="0" borderId="43" xfId="16" applyNumberFormat="1" applyFont="1" applyFill="1" applyBorder="1" applyAlignment="1">
      <alignment horizontal="center"/>
    </xf>
    <xf numFmtId="0" fontId="34" fillId="0" borderId="44" xfId="0" applyFont="1" applyFill="1" applyBorder="1" applyAlignment="1">
      <alignment horizontal="center"/>
    </xf>
    <xf numFmtId="0" fontId="34" fillId="0" borderId="45" xfId="0" applyFont="1" applyFill="1" applyBorder="1" applyAlignment="1">
      <alignment horizontal="center"/>
    </xf>
    <xf numFmtId="0" fontId="34" fillId="0" borderId="25" xfId="0" applyFont="1" applyFill="1" applyBorder="1" applyAlignment="1">
      <alignment horizontal="center"/>
    </xf>
    <xf numFmtId="180" fontId="34" fillId="0" borderId="45" xfId="16" applyNumberFormat="1" applyFont="1" applyFill="1" applyBorder="1" applyAlignment="1">
      <alignment horizontal="center"/>
    </xf>
    <xf numFmtId="0" fontId="34" fillId="0" borderId="46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/>
    </xf>
    <xf numFmtId="0" fontId="9" fillId="0" borderId="48" xfId="0" applyFont="1" applyFill="1" applyBorder="1" applyAlignment="1">
      <alignment horizontal="left"/>
    </xf>
    <xf numFmtId="0" fontId="9" fillId="0" borderId="48" xfId="0" applyFont="1" applyFill="1" applyBorder="1" applyAlignment="1">
      <alignment horizontal="center"/>
    </xf>
    <xf numFmtId="3" fontId="9" fillId="0" borderId="48" xfId="16" applyNumberFormat="1" applyFont="1" applyFill="1" applyBorder="1" applyAlignment="1">
      <alignment horizontal="right"/>
    </xf>
    <xf numFmtId="3" fontId="9" fillId="0" borderId="49" xfId="0" applyNumberFormat="1" applyFont="1" applyFill="1" applyBorder="1" applyAlignment="1">
      <alignment horizontal="right"/>
    </xf>
    <xf numFmtId="0" fontId="9" fillId="0" borderId="5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52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center"/>
    </xf>
    <xf numFmtId="3" fontId="9" fillId="0" borderId="52" xfId="16" applyNumberFormat="1" applyFont="1" applyFill="1" applyBorder="1" applyAlignment="1">
      <alignment horizontal="right"/>
    </xf>
    <xf numFmtId="0" fontId="9" fillId="0" borderId="53" xfId="0" applyFont="1" applyFill="1" applyBorder="1" applyAlignment="1">
      <alignment horizontal="center"/>
    </xf>
    <xf numFmtId="3" fontId="9" fillId="0" borderId="52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0" fontId="9" fillId="0" borderId="55" xfId="0" applyFont="1" applyFill="1" applyBorder="1" applyAlignment="1">
      <alignment horizontal="left"/>
    </xf>
    <xf numFmtId="0" fontId="9" fillId="0" borderId="55" xfId="0" applyFont="1" applyFill="1" applyBorder="1" applyAlignment="1">
      <alignment horizontal="center"/>
    </xf>
    <xf numFmtId="3" fontId="9" fillId="0" borderId="55" xfId="16" applyNumberFormat="1" applyFont="1" applyFill="1" applyBorder="1" applyAlignment="1">
      <alignment horizontal="right"/>
    </xf>
    <xf numFmtId="3" fontId="9" fillId="0" borderId="55" xfId="0" applyNumberFormat="1" applyFont="1" applyFill="1" applyBorder="1" applyAlignment="1">
      <alignment horizontal="right"/>
    </xf>
    <xf numFmtId="0" fontId="9" fillId="0" borderId="56" xfId="0" applyFont="1" applyFill="1" applyBorder="1" applyAlignment="1">
      <alignment horizontal="center"/>
    </xf>
    <xf numFmtId="0" fontId="9" fillId="0" borderId="57" xfId="0" applyFont="1" applyFill="1" applyBorder="1" applyAlignment="1">
      <alignment horizontal="center"/>
    </xf>
    <xf numFmtId="3" fontId="34" fillId="0" borderId="58" xfId="16" applyNumberFormat="1" applyFont="1" applyFill="1" applyBorder="1" applyAlignment="1">
      <alignment horizontal="right"/>
    </xf>
    <xf numFmtId="0" fontId="9" fillId="0" borderId="58" xfId="0" applyFont="1" applyFill="1" applyBorder="1" applyAlignment="1">
      <alignment horizontal="center"/>
    </xf>
    <xf numFmtId="3" fontId="34" fillId="0" borderId="58" xfId="0" applyNumberFormat="1" applyFont="1" applyFill="1" applyBorder="1" applyAlignment="1">
      <alignment horizontal="right"/>
    </xf>
    <xf numFmtId="181" fontId="9" fillId="0" borderId="59" xfId="17" applyNumberFormat="1" applyFont="1" applyFill="1" applyBorder="1" applyAlignment="1">
      <alignment horizontal="center"/>
    </xf>
    <xf numFmtId="3" fontId="9" fillId="0" borderId="52" xfId="0" applyNumberFormat="1" applyFont="1" applyFill="1" applyBorder="1" applyAlignment="1">
      <alignment horizontal="right"/>
    </xf>
    <xf numFmtId="0" fontId="9" fillId="0" borderId="6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right"/>
    </xf>
    <xf numFmtId="0" fontId="9" fillId="0" borderId="44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left"/>
    </xf>
    <xf numFmtId="0" fontId="9" fillId="0" borderId="21" xfId="0" applyFont="1" applyFill="1" applyBorder="1" applyAlignment="1">
      <alignment horizontal="center"/>
    </xf>
    <xf numFmtId="3" fontId="9" fillId="0" borderId="21" xfId="0" applyNumberFormat="1" applyFont="1" applyFill="1" applyBorder="1" applyAlignment="1">
      <alignment horizontal="right"/>
    </xf>
    <xf numFmtId="0" fontId="9" fillId="0" borderId="62" xfId="0" applyFont="1" applyFill="1" applyBorder="1" applyAlignment="1">
      <alignment horizontal="center"/>
    </xf>
    <xf numFmtId="3" fontId="34" fillId="0" borderId="55" xfId="16" applyNumberFormat="1" applyFont="1" applyFill="1" applyBorder="1" applyAlignment="1">
      <alignment horizontal="right"/>
    </xf>
    <xf numFmtId="3" fontId="34" fillId="0" borderId="55" xfId="0" applyNumberFormat="1" applyFont="1" applyFill="1" applyBorder="1" applyAlignment="1">
      <alignment horizontal="right"/>
    </xf>
    <xf numFmtId="181" fontId="9" fillId="0" borderId="56" xfId="17" applyNumberFormat="1" applyFont="1" applyFill="1" applyBorder="1" applyAlignment="1">
      <alignment horizontal="center"/>
    </xf>
    <xf numFmtId="0" fontId="9" fillId="0" borderId="52" xfId="0" applyFont="1" applyFill="1" applyBorder="1" applyAlignment="1">
      <alignment horizontal="right"/>
    </xf>
    <xf numFmtId="0" fontId="35" fillId="0" borderId="61" xfId="0" applyFont="1" applyFill="1" applyBorder="1" applyAlignment="1">
      <alignment horizontal="right"/>
    </xf>
    <xf numFmtId="0" fontId="35" fillId="0" borderId="55" xfId="0" applyFont="1" applyFill="1" applyBorder="1" applyAlignment="1">
      <alignment horizontal="right"/>
    </xf>
    <xf numFmtId="0" fontId="9" fillId="0" borderId="58" xfId="0" applyFont="1" applyFill="1" applyBorder="1" applyAlignment="1">
      <alignment horizontal="left"/>
    </xf>
    <xf numFmtId="3" fontId="9" fillId="0" borderId="58" xfId="16" applyNumberFormat="1" applyFont="1" applyFill="1" applyBorder="1" applyAlignment="1">
      <alignment horizontal="right"/>
    </xf>
    <xf numFmtId="3" fontId="9" fillId="0" borderId="58" xfId="0" applyNumberFormat="1" applyFont="1" applyFill="1" applyBorder="1" applyAlignment="1">
      <alignment horizontal="right"/>
    </xf>
    <xf numFmtId="3" fontId="34" fillId="0" borderId="52" xfId="16" applyNumberFormat="1" applyFont="1" applyFill="1" applyBorder="1" applyAlignment="1">
      <alignment horizontal="right"/>
    </xf>
    <xf numFmtId="0" fontId="35" fillId="0" borderId="58" xfId="0" applyFont="1" applyFill="1" applyBorder="1" applyAlignment="1">
      <alignment horizontal="right"/>
    </xf>
    <xf numFmtId="0" fontId="9" fillId="0" borderId="65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/>
    </xf>
    <xf numFmtId="181" fontId="9" fillId="0" borderId="66" xfId="17" applyNumberFormat="1" applyFont="1" applyFill="1" applyBorder="1" applyAlignment="1">
      <alignment horizontal="center"/>
    </xf>
    <xf numFmtId="0" fontId="9" fillId="0" borderId="67" xfId="0" applyFont="1" applyFill="1" applyBorder="1" applyAlignment="1">
      <alignment horizontal="center"/>
    </xf>
    <xf numFmtId="3" fontId="34" fillId="0" borderId="0" xfId="0" applyNumberFormat="1" applyFont="1" applyFill="1" applyBorder="1" applyAlignment="1">
      <alignment horizontal="right"/>
    </xf>
    <xf numFmtId="9" fontId="9" fillId="0" borderId="44" xfId="17" applyFont="1" applyFill="1" applyBorder="1" applyAlignment="1">
      <alignment horizontal="center"/>
    </xf>
    <xf numFmtId="0" fontId="9" fillId="0" borderId="68" xfId="0" applyFont="1" applyFill="1" applyBorder="1" applyAlignment="1">
      <alignment horizontal="center"/>
    </xf>
    <xf numFmtId="3" fontId="34" fillId="0" borderId="21" xfId="0" applyNumberFormat="1" applyFont="1" applyFill="1" applyBorder="1" applyAlignment="1">
      <alignment horizontal="right"/>
    </xf>
    <xf numFmtId="9" fontId="9" fillId="0" borderId="62" xfId="17" applyFont="1" applyFill="1" applyBorder="1" applyAlignment="1">
      <alignment horizontal="center"/>
    </xf>
    <xf numFmtId="0" fontId="9" fillId="0" borderId="69" xfId="0" applyFont="1" applyFill="1" applyBorder="1" applyAlignment="1">
      <alignment horizontal="center"/>
    </xf>
    <xf numFmtId="3" fontId="34" fillId="0" borderId="25" xfId="16" applyNumberFormat="1" applyFont="1" applyFill="1" applyBorder="1" applyAlignment="1">
      <alignment horizontal="right"/>
    </xf>
    <xf numFmtId="0" fontId="9" fillId="0" borderId="25" xfId="0" applyFont="1" applyFill="1" applyBorder="1" applyAlignment="1">
      <alignment horizontal="center"/>
    </xf>
    <xf numFmtId="3" fontId="34" fillId="0" borderId="25" xfId="0" applyNumberFormat="1" applyFont="1" applyFill="1" applyBorder="1" applyAlignment="1">
      <alignment horizontal="right"/>
    </xf>
    <xf numFmtId="0" fontId="9" fillId="0" borderId="46" xfId="0" applyFont="1" applyFill="1" applyBorder="1" applyAlignment="1">
      <alignment horizontal="center"/>
    </xf>
    <xf numFmtId="180" fontId="9" fillId="0" borderId="0" xfId="0" applyNumberFormat="1" applyFont="1" applyFill="1" applyAlignment="1">
      <alignment horizontal="center"/>
    </xf>
    <xf numFmtId="0" fontId="1" fillId="0" borderId="33" xfId="11" applyFill="1" applyBorder="1"/>
    <xf numFmtId="0" fontId="0" fillId="0" borderId="19" xfId="11" applyFont="1" applyFill="1" applyBorder="1" applyAlignment="1">
      <alignment horizontal="left"/>
    </xf>
    <xf numFmtId="0" fontId="1" fillId="0" borderId="30" xfId="11" applyFont="1" applyFill="1" applyBorder="1" applyAlignment="1">
      <alignment horizontal="left"/>
    </xf>
    <xf numFmtId="0" fontId="0" fillId="0" borderId="23" xfId="11" applyFont="1" applyFill="1" applyBorder="1" applyAlignment="1">
      <alignment horizontal="left"/>
    </xf>
    <xf numFmtId="0" fontId="1" fillId="0" borderId="34" xfId="11" applyFont="1" applyFill="1" applyBorder="1" applyAlignment="1">
      <alignment horizontal="center"/>
    </xf>
    <xf numFmtId="3" fontId="1" fillId="0" borderId="21" xfId="13" applyNumberFormat="1" applyFont="1" applyFill="1" applyBorder="1" applyAlignment="1">
      <alignment horizontal="right"/>
    </xf>
    <xf numFmtId="0" fontId="0" fillId="0" borderId="30" xfId="11" applyFont="1" applyFill="1" applyBorder="1"/>
    <xf numFmtId="0" fontId="7" fillId="0" borderId="31" xfId="11" applyFont="1" applyFill="1" applyBorder="1" applyAlignment="1">
      <alignment horizontal="left"/>
    </xf>
    <xf numFmtId="3" fontId="7" fillId="0" borderId="23" xfId="13" applyNumberFormat="1" applyFont="1" applyFill="1" applyBorder="1" applyAlignment="1">
      <alignment horizontal="right"/>
    </xf>
    <xf numFmtId="0" fontId="0" fillId="0" borderId="34" xfId="11" applyFont="1" applyFill="1" applyBorder="1" applyAlignment="1">
      <alignment horizontal="left"/>
    </xf>
    <xf numFmtId="0" fontId="0" fillId="0" borderId="23" xfId="11" applyFont="1" applyFill="1" applyBorder="1"/>
    <xf numFmtId="0" fontId="7" fillId="0" borderId="21" xfId="11" applyFont="1" applyFill="1" applyBorder="1" applyAlignment="1">
      <alignment horizontal="center"/>
    </xf>
    <xf numFmtId="0" fontId="1" fillId="0" borderId="26" xfId="11" applyFill="1" applyBorder="1"/>
    <xf numFmtId="0" fontId="7" fillId="0" borderId="26" xfId="11" applyFont="1" applyFill="1" applyBorder="1"/>
    <xf numFmtId="0" fontId="1" fillId="0" borderId="27" xfId="11" applyFont="1" applyFill="1" applyBorder="1" applyAlignment="1">
      <alignment horizontal="center"/>
    </xf>
    <xf numFmtId="3" fontId="1" fillId="0" borderId="27" xfId="13" applyNumberFormat="1" applyFont="1" applyFill="1" applyBorder="1" applyAlignment="1">
      <alignment horizontal="right"/>
    </xf>
    <xf numFmtId="3" fontId="1" fillId="0" borderId="28" xfId="13" applyNumberFormat="1" applyFont="1" applyFill="1" applyBorder="1" applyAlignment="1">
      <alignment horizontal="right"/>
    </xf>
    <xf numFmtId="0" fontId="0" fillId="2" borderId="0" xfId="8" applyFont="1" applyFill="1"/>
    <xf numFmtId="0" fontId="0" fillId="0" borderId="33" xfId="11" applyFont="1" applyFill="1" applyBorder="1" applyAlignment="1">
      <alignment horizontal="left"/>
    </xf>
    <xf numFmtId="3" fontId="0" fillId="0" borderId="0" xfId="8" applyNumberFormat="1" applyFont="1"/>
    <xf numFmtId="3" fontId="7" fillId="0" borderId="0" xfId="7" applyNumberFormat="1" applyFont="1" applyFill="1"/>
    <xf numFmtId="0" fontId="0" fillId="0" borderId="0" xfId="11" applyFont="1" applyFill="1"/>
    <xf numFmtId="0" fontId="0" fillId="0" borderId="0" xfId="11" applyFont="1" applyFill="1" applyAlignment="1">
      <alignment horizontal="center"/>
    </xf>
    <xf numFmtId="0" fontId="7" fillId="0" borderId="6" xfId="7" applyFont="1" applyFill="1" applyBorder="1" applyAlignment="1">
      <alignment horizontal="center" vertical="center"/>
    </xf>
    <xf numFmtId="174" fontId="16" fillId="0" borderId="4" xfId="8" applyNumberFormat="1" applyFont="1" applyFill="1" applyBorder="1" applyAlignment="1">
      <alignment horizontal="center" vertical="center"/>
    </xf>
    <xf numFmtId="0" fontId="0" fillId="0" borderId="0" xfId="11" applyFont="1" applyFill="1" applyAlignment="1">
      <alignment horizontal="center"/>
    </xf>
    <xf numFmtId="37" fontId="0" fillId="0" borderId="0" xfId="8" applyNumberFormat="1" applyFont="1" applyFill="1" applyBorder="1" applyAlignment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3" fontId="1" fillId="0" borderId="0" xfId="11" applyNumberFormat="1" applyFont="1" applyFill="1"/>
    <xf numFmtId="3" fontId="1" fillId="0" borderId="19" xfId="11" applyNumberFormat="1" applyFont="1" applyFill="1" applyBorder="1"/>
    <xf numFmtId="3" fontId="0" fillId="0" borderId="19" xfId="13" applyNumberFormat="1" applyFont="1" applyFill="1" applyBorder="1" applyAlignment="1">
      <alignment horizontal="right"/>
    </xf>
    <xf numFmtId="3" fontId="1" fillId="0" borderId="33" xfId="13" applyNumberFormat="1" applyFont="1" applyFill="1" applyBorder="1" applyAlignment="1">
      <alignment horizontal="right"/>
    </xf>
    <xf numFmtId="3" fontId="1" fillId="0" borderId="23" xfId="13" applyNumberFormat="1" applyFont="1" applyFill="1" applyBorder="1" applyAlignment="1">
      <alignment horizontal="right"/>
    </xf>
    <xf numFmtId="3" fontId="7" fillId="0" borderId="19" xfId="13" applyNumberFormat="1" applyFont="1" applyFill="1" applyBorder="1" applyAlignment="1">
      <alignment horizontal="right"/>
    </xf>
    <xf numFmtId="0" fontId="1" fillId="0" borderId="19" xfId="11" applyFill="1" applyBorder="1"/>
    <xf numFmtId="3" fontId="7" fillId="0" borderId="31" xfId="11" applyNumberFormat="1" applyFont="1" applyFill="1" applyBorder="1"/>
    <xf numFmtId="3" fontId="7" fillId="0" borderId="28" xfId="11" applyNumberFormat="1" applyFont="1" applyFill="1" applyBorder="1"/>
    <xf numFmtId="3" fontId="7" fillId="0" borderId="28" xfId="13" applyNumberFormat="1" applyFont="1" applyFill="1" applyBorder="1" applyAlignment="1">
      <alignment horizontal="right"/>
    </xf>
    <xf numFmtId="3" fontId="1" fillId="0" borderId="34" xfId="13" applyNumberFormat="1" applyFont="1" applyFill="1" applyBorder="1" applyAlignment="1">
      <alignment horizontal="right"/>
    </xf>
    <xf numFmtId="3" fontId="7" fillId="0" borderId="70" xfId="11" applyNumberFormat="1" applyFont="1" applyFill="1" applyBorder="1"/>
    <xf numFmtId="165" fontId="7" fillId="0" borderId="1" xfId="4" applyNumberFormat="1" applyFont="1" applyFill="1" applyBorder="1" applyAlignment="1" applyProtection="1">
      <alignment horizontal="center"/>
    </xf>
    <xf numFmtId="165" fontId="0" fillId="0" borderId="0" xfId="4" applyNumberFormat="1" applyFont="1" applyFill="1" applyBorder="1" applyAlignment="1" applyProtection="1"/>
    <xf numFmtId="166" fontId="0" fillId="0" borderId="0" xfId="4" applyNumberFormat="1" applyFont="1" applyFill="1" applyBorder="1" applyAlignment="1" applyProtection="1"/>
    <xf numFmtId="167" fontId="7" fillId="0" borderId="2" xfId="4" applyNumberFormat="1" applyFont="1" applyFill="1" applyBorder="1" applyAlignment="1" applyProtection="1"/>
    <xf numFmtId="167" fontId="0" fillId="0" borderId="2" xfId="4" applyNumberFormat="1" applyFont="1" applyFill="1" applyBorder="1" applyAlignment="1" applyProtection="1"/>
    <xf numFmtId="167" fontId="7" fillId="0" borderId="1" xfId="4" applyNumberFormat="1" applyFont="1" applyFill="1" applyBorder="1" applyAlignment="1" applyProtection="1"/>
    <xf numFmtId="167" fontId="0" fillId="0" borderId="21" xfId="4" applyNumberFormat="1" applyFont="1" applyFill="1" applyBorder="1" applyAlignment="1" applyProtection="1"/>
    <xf numFmtId="167" fontId="0" fillId="0" borderId="1" xfId="4" applyNumberFormat="1" applyFont="1" applyFill="1" applyBorder="1" applyAlignment="1" applyProtection="1"/>
    <xf numFmtId="167" fontId="7" fillId="0" borderId="36" xfId="4" applyNumberFormat="1" applyFont="1" applyFill="1" applyBorder="1" applyAlignment="1" applyProtection="1"/>
    <xf numFmtId="166" fontId="0" fillId="0" borderId="19" xfId="6" applyNumberFormat="1" applyFont="1" applyFill="1" applyBorder="1" applyAlignment="1">
      <alignment horizontal="right"/>
    </xf>
    <xf numFmtId="166" fontId="0" fillId="0" borderId="5" xfId="6" applyNumberFormat="1" applyFont="1" applyFill="1" applyBorder="1" applyAlignment="1" applyProtection="1">
      <alignment horizontal="right"/>
    </xf>
    <xf numFmtId="166" fontId="23" fillId="0" borderId="19" xfId="6" applyNumberFormat="1" applyFont="1" applyFill="1" applyBorder="1" applyAlignment="1">
      <alignment horizontal="right"/>
    </xf>
    <xf numFmtId="166" fontId="25" fillId="0" borderId="5" xfId="6" applyNumberFormat="1" applyFont="1" applyFill="1" applyBorder="1" applyAlignment="1" applyProtection="1">
      <alignment horizontal="right"/>
    </xf>
    <xf numFmtId="166" fontId="7" fillId="0" borderId="4" xfId="6" applyNumberFormat="1" applyFont="1" applyFill="1" applyBorder="1" applyAlignment="1" applyProtection="1">
      <alignment horizontal="right" vertical="center"/>
    </xf>
    <xf numFmtId="166" fontId="7" fillId="0" borderId="20" xfId="6" applyNumberFormat="1" applyFont="1" applyFill="1" applyBorder="1" applyAlignment="1" applyProtection="1">
      <alignment horizontal="right" vertical="center"/>
    </xf>
    <xf numFmtId="0" fontId="7" fillId="0" borderId="0" xfId="9" applyFont="1" applyFill="1"/>
    <xf numFmtId="0" fontId="7" fillId="0" borderId="0" xfId="9" applyFont="1" applyFill="1" applyAlignment="1">
      <alignment horizontal="center"/>
    </xf>
    <xf numFmtId="165" fontId="0" fillId="0" borderId="0" xfId="9" applyNumberFormat="1" applyFont="1" applyFill="1"/>
    <xf numFmtId="0" fontId="12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166" fontId="0" fillId="0" borderId="0" xfId="0" applyNumberFormat="1" applyFont="1" applyFill="1"/>
    <xf numFmtId="166" fontId="0" fillId="0" borderId="0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166" fontId="0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  <xf numFmtId="49" fontId="0" fillId="0" borderId="0" xfId="0" applyNumberFormat="1" applyFill="1"/>
    <xf numFmtId="166" fontId="0" fillId="0" borderId="0" xfId="0" applyNumberFormat="1" applyFill="1"/>
    <xf numFmtId="0" fontId="11" fillId="0" borderId="0" xfId="0" applyFont="1" applyFill="1" applyAlignment="1">
      <alignment horizontal="left"/>
    </xf>
    <xf numFmtId="166" fontId="0" fillId="0" borderId="0" xfId="0" applyNumberFormat="1" applyFont="1" applyFill="1" applyBorder="1"/>
    <xf numFmtId="166" fontId="0" fillId="0" borderId="1" xfId="0" applyNumberFormat="1" applyFont="1" applyFill="1" applyBorder="1"/>
    <xf numFmtId="0" fontId="12" fillId="0" borderId="0" xfId="0" applyFont="1" applyFill="1" applyAlignment="1">
      <alignment horizontal="left"/>
    </xf>
    <xf numFmtId="166" fontId="13" fillId="0" borderId="0" xfId="0" applyNumberFormat="1" applyFont="1" applyFill="1" applyBorder="1"/>
    <xf numFmtId="166" fontId="13" fillId="0" borderId="0" xfId="0" applyNumberFormat="1" applyFont="1" applyFill="1"/>
    <xf numFmtId="166" fontId="7" fillId="0" borderId="1" xfId="0" applyNumberFormat="1" applyFont="1" applyFill="1" applyBorder="1" applyAlignment="1">
      <alignment horizontal="right"/>
    </xf>
    <xf numFmtId="166" fontId="7" fillId="0" borderId="0" xfId="0" applyNumberFormat="1" applyFont="1" applyFill="1"/>
    <xf numFmtId="166" fontId="0" fillId="0" borderId="21" xfId="0" applyNumberFormat="1" applyFont="1" applyFill="1" applyBorder="1"/>
    <xf numFmtId="166" fontId="7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8" xfId="0" applyNumberFormat="1" applyFont="1" applyFill="1" applyBorder="1"/>
    <xf numFmtId="166" fontId="12" fillId="0" borderId="0" xfId="0" applyNumberFormat="1" applyFont="1" applyFill="1"/>
    <xf numFmtId="166" fontId="14" fillId="0" borderId="0" xfId="0" applyNumberFormat="1" applyFont="1" applyFill="1" applyBorder="1"/>
    <xf numFmtId="165" fontId="0" fillId="0" borderId="0" xfId="8" applyNumberFormat="1" applyFont="1" applyFill="1" applyAlignment="1">
      <alignment horizontal="left"/>
    </xf>
    <xf numFmtId="165" fontId="0" fillId="0" borderId="0" xfId="0" applyNumberFormat="1" applyFont="1" applyFill="1"/>
    <xf numFmtId="165" fontId="0" fillId="0" borderId="0" xfId="8" applyNumberFormat="1" applyFont="1" applyFill="1" applyBorder="1"/>
    <xf numFmtId="165" fontId="0" fillId="0" borderId="0" xfId="0" applyNumberFormat="1" applyFont="1" applyFill="1" applyBorder="1" applyAlignment="1">
      <alignment horizontal="left"/>
    </xf>
    <xf numFmtId="165" fontId="0" fillId="0" borderId="0" xfId="2" applyNumberFormat="1" applyFont="1" applyFill="1" applyBorder="1" applyAlignment="1" applyProtection="1">
      <alignment horizontal="center"/>
    </xf>
    <xf numFmtId="166" fontId="0" fillId="0" borderId="0" xfId="2" applyNumberFormat="1" applyFont="1" applyFill="1" applyBorder="1" applyAlignment="1" applyProtection="1"/>
    <xf numFmtId="166" fontId="1" fillId="0" borderId="5" xfId="7" applyNumberFormat="1" applyFont="1" applyFill="1" applyBorder="1" applyAlignment="1"/>
    <xf numFmtId="166" fontId="1" fillId="0" borderId="5" xfId="7" applyNumberFormat="1" applyFont="1" applyFill="1" applyBorder="1"/>
    <xf numFmtId="166" fontId="1" fillId="0" borderId="5" xfId="3" applyNumberFormat="1" applyFont="1" applyFill="1" applyBorder="1" applyAlignment="1" applyProtection="1"/>
    <xf numFmtId="166" fontId="1" fillId="0" borderId="4" xfId="7" applyNumberFormat="1" applyFont="1" applyFill="1" applyBorder="1" applyAlignment="1">
      <alignment vertical="center"/>
    </xf>
    <xf numFmtId="166" fontId="1" fillId="0" borderId="16" xfId="7" applyNumberFormat="1" applyFont="1" applyFill="1" applyBorder="1" applyAlignment="1"/>
    <xf numFmtId="166" fontId="1" fillId="0" borderId="6" xfId="7" applyNumberFormat="1" applyFont="1" applyFill="1" applyBorder="1" applyAlignment="1"/>
    <xf numFmtId="166" fontId="1" fillId="0" borderId="13" xfId="7" applyNumberFormat="1" applyFont="1" applyFill="1" applyBorder="1" applyAlignment="1"/>
    <xf numFmtId="166" fontId="1" fillId="0" borderId="10" xfId="7" applyNumberFormat="1" applyFont="1" applyFill="1" applyBorder="1" applyAlignment="1"/>
    <xf numFmtId="166" fontId="1" fillId="0" borderId="9" xfId="7" applyNumberFormat="1" applyFont="1" applyFill="1" applyBorder="1" applyAlignment="1"/>
    <xf numFmtId="166" fontId="1" fillId="0" borderId="9" xfId="3" applyNumberFormat="1" applyFont="1" applyFill="1" applyBorder="1" applyAlignment="1" applyProtection="1"/>
    <xf numFmtId="166" fontId="1" fillId="0" borderId="9" xfId="7" applyNumberFormat="1" applyFont="1" applyFill="1" applyBorder="1"/>
    <xf numFmtId="166" fontId="1" fillId="0" borderId="15" xfId="7" applyNumberFormat="1" applyFont="1" applyFill="1" applyBorder="1" applyAlignment="1">
      <alignment vertical="center"/>
    </xf>
    <xf numFmtId="166" fontId="1" fillId="0" borderId="4" xfId="7" applyNumberFormat="1" applyFont="1" applyFill="1" applyBorder="1" applyAlignment="1">
      <alignment horizontal="right" vertical="center"/>
    </xf>
    <xf numFmtId="166" fontId="1" fillId="0" borderId="5" xfId="7" applyNumberFormat="1" applyFont="1" applyFill="1" applyBorder="1" applyAlignment="1">
      <alignment vertical="center"/>
    </xf>
    <xf numFmtId="0" fontId="0" fillId="0" borderId="5" xfId="7" applyFont="1" applyFill="1" applyBorder="1"/>
    <xf numFmtId="3" fontId="23" fillId="0" borderId="6" xfId="7" applyNumberFormat="1" applyFont="1" applyFill="1" applyBorder="1"/>
    <xf numFmtId="0" fontId="2" fillId="0" borderId="5" xfId="7" applyFill="1" applyBorder="1"/>
    <xf numFmtId="3" fontId="2" fillId="0" borderId="5" xfId="7" applyNumberFormat="1" applyFill="1" applyBorder="1"/>
    <xf numFmtId="0" fontId="2" fillId="0" borderId="3" xfId="7" applyFill="1" applyBorder="1"/>
    <xf numFmtId="3" fontId="2" fillId="0" borderId="3" xfId="7" applyNumberFormat="1" applyFill="1" applyBorder="1"/>
    <xf numFmtId="3" fontId="23" fillId="0" borderId="6" xfId="7" applyNumberFormat="1" applyFont="1" applyFill="1" applyBorder="1" applyAlignment="1">
      <alignment horizontal="right" vertical="center"/>
    </xf>
    <xf numFmtId="3" fontId="23" fillId="0" borderId="6" xfId="7" applyNumberFormat="1" applyFont="1" applyFill="1" applyBorder="1" applyAlignment="1">
      <alignment vertical="center"/>
    </xf>
    <xf numFmtId="0" fontId="16" fillId="0" borderId="4" xfId="7" applyFont="1" applyFill="1" applyBorder="1" applyAlignment="1">
      <alignment horizontal="center"/>
    </xf>
    <xf numFmtId="172" fontId="2" fillId="0" borderId="5" xfId="7" applyNumberFormat="1" applyFill="1" applyBorder="1"/>
    <xf numFmtId="172" fontId="2" fillId="0" borderId="6" xfId="7" applyNumberFormat="1" applyFill="1" applyBorder="1"/>
    <xf numFmtId="0" fontId="7" fillId="0" borderId="5" xfId="7" applyFont="1" applyFill="1" applyBorder="1"/>
    <xf numFmtId="0" fontId="2" fillId="0" borderId="5" xfId="7" applyFill="1" applyBorder="1" applyAlignment="1">
      <alignment horizontal="left"/>
    </xf>
    <xf numFmtId="172" fontId="2" fillId="0" borderId="3" xfId="7" applyNumberFormat="1" applyFill="1" applyBorder="1"/>
    <xf numFmtId="0" fontId="2" fillId="0" borderId="4" xfId="7" applyFont="1" applyFill="1" applyBorder="1" applyAlignment="1">
      <alignment vertical="center"/>
    </xf>
    <xf numFmtId="0" fontId="2" fillId="0" borderId="4" xfId="7" applyFill="1" applyBorder="1" applyAlignment="1">
      <alignment vertical="center"/>
    </xf>
    <xf numFmtId="172" fontId="2" fillId="0" borderId="4" xfId="7" applyNumberFormat="1" applyFill="1" applyBorder="1" applyAlignment="1">
      <alignment vertical="center"/>
    </xf>
    <xf numFmtId="0" fontId="2" fillId="0" borderId="4" xfId="7" applyFill="1" applyBorder="1" applyAlignment="1">
      <alignment horizontal="center" vertical="center"/>
    </xf>
    <xf numFmtId="172" fontId="2" fillId="0" borderId="4" xfId="7" applyNumberFormat="1" applyFill="1" applyBorder="1" applyAlignment="1">
      <alignment horizontal="center" vertical="center"/>
    </xf>
    <xf numFmtId="0" fontId="7" fillId="0" borderId="5" xfId="7" applyFont="1" applyFill="1" applyBorder="1" applyAlignment="1">
      <alignment vertical="center"/>
    </xf>
    <xf numFmtId="0" fontId="2" fillId="0" borderId="5" xfId="7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left" vertical="center"/>
    </xf>
    <xf numFmtId="0" fontId="2" fillId="0" borderId="5" xfId="7" applyFont="1" applyFill="1" applyBorder="1"/>
    <xf numFmtId="166" fontId="2" fillId="0" borderId="5" xfId="7" applyNumberFormat="1" applyFill="1" applyBorder="1"/>
    <xf numFmtId="172" fontId="2" fillId="0" borderId="5" xfId="7" applyNumberFormat="1" applyFill="1" applyBorder="1" applyAlignment="1">
      <alignment horizontal="right" vertical="center"/>
    </xf>
    <xf numFmtId="173" fontId="2" fillId="0" borderId="5" xfId="7" applyNumberFormat="1" applyFill="1" applyBorder="1" applyAlignment="1">
      <alignment horizontal="right" vertical="center"/>
    </xf>
    <xf numFmtId="166" fontId="2" fillId="0" borderId="5" xfId="7" applyNumberFormat="1" applyFont="1" applyFill="1" applyBorder="1"/>
    <xf numFmtId="166" fontId="18" fillId="0" borderId="5" xfId="7" applyNumberFormat="1" applyFont="1" applyFill="1" applyBorder="1"/>
    <xf numFmtId="166" fontId="2" fillId="0" borderId="3" xfId="7" applyNumberFormat="1" applyFill="1" applyBorder="1"/>
    <xf numFmtId="173" fontId="2" fillId="0" borderId="3" xfId="7" applyNumberFormat="1" applyFill="1" applyBorder="1" applyAlignment="1">
      <alignment horizontal="right"/>
    </xf>
    <xf numFmtId="166" fontId="18" fillId="0" borderId="3" xfId="7" applyNumberFormat="1" applyFont="1" applyFill="1" applyBorder="1"/>
    <xf numFmtId="166" fontId="2" fillId="0" borderId="4" xfId="7" applyNumberFormat="1" applyFill="1" applyBorder="1" applyAlignment="1">
      <alignment vertical="center"/>
    </xf>
    <xf numFmtId="166" fontId="2" fillId="0" borderId="4" xfId="7" applyNumberFormat="1" applyFill="1" applyBorder="1" applyAlignment="1">
      <alignment horizontal="center" vertical="center"/>
    </xf>
    <xf numFmtId="173" fontId="2" fillId="0" borderId="4" xfId="7" applyNumberFormat="1" applyFill="1" applyBorder="1" applyAlignment="1">
      <alignment horizontal="right" vertical="center"/>
    </xf>
    <xf numFmtId="166" fontId="18" fillId="0" borderId="4" xfId="7" applyNumberFormat="1" applyFont="1" applyFill="1" applyBorder="1" applyAlignment="1">
      <alignment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top" wrapText="1"/>
    </xf>
    <xf numFmtId="0" fontId="2" fillId="0" borderId="6" xfId="7" applyFill="1" applyBorder="1"/>
    <xf numFmtId="0" fontId="2" fillId="0" borderId="5" xfId="7" applyFill="1" applyBorder="1" applyAlignment="1">
      <alignment vertical="center"/>
    </xf>
    <xf numFmtId="0" fontId="2" fillId="0" borderId="6" xfId="7" applyFill="1" applyBorder="1" applyAlignment="1">
      <alignment vertical="center"/>
    </xf>
    <xf numFmtId="0" fontId="2" fillId="0" borderId="3" xfId="7" applyFill="1" applyBorder="1" applyAlignment="1">
      <alignment vertical="center"/>
    </xf>
    <xf numFmtId="0" fontId="2" fillId="0" borderId="0" xfId="7" applyFont="1" applyFill="1" applyBorder="1" applyAlignment="1">
      <alignment vertical="center"/>
    </xf>
    <xf numFmtId="0" fontId="2" fillId="0" borderId="0" xfId="7" applyFill="1" applyBorder="1" applyAlignment="1">
      <alignment vertical="center"/>
    </xf>
    <xf numFmtId="165" fontId="10" fillId="0" borderId="20" xfId="7" applyNumberFormat="1" applyFont="1" applyFill="1" applyBorder="1" applyAlignment="1">
      <alignment horizontal="center" vertical="center" wrapText="1"/>
    </xf>
    <xf numFmtId="165" fontId="10" fillId="0" borderId="20" xfId="7" applyNumberFormat="1" applyFont="1" applyFill="1" applyBorder="1" applyAlignment="1">
      <alignment horizontal="center" vertical="center"/>
    </xf>
    <xf numFmtId="49" fontId="10" fillId="0" borderId="20" xfId="7" applyNumberFormat="1" applyFont="1" applyFill="1" applyBorder="1" applyAlignment="1">
      <alignment horizontal="center" vertical="center" wrapText="1"/>
    </xf>
    <xf numFmtId="165" fontId="27" fillId="0" borderId="5" xfId="7" applyNumberFormat="1" applyFont="1" applyFill="1" applyBorder="1" applyAlignment="1">
      <alignment horizontal="center" vertical="center"/>
    </xf>
    <xf numFmtId="165" fontId="27" fillId="0" borderId="10" xfId="7" applyNumberFormat="1" applyFont="1" applyFill="1" applyBorder="1" applyAlignment="1">
      <alignment horizontal="center" vertical="center" wrapText="1"/>
    </xf>
    <xf numFmtId="165" fontId="27" fillId="0" borderId="5" xfId="7" applyNumberFormat="1" applyFont="1" applyFill="1" applyBorder="1" applyAlignment="1">
      <alignment horizontal="center" vertical="center" wrapText="1"/>
    </xf>
    <xf numFmtId="49" fontId="27" fillId="0" borderId="5" xfId="7" applyNumberFormat="1" applyFont="1" applyFill="1" applyBorder="1" applyAlignment="1">
      <alignment horizontal="center" vertical="center" wrapText="1"/>
    </xf>
    <xf numFmtId="49" fontId="27" fillId="0" borderId="10" xfId="7" applyNumberFormat="1" applyFont="1" applyFill="1" applyBorder="1" applyAlignment="1">
      <alignment horizontal="center" vertical="center" wrapText="1"/>
    </xf>
    <xf numFmtId="165" fontId="26" fillId="0" borderId="10" xfId="7" applyNumberFormat="1" applyFont="1" applyFill="1" applyBorder="1" applyAlignment="1">
      <alignment horizontal="center" vertical="center" wrapText="1"/>
    </xf>
    <xf numFmtId="165" fontId="26" fillId="0" borderId="5" xfId="7" applyNumberFormat="1" applyFont="1" applyFill="1" applyBorder="1" applyAlignment="1">
      <alignment horizontal="center" vertical="center" wrapText="1"/>
    </xf>
    <xf numFmtId="165" fontId="26" fillId="0" borderId="5" xfId="7" applyNumberFormat="1" applyFont="1" applyFill="1" applyBorder="1" applyAlignment="1">
      <alignment horizontal="center" vertical="center"/>
    </xf>
    <xf numFmtId="165" fontId="26" fillId="0" borderId="5" xfId="7" applyNumberFormat="1" applyFont="1" applyFill="1" applyBorder="1"/>
    <xf numFmtId="165" fontId="26" fillId="0" borderId="5" xfId="3" applyNumberFormat="1" applyFont="1" applyFill="1" applyBorder="1" applyAlignment="1" applyProtection="1"/>
    <xf numFmtId="165" fontId="6" fillId="0" borderId="9" xfId="3" applyNumberFormat="1" applyFont="1" applyFill="1" applyBorder="1" applyAlignment="1" applyProtection="1"/>
    <xf numFmtId="165" fontId="6" fillId="0" borderId="29" xfId="3" applyNumberFormat="1" applyFont="1" applyFill="1" applyBorder="1" applyAlignment="1" applyProtection="1"/>
    <xf numFmtId="165" fontId="6" fillId="0" borderId="10" xfId="7" applyNumberFormat="1" applyFont="1" applyFill="1" applyBorder="1"/>
    <xf numFmtId="165" fontId="6" fillId="0" borderId="5" xfId="7" applyNumberFormat="1" applyFont="1" applyFill="1" applyBorder="1"/>
    <xf numFmtId="165" fontId="6" fillId="0" borderId="3" xfId="7" applyNumberFormat="1" applyFont="1" applyFill="1" applyBorder="1"/>
    <xf numFmtId="165" fontId="26" fillId="0" borderId="3" xfId="7" applyNumberFormat="1" applyFont="1" applyFill="1" applyBorder="1"/>
    <xf numFmtId="165" fontId="6" fillId="0" borderId="3" xfId="7" applyNumberFormat="1" applyFont="1" applyFill="1" applyBorder="1" applyAlignment="1">
      <alignment vertical="center"/>
    </xf>
    <xf numFmtId="165" fontId="26" fillId="0" borderId="9" xfId="7" applyNumberFormat="1" applyFont="1" applyFill="1" applyBorder="1"/>
    <xf numFmtId="165" fontId="26" fillId="0" borderId="5" xfId="7" applyNumberFormat="1" applyFont="1" applyFill="1" applyBorder="1" applyAlignment="1">
      <alignment vertical="center"/>
    </xf>
    <xf numFmtId="165" fontId="6" fillId="0" borderId="5" xfId="7" applyNumberFormat="1" applyFont="1" applyFill="1" applyBorder="1" applyAlignment="1">
      <alignment vertical="center"/>
    </xf>
    <xf numFmtId="165" fontId="6" fillId="0" borderId="0" xfId="7" applyNumberFormat="1" applyFont="1" applyFill="1" applyBorder="1"/>
    <xf numFmtId="167" fontId="0" fillId="0" borderId="5" xfId="3" applyNumberFormat="1" applyFont="1" applyFill="1" applyBorder="1" applyAlignment="1" applyProtection="1"/>
    <xf numFmtId="167" fontId="0" fillId="0" borderId="10" xfId="3" applyNumberFormat="1" applyFont="1" applyFill="1" applyBorder="1" applyAlignment="1" applyProtection="1"/>
    <xf numFmtId="167" fontId="0" fillId="0" borderId="24" xfId="7" applyNumberFormat="1" applyFont="1" applyFill="1" applyBorder="1"/>
    <xf numFmtId="167" fontId="0" fillId="0" borderId="3" xfId="7" applyNumberFormat="1" applyFont="1" applyFill="1" applyBorder="1"/>
    <xf numFmtId="167" fontId="7" fillId="0" borderId="4" xfId="3" applyNumberFormat="1" applyFont="1" applyFill="1" applyBorder="1" applyAlignment="1" applyProtection="1">
      <alignment vertical="center"/>
    </xf>
    <xf numFmtId="167" fontId="7" fillId="0" borderId="11" xfId="3" applyNumberFormat="1" applyFont="1" applyFill="1" applyBorder="1" applyAlignment="1" applyProtection="1">
      <alignment vertical="center"/>
    </xf>
    <xf numFmtId="0" fontId="0" fillId="0" borderId="12" xfId="7" applyFont="1" applyFill="1" applyBorder="1"/>
    <xf numFmtId="167" fontId="0" fillId="0" borderId="0" xfId="7" applyNumberFormat="1" applyFont="1" applyFill="1" applyBorder="1"/>
    <xf numFmtId="174" fontId="18" fillId="0" borderId="5" xfId="8" applyNumberFormat="1" applyFont="1" applyFill="1" applyBorder="1" applyAlignment="1">
      <alignment horizontal="center"/>
    </xf>
    <xf numFmtId="4" fontId="18" fillId="0" borderId="0" xfId="8" applyNumberFormat="1" applyFont="1" applyFill="1" applyBorder="1"/>
    <xf numFmtId="3" fontId="18" fillId="0" borderId="10" xfId="4" applyNumberFormat="1" applyFont="1" applyFill="1" applyBorder="1" applyAlignment="1" applyProtection="1"/>
    <xf numFmtId="4" fontId="16" fillId="0" borderId="4" xfId="4" applyNumberFormat="1" applyFont="1" applyFill="1" applyBorder="1" applyAlignment="1" applyProtection="1">
      <alignment vertical="center"/>
    </xf>
    <xf numFmtId="3" fontId="16" fillId="0" borderId="4" xfId="4" applyNumberFormat="1" applyFont="1" applyFill="1" applyBorder="1" applyAlignment="1" applyProtection="1">
      <alignment vertical="center"/>
    </xf>
    <xf numFmtId="0" fontId="18" fillId="0" borderId="5" xfId="1" applyFont="1" applyFill="1" applyBorder="1" applyAlignment="1" applyProtection="1">
      <alignment horizontal="center"/>
    </xf>
    <xf numFmtId="174" fontId="16" fillId="0" borderId="14" xfId="8" applyNumberFormat="1" applyFont="1" applyFill="1" applyBorder="1" applyAlignment="1">
      <alignment horizontal="center" vertical="center"/>
    </xf>
    <xf numFmtId="3" fontId="16" fillId="0" borderId="15" xfId="4" applyNumberFormat="1" applyFont="1" applyFill="1" applyBorder="1" applyAlignment="1" applyProtection="1"/>
    <xf numFmtId="3" fontId="16" fillId="0" borderId="4" xfId="4" applyNumberFormat="1" applyFont="1" applyFill="1" applyBorder="1" applyAlignment="1" applyProtection="1"/>
    <xf numFmtId="3" fontId="7" fillId="0" borderId="6" xfId="7" applyNumberFormat="1" applyFont="1" applyFill="1" applyBorder="1" applyAlignment="1">
      <alignment horizontal="center" vertical="center" wrapText="1"/>
    </xf>
    <xf numFmtId="3" fontId="7" fillId="0" borderId="3" xfId="7" applyNumberFormat="1" applyFont="1" applyFill="1" applyBorder="1" applyAlignment="1">
      <alignment horizontal="center" vertical="center" wrapText="1"/>
    </xf>
    <xf numFmtId="49" fontId="10" fillId="0" borderId="5" xfId="3" applyNumberFormat="1" applyFont="1" applyFill="1" applyBorder="1" applyAlignment="1" applyProtection="1">
      <alignment horizontal="center"/>
    </xf>
    <xf numFmtId="3" fontId="0" fillId="0" borderId="6" xfId="7" applyNumberFormat="1" applyFont="1" applyFill="1" applyBorder="1"/>
    <xf numFmtId="3" fontId="0" fillId="0" borderId="13" xfId="7" applyNumberFormat="1" applyFont="1" applyFill="1" applyBorder="1"/>
    <xf numFmtId="3" fontId="0" fillId="0" borderId="22" xfId="7" applyNumberFormat="1" applyFont="1" applyFill="1" applyBorder="1"/>
    <xf numFmtId="3" fontId="0" fillId="0" borderId="16" xfId="7" applyNumberFormat="1" applyFont="1" applyFill="1" applyBorder="1"/>
    <xf numFmtId="3" fontId="0" fillId="0" borderId="6" xfId="7" applyNumberFormat="1" applyFont="1" applyFill="1" applyBorder="1" applyAlignment="1">
      <alignment horizontal="center"/>
    </xf>
    <xf numFmtId="3" fontId="0" fillId="0" borderId="6" xfId="3" applyNumberFormat="1" applyFont="1" applyFill="1" applyBorder="1" applyAlignment="1" applyProtection="1">
      <alignment horizontal="center"/>
    </xf>
    <xf numFmtId="3" fontId="0" fillId="0" borderId="5" xfId="7" applyNumberFormat="1" applyFont="1" applyFill="1" applyBorder="1"/>
    <xf numFmtId="3" fontId="0" fillId="0" borderId="9" xfId="7" applyNumberFormat="1" applyFont="1" applyFill="1" applyBorder="1"/>
    <xf numFmtId="3" fontId="0" fillId="0" borderId="19" xfId="7" applyNumberFormat="1" applyFont="1" applyFill="1" applyBorder="1"/>
    <xf numFmtId="3" fontId="0" fillId="0" borderId="10" xfId="7" applyNumberFormat="1" applyFont="1" applyFill="1" applyBorder="1"/>
    <xf numFmtId="3" fontId="0" fillId="0" borderId="5" xfId="3" applyNumberFormat="1" applyFont="1" applyFill="1" applyBorder="1" applyAlignment="1" applyProtection="1"/>
    <xf numFmtId="3" fontId="0" fillId="0" borderId="29" xfId="7" applyNumberFormat="1" applyFont="1" applyFill="1" applyBorder="1"/>
    <xf numFmtId="3" fontId="0" fillId="0" borderId="10" xfId="3" applyNumberFormat="1" applyFont="1" applyFill="1" applyBorder="1" applyAlignment="1" applyProtection="1"/>
    <xf numFmtId="3" fontId="0" fillId="0" borderId="29" xfId="3" applyNumberFormat="1" applyFont="1" applyFill="1" applyBorder="1" applyAlignment="1" applyProtection="1"/>
    <xf numFmtId="3" fontId="0" fillId="0" borderId="9" xfId="3" applyNumberFormat="1" applyFont="1" applyFill="1" applyBorder="1" applyAlignment="1" applyProtection="1"/>
    <xf numFmtId="3" fontId="0" fillId="0" borderId="23" xfId="3" applyNumberFormat="1" applyFont="1" applyFill="1" applyBorder="1" applyAlignment="1" applyProtection="1"/>
    <xf numFmtId="3" fontId="0" fillId="0" borderId="4" xfId="7" applyNumberFormat="1" applyFont="1" applyFill="1" applyBorder="1"/>
    <xf numFmtId="3" fontId="0" fillId="0" borderId="4" xfId="3" applyNumberFormat="1" applyFont="1" applyFill="1" applyBorder="1" applyAlignment="1" applyProtection="1">
      <alignment vertical="center"/>
    </xf>
    <xf numFmtId="3" fontId="0" fillId="0" borderId="3" xfId="3" applyNumberFormat="1" applyFont="1" applyFill="1" applyBorder="1" applyAlignment="1" applyProtection="1">
      <alignment vertical="center"/>
    </xf>
    <xf numFmtId="49" fontId="16" fillId="0" borderId="15" xfId="7" applyNumberFormat="1" applyFont="1" applyFill="1" applyBorder="1" applyAlignment="1">
      <alignment horizontal="center"/>
    </xf>
    <xf numFmtId="165" fontId="2" fillId="0" borderId="13" xfId="7" applyNumberFormat="1" applyFill="1" applyBorder="1" applyAlignment="1">
      <alignment vertical="center"/>
    </xf>
    <xf numFmtId="165" fontId="2" fillId="0" borderId="16" xfId="7" applyNumberFormat="1" applyFill="1" applyBorder="1" applyAlignment="1">
      <alignment vertical="center"/>
    </xf>
    <xf numFmtId="165" fontId="2" fillId="0" borderId="6" xfId="7" applyNumberFormat="1" applyFill="1" applyBorder="1" applyAlignment="1">
      <alignment vertical="center"/>
    </xf>
    <xf numFmtId="165" fontId="2" fillId="0" borderId="6" xfId="3" applyNumberFormat="1" applyFont="1" applyFill="1" applyBorder="1" applyAlignment="1" applyProtection="1">
      <alignment vertical="center"/>
    </xf>
    <xf numFmtId="165" fontId="2" fillId="0" borderId="9" xfId="7" applyNumberFormat="1" applyFont="1" applyFill="1" applyBorder="1" applyAlignment="1">
      <alignment vertical="center"/>
    </xf>
    <xf numFmtId="165" fontId="2" fillId="0" borderId="10" xfId="7" applyNumberFormat="1" applyFill="1" applyBorder="1" applyAlignment="1">
      <alignment vertical="center"/>
    </xf>
    <xf numFmtId="165" fontId="2" fillId="0" borderId="5" xfId="7" applyNumberFormat="1" applyFill="1" applyBorder="1" applyAlignment="1">
      <alignment vertical="center"/>
    </xf>
    <xf numFmtId="165" fontId="2" fillId="0" borderId="5" xfId="7" applyNumberFormat="1" applyFont="1" applyFill="1" applyBorder="1" applyAlignment="1">
      <alignment vertical="center"/>
    </xf>
    <xf numFmtId="165" fontId="19" fillId="0" borderId="5" xfId="7" applyNumberFormat="1" applyFont="1" applyFill="1" applyBorder="1" applyAlignment="1">
      <alignment vertical="center"/>
    </xf>
    <xf numFmtId="165" fontId="2" fillId="0" borderId="17" xfId="7" applyNumberFormat="1" applyFill="1" applyBorder="1" applyAlignment="1">
      <alignment vertical="center"/>
    </xf>
    <xf numFmtId="165" fontId="2" fillId="0" borderId="18" xfId="7" applyNumberFormat="1" applyFill="1" applyBorder="1" applyAlignment="1">
      <alignment vertical="center"/>
    </xf>
    <xf numFmtId="175" fontId="2" fillId="0" borderId="13" xfId="7" applyNumberFormat="1" applyFill="1" applyBorder="1"/>
    <xf numFmtId="175" fontId="2" fillId="0" borderId="7" xfId="7" applyNumberFormat="1" applyFill="1" applyBorder="1" applyAlignment="1">
      <alignment horizontal="center"/>
    </xf>
    <xf numFmtId="175" fontId="2" fillId="0" borderId="16" xfId="7" applyNumberFormat="1" applyFill="1" applyBorder="1"/>
    <xf numFmtId="175" fontId="2" fillId="0" borderId="6" xfId="7" applyNumberFormat="1" applyFill="1" applyBorder="1"/>
    <xf numFmtId="175" fontId="2" fillId="0" borderId="9" xfId="7" applyNumberFormat="1" applyFont="1" applyFill="1" applyBorder="1"/>
    <xf numFmtId="49" fontId="2" fillId="0" borderId="0" xfId="7" applyNumberFormat="1" applyFont="1" applyFill="1" applyBorder="1" applyAlignment="1">
      <alignment horizontal="center"/>
    </xf>
    <xf numFmtId="175" fontId="2" fillId="0" borderId="10" xfId="7" applyNumberFormat="1" applyFont="1" applyFill="1" applyBorder="1"/>
    <xf numFmtId="182" fontId="2" fillId="0" borderId="10" xfId="7" applyNumberFormat="1" applyFont="1" applyFill="1" applyBorder="1" applyAlignment="1">
      <alignment horizontal="center"/>
    </xf>
    <xf numFmtId="175" fontId="2" fillId="0" borderId="10" xfId="7" applyNumberFormat="1" applyFont="1" applyFill="1" applyBorder="1" applyAlignment="1">
      <alignment horizontal="center"/>
    </xf>
    <xf numFmtId="175" fontId="2" fillId="0" borderId="5" xfId="7" applyNumberFormat="1" applyFont="1" applyFill="1" applyBorder="1" applyAlignment="1">
      <alignment horizontal="center"/>
    </xf>
    <xf numFmtId="175" fontId="2" fillId="0" borderId="17" xfId="7" applyNumberFormat="1" applyFill="1" applyBorder="1"/>
    <xf numFmtId="175" fontId="2" fillId="0" borderId="1" xfId="7" applyNumberFormat="1" applyFill="1" applyBorder="1" applyAlignment="1">
      <alignment horizontal="center"/>
    </xf>
    <xf numFmtId="175" fontId="2" fillId="0" borderId="18" xfId="7" applyNumberFormat="1" applyFill="1" applyBorder="1"/>
    <xf numFmtId="175" fontId="2" fillId="0" borderId="18" xfId="7" applyNumberFormat="1" applyFont="1" applyFill="1" applyBorder="1"/>
    <xf numFmtId="175" fontId="2" fillId="0" borderId="3" xfId="7" applyNumberFormat="1" applyFill="1" applyBorder="1"/>
    <xf numFmtId="0" fontId="7" fillId="0" borderId="0" xfId="0" applyFont="1" applyFill="1"/>
    <xf numFmtId="0" fontId="29" fillId="0" borderId="0" xfId="0" applyFont="1" applyFill="1"/>
    <xf numFmtId="165" fontId="2" fillId="0" borderId="0" xfId="7" applyNumberFormat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17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4" fontId="0" fillId="0" borderId="0" xfId="0" applyNumberFormat="1" applyFill="1"/>
    <xf numFmtId="3" fontId="0" fillId="0" borderId="0" xfId="0" applyNumberFormat="1" applyFont="1" applyFill="1"/>
    <xf numFmtId="3" fontId="0" fillId="0" borderId="0" xfId="0" applyNumberFormat="1" applyFont="1" applyFill="1" applyBorder="1"/>
    <xf numFmtId="3" fontId="7" fillId="0" borderId="0" xfId="0" applyNumberFormat="1" applyFont="1" applyFill="1" applyAlignment="1">
      <alignment horizontal="center"/>
    </xf>
    <xf numFmtId="0" fontId="0" fillId="0" borderId="21" xfId="0" applyFill="1" applyBorder="1"/>
    <xf numFmtId="3" fontId="0" fillId="0" borderId="21" xfId="0" applyNumberFormat="1" applyFill="1" applyBorder="1"/>
    <xf numFmtId="3" fontId="7" fillId="0" borderId="0" xfId="0" applyNumberFormat="1" applyFont="1" applyFill="1"/>
    <xf numFmtId="0" fontId="0" fillId="0" borderId="21" xfId="0" applyFont="1" applyFill="1" applyBorder="1"/>
    <xf numFmtId="175" fontId="4" fillId="0" borderId="0" xfId="7" applyNumberFormat="1" applyFont="1" applyFill="1" applyAlignment="1">
      <alignment horizontal="left"/>
    </xf>
    <xf numFmtId="175" fontId="4" fillId="0" borderId="0" xfId="7" applyNumberFormat="1" applyFont="1" applyFill="1" applyAlignment="1">
      <alignment horizontal="center"/>
    </xf>
    <xf numFmtId="174" fontId="18" fillId="0" borderId="4" xfId="8" applyNumberFormat="1" applyFont="1" applyFill="1" applyBorder="1" applyAlignment="1">
      <alignment horizontal="center" vertical="center"/>
    </xf>
    <xf numFmtId="4" fontId="18" fillId="0" borderId="4" xfId="4" applyNumberFormat="1" applyFont="1" applyFill="1" applyBorder="1" applyAlignment="1" applyProtection="1">
      <alignment vertical="center"/>
    </xf>
    <xf numFmtId="3" fontId="18" fillId="0" borderId="4" xfId="4" applyNumberFormat="1" applyFont="1" applyFill="1" applyBorder="1" applyAlignment="1" applyProtection="1">
      <alignment vertical="center"/>
    </xf>
    <xf numFmtId="4" fontId="16" fillId="0" borderId="15" xfId="4" applyNumberFormat="1" applyFont="1" applyFill="1" applyBorder="1" applyAlignment="1" applyProtection="1">
      <alignment vertical="center"/>
    </xf>
    <xf numFmtId="0" fontId="1" fillId="0" borderId="71" xfId="11" applyFill="1" applyBorder="1"/>
    <xf numFmtId="0" fontId="1" fillId="0" borderId="30" xfId="11" applyFill="1" applyBorder="1"/>
    <xf numFmtId="3" fontId="1" fillId="0" borderId="32" xfId="13" applyNumberFormat="1" applyFont="1" applyFill="1" applyBorder="1" applyAlignment="1">
      <alignment horizontal="right"/>
    </xf>
    <xf numFmtId="165" fontId="0" fillId="0" borderId="0" xfId="0" applyNumberFormat="1"/>
    <xf numFmtId="175" fontId="0" fillId="0" borderId="0" xfId="0" applyNumberFormat="1"/>
    <xf numFmtId="0" fontId="36" fillId="0" borderId="0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0" fontId="7" fillId="0" borderId="0" xfId="0" applyFont="1" applyFill="1" applyBorder="1"/>
    <xf numFmtId="0" fontId="7" fillId="0" borderId="38" xfId="0" applyFont="1" applyFill="1" applyBorder="1" applyAlignment="1">
      <alignment horizontal="center"/>
    </xf>
    <xf numFmtId="0" fontId="1" fillId="0" borderId="38" xfId="0" applyFont="1" applyFill="1" applyBorder="1"/>
    <xf numFmtId="3" fontId="7" fillId="0" borderId="38" xfId="0" applyNumberFormat="1" applyFont="1" applyFill="1" applyBorder="1" applyAlignment="1">
      <alignment horizontal="center"/>
    </xf>
    <xf numFmtId="183" fontId="1" fillId="0" borderId="0" xfId="0" applyNumberFormat="1" applyFont="1" applyFill="1" applyBorder="1" applyAlignment="1">
      <alignment horizontal="center"/>
    </xf>
    <xf numFmtId="3" fontId="36" fillId="0" borderId="0" xfId="0" applyNumberFormat="1" applyFont="1" applyFill="1" applyBorder="1"/>
    <xf numFmtId="184" fontId="1" fillId="0" borderId="0" xfId="0" applyNumberFormat="1" applyFont="1" applyFill="1" applyBorder="1" applyAlignment="1">
      <alignment horizontal="center"/>
    </xf>
    <xf numFmtId="0" fontId="29" fillId="0" borderId="0" xfId="0" applyFont="1" applyFill="1" applyBorder="1"/>
    <xf numFmtId="0" fontId="1" fillId="0" borderId="25" xfId="0" applyFont="1" applyFill="1" applyBorder="1"/>
    <xf numFmtId="183" fontId="1" fillId="0" borderId="25" xfId="0" applyNumberFormat="1" applyFont="1" applyFill="1" applyBorder="1" applyAlignment="1">
      <alignment horizontal="center"/>
    </xf>
    <xf numFmtId="4" fontId="1" fillId="0" borderId="25" xfId="0" applyNumberFormat="1" applyFont="1" applyFill="1" applyBorder="1" applyAlignment="1">
      <alignment horizontal="center"/>
    </xf>
    <xf numFmtId="3" fontId="1" fillId="0" borderId="25" xfId="0" applyNumberFormat="1" applyFont="1" applyFill="1" applyBorder="1"/>
    <xf numFmtId="0" fontId="1" fillId="0" borderId="25" xfId="0" applyFont="1" applyFill="1" applyBorder="1" applyAlignment="1">
      <alignment horizontal="left"/>
    </xf>
    <xf numFmtId="3" fontId="7" fillId="0" borderId="25" xfId="0" applyNumberFormat="1" applyFont="1" applyFill="1" applyBorder="1"/>
    <xf numFmtId="3" fontId="36" fillId="0" borderId="25" xfId="0" applyNumberFormat="1" applyFont="1" applyFill="1" applyBorder="1"/>
    <xf numFmtId="0" fontId="1" fillId="0" borderId="38" xfId="0" applyFont="1" applyFill="1" applyBorder="1" applyAlignment="1">
      <alignment horizontal="left"/>
    </xf>
    <xf numFmtId="183" fontId="1" fillId="0" borderId="38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/>
    </xf>
    <xf numFmtId="3" fontId="7" fillId="0" borderId="38" xfId="0" applyNumberFormat="1" applyFont="1" applyFill="1" applyBorder="1"/>
    <xf numFmtId="4" fontId="7" fillId="0" borderId="38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/>
    <xf numFmtId="0" fontId="7" fillId="0" borderId="25" xfId="0" applyFont="1" applyFill="1" applyBorder="1"/>
    <xf numFmtId="4" fontId="7" fillId="0" borderId="0" xfId="0" applyNumberFormat="1" applyFont="1" applyFill="1" applyBorder="1"/>
    <xf numFmtId="0" fontId="7" fillId="0" borderId="38" xfId="0" applyFont="1" applyFill="1" applyBorder="1"/>
    <xf numFmtId="4" fontId="7" fillId="0" borderId="38" xfId="0" applyNumberFormat="1" applyFont="1" applyFill="1" applyBorder="1"/>
    <xf numFmtId="0" fontId="29" fillId="0" borderId="25" xfId="0" applyFont="1" applyFill="1" applyBorder="1"/>
    <xf numFmtId="0" fontId="7" fillId="0" borderId="38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3" fontId="7" fillId="0" borderId="25" xfId="0" applyNumberFormat="1" applyFont="1" applyFill="1" applyBorder="1" applyAlignment="1">
      <alignment horizontal="center"/>
    </xf>
    <xf numFmtId="0" fontId="36" fillId="0" borderId="0" xfId="0" applyFont="1" applyBorder="1"/>
    <xf numFmtId="3" fontId="36" fillId="0" borderId="0" xfId="2" applyNumberFormat="1" applyFont="1" applyBorder="1"/>
    <xf numFmtId="184" fontId="36" fillId="0" borderId="0" xfId="0" applyNumberFormat="1" applyFont="1" applyBorder="1"/>
    <xf numFmtId="3" fontId="29" fillId="0" borderId="0" xfId="0" applyNumberFormat="1" applyFont="1" applyFill="1" applyBorder="1"/>
    <xf numFmtId="183" fontId="33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3" fillId="0" borderId="0" xfId="0" applyFont="1" applyFill="1" applyBorder="1"/>
    <xf numFmtId="3" fontId="10" fillId="0" borderId="0" xfId="16" applyNumberFormat="1" applyFont="1" applyFill="1" applyBorder="1"/>
    <xf numFmtId="14" fontId="6" fillId="0" borderId="0" xfId="0" applyNumberFormat="1" applyFont="1" applyFill="1" applyBorder="1"/>
    <xf numFmtId="185" fontId="10" fillId="0" borderId="38" xfId="16" applyNumberFormat="1" applyFont="1" applyFill="1" applyBorder="1" applyAlignment="1">
      <alignment horizontal="center"/>
    </xf>
    <xf numFmtId="3" fontId="10" fillId="0" borderId="38" xfId="0" applyNumberFormat="1" applyFont="1" applyFill="1" applyBorder="1" applyAlignment="1">
      <alignment horizontal="center"/>
    </xf>
    <xf numFmtId="4" fontId="29" fillId="0" borderId="0" xfId="0" applyNumberFormat="1" applyFont="1" applyFill="1" applyBorder="1"/>
    <xf numFmtId="185" fontId="10" fillId="0" borderId="0" xfId="16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/>
    </xf>
    <xf numFmtId="182" fontId="1" fillId="0" borderId="0" xfId="16" applyNumberFormat="1" applyFont="1" applyFill="1" applyBorder="1"/>
    <xf numFmtId="3" fontId="1" fillId="0" borderId="0" xfId="16" applyNumberFormat="1" applyFont="1" applyFill="1" applyBorder="1"/>
    <xf numFmtId="184" fontId="36" fillId="0" borderId="0" xfId="0" applyNumberFormat="1" applyFont="1" applyBorder="1" applyAlignment="1">
      <alignment horizontal="center"/>
    </xf>
    <xf numFmtId="182" fontId="7" fillId="0" borderId="38" xfId="16" applyNumberFormat="1" applyFont="1" applyFill="1" applyBorder="1"/>
    <xf numFmtId="3" fontId="7" fillId="0" borderId="38" xfId="16" applyNumberFormat="1" applyFont="1" applyFill="1" applyBorder="1"/>
    <xf numFmtId="4" fontId="36" fillId="0" borderId="0" xfId="0" applyNumberFormat="1" applyFont="1" applyBorder="1"/>
    <xf numFmtId="182" fontId="1" fillId="0" borderId="25" xfId="16" applyNumberFormat="1" applyFont="1" applyFill="1" applyBorder="1"/>
    <xf numFmtId="3" fontId="1" fillId="0" borderId="25" xfId="16" applyNumberFormat="1" applyFont="1" applyFill="1" applyBorder="1"/>
    <xf numFmtId="182" fontId="7" fillId="0" borderId="0" xfId="16" applyNumberFormat="1" applyFont="1" applyFill="1" applyBorder="1"/>
    <xf numFmtId="3" fontId="7" fillId="0" borderId="0" xfId="16" applyNumberFormat="1" applyFont="1" applyFill="1" applyBorder="1"/>
    <xf numFmtId="0" fontId="7" fillId="0" borderId="37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182" fontId="1" fillId="0" borderId="38" xfId="16" applyNumberFormat="1" applyFont="1" applyFill="1" applyBorder="1"/>
    <xf numFmtId="0" fontId="7" fillId="0" borderId="41" xfId="0" applyFont="1" applyFill="1" applyBorder="1"/>
    <xf numFmtId="182" fontId="1" fillId="0" borderId="41" xfId="16" applyNumberFormat="1" applyFont="1" applyFill="1" applyBorder="1"/>
    <xf numFmtId="0" fontId="1" fillId="0" borderId="41" xfId="0" applyFont="1" applyFill="1" applyBorder="1"/>
    <xf numFmtId="3" fontId="7" fillId="0" borderId="41" xfId="16" applyNumberFormat="1" applyFont="1" applyFill="1" applyBorder="1"/>
    <xf numFmtId="183" fontId="1" fillId="0" borderId="41" xfId="0" applyNumberFormat="1" applyFont="1" applyFill="1" applyBorder="1" applyAlignment="1">
      <alignment horizontal="center"/>
    </xf>
    <xf numFmtId="3" fontId="10" fillId="0" borderId="38" xfId="16" applyNumberFormat="1" applyFont="1" applyFill="1" applyBorder="1" applyAlignment="1">
      <alignment horizontal="center"/>
    </xf>
    <xf numFmtId="3" fontId="10" fillId="0" borderId="0" xfId="16" applyNumberFormat="1" applyFont="1" applyFill="1" applyBorder="1" applyAlignment="1">
      <alignment horizontal="center"/>
    </xf>
    <xf numFmtId="0" fontId="37" fillId="0" borderId="0" xfId="0" applyFont="1" applyFill="1" applyBorder="1"/>
    <xf numFmtId="3" fontId="37" fillId="0" borderId="0" xfId="0" applyNumberFormat="1" applyFont="1" applyFill="1" applyBorder="1"/>
    <xf numFmtId="0" fontId="38" fillId="0" borderId="38" xfId="0" applyFont="1" applyFill="1" applyBorder="1"/>
    <xf numFmtId="182" fontId="7" fillId="0" borderId="38" xfId="16" applyNumberFormat="1" applyFont="1" applyFill="1" applyBorder="1" applyAlignment="1">
      <alignment horizontal="center"/>
    </xf>
    <xf numFmtId="182" fontId="7" fillId="0" borderId="0" xfId="16" applyNumberFormat="1" applyFont="1" applyFill="1" applyBorder="1" applyAlignment="1">
      <alignment horizontal="center"/>
    </xf>
    <xf numFmtId="4" fontId="37" fillId="0" borderId="0" xfId="0" applyNumberFormat="1" applyFont="1" applyFill="1" applyBorder="1"/>
    <xf numFmtId="0" fontId="37" fillId="0" borderId="25" xfId="0" applyFont="1" applyBorder="1"/>
    <xf numFmtId="4" fontId="37" fillId="0" borderId="25" xfId="0" applyNumberFormat="1" applyFont="1" applyBorder="1"/>
    <xf numFmtId="4" fontId="7" fillId="0" borderId="25" xfId="0" applyNumberFormat="1" applyFont="1" applyFill="1" applyBorder="1"/>
    <xf numFmtId="4" fontId="7" fillId="0" borderId="38" xfId="16" applyNumberFormat="1" applyFont="1" applyFill="1" applyBorder="1"/>
    <xf numFmtId="185" fontId="10" fillId="0" borderId="25" xfId="16" applyNumberFormat="1" applyFont="1" applyFill="1" applyBorder="1" applyAlignment="1">
      <alignment horizontal="center"/>
    </xf>
    <xf numFmtId="3" fontId="10" fillId="0" borderId="25" xfId="0" applyNumberFormat="1" applyFont="1" applyFill="1" applyBorder="1" applyAlignment="1">
      <alignment horizontal="center"/>
    </xf>
    <xf numFmtId="186" fontId="7" fillId="0" borderId="0" xfId="16" applyNumberFormat="1" applyFont="1" applyFill="1" applyBorder="1"/>
    <xf numFmtId="0" fontId="29" fillId="0" borderId="38" xfId="0" applyFont="1" applyFill="1" applyBorder="1"/>
    <xf numFmtId="183" fontId="1" fillId="0" borderId="25" xfId="0" applyNumberFormat="1" applyFont="1" applyFill="1" applyBorder="1"/>
    <xf numFmtId="0" fontId="1" fillId="0" borderId="21" xfId="0" applyFont="1" applyFill="1" applyBorder="1"/>
    <xf numFmtId="3" fontId="1" fillId="0" borderId="21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183" fontId="1" fillId="0" borderId="0" xfId="0" applyNumberFormat="1" applyFont="1" applyFill="1" applyBorder="1" applyAlignment="1">
      <alignment vertical="center"/>
    </xf>
    <xf numFmtId="183" fontId="1" fillId="0" borderId="0" xfId="0" applyNumberFormat="1" applyFont="1" applyFill="1" applyBorder="1"/>
    <xf numFmtId="0" fontId="0" fillId="0" borderId="0" xfId="0" applyAlignment="1"/>
    <xf numFmtId="0" fontId="30" fillId="0" borderId="0" xfId="0" applyFont="1" applyAlignment="1">
      <alignment horizontal="center"/>
    </xf>
    <xf numFmtId="14" fontId="0" fillId="0" borderId="31" xfId="0" applyNumberFormat="1" applyBorder="1"/>
    <xf numFmtId="3" fontId="0" fillId="0" borderId="31" xfId="0" applyNumberFormat="1" applyBorder="1"/>
    <xf numFmtId="0" fontId="0" fillId="0" borderId="31" xfId="0" applyBorder="1"/>
    <xf numFmtId="14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4" fontId="0" fillId="0" borderId="31" xfId="0" applyNumberFormat="1" applyBorder="1"/>
    <xf numFmtId="165" fontId="2" fillId="0" borderId="0" xfId="7" applyNumberFormat="1" applyFill="1"/>
    <xf numFmtId="165" fontId="2" fillId="0" borderId="21" xfId="7" applyNumberFormat="1" applyFill="1" applyBorder="1"/>
    <xf numFmtId="165" fontId="0" fillId="0" borderId="0" xfId="7" applyNumberFormat="1" applyFont="1" applyFill="1"/>
    <xf numFmtId="165" fontId="2" fillId="0" borderId="0" xfId="7" applyNumberFormat="1" applyFont="1" applyFill="1"/>
    <xf numFmtId="175" fontId="2" fillId="0" borderId="0" xfId="7" applyNumberFormat="1" applyFont="1" applyFill="1"/>
    <xf numFmtId="165" fontId="2" fillId="0" borderId="21" xfId="7" applyNumberFormat="1" applyFont="1" applyFill="1" applyBorder="1"/>
    <xf numFmtId="175" fontId="2" fillId="0" borderId="21" xfId="7" applyNumberFormat="1" applyFont="1" applyFill="1" applyBorder="1"/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30" fillId="0" borderId="0" xfId="11" applyFont="1" applyFill="1" applyAlignment="1" applyProtection="1">
      <alignment horizontal="center"/>
    </xf>
    <xf numFmtId="167" fontId="5" fillId="0" borderId="0" xfId="4" applyNumberFormat="1" applyFont="1" applyFill="1" applyBorder="1" applyAlignment="1" applyProtection="1">
      <alignment horizontal="center" vertical="center"/>
    </xf>
    <xf numFmtId="0" fontId="0" fillId="0" borderId="0" xfId="8" applyFont="1" applyBorder="1" applyAlignment="1">
      <alignment horizontal="center"/>
    </xf>
    <xf numFmtId="167" fontId="6" fillId="0" borderId="0" xfId="4" applyNumberFormat="1" applyFont="1" applyFill="1" applyBorder="1" applyAlignment="1" applyProtection="1">
      <alignment horizontal="center"/>
    </xf>
    <xf numFmtId="165" fontId="5" fillId="0" borderId="0" xfId="6" applyNumberFormat="1" applyFont="1" applyFill="1" applyBorder="1" applyAlignment="1" applyProtection="1">
      <alignment horizontal="center"/>
    </xf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7" fillId="0" borderId="4" xfId="6" applyNumberFormat="1" applyFont="1" applyFill="1" applyBorder="1" applyAlignment="1" applyProtection="1">
      <alignment horizontal="center" vertical="center"/>
    </xf>
    <xf numFmtId="165" fontId="7" fillId="0" borderId="4" xfId="10" applyNumberFormat="1" applyFont="1" applyFill="1" applyBorder="1" applyAlignment="1">
      <alignment horizontal="center" vertical="center"/>
    </xf>
    <xf numFmtId="165" fontId="7" fillId="0" borderId="1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6" xfId="7" applyFont="1" applyFill="1" applyBorder="1" applyAlignment="1">
      <alignment horizontal="center" vertical="center"/>
    </xf>
    <xf numFmtId="0" fontId="7" fillId="0" borderId="5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4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/>
    </xf>
    <xf numFmtId="0" fontId="0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7" fillId="0" borderId="14" xfId="7" applyFont="1" applyFill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5" fillId="0" borderId="0" xfId="7" applyFont="1" applyBorder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7" fillId="0" borderId="4" xfId="7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/>
    </xf>
    <xf numFmtId="0" fontId="7" fillId="0" borderId="14" xfId="7" applyFont="1" applyBorder="1" applyAlignment="1">
      <alignment horizontal="center" vertical="center"/>
    </xf>
    <xf numFmtId="0" fontId="5" fillId="0" borderId="5" xfId="7" applyFont="1" applyFill="1" applyBorder="1" applyAlignment="1">
      <alignment horizontal="center"/>
    </xf>
    <xf numFmtId="172" fontId="10" fillId="0" borderId="4" xfId="7" applyNumberFormat="1" applyFont="1" applyFill="1" applyBorder="1" applyAlignment="1">
      <alignment horizontal="center" vertical="center" wrapText="1"/>
    </xf>
    <xf numFmtId="172" fontId="16" fillId="0" borderId="4" xfId="7" applyNumberFormat="1" applyFont="1" applyFill="1" applyBorder="1" applyAlignment="1">
      <alignment horizontal="center" vertical="center" wrapText="1"/>
    </xf>
    <xf numFmtId="172" fontId="16" fillId="0" borderId="3" xfId="7" applyNumberFormat="1" applyFont="1" applyFill="1" applyBorder="1" applyAlignment="1">
      <alignment horizontal="center" vertical="top"/>
    </xf>
    <xf numFmtId="0" fontId="16" fillId="0" borderId="4" xfId="7" applyFont="1" applyFill="1" applyBorder="1" applyAlignment="1">
      <alignment horizontal="center" vertical="center"/>
    </xf>
    <xf numFmtId="172" fontId="16" fillId="0" borderId="4" xfId="7" applyNumberFormat="1" applyFont="1" applyFill="1" applyBorder="1" applyAlignment="1">
      <alignment horizontal="center" vertical="center"/>
    </xf>
    <xf numFmtId="172" fontId="7" fillId="0" borderId="4" xfId="7" applyNumberFormat="1" applyFont="1" applyFill="1" applyBorder="1" applyAlignment="1">
      <alignment horizontal="center" vertical="center" wrapText="1" shrinkToFit="1"/>
    </xf>
    <xf numFmtId="0" fontId="16" fillId="0" borderId="4" xfId="7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/>
    </xf>
    <xf numFmtId="0" fontId="6" fillId="0" borderId="0" xfId="7" applyFont="1" applyFill="1" applyBorder="1" applyAlignment="1">
      <alignment horizontal="center"/>
    </xf>
    <xf numFmtId="165" fontId="10" fillId="0" borderId="0" xfId="3" applyNumberFormat="1" applyFont="1" applyFill="1" applyBorder="1" applyAlignment="1" applyProtection="1">
      <alignment horizontal="center"/>
    </xf>
    <xf numFmtId="165" fontId="26" fillId="0" borderId="1" xfId="7" applyNumberFormat="1" applyFont="1" applyBorder="1" applyAlignment="1">
      <alignment horizontal="center"/>
    </xf>
    <xf numFmtId="165" fontId="5" fillId="0" borderId="0" xfId="7" applyNumberFormat="1" applyFont="1" applyBorder="1" applyAlignment="1">
      <alignment horizontal="center"/>
    </xf>
    <xf numFmtId="165" fontId="0" fillId="0" borderId="0" xfId="7" applyNumberFormat="1" applyFont="1" applyBorder="1" applyAlignment="1">
      <alignment horizontal="center"/>
    </xf>
    <xf numFmtId="165" fontId="6" fillId="0" borderId="0" xfId="7" applyNumberFormat="1" applyFont="1" applyBorder="1" applyAlignment="1">
      <alignment horizontal="center"/>
    </xf>
    <xf numFmtId="0" fontId="7" fillId="0" borderId="4" xfId="7" applyFont="1" applyBorder="1" applyAlignment="1">
      <alignment horizontal="left" vertical="center" wrapText="1" indent="1"/>
    </xf>
    <xf numFmtId="4" fontId="5" fillId="0" borderId="0" xfId="4" applyNumberFormat="1" applyFont="1" applyFill="1" applyBorder="1" applyAlignment="1" applyProtection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3" fontId="16" fillId="0" borderId="4" xfId="8" applyNumberFormat="1" applyFont="1" applyFill="1" applyBorder="1" applyAlignment="1">
      <alignment horizontal="center" vertical="center" wrapText="1"/>
    </xf>
    <xf numFmtId="174" fontId="16" fillId="0" borderId="4" xfId="4" applyNumberFormat="1" applyFont="1" applyFill="1" applyBorder="1" applyAlignment="1" applyProtection="1">
      <alignment horizontal="center"/>
    </xf>
    <xf numFmtId="4" fontId="5" fillId="0" borderId="0" xfId="8" applyNumberFormat="1" applyFont="1" applyFill="1" applyBorder="1" applyAlignment="1">
      <alignment horizontal="center"/>
    </xf>
    <xf numFmtId="4" fontId="0" fillId="0" borderId="0" xfId="8" applyNumberFormat="1" applyFont="1" applyFill="1" applyBorder="1" applyAlignment="1">
      <alignment horizontal="center"/>
    </xf>
    <xf numFmtId="4" fontId="16" fillId="0" borderId="4" xfId="8" applyNumberFormat="1" applyFont="1" applyFill="1" applyBorder="1" applyAlignment="1">
      <alignment horizontal="center" vertical="center" wrapText="1"/>
    </xf>
    <xf numFmtId="3" fontId="5" fillId="0" borderId="0" xfId="7" applyNumberFormat="1" applyFont="1" applyBorder="1" applyAlignment="1">
      <alignment horizontal="center"/>
    </xf>
    <xf numFmtId="4" fontId="0" fillId="0" borderId="0" xfId="8" applyNumberFormat="1" applyFont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3" fontId="10" fillId="0" borderId="4" xfId="7" applyNumberFormat="1" applyFont="1" applyFill="1" applyBorder="1" applyAlignment="1">
      <alignment horizontal="center" vertical="center" wrapText="1"/>
    </xf>
    <xf numFmtId="3" fontId="10" fillId="0" borderId="4" xfId="3" applyNumberFormat="1" applyFont="1" applyFill="1" applyBorder="1" applyAlignment="1" applyProtection="1">
      <alignment horizontal="center"/>
    </xf>
    <xf numFmtId="3" fontId="7" fillId="0" borderId="4" xfId="7" applyNumberFormat="1" applyFont="1" applyFill="1" applyBorder="1" applyAlignment="1">
      <alignment horizontal="center" vertical="center"/>
    </xf>
    <xf numFmtId="3" fontId="10" fillId="0" borderId="6" xfId="7" applyNumberFormat="1" applyFont="1" applyFill="1" applyBorder="1" applyAlignment="1">
      <alignment horizontal="center" vertical="center" wrapText="1"/>
    </xf>
    <xf numFmtId="165" fontId="16" fillId="0" borderId="4" xfId="7" applyNumberFormat="1" applyFont="1" applyFill="1" applyBorder="1" applyAlignment="1">
      <alignment horizontal="center" vertical="center"/>
    </xf>
    <xf numFmtId="0" fontId="0" fillId="0" borderId="0" xfId="11" applyFont="1" applyFill="1" applyAlignment="1">
      <alignment horizontal="center"/>
    </xf>
    <xf numFmtId="165" fontId="5" fillId="0" borderId="0" xfId="7" applyNumberFormat="1" applyFont="1" applyBorder="1" applyAlignment="1">
      <alignment horizontal="center" vertical="center"/>
    </xf>
    <xf numFmtId="165" fontId="0" fillId="0" borderId="0" xfId="7" applyNumberFormat="1" applyFont="1" applyBorder="1" applyAlignment="1">
      <alignment horizontal="center" vertical="center"/>
    </xf>
    <xf numFmtId="165" fontId="6" fillId="0" borderId="0" xfId="7" applyNumberFormat="1" applyFont="1" applyBorder="1" applyAlignment="1">
      <alignment horizontal="center" vertical="center"/>
    </xf>
    <xf numFmtId="165" fontId="5" fillId="0" borderId="0" xfId="3" applyNumberFormat="1" applyFont="1" applyFill="1" applyBorder="1" applyAlignment="1" applyProtection="1">
      <alignment horizontal="center" vertical="center"/>
    </xf>
    <xf numFmtId="37" fontId="0" fillId="0" borderId="0" xfId="8" applyNumberFormat="1" applyFont="1" applyFill="1" applyBorder="1" applyAlignment="1">
      <alignment horizontal="center"/>
    </xf>
    <xf numFmtId="175" fontId="16" fillId="0" borderId="4" xfId="7" applyNumberFormat="1" applyFont="1" applyFill="1" applyBorder="1" applyAlignment="1">
      <alignment horizontal="center" vertical="center"/>
    </xf>
    <xf numFmtId="175" fontId="16" fillId="0" borderId="4" xfId="7" applyNumberFormat="1" applyFont="1" applyFill="1" applyBorder="1" applyAlignment="1">
      <alignment horizontal="center"/>
    </xf>
    <xf numFmtId="175" fontId="5" fillId="0" borderId="0" xfId="7" applyNumberFormat="1" applyFont="1" applyBorder="1" applyAlignment="1">
      <alignment horizontal="center"/>
    </xf>
    <xf numFmtId="175" fontId="5" fillId="0" borderId="0" xfId="7" applyNumberFormat="1" applyFont="1" applyFill="1" applyBorder="1" applyAlignment="1">
      <alignment horizontal="center"/>
    </xf>
    <xf numFmtId="165" fontId="0" fillId="0" borderId="0" xfId="7" applyNumberFormat="1" applyFont="1" applyFill="1" applyBorder="1" applyAlignment="1">
      <alignment horizontal="center" vertical="center"/>
    </xf>
    <xf numFmtId="165" fontId="6" fillId="0" borderId="0" xfId="7" applyNumberFormat="1" applyFont="1" applyFill="1" applyBorder="1" applyAlignment="1">
      <alignment horizontal="center" vertical="center"/>
    </xf>
    <xf numFmtId="175" fontId="2" fillId="0" borderId="26" xfId="7" applyNumberFormat="1" applyFill="1" applyBorder="1" applyAlignment="1">
      <alignment horizontal="center"/>
    </xf>
    <xf numFmtId="175" fontId="2" fillId="0" borderId="27" xfId="7" applyNumberFormat="1" applyFill="1" applyBorder="1" applyAlignment="1">
      <alignment horizontal="center"/>
    </xf>
    <xf numFmtId="175" fontId="2" fillId="0" borderId="28" xfId="7" applyNumberFormat="1" applyFill="1" applyBorder="1" applyAlignment="1">
      <alignment horizontal="center"/>
    </xf>
    <xf numFmtId="0" fontId="34" fillId="0" borderId="58" xfId="0" applyFont="1" applyFill="1" applyBorder="1" applyAlignment="1">
      <alignment horizontal="right"/>
    </xf>
    <xf numFmtId="0" fontId="34" fillId="0" borderId="55" xfId="0" applyFont="1" applyFill="1" applyBorder="1" applyAlignment="1">
      <alignment horizontal="right"/>
    </xf>
    <xf numFmtId="0" fontId="34" fillId="0" borderId="63" xfId="0" applyFont="1" applyFill="1" applyBorder="1" applyAlignment="1">
      <alignment horizontal="right"/>
    </xf>
    <xf numFmtId="0" fontId="34" fillId="0" borderId="27" xfId="0" applyFont="1" applyFill="1" applyBorder="1" applyAlignment="1">
      <alignment horizontal="right"/>
    </xf>
    <xf numFmtId="0" fontId="34" fillId="0" borderId="64" xfId="0" applyFont="1" applyFill="1" applyBorder="1" applyAlignment="1">
      <alignment horizontal="right"/>
    </xf>
    <xf numFmtId="0" fontId="34" fillId="0" borderId="37" xfId="0" applyFont="1" applyFill="1" applyBorder="1" applyAlignment="1">
      <alignment horizontal="center"/>
    </xf>
    <xf numFmtId="0" fontId="34" fillId="0" borderId="38" xfId="0" applyFont="1" applyFill="1" applyBorder="1" applyAlignment="1">
      <alignment horizontal="center"/>
    </xf>
    <xf numFmtId="0" fontId="34" fillId="0" borderId="39" xfId="0" applyFont="1" applyFill="1" applyBorder="1" applyAlignment="1">
      <alignment horizontal="center"/>
    </xf>
    <xf numFmtId="0" fontId="34" fillId="0" borderId="25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4" fillId="0" borderId="21" xfId="0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NumberFormat="1" applyAlignment="1">
      <alignment horizontal="left" wrapText="1"/>
    </xf>
  </cellXfs>
  <cellStyles count="18">
    <cellStyle name="Euro" xfId="1"/>
    <cellStyle name="Millares" xfId="2" builtinId="3"/>
    <cellStyle name="Millares [0]" xfId="16" builtinId="6"/>
    <cellStyle name="Millares [0] 2" xfId="13"/>
    <cellStyle name="Millares 6" xfId="12"/>
    <cellStyle name="Millares_Anexos" xfId="3"/>
    <cellStyle name="Millares_Est_cont" xfId="4"/>
    <cellStyle name="Millares_Flujo de Efectivo -  2004" xfId="5"/>
    <cellStyle name="Millares_Patr_net" xfId="6"/>
    <cellStyle name="Normal" xfId="0" builtinId="0"/>
    <cellStyle name="Normal 2" xfId="11"/>
    <cellStyle name="Normal 2 2" xfId="14"/>
    <cellStyle name="Normal_Anexos" xfId="7"/>
    <cellStyle name="Normal_BALANCE30-06-99" xfId="15"/>
    <cellStyle name="Normal_Est_cont" xfId="8"/>
    <cellStyle name="Normal_Flujo de Efectivo -  2004" xfId="9"/>
    <cellStyle name="Normal_Patr_net" xfId="10"/>
    <cellStyle name="Porcentual" xfId="1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76200</xdr:rowOff>
    </xdr:from>
    <xdr:to>
      <xdr:col>2</xdr:col>
      <xdr:colOff>85725</xdr:colOff>
      <xdr:row>4</xdr:row>
      <xdr:rowOff>76200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38125"/>
          <a:ext cx="27813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38100</xdr:rowOff>
    </xdr:from>
    <xdr:to>
      <xdr:col>1</xdr:col>
      <xdr:colOff>2124075</xdr:colOff>
      <xdr:row>6</xdr:row>
      <xdr:rowOff>38100</xdr:rowOff>
    </xdr:to>
    <xdr:pic>
      <xdr:nvPicPr>
        <xdr:cNvPr id="37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238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9</xdr:col>
      <xdr:colOff>0</xdr:colOff>
      <xdr:row>42</xdr:row>
      <xdr:rowOff>295275</xdr:rowOff>
    </xdr:to>
    <xdr:sp macro="" textlink="">
      <xdr:nvSpPr>
        <xdr:cNvPr id="18854" name="Line 1"/>
        <xdr:cNvSpPr>
          <a:spLocks noChangeShapeType="1"/>
        </xdr:cNvSpPr>
      </xdr:nvSpPr>
      <xdr:spPr bwMode="auto">
        <a:xfrm>
          <a:off x="8848725" y="7143750"/>
          <a:ext cx="1247775" cy="29527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8855" name="Line 2"/>
        <xdr:cNvSpPr>
          <a:spLocks noChangeShapeType="1"/>
        </xdr:cNvSpPr>
      </xdr:nvSpPr>
      <xdr:spPr bwMode="auto">
        <a:xfrm>
          <a:off x="7600950" y="7458075"/>
          <a:ext cx="1247775" cy="3143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171450</xdr:rowOff>
    </xdr:from>
    <xdr:to>
      <xdr:col>3</xdr:col>
      <xdr:colOff>171450</xdr:colOff>
      <xdr:row>5</xdr:row>
      <xdr:rowOff>47625</xdr:rowOff>
    </xdr:to>
    <xdr:pic>
      <xdr:nvPicPr>
        <xdr:cNvPr id="205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52450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133350</xdr:colOff>
      <xdr:row>4</xdr:row>
      <xdr:rowOff>28575</xdr:rowOff>
    </xdr:from>
    <xdr:ext cx="184731" cy="264560"/>
    <xdr:sp macro="" textlink="">
      <xdr:nvSpPr>
        <xdr:cNvPr id="3" name="2 CuadroTexto"/>
        <xdr:cNvSpPr txBox="1"/>
      </xdr:nvSpPr>
      <xdr:spPr>
        <a:xfrm>
          <a:off x="6829425" y="7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85725</xdr:rowOff>
    </xdr:from>
    <xdr:to>
      <xdr:col>1</xdr:col>
      <xdr:colOff>638175</xdr:colOff>
      <xdr:row>3</xdr:row>
      <xdr:rowOff>85725</xdr:rowOff>
    </xdr:to>
    <xdr:pic>
      <xdr:nvPicPr>
        <xdr:cNvPr id="18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8572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64</xdr:row>
      <xdr:rowOff>47625</xdr:rowOff>
    </xdr:from>
    <xdr:to>
      <xdr:col>1</xdr:col>
      <xdr:colOff>561975</xdr:colOff>
      <xdr:row>64</xdr:row>
      <xdr:rowOff>533400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105822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28575</xdr:rowOff>
    </xdr:from>
    <xdr:to>
      <xdr:col>3</xdr:col>
      <xdr:colOff>228600</xdr:colOff>
      <xdr:row>6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7905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114300</xdr:colOff>
      <xdr:row>6</xdr:row>
      <xdr:rowOff>28575</xdr:rowOff>
    </xdr:from>
    <xdr:ext cx="194454" cy="255111"/>
    <xdr:sp macro="" textlink="">
      <xdr:nvSpPr>
        <xdr:cNvPr id="3" name="2 CuadroTexto"/>
        <xdr:cNvSpPr txBox="1"/>
      </xdr:nvSpPr>
      <xdr:spPr>
        <a:xfrm>
          <a:off x="6810375" y="11715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8.bin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9.bin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0.bin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Relationship Id="rId4" Type="http://schemas.openxmlformats.org/officeDocument/2006/relationships/oleObject" Target="../embeddings/oleObject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2.bin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oleObject" Target="../embeddings/oleObject14.bin"/><Relationship Id="rId4" Type="http://schemas.openxmlformats.org/officeDocument/2006/relationships/oleObject" Target="../embeddings/oleObject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15.bin"/><Relationship Id="rId1" Type="http://schemas.openxmlformats.org/officeDocument/2006/relationships/vmlDrawing" Target="../drawings/vmlDrawing15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16.bin"/><Relationship Id="rId1" Type="http://schemas.openxmlformats.org/officeDocument/2006/relationships/vmlDrawing" Target="../drawings/vmlDrawing16.v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7.bin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16" workbookViewId="0">
      <selection activeCell="A9" sqref="A9"/>
    </sheetView>
  </sheetViews>
  <sheetFormatPr baseColWidth="10" defaultRowHeight="12.75"/>
  <cols>
    <col min="1" max="1" width="34" style="188" bestFit="1" customWidth="1"/>
    <col min="2" max="2" width="7.7109375" style="188" bestFit="1" customWidth="1"/>
    <col min="3" max="3" width="11.42578125" style="188"/>
    <col min="4" max="4" width="3.28515625" style="188" customWidth="1"/>
    <col min="5" max="16384" width="11.42578125" style="188"/>
  </cols>
  <sheetData>
    <row r="1" spans="1:5" ht="15.75">
      <c r="A1" s="849"/>
      <c r="B1" s="849"/>
      <c r="C1" s="849"/>
      <c r="D1" s="849"/>
      <c r="E1" s="849"/>
    </row>
    <row r="2" spans="1:5" ht="15.75">
      <c r="A2" s="189"/>
      <c r="B2" s="189"/>
      <c r="C2" s="189"/>
      <c r="D2" s="189"/>
      <c r="E2" s="189"/>
    </row>
    <row r="3" spans="1:5" ht="15.75">
      <c r="B3" s="189"/>
      <c r="C3" s="189"/>
      <c r="D3" s="189"/>
      <c r="E3" s="189"/>
    </row>
    <row r="4" spans="1:5" ht="15.75">
      <c r="B4" s="189"/>
      <c r="C4" s="189"/>
      <c r="D4" s="189"/>
      <c r="E4" s="189"/>
    </row>
    <row r="5" spans="1:5" ht="15.75">
      <c r="B5" s="189"/>
      <c r="C5" s="189"/>
      <c r="D5" s="189"/>
      <c r="E5" s="189"/>
    </row>
    <row r="6" spans="1:5" ht="23.25">
      <c r="A6" s="850" t="s">
        <v>248</v>
      </c>
      <c r="B6" s="850"/>
      <c r="C6" s="850"/>
      <c r="D6" s="850"/>
      <c r="E6" s="850"/>
    </row>
    <row r="7" spans="1:5" ht="15.75">
      <c r="A7" s="189"/>
      <c r="B7" s="189"/>
      <c r="C7" s="189"/>
      <c r="D7" s="189"/>
      <c r="E7" s="189"/>
    </row>
    <row r="8" spans="1:5" ht="15">
      <c r="A8" s="851" t="s">
        <v>551</v>
      </c>
      <c r="B8" s="851"/>
      <c r="C8" s="851"/>
      <c r="D8" s="851"/>
      <c r="E8" s="851"/>
    </row>
    <row r="9" spans="1:5" ht="15.75">
      <c r="A9" s="189"/>
      <c r="B9" s="189"/>
      <c r="C9" s="189"/>
      <c r="D9" s="189"/>
      <c r="E9" s="189"/>
    </row>
    <row r="10" spans="1:5" ht="15.75">
      <c r="A10" s="189"/>
      <c r="B10" s="189"/>
      <c r="C10" s="189"/>
      <c r="D10" s="189"/>
      <c r="E10" s="189"/>
    </row>
    <row r="11" spans="1:5" ht="15.75">
      <c r="A11" s="849" t="s">
        <v>249</v>
      </c>
      <c r="B11" s="849"/>
      <c r="C11" s="849"/>
      <c r="D11" s="849"/>
      <c r="E11" s="849"/>
    </row>
    <row r="13" spans="1:5" ht="13.5" thickBot="1">
      <c r="A13" s="190"/>
      <c r="B13" s="190"/>
      <c r="C13" s="190"/>
      <c r="D13" s="190"/>
      <c r="E13" s="190"/>
    </row>
    <row r="14" spans="1:5">
      <c r="A14" s="163"/>
      <c r="B14" s="163"/>
      <c r="C14" s="163"/>
      <c r="D14" s="163"/>
      <c r="E14" s="163"/>
    </row>
    <row r="15" spans="1:5" ht="15.75">
      <c r="A15" s="189" t="s">
        <v>250</v>
      </c>
      <c r="B15" s="189"/>
      <c r="C15" s="189"/>
      <c r="D15" s="189"/>
      <c r="E15" s="191" t="s">
        <v>251</v>
      </c>
    </row>
    <row r="16" spans="1:5" ht="13.5" thickBot="1">
      <c r="A16" s="192"/>
      <c r="B16" s="192"/>
      <c r="C16" s="192"/>
      <c r="D16" s="192"/>
      <c r="E16" s="193"/>
    </row>
    <row r="17" spans="1:5">
      <c r="E17" s="194"/>
    </row>
    <row r="18" spans="1:5">
      <c r="E18" s="195"/>
    </row>
    <row r="19" spans="1:5">
      <c r="A19" s="161" t="s">
        <v>259</v>
      </c>
      <c r="E19" s="196" t="s">
        <v>538</v>
      </c>
    </row>
    <row r="20" spans="1:5">
      <c r="A20" s="161"/>
      <c r="E20" s="195"/>
    </row>
    <row r="21" spans="1:5">
      <c r="A21" s="161"/>
      <c r="E21" s="195"/>
    </row>
    <row r="22" spans="1:5">
      <c r="A22" s="161" t="s">
        <v>252</v>
      </c>
      <c r="E22" s="196" t="s">
        <v>539</v>
      </c>
    </row>
    <row r="23" spans="1:5">
      <c r="A23" s="161"/>
      <c r="E23" s="195"/>
    </row>
    <row r="24" spans="1:5">
      <c r="A24" s="161"/>
      <c r="E24" s="195"/>
    </row>
    <row r="25" spans="1:5">
      <c r="A25" s="161" t="s">
        <v>549</v>
      </c>
      <c r="E25" s="196" t="s">
        <v>260</v>
      </c>
    </row>
    <row r="26" spans="1:5">
      <c r="A26" s="161"/>
      <c r="E26" s="195"/>
    </row>
    <row r="27" spans="1:5">
      <c r="A27" s="161"/>
      <c r="E27" s="195"/>
    </row>
    <row r="28" spans="1:5">
      <c r="A28" s="161" t="s">
        <v>253</v>
      </c>
      <c r="B28" s="197"/>
      <c r="C28" s="197"/>
      <c r="D28" s="197"/>
      <c r="E28" s="196" t="s">
        <v>261</v>
      </c>
    </row>
    <row r="29" spans="1:5">
      <c r="A29" s="161"/>
      <c r="E29" s="195"/>
    </row>
    <row r="30" spans="1:5">
      <c r="A30" s="161"/>
      <c r="E30" s="195"/>
    </row>
    <row r="31" spans="1:5">
      <c r="A31" s="161" t="s">
        <v>550</v>
      </c>
      <c r="B31" s="197"/>
      <c r="C31" s="197"/>
      <c r="D31" s="197"/>
      <c r="E31" s="196" t="s">
        <v>540</v>
      </c>
    </row>
    <row r="32" spans="1:5">
      <c r="A32" s="161"/>
      <c r="E32" s="195"/>
    </row>
    <row r="33" spans="1:5">
      <c r="A33" s="161"/>
      <c r="E33" s="195"/>
    </row>
    <row r="34" spans="1:5">
      <c r="A34" s="198" t="s">
        <v>254</v>
      </c>
      <c r="B34" s="199"/>
      <c r="C34" s="199"/>
      <c r="D34" s="199"/>
      <c r="E34" s="196" t="s">
        <v>541</v>
      </c>
    </row>
    <row r="35" spans="1:5">
      <c r="A35" s="198"/>
      <c r="B35" s="199"/>
      <c r="C35" s="199"/>
      <c r="D35" s="199"/>
      <c r="E35" s="195"/>
    </row>
    <row r="36" spans="1:5">
      <c r="A36" s="198"/>
      <c r="B36" s="199"/>
      <c r="C36" s="199"/>
      <c r="D36" s="199"/>
      <c r="E36" s="195"/>
    </row>
    <row r="37" spans="1:5">
      <c r="A37" s="198" t="s">
        <v>543</v>
      </c>
      <c r="B37" s="199"/>
      <c r="C37" s="199"/>
      <c r="D37" s="199"/>
      <c r="E37" s="196" t="s">
        <v>542</v>
      </c>
    </row>
    <row r="40" spans="1:5">
      <c r="A40" s="198" t="s">
        <v>544</v>
      </c>
      <c r="B40" s="199"/>
      <c r="C40" s="199"/>
      <c r="D40" s="199"/>
      <c r="E40" s="196" t="s">
        <v>545</v>
      </c>
    </row>
    <row r="43" spans="1:5">
      <c r="A43" s="198" t="s">
        <v>546</v>
      </c>
      <c r="B43" s="199"/>
      <c r="C43" s="199"/>
      <c r="D43" s="199"/>
      <c r="E43" s="196" t="s">
        <v>547</v>
      </c>
    </row>
    <row r="44" spans="1:5">
      <c r="A44" s="198"/>
      <c r="B44" s="199"/>
      <c r="C44" s="199"/>
      <c r="D44" s="199"/>
      <c r="E44" s="195"/>
    </row>
    <row r="45" spans="1:5">
      <c r="A45" s="198"/>
      <c r="B45" s="199"/>
      <c r="C45" s="199"/>
      <c r="D45" s="199"/>
      <c r="E45" s="195"/>
    </row>
    <row r="46" spans="1:5">
      <c r="A46" s="198" t="s">
        <v>255</v>
      </c>
      <c r="B46" s="199"/>
      <c r="C46" s="199"/>
      <c r="D46" s="199"/>
      <c r="E46" s="195" t="s">
        <v>256</v>
      </c>
    </row>
    <row r="47" spans="1:5">
      <c r="A47" s="198"/>
      <c r="B47" s="199"/>
      <c r="C47" s="199"/>
      <c r="D47" s="199"/>
      <c r="E47" s="195"/>
    </row>
    <row r="48" spans="1:5">
      <c r="A48" s="198"/>
      <c r="B48" s="199"/>
      <c r="C48" s="199"/>
      <c r="D48" s="199"/>
      <c r="E48" s="195"/>
    </row>
    <row r="49" spans="1:5">
      <c r="A49" s="198" t="s">
        <v>257</v>
      </c>
      <c r="B49" s="199"/>
      <c r="C49" s="199"/>
      <c r="D49" s="199"/>
      <c r="E49" s="195" t="s">
        <v>256</v>
      </c>
    </row>
    <row r="50" spans="1:5">
      <c r="E50" s="200"/>
    </row>
    <row r="51" spans="1:5">
      <c r="E51" s="201"/>
    </row>
    <row r="52" spans="1:5">
      <c r="A52" s="198" t="s">
        <v>258</v>
      </c>
      <c r="E52" s="194" t="s">
        <v>256</v>
      </c>
    </row>
    <row r="54" spans="1:5">
      <c r="A54" t="s">
        <v>548</v>
      </c>
    </row>
  </sheetData>
  <mergeCells count="4">
    <mergeCell ref="A1:E1"/>
    <mergeCell ref="A6:E6"/>
    <mergeCell ref="A8:E8"/>
    <mergeCell ref="A11:E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4" orientation="portrait" r:id="rId1"/>
  <ignoredErrors>
    <ignoredError sqref="E19 E22 E25 E28 E40 E43" numberStoredAsText="1"/>
    <ignoredError sqref="E31" twoDigitTextYear="1"/>
  </ignoredErrors>
  <legacyDrawing r:id="rId2"/>
  <oleObjects>
    <oleObject progId="CorelDraw.Graphic.7" shapeId="19457" r:id="rId3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6:F41"/>
  <sheetViews>
    <sheetView topLeftCell="A25" workbookViewId="0">
      <selection activeCell="A28" sqref="A28"/>
    </sheetView>
  </sheetViews>
  <sheetFormatPr baseColWidth="10" defaultColWidth="14.85546875" defaultRowHeight="15"/>
  <cols>
    <col min="1" max="1" width="35.7109375" style="73" customWidth="1"/>
    <col min="2" max="2" width="21.85546875" style="73" customWidth="1"/>
    <col min="3" max="3" width="19.7109375" style="73" customWidth="1"/>
    <col min="4" max="4" width="21.140625" style="73" customWidth="1"/>
    <col min="5" max="5" width="22" style="73" customWidth="1"/>
    <col min="6" max="6" width="20" style="74" customWidth="1"/>
    <col min="7" max="16384" width="14.85546875" style="73"/>
  </cols>
  <sheetData>
    <row r="6" spans="1:6" ht="15.75">
      <c r="A6" s="896" t="s">
        <v>0</v>
      </c>
      <c r="B6" s="896"/>
      <c r="C6" s="896"/>
      <c r="D6" s="896"/>
      <c r="E6" s="896"/>
      <c r="F6" s="896"/>
    </row>
    <row r="7" spans="1:6">
      <c r="A7" s="897" t="s">
        <v>564</v>
      </c>
      <c r="B7" s="897"/>
      <c r="C7" s="897"/>
      <c r="D7" s="897"/>
      <c r="E7" s="897"/>
      <c r="F7" s="897"/>
    </row>
    <row r="8" spans="1:6">
      <c r="A8" s="898" t="s">
        <v>1</v>
      </c>
      <c r="B8" s="898"/>
      <c r="C8" s="898"/>
      <c r="D8" s="898"/>
      <c r="E8" s="898"/>
      <c r="F8" s="898"/>
    </row>
    <row r="9" spans="1:6">
      <c r="A9" s="898"/>
      <c r="B9" s="898"/>
      <c r="C9" s="898"/>
      <c r="D9" s="898"/>
      <c r="E9" s="898"/>
      <c r="F9" s="898"/>
    </row>
    <row r="10" spans="1:6">
      <c r="A10" s="894" t="s">
        <v>118</v>
      </c>
      <c r="B10" s="894"/>
      <c r="C10" s="894"/>
      <c r="D10" s="894"/>
      <c r="E10" s="894"/>
      <c r="F10" s="894"/>
    </row>
    <row r="11" spans="1:6" ht="13.5" customHeight="1">
      <c r="A11" s="895"/>
      <c r="B11" s="895"/>
      <c r="C11" s="895"/>
      <c r="D11" s="895"/>
      <c r="E11" s="895"/>
      <c r="F11" s="895"/>
    </row>
    <row r="12" spans="1:6" s="75" customFormat="1" ht="26.25" customHeight="1">
      <c r="A12" s="168" t="s">
        <v>119</v>
      </c>
      <c r="B12" s="627" t="s">
        <v>120</v>
      </c>
      <c r="C12" s="627" t="s">
        <v>121</v>
      </c>
      <c r="D12" s="628" t="s">
        <v>122</v>
      </c>
      <c r="E12" s="629" t="s">
        <v>568</v>
      </c>
      <c r="F12" s="629" t="s">
        <v>329</v>
      </c>
    </row>
    <row r="13" spans="1:6" s="75" customFormat="1" ht="15" customHeight="1">
      <c r="A13" s="169" t="s">
        <v>123</v>
      </c>
      <c r="B13" s="630"/>
      <c r="C13" s="630"/>
      <c r="D13" s="630"/>
      <c r="E13" s="630"/>
      <c r="F13" s="630"/>
    </row>
    <row r="14" spans="1:6" s="75" customFormat="1" ht="15" customHeight="1">
      <c r="A14" s="169"/>
      <c r="B14" s="631"/>
      <c r="C14" s="632"/>
      <c r="D14" s="630"/>
      <c r="E14" s="633"/>
      <c r="F14" s="634"/>
    </row>
    <row r="15" spans="1:6" s="48" customFormat="1">
      <c r="A15" s="170" t="s">
        <v>124</v>
      </c>
      <c r="B15" s="635"/>
      <c r="C15" s="636"/>
      <c r="D15" s="637"/>
      <c r="E15" s="636"/>
      <c r="F15" s="635"/>
    </row>
    <row r="16" spans="1:6">
      <c r="A16" s="171"/>
      <c r="B16" s="638"/>
      <c r="C16" s="638"/>
      <c r="D16" s="638"/>
      <c r="E16" s="638"/>
      <c r="F16" s="639"/>
    </row>
    <row r="17" spans="1:6">
      <c r="A17" s="171" t="s">
        <v>125</v>
      </c>
      <c r="B17" s="172">
        <v>6857979972</v>
      </c>
      <c r="C17" s="640">
        <v>421907950</v>
      </c>
      <c r="D17" s="641">
        <v>8190624</v>
      </c>
      <c r="E17" s="642">
        <f>SUM(B17+C17-D17)</f>
        <v>7271697298</v>
      </c>
      <c r="F17" s="642">
        <v>7115306289</v>
      </c>
    </row>
    <row r="18" spans="1:6">
      <c r="A18" s="171"/>
      <c r="B18" s="172"/>
      <c r="C18" s="173"/>
      <c r="D18" s="638"/>
      <c r="E18" s="642"/>
      <c r="F18" s="642"/>
    </row>
    <row r="19" spans="1:6">
      <c r="A19" s="171" t="s">
        <v>126</v>
      </c>
      <c r="B19" s="172">
        <v>3839557322</v>
      </c>
      <c r="C19" s="640">
        <v>10190624</v>
      </c>
      <c r="D19" s="641">
        <v>9795598</v>
      </c>
      <c r="E19" s="642">
        <f>SUM(B19+C19-D19)</f>
        <v>3839952348</v>
      </c>
      <c r="F19" s="642">
        <v>3558833220</v>
      </c>
    </row>
    <row r="20" spans="1:6">
      <c r="A20" s="171"/>
      <c r="B20" s="172"/>
      <c r="C20" s="173"/>
      <c r="D20" s="638"/>
      <c r="E20" s="642"/>
      <c r="F20" s="642"/>
    </row>
    <row r="21" spans="1:6">
      <c r="A21" s="171" t="s">
        <v>264</v>
      </c>
      <c r="B21" s="172">
        <v>216692065</v>
      </c>
      <c r="C21" s="640">
        <v>0</v>
      </c>
      <c r="D21" s="643">
        <v>2000000</v>
      </c>
      <c r="E21" s="642">
        <f>SUM(B21+C21-D21)</f>
        <v>214692065</v>
      </c>
      <c r="F21" s="642">
        <v>216692065</v>
      </c>
    </row>
    <row r="22" spans="1:6">
      <c r="A22" s="171"/>
      <c r="B22" s="172"/>
      <c r="C22" s="173"/>
      <c r="D22" s="638"/>
      <c r="E22" s="642"/>
      <c r="F22" s="642"/>
    </row>
    <row r="23" spans="1:6" s="48" customFormat="1">
      <c r="A23" s="171" t="s">
        <v>263</v>
      </c>
      <c r="B23" s="172">
        <v>3857806443</v>
      </c>
      <c r="C23" s="641">
        <v>125023619</v>
      </c>
      <c r="D23" s="641">
        <v>206030602</v>
      </c>
      <c r="E23" s="642">
        <f>SUM(B23+C23-D23)</f>
        <v>3776799460</v>
      </c>
      <c r="F23" s="642">
        <v>3915644485</v>
      </c>
    </row>
    <row r="24" spans="1:6">
      <c r="A24" s="174"/>
      <c r="B24" s="644"/>
      <c r="C24" s="645"/>
      <c r="D24" s="645"/>
      <c r="E24" s="645"/>
      <c r="F24" s="644"/>
    </row>
    <row r="25" spans="1:6" s="76" customFormat="1" ht="24.95" customHeight="1">
      <c r="A25" s="175" t="s">
        <v>29</v>
      </c>
      <c r="B25" s="646">
        <f>SUM(B17:B23)</f>
        <v>14772035802</v>
      </c>
      <c r="C25" s="646">
        <f>SUM(C17:C23)</f>
        <v>557122193</v>
      </c>
      <c r="D25" s="646">
        <f>SUM(D17:D23)</f>
        <v>226016824</v>
      </c>
      <c r="E25" s="646">
        <f>SUM(E17:E23)</f>
        <v>15103141171</v>
      </c>
      <c r="F25" s="646">
        <f>SUM(F17:F23)</f>
        <v>14806476059</v>
      </c>
    </row>
    <row r="26" spans="1:6">
      <c r="A26" s="176" t="s">
        <v>127</v>
      </c>
      <c r="B26" s="643"/>
      <c r="C26" s="638"/>
      <c r="D26" s="647"/>
      <c r="E26" s="648"/>
      <c r="F26" s="649"/>
    </row>
    <row r="27" spans="1:6">
      <c r="A27" s="171"/>
      <c r="B27" s="643"/>
      <c r="C27" s="638"/>
      <c r="D27" s="647"/>
      <c r="E27" s="648"/>
      <c r="F27" s="649"/>
    </row>
    <row r="28" spans="1:6">
      <c r="A28" s="643" t="s">
        <v>128</v>
      </c>
      <c r="B28" s="172">
        <v>235000000</v>
      </c>
      <c r="C28" s="640">
        <v>0</v>
      </c>
      <c r="D28" s="640">
        <v>0</v>
      </c>
      <c r="E28" s="643">
        <f>SUM(B28+C28-D28)</f>
        <v>235000000</v>
      </c>
      <c r="F28" s="649">
        <v>235000000</v>
      </c>
    </row>
    <row r="29" spans="1:6">
      <c r="A29" s="174"/>
      <c r="B29" s="177"/>
      <c r="C29" s="178"/>
      <c r="D29" s="178"/>
      <c r="E29" s="178"/>
      <c r="F29" s="177"/>
    </row>
    <row r="30" spans="1:6" s="76" customFormat="1" ht="24.95" customHeight="1">
      <c r="A30" s="175" t="s">
        <v>29</v>
      </c>
      <c r="B30" s="179">
        <f>SUM(B26:B29)</f>
        <v>235000000</v>
      </c>
      <c r="C30" s="179">
        <f>SUM(C25:C28)</f>
        <v>557122193</v>
      </c>
      <c r="D30" s="179">
        <f>SUM(D25:D28)</f>
        <v>226016824</v>
      </c>
      <c r="E30" s="179">
        <f>SUM(E25:E28)</f>
        <v>15338141171</v>
      </c>
      <c r="F30" s="179">
        <f>SUM(F25:F29)</f>
        <v>15041476059</v>
      </c>
    </row>
    <row r="31" spans="1:6">
      <c r="A31" s="180"/>
      <c r="B31" s="650"/>
      <c r="C31" s="650"/>
      <c r="D31" s="650"/>
      <c r="E31" s="650"/>
      <c r="F31" s="182"/>
    </row>
    <row r="32" spans="1:6">
      <c r="A32" s="183"/>
      <c r="B32" s="650"/>
      <c r="C32" s="650"/>
      <c r="D32" s="650"/>
      <c r="E32" s="650"/>
      <c r="F32" s="182"/>
    </row>
    <row r="33" spans="1:6">
      <c r="A33" s="181"/>
      <c r="B33" s="650"/>
      <c r="C33" s="650"/>
      <c r="D33" s="650"/>
      <c r="E33" s="650"/>
      <c r="F33" s="182"/>
    </row>
    <row r="34" spans="1:6">
      <c r="A34" s="181"/>
      <c r="B34" s="650"/>
      <c r="C34" s="650"/>
      <c r="D34" s="650"/>
      <c r="E34" s="650"/>
      <c r="F34" s="182"/>
    </row>
    <row r="35" spans="1:6">
      <c r="A35" s="181"/>
      <c r="B35" s="181"/>
      <c r="C35" s="181"/>
      <c r="D35" s="181"/>
      <c r="E35" s="181"/>
      <c r="F35" s="182"/>
    </row>
    <row r="36" spans="1:6" s="61" customFormat="1" ht="15" customHeight="1">
      <c r="A36" s="69" t="s">
        <v>129</v>
      </c>
      <c r="B36" s="184"/>
      <c r="C36" s="500" t="s">
        <v>571</v>
      </c>
      <c r="D36" s="69"/>
      <c r="E36" s="264" t="s">
        <v>293</v>
      </c>
      <c r="F36" s="69"/>
    </row>
    <row r="37" spans="1:6" s="61" customFormat="1" ht="15" customHeight="1">
      <c r="A37" s="69" t="s">
        <v>130</v>
      </c>
      <c r="B37" s="184"/>
      <c r="C37" s="355" t="s">
        <v>326</v>
      </c>
      <c r="D37" s="69"/>
      <c r="E37" s="264" t="s">
        <v>4</v>
      </c>
      <c r="F37" s="69"/>
    </row>
    <row r="38" spans="1:6" s="61" customFormat="1" ht="15" customHeight="1">
      <c r="A38" s="184"/>
      <c r="B38" s="69"/>
      <c r="C38" s="500" t="s">
        <v>570</v>
      </c>
      <c r="D38" s="69"/>
      <c r="E38" s="181"/>
      <c r="F38" s="181"/>
    </row>
    <row r="39" spans="1:6" s="61" customFormat="1" ht="15" customHeight="1">
      <c r="A39" s="184"/>
      <c r="B39" s="181"/>
      <c r="C39" s="181"/>
      <c r="D39" s="181"/>
      <c r="E39" s="185"/>
      <c r="F39" s="185"/>
    </row>
    <row r="40" spans="1:6" s="61" customFormat="1" ht="15" customHeight="1">
      <c r="A40" s="186"/>
      <c r="B40" s="182"/>
      <c r="C40" s="182"/>
      <c r="D40" s="182"/>
      <c r="E40" s="182"/>
      <c r="F40" s="182"/>
    </row>
    <row r="41" spans="1:6">
      <c r="A41" s="187"/>
      <c r="B41" s="187"/>
      <c r="C41" s="187"/>
      <c r="D41" s="187"/>
      <c r="E41" s="187"/>
      <c r="F41" s="182"/>
    </row>
  </sheetData>
  <mergeCells count="6">
    <mergeCell ref="A10:F10"/>
    <mergeCell ref="A11:F11"/>
    <mergeCell ref="A6:F6"/>
    <mergeCell ref="A7:F7"/>
    <mergeCell ref="A8:F8"/>
    <mergeCell ref="A9:F9"/>
  </mergeCells>
  <phoneticPr fontId="9" type="noConversion"/>
  <printOptions horizontalCentered="1"/>
  <pageMargins left="0.15748031496062992" right="0.15748031496062992" top="0.51181102362204722" bottom="0.71" header="0.51181102362204722" footer="0"/>
  <pageSetup scale="89" firstPageNumber="0" orientation="landscape" r:id="rId1"/>
  <headerFooter alignWithMargins="0">
    <oddHeader>&amp;R&amp;12&amp;UANEXO E</oddHeader>
    <oddFooter>&amp;C18</oddFooter>
  </headerFooter>
  <legacyDrawing r:id="rId2"/>
  <oleObjects>
    <oleObject shapeId="10241" r:id="rId3"/>
  </oleObject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F56"/>
  <sheetViews>
    <sheetView topLeftCell="A24" workbookViewId="0">
      <selection activeCell="B32" sqref="B32"/>
    </sheetView>
  </sheetViews>
  <sheetFormatPr baseColWidth="10" defaultColWidth="14.85546875" defaultRowHeight="12.75"/>
  <cols>
    <col min="1" max="1" width="5" style="50" customWidth="1"/>
    <col min="2" max="2" width="49.7109375" style="50" customWidth="1"/>
    <col min="3" max="3" width="16.42578125" style="50" customWidth="1"/>
    <col min="4" max="4" width="16.28515625" style="50" customWidth="1"/>
    <col min="5" max="5" width="16.7109375" style="50" customWidth="1"/>
    <col min="6" max="6" width="16.42578125" style="50" customWidth="1"/>
    <col min="7" max="16384" width="14.85546875" style="50"/>
  </cols>
  <sheetData>
    <row r="5" spans="1:6">
      <c r="B5"/>
    </row>
    <row r="7" spans="1:6" s="49" customFormat="1" ht="18">
      <c r="A7" s="43"/>
      <c r="B7" s="43"/>
      <c r="C7" s="43"/>
      <c r="D7" s="43"/>
      <c r="E7" s="43"/>
      <c r="F7" s="43"/>
    </row>
    <row r="8" spans="1:6" s="49" customFormat="1" ht="18">
      <c r="A8" s="44"/>
      <c r="B8" s="44"/>
      <c r="C8" s="44"/>
      <c r="D8" s="44"/>
      <c r="E8" s="44"/>
      <c r="F8" s="44"/>
    </row>
    <row r="9" spans="1:6" s="49" customFormat="1" ht="15.75">
      <c r="A9" s="878" t="s">
        <v>0</v>
      </c>
      <c r="B9" s="878"/>
      <c r="C9" s="878"/>
      <c r="D9" s="878"/>
      <c r="E9" s="878"/>
      <c r="F9" s="878"/>
    </row>
    <row r="10" spans="1:6" s="49" customFormat="1" ht="15">
      <c r="A10" s="879" t="s">
        <v>564</v>
      </c>
      <c r="B10" s="879"/>
      <c r="C10" s="879"/>
      <c r="D10" s="879"/>
      <c r="E10" s="879"/>
      <c r="F10" s="879"/>
    </row>
    <row r="11" spans="1:6" s="49" customFormat="1" ht="15">
      <c r="A11" s="880" t="s">
        <v>1</v>
      </c>
      <c r="B11" s="880"/>
      <c r="C11" s="880"/>
      <c r="D11" s="880"/>
      <c r="E11" s="880"/>
      <c r="F11" s="880"/>
    </row>
    <row r="12" spans="1:6" s="49" customFormat="1" ht="15">
      <c r="A12" s="46"/>
      <c r="B12" s="46"/>
      <c r="C12" s="46"/>
      <c r="D12" s="46"/>
      <c r="E12" s="46"/>
      <c r="F12" s="46"/>
    </row>
    <row r="13" spans="1:6" s="49" customFormat="1" ht="15">
      <c r="A13" s="47"/>
      <c r="B13" s="47"/>
      <c r="C13" s="47"/>
      <c r="D13" s="47"/>
      <c r="E13" s="47"/>
      <c r="F13" s="47"/>
    </row>
    <row r="14" spans="1:6" s="49" customFormat="1" ht="15.75">
      <c r="A14" s="878" t="s">
        <v>131</v>
      </c>
      <c r="B14" s="878"/>
      <c r="C14" s="878"/>
      <c r="D14" s="878"/>
      <c r="E14" s="878"/>
      <c r="F14" s="878"/>
    </row>
    <row r="15" spans="1:6" s="49" customFormat="1" ht="15.75">
      <c r="A15" s="209"/>
      <c r="B15" s="209"/>
      <c r="C15" s="209"/>
      <c r="D15" s="209"/>
      <c r="E15" s="209"/>
      <c r="F15" s="209"/>
    </row>
    <row r="17" spans="1:6" s="77" customFormat="1">
      <c r="A17" s="877" t="s">
        <v>132</v>
      </c>
      <c r="B17" s="877"/>
      <c r="C17" s="872">
        <v>2019</v>
      </c>
      <c r="D17" s="872"/>
      <c r="E17" s="872">
        <v>2018</v>
      </c>
      <c r="F17" s="872"/>
    </row>
    <row r="18" spans="1:6" s="77" customFormat="1">
      <c r="A18" s="877"/>
      <c r="B18" s="877"/>
      <c r="C18" s="872"/>
      <c r="D18" s="872"/>
      <c r="E18" s="872"/>
      <c r="F18" s="872"/>
    </row>
    <row r="19" spans="1:6">
      <c r="A19" s="78"/>
      <c r="B19" s="78"/>
      <c r="C19" s="79"/>
      <c r="D19" s="79"/>
      <c r="E19" s="79"/>
      <c r="F19" s="79"/>
    </row>
    <row r="20" spans="1:6">
      <c r="A20" s="64" t="s">
        <v>133</v>
      </c>
      <c r="B20" s="64" t="s">
        <v>134</v>
      </c>
      <c r="C20" s="651"/>
      <c r="D20" s="651"/>
      <c r="E20" s="651"/>
      <c r="F20" s="651"/>
    </row>
    <row r="21" spans="1:6">
      <c r="A21" s="80"/>
      <c r="B21" s="80"/>
      <c r="C21" s="651"/>
      <c r="D21" s="651"/>
      <c r="E21" s="651"/>
      <c r="F21" s="651"/>
    </row>
    <row r="22" spans="1:6">
      <c r="A22" s="80"/>
      <c r="B22" s="80" t="s">
        <v>135</v>
      </c>
      <c r="C22" s="651"/>
      <c r="D22" s="651"/>
      <c r="E22" s="651"/>
      <c r="F22" s="651"/>
    </row>
    <row r="23" spans="1:6">
      <c r="A23" s="80"/>
      <c r="B23" s="80"/>
      <c r="C23" s="651"/>
      <c r="D23" s="651"/>
      <c r="E23" s="651"/>
      <c r="F23" s="651"/>
    </row>
    <row r="24" spans="1:6">
      <c r="A24" s="80"/>
      <c r="B24" s="81" t="s">
        <v>136</v>
      </c>
      <c r="C24" s="651">
        <v>77156128858</v>
      </c>
      <c r="D24" s="652"/>
      <c r="E24" s="651">
        <v>71353537725</v>
      </c>
      <c r="F24" s="651"/>
    </row>
    <row r="25" spans="1:6">
      <c r="A25" s="80"/>
      <c r="B25" s="81"/>
      <c r="C25" s="651"/>
      <c r="D25" s="652"/>
      <c r="E25" s="651"/>
      <c r="F25" s="651"/>
    </row>
    <row r="26" spans="1:6">
      <c r="A26" s="80"/>
      <c r="B26" s="81"/>
      <c r="C26" s="651"/>
      <c r="D26" s="652"/>
      <c r="E26" s="651"/>
      <c r="F26" s="651"/>
    </row>
    <row r="27" spans="1:6">
      <c r="A27" s="80"/>
      <c r="B27" s="81" t="s">
        <v>137</v>
      </c>
      <c r="C27" s="583"/>
      <c r="D27" s="652"/>
      <c r="E27" s="583"/>
      <c r="F27" s="651"/>
    </row>
    <row r="28" spans="1:6">
      <c r="A28" s="80"/>
      <c r="B28" s="81"/>
      <c r="C28" s="651"/>
      <c r="D28" s="652"/>
      <c r="E28" s="651"/>
      <c r="F28" s="651"/>
    </row>
    <row r="29" spans="1:6">
      <c r="A29" s="80"/>
      <c r="B29" s="81" t="s">
        <v>138</v>
      </c>
      <c r="C29" s="651">
        <v>32803255348</v>
      </c>
      <c r="D29" s="652"/>
      <c r="E29" s="651">
        <v>38756267876</v>
      </c>
      <c r="F29" s="651"/>
    </row>
    <row r="30" spans="1:6">
      <c r="A30" s="80"/>
      <c r="B30" s="81"/>
      <c r="C30" s="651"/>
      <c r="D30" s="652"/>
      <c r="E30" s="651"/>
      <c r="F30" s="651"/>
    </row>
    <row r="31" spans="1:6">
      <c r="A31" s="80"/>
      <c r="B31" s="81"/>
      <c r="C31" s="651"/>
      <c r="D31" s="652"/>
      <c r="E31" s="651"/>
      <c r="F31" s="651"/>
    </row>
    <row r="32" spans="1:6">
      <c r="A32" s="80"/>
      <c r="B32" s="81" t="s">
        <v>139</v>
      </c>
      <c r="C32" s="651"/>
      <c r="D32" s="652"/>
      <c r="E32" s="651"/>
      <c r="F32" s="651"/>
    </row>
    <row r="33" spans="1:6">
      <c r="A33" s="80"/>
      <c r="B33" s="81"/>
      <c r="C33" s="651"/>
      <c r="D33" s="652"/>
      <c r="E33" s="651"/>
      <c r="F33" s="651"/>
    </row>
    <row r="34" spans="1:6">
      <c r="A34" s="80"/>
      <c r="B34" s="81" t="s">
        <v>136</v>
      </c>
      <c r="C34" s="651">
        <v>-75535989205</v>
      </c>
      <c r="D34" s="652"/>
      <c r="E34" s="651">
        <v>-78312889695</v>
      </c>
      <c r="F34" s="651"/>
    </row>
    <row r="35" spans="1:6">
      <c r="A35" s="80"/>
      <c r="B35" s="81"/>
      <c r="C35" s="651"/>
      <c r="D35" s="652"/>
      <c r="E35" s="651"/>
      <c r="F35" s="651"/>
    </row>
    <row r="36" spans="1:6">
      <c r="A36" s="64" t="s">
        <v>140</v>
      </c>
      <c r="B36" s="82" t="s">
        <v>141</v>
      </c>
      <c r="C36" s="651"/>
      <c r="D36" s="652"/>
      <c r="E36" s="651"/>
      <c r="F36" s="651"/>
    </row>
    <row r="37" spans="1:6">
      <c r="A37" s="80"/>
      <c r="B37" s="80"/>
      <c r="C37" s="651"/>
      <c r="D37" s="651"/>
      <c r="E37" s="651"/>
      <c r="F37" s="651"/>
    </row>
    <row r="38" spans="1:6">
      <c r="A38" s="80"/>
      <c r="B38" s="80"/>
      <c r="C38" s="651"/>
      <c r="D38" s="653"/>
      <c r="E38" s="651"/>
      <c r="F38" s="654"/>
    </row>
    <row r="39" spans="1:6" s="83" customFormat="1" ht="32.25" customHeight="1" thickBot="1">
      <c r="A39" s="899" t="s">
        <v>142</v>
      </c>
      <c r="B39" s="899"/>
      <c r="C39" s="655"/>
      <c r="D39" s="656">
        <f>SUM(C24:C34)</f>
        <v>34423395001</v>
      </c>
      <c r="E39" s="655"/>
      <c r="F39" s="656">
        <f>SUM(E21:E36)</f>
        <v>31796915906</v>
      </c>
    </row>
    <row r="40" spans="1:6" ht="13.5" thickTop="1">
      <c r="A40" s="84"/>
      <c r="B40" s="59"/>
      <c r="C40" s="258"/>
      <c r="D40" s="63"/>
      <c r="E40" s="258"/>
      <c r="F40" s="657"/>
    </row>
    <row r="41" spans="1:6">
      <c r="A41" s="59"/>
      <c r="B41" s="59"/>
      <c r="C41" s="258"/>
      <c r="D41" s="63"/>
      <c r="E41" s="258"/>
      <c r="F41" s="258"/>
    </row>
    <row r="42" spans="1:6">
      <c r="A42" s="59"/>
      <c r="B42" s="59"/>
      <c r="C42" s="258"/>
      <c r="D42" s="658"/>
      <c r="E42" s="258"/>
      <c r="F42" s="658"/>
    </row>
    <row r="43" spans="1:6">
      <c r="A43" s="158"/>
      <c r="B43" s="59"/>
      <c r="C43" s="258"/>
      <c r="D43" s="258"/>
      <c r="E43" s="258"/>
      <c r="F43" s="259"/>
    </row>
    <row r="44" spans="1:6">
      <c r="A44" s="59"/>
      <c r="B44" s="59"/>
      <c r="C44" s="258"/>
      <c r="D44" s="259"/>
      <c r="E44" s="258"/>
      <c r="F44" s="258"/>
    </row>
    <row r="45" spans="1:6">
      <c r="A45" s="59"/>
      <c r="B45" s="59"/>
      <c r="C45" s="59"/>
      <c r="D45" s="59"/>
      <c r="E45" s="59"/>
      <c r="F45" s="159"/>
    </row>
    <row r="46" spans="1:6">
      <c r="A46" s="59"/>
      <c r="B46" s="59"/>
      <c r="C46" s="59"/>
      <c r="D46" s="59"/>
      <c r="E46" s="59"/>
      <c r="F46" s="159"/>
    </row>
    <row r="47" spans="1:6">
      <c r="A47" s="59"/>
      <c r="B47" s="59"/>
      <c r="C47" s="59"/>
      <c r="D47" s="159"/>
      <c r="E47" s="59"/>
      <c r="F47" s="59"/>
    </row>
    <row r="48" spans="1:6">
      <c r="A48" s="59"/>
      <c r="B48" s="59"/>
      <c r="C48" s="59"/>
      <c r="D48" s="59"/>
      <c r="E48" s="59"/>
      <c r="F48" s="59"/>
    </row>
    <row r="49" spans="1:6" s="59" customFormat="1" ht="15" customHeight="1">
      <c r="A49" s="59" t="s">
        <v>143</v>
      </c>
      <c r="C49" s="500" t="s">
        <v>571</v>
      </c>
      <c r="D49" s="56"/>
      <c r="E49" s="264" t="s">
        <v>293</v>
      </c>
      <c r="F49" s="57"/>
    </row>
    <row r="50" spans="1:6" s="59" customFormat="1" ht="15" customHeight="1">
      <c r="A50" s="59" t="s">
        <v>144</v>
      </c>
      <c r="C50" s="355" t="s">
        <v>326</v>
      </c>
      <c r="D50" s="56"/>
      <c r="E50" s="264" t="s">
        <v>4</v>
      </c>
      <c r="F50" s="58"/>
    </row>
    <row r="51" spans="1:6" s="59" customFormat="1" ht="15" customHeight="1">
      <c r="C51" s="500" t="s">
        <v>570</v>
      </c>
    </row>
    <row r="52" spans="1:6" s="59" customFormat="1" ht="15" customHeight="1">
      <c r="A52" s="55"/>
      <c r="B52" s="55"/>
      <c r="C52" s="60"/>
      <c r="D52" s="61"/>
      <c r="E52" s="61"/>
      <c r="F52" s="58"/>
    </row>
    <row r="53" spans="1:6" s="59" customFormat="1" ht="15" customHeight="1">
      <c r="A53" s="62"/>
      <c r="B53" s="62"/>
      <c r="C53" s="63"/>
      <c r="D53" s="63"/>
      <c r="E53" s="63"/>
      <c r="F53" s="63"/>
    </row>
    <row r="55" spans="1:6" ht="15">
      <c r="A55" s="49"/>
      <c r="B55" s="49"/>
    </row>
    <row r="56" spans="1:6" ht="15">
      <c r="A56" s="49"/>
      <c r="B56" s="49"/>
    </row>
  </sheetData>
  <mergeCells count="8">
    <mergeCell ref="A39:B39"/>
    <mergeCell ref="A9:F9"/>
    <mergeCell ref="A10:F10"/>
    <mergeCell ref="A11:F11"/>
    <mergeCell ref="A14:F14"/>
    <mergeCell ref="A17:B18"/>
    <mergeCell ref="C17:D18"/>
    <mergeCell ref="E17:F18"/>
  </mergeCells>
  <phoneticPr fontId="9" type="noConversion"/>
  <printOptions horizontalCentered="1"/>
  <pageMargins left="0.59055118110236227" right="0.39370078740157483" top="0.70866141732283472" bottom="0.98425196850393704" header="0.70866141732283472" footer="0.78740157480314965"/>
  <pageSetup scale="81" firstPageNumber="0" orientation="portrait" horizontalDpi="300" verticalDpi="300" r:id="rId1"/>
  <headerFooter alignWithMargins="0">
    <oddHeader>&amp;R&amp;12&amp;UANEXO F</oddHeader>
    <oddFooter>&amp;C19</oddFooter>
  </headerFooter>
  <legacyDrawing r:id="rId2"/>
  <oleObjects>
    <oleObject shapeId="11265" r:id="rId3"/>
  </oleObjects>
</worksheet>
</file>

<file path=xl/worksheets/sheet12.xml><?xml version="1.0" encoding="utf-8"?>
<worksheet xmlns="http://schemas.openxmlformats.org/spreadsheetml/2006/main" xmlns:r="http://schemas.openxmlformats.org/officeDocument/2006/relationships">
  <dimension ref="A2:H101"/>
  <sheetViews>
    <sheetView workbookViewId="0">
      <selection activeCell="A41" sqref="A41"/>
    </sheetView>
  </sheetViews>
  <sheetFormatPr baseColWidth="10" defaultColWidth="14" defaultRowHeight="12.75"/>
  <cols>
    <col min="1" max="1" width="46.28515625" style="230" customWidth="1"/>
    <col min="2" max="2" width="14.140625" style="230" customWidth="1"/>
    <col min="3" max="3" width="14" style="85" customWidth="1"/>
    <col min="4" max="4" width="12.5703125" style="86" customWidth="1"/>
    <col min="5" max="5" width="19.7109375" style="85" customWidth="1"/>
    <col min="6" max="6" width="19.28515625" style="85" customWidth="1"/>
    <col min="7" max="7" width="16.28515625" style="230" customWidth="1"/>
    <col min="8" max="16384" width="14" style="230"/>
  </cols>
  <sheetData>
    <row r="2" spans="1:6">
      <c r="F2" s="87" t="s">
        <v>145</v>
      </c>
    </row>
    <row r="3" spans="1:6">
      <c r="F3" s="87"/>
    </row>
    <row r="4" spans="1:6">
      <c r="A4" s="212"/>
    </row>
    <row r="7" spans="1:6" ht="20.25">
      <c r="F7" s="88"/>
    </row>
    <row r="8" spans="1:6" s="231" customFormat="1" ht="15.75">
      <c r="A8" s="904" t="s">
        <v>146</v>
      </c>
      <c r="B8" s="904"/>
      <c r="C8" s="904"/>
      <c r="D8" s="904"/>
      <c r="E8" s="904"/>
      <c r="F8" s="904"/>
    </row>
    <row r="9" spans="1:6" s="231" customFormat="1" ht="15.75">
      <c r="A9" s="232"/>
      <c r="B9" s="232"/>
      <c r="C9" s="232"/>
      <c r="D9" s="232"/>
      <c r="E9" s="232"/>
      <c r="F9" s="232"/>
    </row>
    <row r="10" spans="1:6" s="231" customFormat="1" ht="15.75">
      <c r="A10" s="232"/>
      <c r="B10" s="232"/>
      <c r="C10" s="232"/>
      <c r="D10" s="232"/>
      <c r="E10" s="232"/>
      <c r="F10" s="232"/>
    </row>
    <row r="11" spans="1:6" s="231" customFormat="1" ht="15.75">
      <c r="A11" s="232"/>
      <c r="B11" s="232"/>
      <c r="C11" s="232"/>
      <c r="D11" s="232"/>
      <c r="E11" s="232"/>
      <c r="F11" s="232"/>
    </row>
    <row r="12" spans="1:6" s="231" customFormat="1" ht="15.75">
      <c r="A12" s="905" t="s">
        <v>564</v>
      </c>
      <c r="B12" s="905"/>
      <c r="C12" s="905"/>
      <c r="D12" s="905"/>
      <c r="E12" s="905"/>
      <c r="F12" s="905"/>
    </row>
    <row r="13" spans="1:6">
      <c r="A13" s="905" t="s">
        <v>1</v>
      </c>
      <c r="B13" s="905"/>
      <c r="C13" s="905"/>
      <c r="D13" s="905"/>
      <c r="E13" s="905"/>
      <c r="F13" s="905"/>
    </row>
    <row r="14" spans="1:6" ht="15">
      <c r="A14" s="233"/>
      <c r="B14" s="233"/>
      <c r="C14" s="233"/>
      <c r="D14" s="234"/>
      <c r="E14" s="233"/>
      <c r="F14" s="233"/>
    </row>
    <row r="15" spans="1:6" ht="15.75">
      <c r="A15" s="900" t="s">
        <v>147</v>
      </c>
      <c r="B15" s="900"/>
      <c r="C15" s="900"/>
      <c r="D15" s="900"/>
      <c r="E15" s="900"/>
      <c r="F15" s="900"/>
    </row>
    <row r="16" spans="1:6">
      <c r="A16" s="235"/>
      <c r="B16" s="235"/>
    </row>
    <row r="17" spans="1:7" ht="15" customHeight="1">
      <c r="A17" s="901" t="s">
        <v>132</v>
      </c>
      <c r="B17" s="901" t="s">
        <v>148</v>
      </c>
      <c r="C17" s="901"/>
      <c r="D17" s="906" t="s">
        <v>149</v>
      </c>
      <c r="E17" s="903" t="s">
        <v>150</v>
      </c>
      <c r="F17" s="903"/>
    </row>
    <row r="18" spans="1:7" ht="15" customHeight="1">
      <c r="A18" s="901"/>
      <c r="B18" s="901"/>
      <c r="C18" s="901"/>
      <c r="D18" s="906"/>
      <c r="E18" s="903" t="s">
        <v>151</v>
      </c>
      <c r="F18" s="903"/>
    </row>
    <row r="19" spans="1:7" ht="15" customHeight="1">
      <c r="A19" s="901"/>
      <c r="B19" s="236" t="s">
        <v>93</v>
      </c>
      <c r="C19" s="89" t="s">
        <v>152</v>
      </c>
      <c r="D19" s="906"/>
      <c r="E19" s="208" t="s">
        <v>568</v>
      </c>
      <c r="F19" s="208" t="s">
        <v>329</v>
      </c>
    </row>
    <row r="20" spans="1:7" s="239" customFormat="1" ht="24.95" customHeight="1">
      <c r="A20" s="237" t="s">
        <v>153</v>
      </c>
      <c r="B20" s="238"/>
      <c r="C20" s="90"/>
      <c r="D20" s="90"/>
      <c r="E20" s="91"/>
      <c r="F20" s="91"/>
    </row>
    <row r="21" spans="1:7" s="239" customFormat="1" ht="14.25" customHeight="1">
      <c r="A21" s="240" t="s">
        <v>154</v>
      </c>
      <c r="B21" s="241"/>
      <c r="C21" s="92"/>
      <c r="D21" s="93"/>
      <c r="E21" s="94"/>
      <c r="F21" s="94"/>
    </row>
    <row r="22" spans="1:7" s="243" customFormat="1" ht="14.25">
      <c r="A22" s="242" t="s">
        <v>226</v>
      </c>
      <c r="B22" s="659" t="s">
        <v>155</v>
      </c>
      <c r="C22" s="95">
        <v>472398.8</v>
      </c>
      <c r="D22" s="660">
        <v>6175.18</v>
      </c>
      <c r="E22" s="96">
        <f t="shared" ref="E22" si="0">C22*D22</f>
        <v>2917147621.7839999</v>
      </c>
      <c r="F22" s="96">
        <v>1413268998</v>
      </c>
    </row>
    <row r="23" spans="1:7" s="243" customFormat="1" ht="14.25">
      <c r="A23" s="242" t="s">
        <v>156</v>
      </c>
      <c r="B23" s="659" t="s">
        <v>155</v>
      </c>
      <c r="C23" s="95">
        <v>4650315.1399999997</v>
      </c>
      <c r="D23" s="660">
        <v>6175.18</v>
      </c>
      <c r="E23" s="96">
        <f t="shared" ref="E23:E25" si="1">C23*D23</f>
        <v>28716533046.225201</v>
      </c>
      <c r="F23" s="96">
        <v>28378158960</v>
      </c>
    </row>
    <row r="24" spans="1:7" s="243" customFormat="1" ht="14.25">
      <c r="A24" s="242" t="s">
        <v>268</v>
      </c>
      <c r="B24" s="659" t="s">
        <v>155</v>
      </c>
      <c r="C24" s="95">
        <v>383132.97</v>
      </c>
      <c r="D24" s="660">
        <v>6175.18</v>
      </c>
      <c r="E24" s="96">
        <f t="shared" si="1"/>
        <v>2365915053.6845999</v>
      </c>
      <c r="F24" s="96">
        <v>1264905430</v>
      </c>
    </row>
    <row r="25" spans="1:7" s="243" customFormat="1" ht="14.25">
      <c r="A25" s="242" t="s">
        <v>157</v>
      </c>
      <c r="B25" s="659" t="s">
        <v>155</v>
      </c>
      <c r="C25" s="95">
        <v>2434833.02</v>
      </c>
      <c r="D25" s="660">
        <v>6175.18</v>
      </c>
      <c r="E25" s="96">
        <f t="shared" si="1"/>
        <v>15035532168.443602</v>
      </c>
      <c r="F25" s="96">
        <v>7103716839</v>
      </c>
      <c r="G25" s="245"/>
    </row>
    <row r="26" spans="1:7" s="245" customFormat="1" ht="24.95" customHeight="1">
      <c r="A26" s="244" t="s">
        <v>158</v>
      </c>
      <c r="B26" s="734"/>
      <c r="C26" s="735">
        <f>SUM(C22:C25)</f>
        <v>7940679.9299999997</v>
      </c>
      <c r="D26" s="735"/>
      <c r="E26" s="736">
        <f>SUM(E22:E25)</f>
        <v>49035127890.137405</v>
      </c>
      <c r="F26" s="736">
        <f>SUM(F22:F25)</f>
        <v>38160050227</v>
      </c>
    </row>
    <row r="27" spans="1:7" s="243" customFormat="1" ht="14.25" hidden="1">
      <c r="A27" s="242" t="s">
        <v>159</v>
      </c>
      <c r="B27" s="246"/>
      <c r="C27" s="95"/>
      <c r="D27" s="162"/>
      <c r="E27" s="96">
        <v>0</v>
      </c>
      <c r="F27" s="96">
        <v>0</v>
      </c>
    </row>
    <row r="28" spans="1:7" s="243" customFormat="1" ht="14.25" hidden="1">
      <c r="A28" s="242"/>
      <c r="B28" s="246"/>
      <c r="C28" s="95"/>
      <c r="D28" s="162"/>
      <c r="E28" s="96"/>
      <c r="F28" s="96"/>
    </row>
    <row r="29" spans="1:7" s="243" customFormat="1" ht="14.25" hidden="1">
      <c r="A29" s="242" t="s">
        <v>160</v>
      </c>
      <c r="B29" s="246"/>
      <c r="C29" s="95"/>
      <c r="D29" s="162"/>
      <c r="E29" s="97">
        <v>0</v>
      </c>
      <c r="F29" s="97">
        <v>0</v>
      </c>
    </row>
    <row r="30" spans="1:7" s="243" customFormat="1" ht="14.25" hidden="1">
      <c r="A30" s="242"/>
      <c r="B30" s="246"/>
      <c r="C30" s="95"/>
      <c r="D30" s="162"/>
      <c r="E30" s="96"/>
      <c r="F30" s="96"/>
    </row>
    <row r="31" spans="1:7" s="243" customFormat="1" ht="14.25">
      <c r="A31" s="242"/>
      <c r="B31" s="246"/>
      <c r="C31" s="95"/>
      <c r="D31" s="162"/>
      <c r="E31" s="96"/>
      <c r="F31" s="96"/>
    </row>
    <row r="32" spans="1:7" s="243" customFormat="1" ht="15">
      <c r="A32" s="247" t="s">
        <v>159</v>
      </c>
      <c r="B32" s="246"/>
      <c r="C32" s="95"/>
      <c r="D32" s="162"/>
      <c r="E32" s="96"/>
      <c r="F32" s="96"/>
    </row>
    <row r="33" spans="1:8" s="243" customFormat="1" ht="14.25">
      <c r="A33" s="242" t="s">
        <v>156</v>
      </c>
      <c r="B33" s="659" t="s">
        <v>155</v>
      </c>
      <c r="C33" s="95">
        <v>734356.86</v>
      </c>
      <c r="D33" s="660">
        <v>6175.18</v>
      </c>
      <c r="E33" s="96">
        <f t="shared" ref="E33" si="2">C33*D33</f>
        <v>4534785794.7348003</v>
      </c>
      <c r="F33" s="96">
        <v>4939316498</v>
      </c>
    </row>
    <row r="34" spans="1:8" s="243" customFormat="1" ht="14.25">
      <c r="A34" s="242" t="s">
        <v>272</v>
      </c>
      <c r="B34" s="659" t="s">
        <v>155</v>
      </c>
      <c r="C34" s="95">
        <v>192257.46</v>
      </c>
      <c r="D34" s="660">
        <v>6175.18</v>
      </c>
      <c r="E34" s="96">
        <f t="shared" ref="E34" si="3">C34*D34</f>
        <v>1187224421.8427999</v>
      </c>
      <c r="F34" s="96">
        <v>1978589878</v>
      </c>
    </row>
    <row r="35" spans="1:8" s="245" customFormat="1" ht="24.95" customHeight="1">
      <c r="A35" s="244" t="s">
        <v>158</v>
      </c>
      <c r="B35" s="734" t="s">
        <v>155</v>
      </c>
      <c r="C35" s="735">
        <f>SUM(C33:C34)</f>
        <v>926614.32</v>
      </c>
      <c r="D35" s="736"/>
      <c r="E35" s="736">
        <f>SUM(E33:E34)</f>
        <v>5722010216.5776005</v>
      </c>
      <c r="F35" s="736">
        <f>SUM(F33:F34)</f>
        <v>6917906376</v>
      </c>
    </row>
    <row r="36" spans="1:8" s="243" customFormat="1" ht="14.25">
      <c r="A36" s="242"/>
      <c r="B36" s="246"/>
      <c r="C36" s="95"/>
      <c r="D36" s="661"/>
      <c r="E36" s="96"/>
      <c r="F36" s="96"/>
    </row>
    <row r="37" spans="1:8" s="249" customFormat="1" ht="24.95" customHeight="1">
      <c r="A37" s="248" t="s">
        <v>161</v>
      </c>
      <c r="B37" s="506"/>
      <c r="C37" s="662">
        <f>SUM(C26+C35)</f>
        <v>8867294.25</v>
      </c>
      <c r="D37" s="663"/>
      <c r="E37" s="663">
        <f>SUM(E26+E35)</f>
        <v>54757138106.715004</v>
      </c>
      <c r="F37" s="663">
        <f>SUM(F26+F35)</f>
        <v>45077956603</v>
      </c>
    </row>
    <row r="38" spans="1:8" s="251" customFormat="1" ht="24.95" customHeight="1">
      <c r="A38" s="240" t="s">
        <v>162</v>
      </c>
      <c r="B38" s="250"/>
      <c r="C38" s="98"/>
      <c r="D38" s="99"/>
      <c r="E38" s="100"/>
      <c r="F38" s="101"/>
    </row>
    <row r="39" spans="1:8" s="251" customFormat="1" ht="24.95" customHeight="1">
      <c r="A39" s="240" t="s">
        <v>163</v>
      </c>
      <c r="B39" s="250"/>
      <c r="C39" s="98"/>
      <c r="D39" s="99"/>
      <c r="E39" s="100"/>
      <c r="F39" s="101"/>
    </row>
    <row r="40" spans="1:8" s="243" customFormat="1" ht="14.25">
      <c r="A40" s="242" t="s">
        <v>266</v>
      </c>
      <c r="B40" s="659" t="s">
        <v>155</v>
      </c>
      <c r="C40" s="95">
        <v>0</v>
      </c>
      <c r="D40" s="95">
        <v>6187.55</v>
      </c>
      <c r="E40" s="96">
        <f>C40*D40</f>
        <v>0</v>
      </c>
      <c r="F40" s="96">
        <v>5010804237</v>
      </c>
      <c r="G40" s="252"/>
      <c r="H40" s="252"/>
    </row>
    <row r="41" spans="1:8" s="243" customFormat="1" ht="14.25">
      <c r="A41" s="242" t="s">
        <v>227</v>
      </c>
      <c r="B41" s="659" t="s">
        <v>155</v>
      </c>
      <c r="C41" s="95">
        <v>0</v>
      </c>
      <c r="D41" s="95">
        <v>6187.55</v>
      </c>
      <c r="E41" s="96">
        <f>C41*D41</f>
        <v>0</v>
      </c>
      <c r="F41" s="96">
        <v>122492090</v>
      </c>
    </row>
    <row r="42" spans="1:8" s="243" customFormat="1" ht="14.25">
      <c r="A42" s="242" t="s">
        <v>164</v>
      </c>
      <c r="B42" s="659" t="s">
        <v>155</v>
      </c>
      <c r="C42" s="95">
        <v>29771.88</v>
      </c>
      <c r="D42" s="95">
        <v>6187.55</v>
      </c>
      <c r="E42" s="96">
        <f>C42*D42</f>
        <v>184214996.09400001</v>
      </c>
      <c r="F42" s="96">
        <v>1009452184</v>
      </c>
    </row>
    <row r="43" spans="1:8" s="243" customFormat="1" ht="14.25">
      <c r="A43" s="242" t="s">
        <v>165</v>
      </c>
      <c r="B43" s="659" t="s">
        <v>155</v>
      </c>
      <c r="C43" s="95">
        <v>2370956.59</v>
      </c>
      <c r="D43" s="95">
        <v>6187.55</v>
      </c>
      <c r="E43" s="96">
        <f>C43*D43</f>
        <v>14670412448.4545</v>
      </c>
      <c r="F43" s="96">
        <v>8404768764</v>
      </c>
    </row>
    <row r="44" spans="1:8" s="243" customFormat="1" ht="14.25">
      <c r="A44" s="242" t="s">
        <v>166</v>
      </c>
      <c r="B44" s="659" t="s">
        <v>155</v>
      </c>
      <c r="C44" s="95">
        <v>176058.09</v>
      </c>
      <c r="D44" s="95">
        <v>6187.55</v>
      </c>
      <c r="E44" s="96">
        <f>C44*D44</f>
        <v>1089368234.7795</v>
      </c>
      <c r="F44" s="96">
        <v>1046517191</v>
      </c>
    </row>
    <row r="45" spans="1:8" s="245" customFormat="1" ht="24.95" customHeight="1">
      <c r="A45" s="248" t="s">
        <v>247</v>
      </c>
      <c r="B45" s="734"/>
      <c r="C45" s="662">
        <f>SUM(C40:C44)</f>
        <v>2576786.5599999996</v>
      </c>
      <c r="D45" s="737"/>
      <c r="E45" s="663">
        <f>SUM(E40:E44)</f>
        <v>15943995679.327999</v>
      </c>
      <c r="F45" s="663">
        <f>SUM(F40:F44)</f>
        <v>15594034466</v>
      </c>
      <c r="G45" s="249"/>
    </row>
    <row r="46" spans="1:8" s="249" customFormat="1" ht="24.95" customHeight="1">
      <c r="A46" s="253"/>
      <c r="B46" s="254"/>
      <c r="C46" s="102"/>
      <c r="D46" s="103"/>
      <c r="E46" s="103"/>
      <c r="F46" s="103"/>
    </row>
    <row r="47" spans="1:8" ht="15.75">
      <c r="A47" s="900" t="s">
        <v>167</v>
      </c>
      <c r="B47" s="900"/>
      <c r="C47" s="900"/>
      <c r="D47" s="900"/>
      <c r="E47" s="900"/>
      <c r="F47" s="900"/>
    </row>
    <row r="48" spans="1:8">
      <c r="A48" s="235"/>
      <c r="B48" s="235"/>
      <c r="D48" s="104"/>
    </row>
    <row r="49" spans="1:6" ht="15" customHeight="1">
      <c r="A49" s="901" t="s">
        <v>132</v>
      </c>
      <c r="B49" s="901" t="s">
        <v>148</v>
      </c>
      <c r="C49" s="901"/>
      <c r="D49" s="902" t="s">
        <v>149</v>
      </c>
      <c r="E49" s="903" t="s">
        <v>150</v>
      </c>
      <c r="F49" s="903"/>
    </row>
    <row r="50" spans="1:6" ht="15" customHeight="1">
      <c r="A50" s="901"/>
      <c r="B50" s="901"/>
      <c r="C50" s="901"/>
      <c r="D50" s="902"/>
      <c r="E50" s="903" t="s">
        <v>151</v>
      </c>
      <c r="F50" s="903"/>
    </row>
    <row r="51" spans="1:6" ht="15" customHeight="1">
      <c r="A51" s="901"/>
      <c r="B51" s="236" t="s">
        <v>93</v>
      </c>
      <c r="C51" s="89" t="s">
        <v>152</v>
      </c>
      <c r="D51" s="902"/>
      <c r="E51" s="208" t="s">
        <v>568</v>
      </c>
      <c r="F51" s="208" t="s">
        <v>329</v>
      </c>
    </row>
    <row r="52" spans="1:6" s="239" customFormat="1" ht="24.95" customHeight="1">
      <c r="A52" s="237" t="s">
        <v>153</v>
      </c>
      <c r="B52" s="238"/>
      <c r="C52" s="90"/>
      <c r="D52" s="91"/>
      <c r="E52" s="91"/>
      <c r="F52" s="91"/>
    </row>
    <row r="53" spans="1:6" s="239" customFormat="1" ht="14.25" customHeight="1">
      <c r="A53" s="240" t="s">
        <v>154</v>
      </c>
      <c r="B53" s="241"/>
      <c r="C53" s="92"/>
      <c r="D53" s="93"/>
      <c r="E53" s="94"/>
      <c r="F53" s="94"/>
    </row>
    <row r="54" spans="1:6" s="243" customFormat="1" ht="14.25">
      <c r="A54" s="242" t="s">
        <v>157</v>
      </c>
      <c r="B54" s="659" t="s">
        <v>168</v>
      </c>
      <c r="C54" s="95">
        <v>278848.32</v>
      </c>
      <c r="D54" s="660">
        <v>6937.81</v>
      </c>
      <c r="E54" s="96">
        <f>C54*D54</f>
        <v>1934596662.9792001</v>
      </c>
      <c r="F54" s="96">
        <v>972871470</v>
      </c>
    </row>
    <row r="55" spans="1:6" s="243" customFormat="1" ht="14.25" hidden="1">
      <c r="A55" s="242" t="s">
        <v>159</v>
      </c>
      <c r="B55" s="246"/>
      <c r="C55" s="95"/>
      <c r="D55" s="661"/>
      <c r="E55" s="96">
        <v>0</v>
      </c>
      <c r="F55" s="96">
        <v>0</v>
      </c>
    </row>
    <row r="56" spans="1:6" s="243" customFormat="1" ht="14.25" hidden="1">
      <c r="A56" s="242"/>
      <c r="B56" s="246"/>
      <c r="C56" s="95"/>
      <c r="D56" s="661"/>
      <c r="E56" s="96"/>
      <c r="F56" s="96"/>
    </row>
    <row r="57" spans="1:6" s="243" customFormat="1" ht="14.25" hidden="1">
      <c r="A57" s="242" t="s">
        <v>160</v>
      </c>
      <c r="B57" s="246"/>
      <c r="C57" s="95"/>
      <c r="D57" s="661"/>
      <c r="E57" s="97">
        <v>0</v>
      </c>
      <c r="F57" s="97">
        <v>0</v>
      </c>
    </row>
    <row r="58" spans="1:6" s="243" customFormat="1" ht="14.25" hidden="1">
      <c r="A58" s="242"/>
      <c r="B58" s="246"/>
      <c r="C58" s="95"/>
      <c r="D58" s="661"/>
      <c r="E58" s="96"/>
      <c r="F58" s="96"/>
    </row>
    <row r="59" spans="1:6" s="249" customFormat="1" ht="24.95" customHeight="1">
      <c r="A59" s="248" t="s">
        <v>161</v>
      </c>
      <c r="B59" s="503"/>
      <c r="C59" s="662">
        <f>SUM(C54:C58)</f>
        <v>278848.32</v>
      </c>
      <c r="D59" s="662"/>
      <c r="E59" s="663">
        <f>SUM(E54)</f>
        <v>1934596662.9792001</v>
      </c>
      <c r="F59" s="663">
        <f>SUM(F54)</f>
        <v>972871470</v>
      </c>
    </row>
    <row r="60" spans="1:6" s="251" customFormat="1" ht="24.95" customHeight="1">
      <c r="A60" s="240" t="s">
        <v>162</v>
      </c>
      <c r="B60" s="250"/>
      <c r="C60" s="98"/>
      <c r="D60" s="99"/>
      <c r="E60" s="100"/>
      <c r="F60" s="101"/>
    </row>
    <row r="61" spans="1:6" s="251" customFormat="1" ht="24.95" customHeight="1">
      <c r="A61" s="240" t="s">
        <v>163</v>
      </c>
      <c r="B61" s="250"/>
      <c r="C61" s="98"/>
      <c r="D61" s="99"/>
      <c r="E61" s="100"/>
      <c r="F61" s="101"/>
    </row>
    <row r="62" spans="1:6" s="243" customFormat="1" ht="14.25">
      <c r="A62" s="242" t="s">
        <v>169</v>
      </c>
      <c r="B62" s="664" t="s">
        <v>170</v>
      </c>
      <c r="C62" s="95">
        <v>60905.06</v>
      </c>
      <c r="D62" s="95">
        <v>6952.33</v>
      </c>
      <c r="E62" s="96">
        <f>C62*D62</f>
        <v>423432075.78979999</v>
      </c>
      <c r="F62" s="96">
        <v>126662007</v>
      </c>
    </row>
    <row r="63" spans="1:6" s="249" customFormat="1" ht="24.95" customHeight="1">
      <c r="A63" s="248" t="s">
        <v>247</v>
      </c>
      <c r="B63" s="665"/>
      <c r="C63" s="662">
        <f>SUM(C62:C62)</f>
        <v>60905.06</v>
      </c>
      <c r="D63" s="662"/>
      <c r="E63" s="663">
        <f>SUM(E62:E62)</f>
        <v>423432075.78979999</v>
      </c>
      <c r="F63" s="663">
        <f>SUM(F62:F62)</f>
        <v>126662007</v>
      </c>
    </row>
    <row r="64" spans="1:6">
      <c r="D64" s="104"/>
    </row>
    <row r="65" spans="1:6" ht="15">
      <c r="A65" s="255" t="s">
        <v>171</v>
      </c>
      <c r="B65" s="256"/>
      <c r="C65" s="105"/>
      <c r="D65" s="106"/>
      <c r="E65" s="666">
        <f>+E37+E59</f>
        <v>56691734769.694206</v>
      </c>
      <c r="F65" s="666">
        <f>+F37+F59</f>
        <v>46050828073</v>
      </c>
    </row>
    <row r="66" spans="1:6" ht="15">
      <c r="A66" s="255" t="s">
        <v>172</v>
      </c>
      <c r="B66" s="256"/>
      <c r="C66" s="105"/>
      <c r="D66" s="106"/>
      <c r="E66" s="666">
        <f>E45+E63</f>
        <v>16367427755.1178</v>
      </c>
      <c r="F66" s="666">
        <f>F45+F63</f>
        <v>15720696473</v>
      </c>
    </row>
    <row r="67" spans="1:6" ht="15">
      <c r="A67" s="255" t="s">
        <v>173</v>
      </c>
      <c r="B67" s="256"/>
      <c r="C67" s="105"/>
      <c r="D67" s="106"/>
      <c r="E67" s="666">
        <f>+E65-E66</f>
        <v>40324307014.576408</v>
      </c>
      <c r="F67" s="667">
        <f>+F65-F66</f>
        <v>30330131600</v>
      </c>
    </row>
    <row r="68" spans="1:6" ht="15">
      <c r="A68" s="235"/>
      <c r="B68" s="235"/>
      <c r="D68" s="104"/>
      <c r="E68" s="107"/>
      <c r="F68" s="107"/>
    </row>
    <row r="69" spans="1:6" ht="15">
      <c r="A69" s="235"/>
      <c r="B69" s="235"/>
      <c r="D69" s="104"/>
      <c r="E69" s="107"/>
      <c r="F69" s="107"/>
    </row>
    <row r="70" spans="1:6" ht="15">
      <c r="A70" s="257"/>
      <c r="B70" s="235"/>
      <c r="D70" s="104"/>
      <c r="E70" s="107"/>
      <c r="F70" s="107"/>
    </row>
    <row r="71" spans="1:6" ht="15">
      <c r="A71" s="235"/>
      <c r="B71" s="235"/>
      <c r="D71" s="104"/>
      <c r="E71" s="107"/>
      <c r="F71" s="107"/>
    </row>
    <row r="72" spans="1:6" ht="15">
      <c r="A72" s="235"/>
      <c r="B72" s="235"/>
      <c r="D72" s="104"/>
      <c r="E72" s="107"/>
      <c r="F72" s="107"/>
    </row>
    <row r="73" spans="1:6" s="261" customFormat="1">
      <c r="A73" s="258"/>
      <c r="B73" s="258"/>
      <c r="C73" s="258"/>
      <c r="D73" s="259"/>
      <c r="E73" s="260"/>
    </row>
    <row r="74" spans="1:6" s="261" customFormat="1">
      <c r="A74" s="258"/>
      <c r="B74" s="258"/>
      <c r="C74" s="258"/>
      <c r="D74" s="259"/>
      <c r="E74" s="259"/>
      <c r="F74" s="258"/>
    </row>
    <row r="75" spans="1:6" s="258" customFormat="1" ht="15" customHeight="1">
      <c r="A75" s="258" t="s">
        <v>143</v>
      </c>
      <c r="C75" s="500" t="s">
        <v>571</v>
      </c>
      <c r="D75" s="262"/>
      <c r="E75" s="264" t="s">
        <v>293</v>
      </c>
      <c r="F75" s="57"/>
    </row>
    <row r="76" spans="1:6" s="258" customFormat="1" ht="15" customHeight="1">
      <c r="A76" s="258" t="s">
        <v>144</v>
      </c>
      <c r="C76" s="355" t="s">
        <v>326</v>
      </c>
      <c r="D76" s="262"/>
      <c r="E76" s="264" t="s">
        <v>4</v>
      </c>
      <c r="F76" s="58"/>
    </row>
    <row r="77" spans="1:6" s="258" customFormat="1" ht="15" customHeight="1">
      <c r="C77" s="500" t="s">
        <v>570</v>
      </c>
    </row>
    <row r="85" spans="2:4">
      <c r="B85" s="263"/>
      <c r="C85" s="104"/>
      <c r="D85" s="104"/>
    </row>
    <row r="86" spans="2:4">
      <c r="B86" s="263"/>
      <c r="C86" s="104"/>
      <c r="D86" s="104"/>
    </row>
    <row r="87" spans="2:4">
      <c r="B87" s="263"/>
      <c r="C87" s="104"/>
      <c r="D87" s="104"/>
    </row>
    <row r="88" spans="2:4">
      <c r="B88" s="263"/>
      <c r="C88" s="104"/>
      <c r="D88" s="104"/>
    </row>
    <row r="89" spans="2:4">
      <c r="B89" s="263"/>
      <c r="C89" s="104"/>
      <c r="D89" s="104"/>
    </row>
    <row r="90" spans="2:4">
      <c r="B90" s="263"/>
      <c r="C90" s="104"/>
      <c r="D90" s="104"/>
    </row>
    <row r="91" spans="2:4">
      <c r="B91" s="263"/>
      <c r="C91" s="104"/>
      <c r="D91" s="104"/>
    </row>
    <row r="92" spans="2:4">
      <c r="B92" s="263"/>
      <c r="C92" s="263"/>
      <c r="D92" s="104"/>
    </row>
    <row r="93" spans="2:4">
      <c r="B93" s="263"/>
      <c r="C93" s="104"/>
      <c r="D93" s="104"/>
    </row>
    <row r="94" spans="2:4">
      <c r="B94" s="263"/>
      <c r="C94" s="104"/>
      <c r="D94" s="104"/>
    </row>
    <row r="95" spans="2:4">
      <c r="B95" s="263"/>
      <c r="C95" s="104"/>
      <c r="D95" s="104"/>
    </row>
    <row r="96" spans="2:4">
      <c r="B96" s="263"/>
      <c r="C96" s="104"/>
      <c r="D96" s="104"/>
    </row>
    <row r="97" spans="2:4">
      <c r="B97" s="263"/>
      <c r="C97" s="104"/>
      <c r="D97" s="104"/>
    </row>
    <row r="98" spans="2:4">
      <c r="B98" s="263"/>
      <c r="C98" s="104"/>
      <c r="D98" s="104"/>
    </row>
    <row r="99" spans="2:4">
      <c r="B99" s="263"/>
      <c r="C99" s="104"/>
      <c r="D99" s="104"/>
    </row>
    <row r="100" spans="2:4">
      <c r="B100" s="263"/>
      <c r="C100" s="104"/>
      <c r="D100" s="104"/>
    </row>
    <row r="101" spans="2:4">
      <c r="B101" s="263"/>
      <c r="C101" s="104"/>
      <c r="D101" s="104"/>
    </row>
  </sheetData>
  <mergeCells count="15">
    <mergeCell ref="A8:F8"/>
    <mergeCell ref="A12:F12"/>
    <mergeCell ref="A13:F13"/>
    <mergeCell ref="A15:F15"/>
    <mergeCell ref="A17:A19"/>
    <mergeCell ref="B17:C18"/>
    <mergeCell ref="D17:D19"/>
    <mergeCell ref="E17:F17"/>
    <mergeCell ref="E18:F18"/>
    <mergeCell ref="A47:F47"/>
    <mergeCell ref="A49:A51"/>
    <mergeCell ref="B49:C50"/>
    <mergeCell ref="D49:D51"/>
    <mergeCell ref="E49:F49"/>
    <mergeCell ref="E50:F50"/>
  </mergeCells>
  <phoneticPr fontId="9" type="noConversion"/>
  <printOptions horizontalCentered="1"/>
  <pageMargins left="0.19685039370078741" right="0.19685039370078741" top="0.6692913385826772" bottom="0.27559055118110237" header="0.6692913385826772" footer="0.9055118110236221"/>
  <pageSetup scale="55" firstPageNumber="0" orientation="portrait" horizontalDpi="300" verticalDpi="300" r:id="rId1"/>
  <headerFooter alignWithMargins="0">
    <oddFooter>&amp;C20</oddFooter>
  </headerFooter>
  <legacyDrawing r:id="rId2"/>
  <oleObjects>
    <oleObject shapeId="12289" r:id="rId3"/>
  </oleObject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opLeftCell="A39" workbookViewId="0">
      <selection activeCell="A10" sqref="A10"/>
    </sheetView>
  </sheetViews>
  <sheetFormatPr baseColWidth="10" defaultColWidth="14.85546875" defaultRowHeight="12.75"/>
  <cols>
    <col min="1" max="1" width="39.140625" style="109" customWidth="1"/>
    <col min="2" max="3" width="0" style="109" hidden="1" customWidth="1"/>
    <col min="4" max="8" width="18.7109375" style="109" customWidth="1"/>
    <col min="9" max="9" width="18.7109375" style="110" customWidth="1"/>
    <col min="10" max="16384" width="14.85546875" style="109"/>
  </cols>
  <sheetData>
    <row r="1" spans="1:9">
      <c r="I1" s="111"/>
    </row>
    <row r="3" spans="1:9">
      <c r="A3"/>
    </row>
    <row r="7" spans="1:9" s="113" customFormat="1" ht="18">
      <c r="A7" s="112"/>
      <c r="B7" s="112"/>
      <c r="C7" s="112"/>
      <c r="D7" s="112"/>
      <c r="E7" s="112"/>
      <c r="F7" s="112"/>
      <c r="G7" s="112"/>
      <c r="H7" s="112"/>
      <c r="I7" s="112"/>
    </row>
    <row r="8" spans="1:9" s="113" customFormat="1" ht="18">
      <c r="A8" s="114"/>
      <c r="B8" s="114"/>
      <c r="C8" s="114"/>
      <c r="D8" s="114"/>
      <c r="E8" s="114"/>
      <c r="F8" s="114"/>
      <c r="G8" s="114"/>
      <c r="H8" s="114"/>
      <c r="I8" s="114"/>
    </row>
    <row r="9" spans="1:9" ht="15.75">
      <c r="A9" s="907" t="s">
        <v>0</v>
      </c>
      <c r="B9" s="907"/>
      <c r="C9" s="907"/>
      <c r="D9" s="907"/>
      <c r="E9" s="907"/>
      <c r="F9" s="907"/>
      <c r="G9" s="907"/>
      <c r="H9" s="907"/>
      <c r="I9" s="907"/>
    </row>
    <row r="10" spans="1:9" ht="15.75">
      <c r="A10" s="210"/>
      <c r="B10" s="210"/>
      <c r="C10" s="210"/>
      <c r="D10" s="210"/>
      <c r="E10" s="210"/>
      <c r="F10" s="210"/>
      <c r="G10" s="210"/>
      <c r="H10" s="210"/>
      <c r="I10" s="210"/>
    </row>
    <row r="11" spans="1:9">
      <c r="A11" s="908" t="s">
        <v>564</v>
      </c>
      <c r="B11" s="908"/>
      <c r="C11" s="908"/>
      <c r="D11" s="908"/>
      <c r="E11" s="908"/>
      <c r="F11" s="908"/>
      <c r="G11" s="908"/>
      <c r="H11" s="908"/>
      <c r="I11" s="908"/>
    </row>
    <row r="12" spans="1:9">
      <c r="A12" s="908" t="s">
        <v>1</v>
      </c>
      <c r="B12" s="908"/>
      <c r="C12" s="908"/>
      <c r="D12" s="908"/>
      <c r="E12" s="908"/>
      <c r="F12" s="908"/>
      <c r="G12" s="908"/>
      <c r="H12" s="908"/>
      <c r="I12" s="908"/>
    </row>
    <row r="13" spans="1:9" ht="15">
      <c r="A13" s="115"/>
      <c r="B13" s="115"/>
      <c r="C13" s="115"/>
      <c r="D13" s="115"/>
      <c r="E13" s="115"/>
      <c r="F13" s="115"/>
      <c r="G13" s="115"/>
      <c r="H13" s="115"/>
      <c r="I13" s="115"/>
    </row>
    <row r="14" spans="1:9" ht="15.75">
      <c r="A14" s="909" t="s">
        <v>174</v>
      </c>
      <c r="B14" s="909"/>
      <c r="C14" s="909"/>
      <c r="D14" s="909"/>
      <c r="E14" s="909"/>
      <c r="F14" s="909"/>
      <c r="G14" s="909"/>
      <c r="H14" s="909"/>
      <c r="I14" s="909"/>
    </row>
    <row r="15" spans="1:9" ht="15.75">
      <c r="A15" s="211"/>
      <c r="B15" s="211"/>
      <c r="C15" s="211"/>
      <c r="D15" s="211"/>
      <c r="E15" s="211"/>
      <c r="F15" s="211"/>
      <c r="G15" s="211"/>
      <c r="H15" s="211"/>
      <c r="I15" s="211"/>
    </row>
    <row r="17" spans="1:10" s="116" customFormat="1" ht="12.75" customHeight="1">
      <c r="A17" s="912" t="s">
        <v>25</v>
      </c>
      <c r="B17" s="668" t="s">
        <v>175</v>
      </c>
      <c r="C17" s="668" t="s">
        <v>176</v>
      </c>
      <c r="D17" s="910" t="s">
        <v>177</v>
      </c>
      <c r="E17" s="910" t="s">
        <v>178</v>
      </c>
      <c r="F17" s="910" t="s">
        <v>179</v>
      </c>
      <c r="G17" s="910" t="s">
        <v>180</v>
      </c>
      <c r="H17" s="911" t="s">
        <v>29</v>
      </c>
      <c r="I17" s="911"/>
    </row>
    <row r="18" spans="1:10" s="116" customFormat="1" ht="15" customHeight="1">
      <c r="A18" s="912"/>
      <c r="B18" s="669"/>
      <c r="C18" s="669"/>
      <c r="D18" s="910"/>
      <c r="E18" s="913"/>
      <c r="F18" s="910"/>
      <c r="G18" s="910"/>
      <c r="H18" s="670" t="s">
        <v>568</v>
      </c>
      <c r="I18" s="670" t="s">
        <v>329</v>
      </c>
      <c r="J18" s="499"/>
    </row>
    <row r="19" spans="1:10">
      <c r="A19" s="671"/>
      <c r="B19" s="671"/>
      <c r="C19" s="671"/>
      <c r="D19" s="672"/>
      <c r="E19" s="673"/>
      <c r="F19" s="674"/>
      <c r="G19" s="671"/>
      <c r="H19" s="675"/>
      <c r="I19" s="676"/>
    </row>
    <row r="20" spans="1:10">
      <c r="A20" s="677" t="s">
        <v>181</v>
      </c>
      <c r="B20" s="677"/>
      <c r="C20" s="677"/>
      <c r="D20" s="678"/>
      <c r="E20" s="679"/>
      <c r="F20" s="680"/>
      <c r="G20" s="677"/>
      <c r="H20" s="677"/>
      <c r="I20" s="681"/>
    </row>
    <row r="21" spans="1:10">
      <c r="A21" s="677" t="s">
        <v>182</v>
      </c>
      <c r="B21" s="677"/>
      <c r="C21" s="677"/>
      <c r="D21" s="678"/>
      <c r="E21" s="679"/>
      <c r="F21" s="680"/>
      <c r="G21" s="677"/>
      <c r="H21" s="677"/>
      <c r="I21" s="681"/>
    </row>
    <row r="22" spans="1:10">
      <c r="A22" s="677" t="s">
        <v>183</v>
      </c>
      <c r="B22" s="681"/>
      <c r="C22" s="681"/>
      <c r="D22" s="677">
        <v>0</v>
      </c>
      <c r="E22" s="677">
        <v>253657107</v>
      </c>
      <c r="F22" s="682">
        <v>0</v>
      </c>
      <c r="G22" s="683">
        <v>0</v>
      </c>
      <c r="H22" s="681">
        <f>SUM(D22:G22)</f>
        <v>253657107</v>
      </c>
      <c r="I22" s="681">
        <v>238573787</v>
      </c>
    </row>
    <row r="23" spans="1:10">
      <c r="A23" s="677"/>
      <c r="B23" s="681"/>
      <c r="C23" s="681"/>
      <c r="D23" s="681"/>
      <c r="E23" s="681"/>
      <c r="F23" s="684"/>
      <c r="G23" s="683"/>
      <c r="H23" s="681"/>
      <c r="I23" s="681"/>
    </row>
    <row r="24" spans="1:10">
      <c r="A24" s="677" t="s">
        <v>267</v>
      </c>
      <c r="B24" s="681"/>
      <c r="C24" s="681"/>
      <c r="D24" s="681">
        <v>273473735</v>
      </c>
      <c r="E24" s="681">
        <v>329800965</v>
      </c>
      <c r="F24" s="684">
        <v>0</v>
      </c>
      <c r="G24" s="683">
        <v>0</v>
      </c>
      <c r="H24" s="681">
        <f>SUM(D24:G24)</f>
        <v>603274700</v>
      </c>
      <c r="I24" s="681">
        <v>763828252</v>
      </c>
    </row>
    <row r="25" spans="1:10">
      <c r="A25" s="677"/>
      <c r="B25" s="681"/>
      <c r="C25" s="681"/>
      <c r="D25" s="681"/>
      <c r="E25" s="681"/>
      <c r="F25" s="684"/>
      <c r="G25" s="683"/>
      <c r="H25" s="681"/>
      <c r="I25" s="681"/>
    </row>
    <row r="26" spans="1:10">
      <c r="A26" s="677" t="s">
        <v>184</v>
      </c>
      <c r="B26" s="681"/>
      <c r="C26" s="681"/>
      <c r="D26" s="677">
        <v>4121453903</v>
      </c>
      <c r="E26" s="677">
        <v>708223070</v>
      </c>
      <c r="F26" s="682">
        <v>0</v>
      </c>
      <c r="G26" s="683">
        <v>0</v>
      </c>
      <c r="H26" s="681">
        <f>SUM(D26:G26)</f>
        <v>4829676973</v>
      </c>
      <c r="I26" s="681">
        <v>5301955353</v>
      </c>
    </row>
    <row r="27" spans="1:10">
      <c r="A27" s="677"/>
      <c r="B27" s="681"/>
      <c r="C27" s="681"/>
      <c r="D27" s="681"/>
      <c r="E27" s="681"/>
      <c r="F27" s="684"/>
      <c r="G27" s="683"/>
      <c r="H27" s="681"/>
      <c r="I27" s="681"/>
    </row>
    <row r="28" spans="1:10">
      <c r="A28" s="677" t="s">
        <v>185</v>
      </c>
      <c r="B28" s="681"/>
      <c r="C28" s="681"/>
      <c r="D28" s="681">
        <v>746664208</v>
      </c>
      <c r="E28" s="681">
        <v>0</v>
      </c>
      <c r="F28" s="684">
        <v>0</v>
      </c>
      <c r="G28" s="683">
        <v>0</v>
      </c>
      <c r="H28" s="681">
        <f>SUM(D28:G28)</f>
        <v>746664208</v>
      </c>
      <c r="I28" s="681">
        <v>915003213</v>
      </c>
    </row>
    <row r="29" spans="1:10">
      <c r="A29" s="677"/>
      <c r="B29" s="681"/>
      <c r="C29" s="681"/>
      <c r="D29" s="681"/>
      <c r="E29" s="681"/>
      <c r="F29" s="684"/>
      <c r="G29" s="683"/>
      <c r="H29" s="681"/>
      <c r="I29" s="681"/>
    </row>
    <row r="30" spans="1:10">
      <c r="A30" s="677" t="s">
        <v>186</v>
      </c>
      <c r="B30" s="681"/>
      <c r="C30" s="681"/>
      <c r="D30" s="681">
        <v>128923246</v>
      </c>
      <c r="E30" s="681">
        <v>252847672</v>
      </c>
      <c r="F30" s="684">
        <v>0</v>
      </c>
      <c r="G30" s="683">
        <v>0</v>
      </c>
      <c r="H30" s="681">
        <f>SUM(D30:G30)</f>
        <v>381770918</v>
      </c>
      <c r="I30" s="681">
        <v>372505184</v>
      </c>
    </row>
    <row r="31" spans="1:10">
      <c r="A31" s="677"/>
      <c r="B31" s="681"/>
      <c r="C31" s="681"/>
      <c r="D31" s="681"/>
      <c r="E31" s="681"/>
      <c r="F31" s="684"/>
      <c r="G31" s="683"/>
      <c r="H31" s="681"/>
      <c r="I31" s="681"/>
    </row>
    <row r="32" spans="1:10">
      <c r="A32" s="677" t="s">
        <v>187</v>
      </c>
      <c r="B32" s="681"/>
      <c r="C32" s="681"/>
      <c r="D32" s="681"/>
      <c r="E32" s="681"/>
      <c r="F32" s="684"/>
      <c r="G32" s="683"/>
      <c r="H32" s="681"/>
      <c r="I32" s="681"/>
    </row>
    <row r="33" spans="1:9">
      <c r="A33" s="677" t="s">
        <v>188</v>
      </c>
      <c r="B33" s="681"/>
      <c r="C33" s="681"/>
      <c r="D33" s="681">
        <v>0</v>
      </c>
      <c r="E33" s="681">
        <v>0</v>
      </c>
      <c r="F33" s="684">
        <v>535623327</v>
      </c>
      <c r="G33" s="683">
        <v>0</v>
      </c>
      <c r="H33" s="681">
        <f>SUM(D33:G33)</f>
        <v>535623327</v>
      </c>
      <c r="I33" s="681">
        <v>349693966</v>
      </c>
    </row>
    <row r="34" spans="1:9">
      <c r="A34" s="677"/>
      <c r="B34" s="681"/>
      <c r="C34" s="681"/>
      <c r="D34" s="681"/>
      <c r="E34" s="681"/>
      <c r="F34" s="684"/>
      <c r="G34" s="683"/>
      <c r="H34" s="681"/>
      <c r="I34" s="681"/>
    </row>
    <row r="35" spans="1:9">
      <c r="A35" s="677" t="s">
        <v>189</v>
      </c>
      <c r="B35" s="681"/>
      <c r="C35" s="681"/>
      <c r="D35" s="681">
        <v>0</v>
      </c>
      <c r="E35" s="681">
        <v>0</v>
      </c>
      <c r="F35" s="684">
        <v>0</v>
      </c>
      <c r="G35" s="683">
        <v>228944888</v>
      </c>
      <c r="H35" s="681">
        <f>SUM(D35:G35)</f>
        <v>228944888</v>
      </c>
      <c r="I35" s="681">
        <v>1274495510</v>
      </c>
    </row>
    <row r="36" spans="1:9">
      <c r="A36" s="677"/>
      <c r="B36" s="681"/>
      <c r="C36" s="681"/>
      <c r="D36" s="681"/>
      <c r="E36" s="681"/>
      <c r="F36" s="684"/>
      <c r="G36" s="683"/>
      <c r="H36" s="681"/>
      <c r="I36" s="681"/>
    </row>
    <row r="37" spans="1:9">
      <c r="A37" s="677" t="s">
        <v>190</v>
      </c>
      <c r="B37" s="681"/>
      <c r="C37" s="681"/>
      <c r="D37" s="681">
        <v>376977801</v>
      </c>
      <c r="E37" s="681">
        <v>306752064</v>
      </c>
      <c r="F37" s="684">
        <v>0</v>
      </c>
      <c r="G37" s="683">
        <v>0</v>
      </c>
      <c r="H37" s="681">
        <f>SUM(D37:G37)</f>
        <v>683729865</v>
      </c>
      <c r="I37" s="681">
        <v>624579353</v>
      </c>
    </row>
    <row r="38" spans="1:9">
      <c r="A38" s="677"/>
      <c r="B38" s="681"/>
      <c r="C38" s="681"/>
      <c r="D38" s="681"/>
      <c r="E38" s="681"/>
      <c r="F38" s="684"/>
      <c r="G38" s="683"/>
      <c r="H38" s="681"/>
      <c r="I38" s="681"/>
    </row>
    <row r="39" spans="1:9">
      <c r="A39" s="677" t="s">
        <v>191</v>
      </c>
      <c r="B39" s="681"/>
      <c r="C39" s="681"/>
      <c r="D39" s="681">
        <v>424793605</v>
      </c>
      <c r="E39" s="681">
        <v>0</v>
      </c>
      <c r="F39" s="684">
        <v>0</v>
      </c>
      <c r="G39" s="683">
        <v>0</v>
      </c>
      <c r="H39" s="681">
        <f>SUM(D39:G39)</f>
        <v>424793605</v>
      </c>
      <c r="I39" s="681">
        <v>592224271</v>
      </c>
    </row>
    <row r="40" spans="1:9">
      <c r="A40" s="677"/>
      <c r="B40" s="681"/>
      <c r="C40" s="681"/>
      <c r="D40" s="681"/>
      <c r="E40" s="681"/>
      <c r="F40" s="684"/>
      <c r="G40" s="683"/>
      <c r="H40" s="681"/>
      <c r="I40" s="681"/>
    </row>
    <row r="41" spans="1:9">
      <c r="A41" s="677" t="s">
        <v>192</v>
      </c>
      <c r="B41" s="681"/>
      <c r="C41" s="681"/>
      <c r="D41" s="681">
        <v>1249181788</v>
      </c>
      <c r="E41" s="681">
        <v>1220221084</v>
      </c>
      <c r="F41" s="684">
        <v>0</v>
      </c>
      <c r="G41" s="683">
        <v>48875515</v>
      </c>
      <c r="H41" s="681">
        <f>SUM(D41:G41)</f>
        <v>2518278387</v>
      </c>
      <c r="I41" s="681">
        <v>3037143237</v>
      </c>
    </row>
    <row r="42" spans="1:9">
      <c r="A42" s="677"/>
      <c r="B42" s="681"/>
      <c r="C42" s="681"/>
      <c r="D42" s="685"/>
      <c r="E42" s="686"/>
      <c r="F42" s="683"/>
      <c r="G42" s="681"/>
      <c r="H42" s="681"/>
      <c r="I42" s="681"/>
    </row>
    <row r="43" spans="1:9" s="117" customFormat="1" ht="24.95" customHeight="1">
      <c r="A43" s="687" t="s">
        <v>566</v>
      </c>
      <c r="B43" s="688"/>
      <c r="C43" s="688"/>
      <c r="D43" s="688">
        <f>SUM(D19:D42)</f>
        <v>7321468286</v>
      </c>
      <c r="E43" s="689">
        <f>SUM(E22:E42)</f>
        <v>3071501962</v>
      </c>
      <c r="F43" s="688">
        <f>SUM(F22:F42)</f>
        <v>535623327</v>
      </c>
      <c r="G43" s="688">
        <f>SUM(G22:G42)</f>
        <v>277820403</v>
      </c>
      <c r="H43" s="688">
        <f>SUM(H22:H42)</f>
        <v>11206413978</v>
      </c>
      <c r="I43" s="688"/>
    </row>
    <row r="44" spans="1:9" s="117" customFormat="1" ht="24.95" customHeight="1">
      <c r="A44" s="687" t="s">
        <v>330</v>
      </c>
      <c r="B44" s="688"/>
      <c r="C44" s="688"/>
      <c r="D44" s="688">
        <v>8546893523</v>
      </c>
      <c r="E44" s="688">
        <v>3294480643</v>
      </c>
      <c r="F44" s="688">
        <v>349693966</v>
      </c>
      <c r="G44" s="688">
        <v>1278933994</v>
      </c>
      <c r="H44" s="688"/>
      <c r="I44" s="688">
        <f>SUM(I22:I42)</f>
        <v>13470002126</v>
      </c>
    </row>
    <row r="45" spans="1:9">
      <c r="A45" s="118"/>
      <c r="B45" s="118"/>
      <c r="C45" s="118"/>
      <c r="D45" s="118"/>
      <c r="E45" s="118"/>
      <c r="F45" s="118"/>
      <c r="G45" s="118"/>
      <c r="H45" s="118"/>
      <c r="I45" s="119"/>
    </row>
    <row r="46" spans="1:9">
      <c r="B46" s="108"/>
      <c r="C46" s="108"/>
      <c r="D46" s="108"/>
      <c r="E46" s="108"/>
      <c r="F46" s="108"/>
      <c r="G46" s="108"/>
      <c r="H46" s="108"/>
    </row>
    <row r="47" spans="1:9">
      <c r="A47" s="158"/>
      <c r="B47" s="108"/>
      <c r="C47" s="108"/>
      <c r="D47" s="108"/>
      <c r="E47" s="108"/>
      <c r="F47" s="108"/>
      <c r="G47" s="108"/>
      <c r="H47" s="108"/>
    </row>
    <row r="48" spans="1:9">
      <c r="A48" s="108"/>
      <c r="B48" s="108"/>
      <c r="C48" s="108"/>
      <c r="D48" s="108"/>
      <c r="E48" s="108"/>
      <c r="F48" s="120"/>
      <c r="G48" s="108"/>
      <c r="H48" s="108"/>
    </row>
    <row r="49" spans="1:9">
      <c r="A49" s="108"/>
      <c r="B49" s="108"/>
      <c r="C49" s="108"/>
      <c r="D49" s="108"/>
      <c r="E49" s="108"/>
      <c r="F49" s="108"/>
      <c r="G49" s="108"/>
      <c r="H49" s="108"/>
    </row>
    <row r="50" spans="1:9">
      <c r="A50" s="108"/>
      <c r="B50" s="108"/>
      <c r="C50" s="108"/>
      <c r="D50" s="108"/>
      <c r="E50" s="108"/>
      <c r="F50" s="108"/>
      <c r="G50" s="108"/>
      <c r="H50" s="108"/>
    </row>
    <row r="51" spans="1:9">
      <c r="A51" s="108"/>
      <c r="B51" s="108"/>
      <c r="C51" s="108"/>
      <c r="D51" s="108"/>
      <c r="E51" s="108"/>
      <c r="F51" s="108"/>
      <c r="G51" s="108"/>
      <c r="H51" s="108"/>
    </row>
    <row r="52" spans="1:9">
      <c r="A52" s="108"/>
      <c r="B52" s="108"/>
      <c r="C52" s="108"/>
      <c r="D52" s="108"/>
      <c r="E52" s="108"/>
      <c r="F52" s="108"/>
      <c r="G52" s="108"/>
      <c r="H52" s="108"/>
    </row>
    <row r="53" spans="1:9" s="108" customFormat="1" ht="15" customHeight="1">
      <c r="G53" s="120"/>
      <c r="H53" s="120"/>
      <c r="I53" s="121"/>
    </row>
    <row r="54" spans="1:9" s="108" customFormat="1" ht="15" customHeight="1">
      <c r="G54" s="120"/>
      <c r="H54" s="120"/>
      <c r="I54" s="123"/>
    </row>
    <row r="55" spans="1:9" s="108" customFormat="1" ht="15" customHeight="1">
      <c r="A55" s="108" t="s">
        <v>193</v>
      </c>
      <c r="B55" s="120"/>
      <c r="C55" s="120"/>
      <c r="D55" s="120"/>
      <c r="E55" s="500" t="s">
        <v>571</v>
      </c>
      <c r="F55" s="120"/>
      <c r="H55" s="264" t="s">
        <v>293</v>
      </c>
    </row>
    <row r="56" spans="1:9" s="108" customFormat="1" ht="15" customHeight="1">
      <c r="A56" s="108" t="s">
        <v>194</v>
      </c>
      <c r="B56" s="122"/>
      <c r="C56" s="122"/>
      <c r="D56" s="122"/>
      <c r="E56" s="355" t="s">
        <v>326</v>
      </c>
      <c r="F56" s="120"/>
      <c r="H56" s="264" t="s">
        <v>4</v>
      </c>
      <c r="I56" s="123"/>
    </row>
    <row r="57" spans="1:9" s="108" customFormat="1" ht="15" customHeight="1">
      <c r="A57" s="108" t="s">
        <v>195</v>
      </c>
      <c r="B57" s="122"/>
      <c r="C57" s="122"/>
      <c r="D57" s="122"/>
      <c r="E57" s="500" t="s">
        <v>570</v>
      </c>
      <c r="F57" s="120"/>
      <c r="G57" s="110"/>
      <c r="H57" s="110"/>
      <c r="I57" s="110"/>
    </row>
  </sheetData>
  <mergeCells count="10">
    <mergeCell ref="A9:I9"/>
    <mergeCell ref="A11:I11"/>
    <mergeCell ref="A12:I12"/>
    <mergeCell ref="A14:I14"/>
    <mergeCell ref="G17:G18"/>
    <mergeCell ref="H17:I17"/>
    <mergeCell ref="A17:A18"/>
    <mergeCell ref="D17:D18"/>
    <mergeCell ref="E17:E18"/>
    <mergeCell ref="F17:F18"/>
  </mergeCells>
  <phoneticPr fontId="9" type="noConversion"/>
  <printOptions horizontalCentered="1"/>
  <pageMargins left="0.47244094488188981" right="0.15748031496062992" top="0.98425196850393704" bottom="0.98425196850393704" header="0.6692913385826772" footer="1.6535433070866143"/>
  <pageSetup scale="67" firstPageNumber="0" orientation="portrait" horizontalDpi="300" verticalDpi="300" r:id="rId1"/>
  <headerFooter alignWithMargins="0">
    <oddHeader>&amp;R&amp;12&amp;UANEXO H</oddHeader>
    <oddFooter>&amp;C21</oddFooter>
  </headerFooter>
  <drawing r:id="rId2"/>
  <legacyDrawing r:id="rId3"/>
  <oleObjects>
    <oleObject shapeId="13315" r:id="rId4"/>
  </oleObjects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opLeftCell="A25" zoomScale="90" zoomScaleNormal="90" workbookViewId="0">
      <selection activeCell="B30" sqref="B30"/>
    </sheetView>
  </sheetViews>
  <sheetFormatPr baseColWidth="10" defaultColWidth="14.85546875" defaultRowHeight="15"/>
  <cols>
    <col min="1" max="1" width="31.42578125" style="76" customWidth="1"/>
    <col min="2" max="2" width="7.85546875" style="76" customWidth="1"/>
    <col min="3" max="3" width="26.28515625" style="76" customWidth="1"/>
    <col min="4" max="4" width="25.7109375" style="124" customWidth="1"/>
    <col min="5" max="16384" width="14.85546875" style="76"/>
  </cols>
  <sheetData>
    <row r="1" spans="1:4">
      <c r="D1" s="125"/>
    </row>
    <row r="4" spans="1:4">
      <c r="A4"/>
    </row>
    <row r="6" spans="1:4" s="127" customFormat="1" ht="15.75" customHeight="1">
      <c r="A6" s="112"/>
      <c r="B6" s="112"/>
      <c r="C6" s="126"/>
      <c r="D6" s="126"/>
    </row>
    <row r="7" spans="1:4" s="127" customFormat="1" ht="15.75" customHeight="1">
      <c r="A7" s="128"/>
      <c r="B7" s="128"/>
      <c r="C7" s="128"/>
      <c r="D7" s="128"/>
    </row>
    <row r="8" spans="1:4" ht="15.75">
      <c r="A8" s="916" t="s">
        <v>0</v>
      </c>
      <c r="B8" s="916"/>
      <c r="C8" s="916"/>
      <c r="D8" s="916"/>
    </row>
    <row r="9" spans="1:4" s="129" customFormat="1" ht="15" customHeight="1">
      <c r="A9" s="917" t="s">
        <v>564</v>
      </c>
      <c r="B9" s="917"/>
      <c r="C9" s="917"/>
      <c r="D9" s="917"/>
    </row>
    <row r="10" spans="1:4" s="129" customFormat="1" ht="15" customHeight="1">
      <c r="A10" s="918" t="s">
        <v>1</v>
      </c>
      <c r="B10" s="918"/>
      <c r="C10" s="918"/>
      <c r="D10" s="918"/>
    </row>
    <row r="11" spans="1:4" s="129" customFormat="1">
      <c r="A11" s="76"/>
      <c r="B11" s="76"/>
      <c r="C11" s="76"/>
      <c r="D11" s="76"/>
    </row>
    <row r="12" spans="1:4" s="129" customFormat="1" ht="15.75">
      <c r="A12" s="919" t="s">
        <v>196</v>
      </c>
      <c r="B12" s="919"/>
      <c r="C12" s="919"/>
      <c r="D12" s="919"/>
    </row>
    <row r="14" spans="1:4" s="130" customFormat="1" ht="15.75" customHeight="1">
      <c r="A14" s="914" t="s">
        <v>197</v>
      </c>
      <c r="B14" s="914"/>
      <c r="C14" s="914" t="s">
        <v>198</v>
      </c>
      <c r="D14" s="914"/>
    </row>
    <row r="15" spans="1:4" s="130" customFormat="1" ht="15.75" customHeight="1">
      <c r="A15" s="914"/>
      <c r="B15" s="914"/>
      <c r="C15" s="690" t="s">
        <v>568</v>
      </c>
      <c r="D15" s="690" t="s">
        <v>329</v>
      </c>
    </row>
    <row r="16" spans="1:4">
      <c r="A16" s="691"/>
      <c r="B16" s="692"/>
      <c r="C16" s="693"/>
      <c r="D16" s="694"/>
    </row>
    <row r="17" spans="1:11">
      <c r="A17" s="695" t="s">
        <v>199</v>
      </c>
      <c r="B17" s="696"/>
      <c r="C17" s="131">
        <v>50709812527</v>
      </c>
      <c r="D17" s="131">
        <v>46342145319</v>
      </c>
    </row>
    <row r="18" spans="1:11">
      <c r="A18" s="695"/>
      <c r="B18" s="696"/>
      <c r="C18" s="697"/>
      <c r="D18" s="697"/>
    </row>
    <row r="19" spans="1:11">
      <c r="A19" s="695" t="s">
        <v>200</v>
      </c>
      <c r="B19" s="696"/>
      <c r="C19" s="697">
        <v>106038034</v>
      </c>
      <c r="D19" s="697">
        <v>101336460</v>
      </c>
      <c r="F19" s="132"/>
      <c r="G19" s="132"/>
      <c r="H19" s="132"/>
      <c r="I19" s="132"/>
      <c r="J19" s="132"/>
      <c r="K19" s="132"/>
    </row>
    <row r="20" spans="1:11">
      <c r="A20" s="695"/>
      <c r="B20" s="696"/>
      <c r="C20" s="697"/>
      <c r="D20" s="697"/>
    </row>
    <row r="21" spans="1:11">
      <c r="A21" s="695" t="s">
        <v>201</v>
      </c>
      <c r="B21" s="696"/>
      <c r="C21" s="698">
        <v>283</v>
      </c>
      <c r="D21" s="698">
        <v>287</v>
      </c>
    </row>
    <row r="22" spans="1:11">
      <c r="A22" s="695"/>
      <c r="B22" s="696"/>
      <c r="C22" s="699"/>
      <c r="D22" s="699"/>
      <c r="F22" s="132"/>
      <c r="G22" s="132"/>
      <c r="H22" s="132"/>
      <c r="I22" s="132"/>
      <c r="J22" s="132"/>
      <c r="K22" s="132"/>
    </row>
    <row r="23" spans="1:11">
      <c r="A23" s="695" t="s">
        <v>202</v>
      </c>
      <c r="B23" s="696"/>
      <c r="C23" s="698">
        <v>13</v>
      </c>
      <c r="D23" s="698">
        <v>13</v>
      </c>
      <c r="F23" s="132"/>
      <c r="G23" s="132"/>
      <c r="H23" s="132"/>
      <c r="I23" s="132"/>
      <c r="J23" s="132"/>
      <c r="K23" s="132"/>
    </row>
    <row r="24" spans="1:11">
      <c r="A24" s="700"/>
      <c r="B24" s="701"/>
      <c r="C24" s="697"/>
      <c r="D24" s="131"/>
      <c r="F24" s="132"/>
      <c r="G24" s="132"/>
      <c r="H24" s="132"/>
      <c r="I24" s="132"/>
      <c r="J24" s="132"/>
      <c r="K24" s="132"/>
    </row>
    <row r="25" spans="1:11">
      <c r="A25" s="133"/>
      <c r="B25" s="133"/>
      <c r="C25" s="133"/>
      <c r="D25" s="134"/>
      <c r="F25" s="132"/>
      <c r="G25" s="132"/>
      <c r="H25" s="132"/>
      <c r="I25" s="132"/>
      <c r="J25" s="132"/>
      <c r="K25" s="132"/>
    </row>
    <row r="26" spans="1:11">
      <c r="A26" s="132"/>
      <c r="B26" s="132"/>
      <c r="C26" s="132"/>
      <c r="F26" s="132"/>
      <c r="G26" s="132"/>
      <c r="H26" s="132"/>
      <c r="I26" s="132"/>
      <c r="J26" s="132"/>
      <c r="K26" s="132"/>
    </row>
    <row r="27" spans="1:11">
      <c r="B27" s="132"/>
      <c r="C27" s="132"/>
      <c r="F27" s="132"/>
      <c r="G27" s="132"/>
      <c r="H27" s="132"/>
      <c r="I27" s="132"/>
      <c r="J27" s="132"/>
      <c r="K27" s="132"/>
    </row>
    <row r="28" spans="1:11">
      <c r="A28" s="157"/>
      <c r="B28" s="132"/>
      <c r="C28" s="132"/>
      <c r="F28" s="132"/>
      <c r="G28" s="132"/>
      <c r="H28" s="132"/>
      <c r="I28" s="132"/>
      <c r="J28" s="132"/>
      <c r="K28" s="132"/>
    </row>
    <row r="29" spans="1:11">
      <c r="A29" s="132"/>
      <c r="B29" s="132"/>
      <c r="C29" s="132"/>
      <c r="F29" s="132"/>
      <c r="G29" s="132"/>
      <c r="H29" s="132"/>
      <c r="I29" s="132"/>
      <c r="J29" s="132"/>
      <c r="K29" s="132"/>
    </row>
    <row r="30" spans="1:11">
      <c r="A30" s="132"/>
      <c r="B30" s="132"/>
      <c r="C30" s="132"/>
      <c r="F30" s="132"/>
      <c r="G30" s="132"/>
      <c r="H30" s="132"/>
      <c r="I30" s="132"/>
      <c r="J30" s="132"/>
      <c r="K30" s="132"/>
    </row>
    <row r="31" spans="1:11">
      <c r="A31" s="132"/>
      <c r="B31" s="132"/>
      <c r="C31" s="132"/>
      <c r="F31" s="132"/>
      <c r="G31" s="132"/>
      <c r="H31" s="132"/>
      <c r="I31" s="132"/>
      <c r="J31" s="132"/>
      <c r="K31" s="132"/>
    </row>
    <row r="32" spans="1:11">
      <c r="A32" s="132"/>
      <c r="B32" s="132"/>
      <c r="C32" s="132"/>
      <c r="F32" s="132"/>
      <c r="G32" s="132"/>
      <c r="H32" s="132"/>
      <c r="I32" s="132"/>
      <c r="J32" s="132"/>
      <c r="K32" s="132"/>
    </row>
    <row r="33" spans="1:11">
      <c r="A33" s="132"/>
      <c r="B33" s="132"/>
      <c r="C33" s="132"/>
      <c r="F33" s="132"/>
      <c r="G33" s="132"/>
      <c r="H33" s="132"/>
      <c r="I33" s="132"/>
      <c r="J33" s="132"/>
      <c r="K33" s="132"/>
    </row>
    <row r="34" spans="1:11">
      <c r="A34" s="132"/>
      <c r="B34" s="132"/>
      <c r="C34" s="132"/>
      <c r="F34" s="132"/>
      <c r="G34" s="132"/>
      <c r="H34" s="132"/>
      <c r="I34" s="132"/>
      <c r="J34" s="132"/>
      <c r="K34" s="132"/>
    </row>
    <row r="35" spans="1:11">
      <c r="A35" s="132"/>
      <c r="B35" s="132"/>
      <c r="C35" s="132"/>
      <c r="F35" s="132"/>
      <c r="G35" s="132"/>
      <c r="H35" s="132"/>
      <c r="I35" s="132"/>
      <c r="J35" s="132"/>
      <c r="K35" s="132"/>
    </row>
    <row r="36" spans="1:11" s="129" customFormat="1" ht="12.75">
      <c r="A36" s="135"/>
      <c r="B36" s="135"/>
      <c r="C36" s="135"/>
      <c r="D36" s="135"/>
      <c r="F36" s="135"/>
      <c r="G36" s="135"/>
      <c r="H36" s="136"/>
      <c r="I36" s="135"/>
      <c r="J36" s="135"/>
      <c r="K36" s="135"/>
    </row>
    <row r="37" spans="1:11" s="135" customFormat="1" ht="15" customHeight="1">
      <c r="A37" s="135" t="s">
        <v>203</v>
      </c>
      <c r="B37" s="915" t="s">
        <v>571</v>
      </c>
      <c r="C37" s="915"/>
      <c r="D37" s="264" t="s">
        <v>293</v>
      </c>
      <c r="H37" s="137"/>
    </row>
    <row r="38" spans="1:11" s="135" customFormat="1" ht="15" customHeight="1">
      <c r="A38" s="135" t="s">
        <v>204</v>
      </c>
      <c r="B38" s="920" t="s">
        <v>326</v>
      </c>
      <c r="C38" s="920"/>
      <c r="D38" s="264" t="s">
        <v>4</v>
      </c>
      <c r="H38" s="136"/>
    </row>
    <row r="39" spans="1:11" s="135" customFormat="1" ht="15" customHeight="1">
      <c r="B39" s="915" t="s">
        <v>570</v>
      </c>
      <c r="C39" s="915"/>
    </row>
    <row r="40" spans="1:11" s="135" customFormat="1" ht="15" customHeight="1">
      <c r="H40" s="136"/>
    </row>
    <row r="41" spans="1:11" s="135" customFormat="1" ht="12.75">
      <c r="A41" s="136"/>
      <c r="B41" s="136"/>
      <c r="C41" s="136"/>
      <c r="D41" s="136"/>
      <c r="H41" s="136"/>
    </row>
    <row r="42" spans="1:11">
      <c r="F42" s="132"/>
      <c r="G42" s="132"/>
      <c r="H42" s="132"/>
      <c r="I42" s="132"/>
      <c r="J42" s="132"/>
      <c r="K42" s="132"/>
    </row>
  </sheetData>
  <mergeCells count="9">
    <mergeCell ref="A14:B15"/>
    <mergeCell ref="C14:D14"/>
    <mergeCell ref="B39:C39"/>
    <mergeCell ref="A8:D8"/>
    <mergeCell ref="A9:D9"/>
    <mergeCell ref="A10:D10"/>
    <mergeCell ref="A12:D12"/>
    <mergeCell ref="B38:C38"/>
    <mergeCell ref="B37:C37"/>
  </mergeCells>
  <phoneticPr fontId="9" type="noConversion"/>
  <printOptions horizontalCentered="1"/>
  <pageMargins left="0.74803149606299213" right="0.74803149606299213" top="0.70866141732283472" bottom="0.98425196850393704" header="0.70866141732283472" footer="1.3779527559055118"/>
  <pageSetup scale="99" firstPageNumber="0" orientation="portrait" horizontalDpi="300" verticalDpi="300" r:id="rId1"/>
  <headerFooter alignWithMargins="0">
    <oddHeader>&amp;R&amp;12&amp;UANEXO I</oddHeader>
    <oddFooter>&amp;C22</oddFooter>
  </headerFooter>
  <legacyDrawing r:id="rId2"/>
  <oleObjects>
    <oleObject shapeId="14337" r:id="rId3"/>
  </oleObjects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workbookViewId="0">
      <selection activeCell="A9" sqref="A9:E9"/>
    </sheetView>
  </sheetViews>
  <sheetFormatPr baseColWidth="10" defaultColWidth="14.85546875" defaultRowHeight="15"/>
  <cols>
    <col min="1" max="1" width="19.7109375" style="138" customWidth="1"/>
    <col min="2" max="2" width="5.5703125" style="139" customWidth="1"/>
    <col min="3" max="3" width="10.7109375" style="138" customWidth="1"/>
    <col min="4" max="4" width="32.5703125" style="138" customWidth="1"/>
    <col min="5" max="5" width="31.85546875" style="138" customWidth="1"/>
    <col min="6" max="16384" width="14.85546875" style="138"/>
  </cols>
  <sheetData>
    <row r="1" spans="1:5">
      <c r="E1" s="140" t="s">
        <v>205</v>
      </c>
    </row>
    <row r="2" spans="1:5">
      <c r="A2"/>
    </row>
    <row r="5" spans="1:5" ht="18">
      <c r="A5" s="141"/>
      <c r="B5" s="142"/>
      <c r="C5" s="141"/>
      <c r="D5" s="141"/>
      <c r="E5" s="141"/>
    </row>
    <row r="6" spans="1:5" ht="18">
      <c r="A6" s="143"/>
      <c r="B6" s="143"/>
      <c r="C6" s="143"/>
      <c r="D6" s="143"/>
      <c r="E6" s="143"/>
    </row>
    <row r="7" spans="1:5" ht="15.75">
      <c r="A7" s="923" t="s">
        <v>0</v>
      </c>
      <c r="B7" s="923"/>
      <c r="C7" s="923"/>
      <c r="D7" s="923"/>
      <c r="E7" s="923"/>
    </row>
    <row r="8" spans="1:5" s="144" customFormat="1" ht="12.75">
      <c r="A8" s="917" t="s">
        <v>564</v>
      </c>
      <c r="B8" s="917"/>
      <c r="C8" s="917"/>
      <c r="D8" s="917"/>
      <c r="E8" s="917"/>
    </row>
    <row r="9" spans="1:5" s="144" customFormat="1" ht="12.75">
      <c r="A9" s="918" t="s">
        <v>1</v>
      </c>
      <c r="B9" s="918"/>
      <c r="C9" s="918"/>
      <c r="D9" s="918"/>
      <c r="E9" s="918"/>
    </row>
    <row r="10" spans="1:5" s="144" customFormat="1">
      <c r="A10" s="139"/>
      <c r="B10" s="139"/>
      <c r="C10" s="139"/>
      <c r="D10" s="139"/>
      <c r="E10" s="139"/>
    </row>
    <row r="11" spans="1:5" s="144" customFormat="1" ht="15.75">
      <c r="A11" s="923" t="s">
        <v>206</v>
      </c>
      <c r="B11" s="923"/>
      <c r="C11" s="923"/>
      <c r="D11" s="923"/>
      <c r="E11" s="923"/>
    </row>
    <row r="12" spans="1:5" s="144" customFormat="1" ht="15.75">
      <c r="A12" s="160"/>
      <c r="B12" s="160"/>
      <c r="C12" s="160"/>
      <c r="D12" s="160"/>
      <c r="E12" s="160"/>
    </row>
    <row r="14" spans="1:5" s="145" customFormat="1">
      <c r="A14" s="921" t="s">
        <v>207</v>
      </c>
      <c r="B14" s="921"/>
      <c r="C14" s="921"/>
      <c r="D14" s="922" t="s">
        <v>198</v>
      </c>
      <c r="E14" s="922"/>
    </row>
    <row r="15" spans="1:5" s="145" customFormat="1">
      <c r="A15" s="921"/>
      <c r="B15" s="921"/>
      <c r="C15" s="921"/>
      <c r="D15" s="690" t="s">
        <v>568</v>
      </c>
      <c r="E15" s="690" t="s">
        <v>329</v>
      </c>
    </row>
    <row r="16" spans="1:5">
      <c r="A16" s="702"/>
      <c r="B16" s="703"/>
      <c r="C16" s="704"/>
      <c r="D16" s="704"/>
      <c r="E16" s="705"/>
    </row>
    <row r="17" spans="1:5">
      <c r="A17" s="706" t="s">
        <v>208</v>
      </c>
      <c r="B17" s="707" t="s">
        <v>209</v>
      </c>
      <c r="C17" s="708"/>
      <c r="D17" s="709">
        <v>2.56</v>
      </c>
      <c r="E17" s="710">
        <v>2.88</v>
      </c>
    </row>
    <row r="18" spans="1:5">
      <c r="A18" s="706"/>
      <c r="B18" s="707"/>
      <c r="C18" s="708"/>
      <c r="D18" s="710"/>
      <c r="E18" s="711"/>
    </row>
    <row r="19" spans="1:5">
      <c r="A19" s="706" t="s">
        <v>210</v>
      </c>
      <c r="B19" s="707" t="s">
        <v>211</v>
      </c>
      <c r="C19" s="708"/>
      <c r="D19" s="710">
        <v>0.41</v>
      </c>
      <c r="E19" s="710">
        <v>0.36</v>
      </c>
    </row>
    <row r="20" spans="1:5">
      <c r="A20" s="706"/>
      <c r="B20" s="707"/>
      <c r="C20" s="708"/>
      <c r="D20" s="710"/>
      <c r="E20" s="711"/>
    </row>
    <row r="21" spans="1:5">
      <c r="A21" s="706" t="s">
        <v>212</v>
      </c>
      <c r="B21" s="707" t="s">
        <v>213</v>
      </c>
      <c r="C21" s="708"/>
      <c r="D21" s="710">
        <v>0.05</v>
      </c>
      <c r="E21" s="710">
        <v>0.02</v>
      </c>
    </row>
    <row r="22" spans="1:5">
      <c r="A22" s="712"/>
      <c r="B22" s="713"/>
      <c r="C22" s="714"/>
      <c r="D22" s="715"/>
      <c r="E22" s="716"/>
    </row>
    <row r="23" spans="1:5">
      <c r="A23" s="147"/>
      <c r="B23" s="146"/>
      <c r="C23" s="147"/>
      <c r="D23" s="147"/>
      <c r="E23" s="147"/>
    </row>
    <row r="24" spans="1:5">
      <c r="A24" s="148"/>
      <c r="B24" s="149"/>
      <c r="C24" s="148"/>
      <c r="D24" s="148"/>
      <c r="E24" s="148"/>
    </row>
    <row r="25" spans="1:5">
      <c r="A25" s="148"/>
      <c r="B25" s="149"/>
      <c r="C25" s="148"/>
      <c r="D25" s="148"/>
      <c r="E25" s="148"/>
    </row>
    <row r="26" spans="1:5">
      <c r="A26" s="148"/>
      <c r="B26" s="149"/>
      <c r="C26" s="148"/>
      <c r="D26" s="148"/>
      <c r="E26" s="148"/>
    </row>
    <row r="27" spans="1:5" s="144" customFormat="1" ht="12.75">
      <c r="A27" s="150" t="s">
        <v>214</v>
      </c>
      <c r="B27" s="151"/>
      <c r="C27" s="150"/>
      <c r="D27" s="150" t="s">
        <v>215</v>
      </c>
      <c r="E27" s="150" t="s">
        <v>216</v>
      </c>
    </row>
    <row r="28" spans="1:5" s="144" customFormat="1" ht="12.75">
      <c r="A28" s="150" t="s">
        <v>217</v>
      </c>
      <c r="B28" s="151"/>
      <c r="C28" s="150"/>
      <c r="D28" s="150" t="s">
        <v>218</v>
      </c>
      <c r="E28" s="150" t="s">
        <v>219</v>
      </c>
    </row>
    <row r="29" spans="1:5">
      <c r="A29" s="148"/>
      <c r="B29" s="149"/>
      <c r="C29" s="148"/>
      <c r="D29" s="148"/>
      <c r="E29" s="148"/>
    </row>
    <row r="30" spans="1:5">
      <c r="A30" s="148"/>
      <c r="B30" s="149"/>
      <c r="C30" s="148"/>
      <c r="D30" s="148"/>
      <c r="E30" s="148"/>
    </row>
    <row r="31" spans="1:5">
      <c r="A31" s="148"/>
      <c r="B31" s="149"/>
      <c r="C31" s="148"/>
      <c r="D31" s="148"/>
      <c r="E31" s="148"/>
    </row>
    <row r="32" spans="1:5">
      <c r="A32" s="157"/>
      <c r="B32" s="149"/>
      <c r="C32" s="148"/>
      <c r="D32" s="148"/>
      <c r="E32" s="148"/>
    </row>
    <row r="33" spans="1:12">
      <c r="A33" s="148"/>
      <c r="B33" s="149"/>
      <c r="C33" s="148"/>
      <c r="D33" s="148"/>
      <c r="E33" s="148"/>
    </row>
    <row r="34" spans="1:12">
      <c r="A34" s="148"/>
      <c r="B34" s="149"/>
      <c r="C34" s="148"/>
      <c r="D34" s="148"/>
      <c r="E34" s="148"/>
    </row>
    <row r="35" spans="1:12">
      <c r="A35" s="148"/>
      <c r="B35" s="149"/>
      <c r="C35" s="148"/>
      <c r="D35" s="148"/>
      <c r="E35" s="148"/>
    </row>
    <row r="36" spans="1:12">
      <c r="A36" s="148"/>
      <c r="B36" s="149"/>
      <c r="C36" s="148"/>
      <c r="D36" s="148"/>
      <c r="E36" s="148"/>
    </row>
    <row r="37" spans="1:12">
      <c r="A37" s="148"/>
      <c r="B37" s="149"/>
      <c r="C37" s="148"/>
      <c r="D37" s="148"/>
      <c r="E37" s="152"/>
      <c r="G37" s="148"/>
      <c r="H37" s="148"/>
      <c r="I37" s="148"/>
      <c r="J37" s="148"/>
      <c r="K37" s="148"/>
      <c r="L37" s="148"/>
    </row>
    <row r="38" spans="1:12" s="144" customFormat="1" ht="12.75">
      <c r="A38" s="150"/>
      <c r="B38" s="151"/>
      <c r="C38" s="150"/>
      <c r="D38" s="150"/>
      <c r="E38" s="150"/>
      <c r="G38" s="150"/>
      <c r="H38" s="150"/>
      <c r="I38" s="153"/>
      <c r="J38" s="150"/>
      <c r="K38" s="150"/>
      <c r="L38" s="150"/>
    </row>
    <row r="39" spans="1:12" s="150" customFormat="1" ht="15" customHeight="1">
      <c r="A39" s="154" t="s">
        <v>220</v>
      </c>
      <c r="B39" s="151"/>
      <c r="C39" s="151"/>
      <c r="D39" s="501" t="s">
        <v>571</v>
      </c>
      <c r="E39" s="264" t="s">
        <v>293</v>
      </c>
      <c r="I39" s="155"/>
    </row>
    <row r="40" spans="1:12" s="150" customFormat="1" ht="15" customHeight="1">
      <c r="A40" s="154" t="s">
        <v>221</v>
      </c>
      <c r="B40" s="151"/>
      <c r="C40" s="151"/>
      <c r="D40" s="355" t="s">
        <v>326</v>
      </c>
      <c r="E40" s="264" t="s">
        <v>4</v>
      </c>
      <c r="I40" s="156"/>
    </row>
    <row r="41" spans="1:12" s="150" customFormat="1" ht="15" customHeight="1">
      <c r="A41" s="150" t="s">
        <v>222</v>
      </c>
      <c r="B41" s="151"/>
      <c r="D41" s="501" t="s">
        <v>570</v>
      </c>
    </row>
    <row r="42" spans="1:12" s="150" customFormat="1" ht="15" customHeight="1">
      <c r="A42" s="151"/>
      <c r="B42" s="151"/>
      <c r="C42" s="151"/>
      <c r="D42" s="151"/>
    </row>
    <row r="43" spans="1:12" s="150" customFormat="1" ht="15" customHeight="1">
      <c r="B43" s="151"/>
      <c r="D43" s="151"/>
    </row>
    <row r="44" spans="1:12" s="150" customFormat="1" ht="15" customHeight="1">
      <c r="B44" s="151"/>
      <c r="D44" s="151"/>
    </row>
  </sheetData>
  <mergeCells count="6">
    <mergeCell ref="A14:C15"/>
    <mergeCell ref="D14:E14"/>
    <mergeCell ref="A7:E7"/>
    <mergeCell ref="A8:E8"/>
    <mergeCell ref="A9:E9"/>
    <mergeCell ref="A11:E11"/>
  </mergeCells>
  <phoneticPr fontId="9" type="noConversion"/>
  <printOptions horizontalCentered="1"/>
  <pageMargins left="0.43307086614173229" right="0.74803149606299213" top="0.43307086614173229" bottom="0.98425196850393704" header="0.39370078740157483" footer="1.05"/>
  <pageSetup scale="94" firstPageNumber="0" orientation="portrait" horizontalDpi="300" verticalDpi="300" r:id="rId1"/>
  <headerFooter alignWithMargins="0">
    <oddFooter>&amp;C23</oddFooter>
  </headerFooter>
  <ignoredErrors>
    <ignoredError sqref="B17 B19 B21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5:E123"/>
  <sheetViews>
    <sheetView topLeftCell="A72" workbookViewId="0">
      <selection activeCell="D78" sqref="D78"/>
    </sheetView>
  </sheetViews>
  <sheetFormatPr baseColWidth="10" defaultRowHeight="12.75"/>
  <cols>
    <col min="1" max="1" width="30.28515625" style="212" customWidth="1"/>
    <col min="2" max="2" width="16.28515625" style="212" customWidth="1"/>
    <col min="3" max="3" width="15.140625" style="212" customWidth="1"/>
    <col min="4" max="4" width="16" style="212" customWidth="1"/>
    <col min="5" max="16384" width="11.42578125" style="212"/>
  </cols>
  <sheetData>
    <row r="5" spans="1:5">
      <c r="A5" s="717" t="s">
        <v>239</v>
      </c>
      <c r="B5" s="718"/>
      <c r="E5"/>
    </row>
    <row r="6" spans="1:5">
      <c r="A6" s="718"/>
      <c r="B6" s="718"/>
      <c r="E6"/>
    </row>
    <row r="7" spans="1:5">
      <c r="A7" s="717" t="s">
        <v>554</v>
      </c>
      <c r="B7" s="718"/>
      <c r="E7"/>
    </row>
    <row r="8" spans="1:5">
      <c r="A8" s="718"/>
      <c r="B8" s="718"/>
      <c r="E8"/>
    </row>
    <row r="9" spans="1:5">
      <c r="A9" s="717" t="s">
        <v>333</v>
      </c>
      <c r="B9" s="718"/>
      <c r="E9"/>
    </row>
    <row r="10" spans="1:5" ht="15">
      <c r="A10" s="717" t="s">
        <v>334</v>
      </c>
      <c r="D10" s="719"/>
      <c r="E10"/>
    </row>
    <row r="11" spans="1:5" ht="15">
      <c r="D11" s="719"/>
      <c r="E11"/>
    </row>
    <row r="12" spans="1:5" ht="15">
      <c r="A12" s="545" t="s">
        <v>335</v>
      </c>
      <c r="B12" s="720"/>
      <c r="C12" s="720"/>
      <c r="D12" s="719"/>
      <c r="E12"/>
    </row>
    <row r="13" spans="1:5" ht="15">
      <c r="B13" s="720"/>
      <c r="C13" s="720"/>
      <c r="D13" s="719"/>
      <c r="E13"/>
    </row>
    <row r="14" spans="1:5">
      <c r="A14" s="717" t="s">
        <v>336</v>
      </c>
      <c r="B14" s="721" t="s">
        <v>337</v>
      </c>
      <c r="C14" s="722" t="s">
        <v>338</v>
      </c>
      <c r="D14" s="723"/>
      <c r="E14"/>
    </row>
    <row r="15" spans="1:5" ht="15">
      <c r="A15" s="212" t="s">
        <v>339</v>
      </c>
      <c r="B15" s="385">
        <v>31162800000</v>
      </c>
      <c r="C15" s="724">
        <f>B15/50000000000*100</f>
        <v>62.325600000000001</v>
      </c>
      <c r="D15" s="719"/>
      <c r="E15"/>
    </row>
    <row r="16" spans="1:5" ht="15">
      <c r="A16" s="212" t="s">
        <v>340</v>
      </c>
      <c r="B16" s="385">
        <v>14643400000</v>
      </c>
      <c r="C16" s="724">
        <f>B16/50000000000*100</f>
        <v>29.286800000000003</v>
      </c>
      <c r="D16" s="719"/>
      <c r="E16"/>
    </row>
    <row r="17" spans="1:5">
      <c r="A17" s="545"/>
      <c r="B17" s="725"/>
      <c r="C17" s="725"/>
      <c r="D17" s="545"/>
      <c r="E17"/>
    </row>
    <row r="18" spans="1:5">
      <c r="A18" s="212" t="s">
        <v>341</v>
      </c>
      <c r="B18" s="720"/>
      <c r="C18" s="720"/>
      <c r="E18"/>
    </row>
    <row r="19" spans="1:5">
      <c r="B19" s="720"/>
      <c r="C19" s="720"/>
      <c r="E19"/>
    </row>
    <row r="20" spans="1:5">
      <c r="A20" s="717" t="s">
        <v>342</v>
      </c>
      <c r="B20" s="721" t="s">
        <v>337</v>
      </c>
      <c r="C20" s="722" t="s">
        <v>338</v>
      </c>
      <c r="E20"/>
    </row>
    <row r="21" spans="1:5">
      <c r="A21" s="385" t="s">
        <v>343</v>
      </c>
      <c r="B21" s="385"/>
      <c r="C21" s="724"/>
      <c r="E21"/>
    </row>
    <row r="22" spans="1:5">
      <c r="A22" s="545"/>
      <c r="B22" s="725"/>
      <c r="C22" s="725"/>
      <c r="E22"/>
    </row>
    <row r="23" spans="1:5">
      <c r="A23" s="212" t="s">
        <v>344</v>
      </c>
      <c r="B23" s="726"/>
      <c r="C23" s="726"/>
      <c r="E23"/>
    </row>
    <row r="24" spans="1:5">
      <c r="B24" s="726"/>
      <c r="C24" s="726"/>
      <c r="E24"/>
    </row>
    <row r="25" spans="1:5">
      <c r="A25" s="717" t="s">
        <v>342</v>
      </c>
      <c r="B25" s="721" t="s">
        <v>337</v>
      </c>
      <c r="C25" s="722" t="s">
        <v>338</v>
      </c>
      <c r="E25"/>
    </row>
    <row r="26" spans="1:5">
      <c r="A26" s="212" t="s">
        <v>339</v>
      </c>
      <c r="B26" s="385">
        <v>31162800000</v>
      </c>
      <c r="C26" s="724">
        <f>B26/50000000000*100</f>
        <v>62.325600000000001</v>
      </c>
      <c r="E26"/>
    </row>
    <row r="27" spans="1:5">
      <c r="A27" s="212" t="s">
        <v>340</v>
      </c>
      <c r="B27" s="385">
        <v>14643400000</v>
      </c>
      <c r="C27" s="724">
        <f>B27/50000000000*100</f>
        <v>29.286800000000003</v>
      </c>
      <c r="E27"/>
    </row>
    <row r="28" spans="1:5">
      <c r="A28" s="717"/>
      <c r="B28" s="385"/>
      <c r="E28"/>
    </row>
    <row r="29" spans="1:5">
      <c r="A29" s="212" t="s">
        <v>345</v>
      </c>
      <c r="B29" s="385"/>
      <c r="E29"/>
    </row>
    <row r="30" spans="1:5">
      <c r="B30" s="385"/>
      <c r="E30"/>
    </row>
    <row r="31" spans="1:5">
      <c r="A31" s="717" t="s">
        <v>346</v>
      </c>
      <c r="B31" s="727" t="s">
        <v>347</v>
      </c>
      <c r="E31"/>
    </row>
    <row r="32" spans="1:5">
      <c r="A32" s="212" t="s">
        <v>348</v>
      </c>
      <c r="B32" s="385" t="s">
        <v>349</v>
      </c>
      <c r="E32"/>
    </row>
    <row r="33" spans="1:5">
      <c r="A33" s="212" t="s">
        <v>350</v>
      </c>
      <c r="B33" s="385" t="s">
        <v>349</v>
      </c>
      <c r="E33"/>
    </row>
    <row r="34" spans="1:5">
      <c r="A34" s="212" t="s">
        <v>351</v>
      </c>
      <c r="B34" s="385" t="s">
        <v>349</v>
      </c>
      <c r="E34"/>
    </row>
    <row r="35" spans="1:5">
      <c r="A35" s="212" t="s">
        <v>352</v>
      </c>
      <c r="B35" s="385" t="s">
        <v>353</v>
      </c>
      <c r="E35"/>
    </row>
    <row r="36" spans="1:5">
      <c r="A36" s="212" t="s">
        <v>354</v>
      </c>
      <c r="B36" s="385" t="s">
        <v>355</v>
      </c>
      <c r="E36"/>
    </row>
    <row r="37" spans="1:5">
      <c r="A37" s="212" t="s">
        <v>356</v>
      </c>
      <c r="B37" s="385" t="s">
        <v>357</v>
      </c>
      <c r="E37"/>
    </row>
    <row r="38" spans="1:5">
      <c r="A38" s="212" t="s">
        <v>358</v>
      </c>
      <c r="B38" s="385" t="s">
        <v>359</v>
      </c>
      <c r="E38"/>
    </row>
    <row r="39" spans="1:5">
      <c r="B39" s="385"/>
      <c r="E39"/>
    </row>
    <row r="40" spans="1:5">
      <c r="A40" s="212" t="s">
        <v>360</v>
      </c>
      <c r="B40" s="385"/>
      <c r="E40"/>
    </row>
    <row r="41" spans="1:5">
      <c r="A41" s="212" t="s">
        <v>361</v>
      </c>
      <c r="B41" s="385"/>
      <c r="E41"/>
    </row>
    <row r="42" spans="1:5">
      <c r="A42" s="212" t="s">
        <v>362</v>
      </c>
      <c r="B42" s="385"/>
      <c r="E42"/>
    </row>
    <row r="43" spans="1:5">
      <c r="B43" s="385"/>
      <c r="E43"/>
    </row>
    <row r="44" spans="1:5">
      <c r="A44" s="717" t="s">
        <v>346</v>
      </c>
      <c r="B44" s="721" t="s">
        <v>337</v>
      </c>
      <c r="C44" s="722" t="s">
        <v>338</v>
      </c>
      <c r="D44" s="723"/>
      <c r="E44"/>
    </row>
    <row r="45" spans="1:5">
      <c r="A45" s="212" t="s">
        <v>363</v>
      </c>
      <c r="B45" s="385">
        <v>2149150000</v>
      </c>
      <c r="C45" s="724">
        <f>B45/50000000000*100</f>
        <v>4.2983000000000002</v>
      </c>
      <c r="E45"/>
    </row>
    <row r="46" spans="1:5">
      <c r="A46" s="212" t="s">
        <v>364</v>
      </c>
      <c r="B46" s="385">
        <v>1977450000</v>
      </c>
      <c r="C46" s="724">
        <f>B46/50000000000*100</f>
        <v>3.9549000000000003</v>
      </c>
      <c r="E46"/>
    </row>
    <row r="47" spans="1:5">
      <c r="A47" s="212" t="s">
        <v>365</v>
      </c>
      <c r="B47" s="385">
        <v>13350000</v>
      </c>
      <c r="C47" s="724">
        <f>B47/50000000000*100</f>
        <v>2.6699999999999998E-2</v>
      </c>
      <c r="E47"/>
    </row>
    <row r="48" spans="1:5">
      <c r="A48" s="212" t="s">
        <v>366</v>
      </c>
      <c r="B48" s="385">
        <v>13350000</v>
      </c>
      <c r="C48" s="724">
        <f>B48/50000000000*100</f>
        <v>2.6699999999999998E-2</v>
      </c>
      <c r="E48"/>
    </row>
    <row r="49" spans="1:5">
      <c r="A49" s="212" t="s">
        <v>367</v>
      </c>
      <c r="B49" s="385">
        <v>1750000</v>
      </c>
      <c r="C49" s="724">
        <f>B49/50000000000*100</f>
        <v>3.4999999999999996E-3</v>
      </c>
      <c r="E49"/>
    </row>
    <row r="50" spans="1:5">
      <c r="B50" s="385"/>
      <c r="E50"/>
    </row>
    <row r="51" spans="1:5">
      <c r="A51" s="717" t="s">
        <v>368</v>
      </c>
      <c r="B51" s="385"/>
      <c r="E51"/>
    </row>
    <row r="52" spans="1:5">
      <c r="A52" s="212" t="s">
        <v>369</v>
      </c>
      <c r="B52" s="385"/>
      <c r="E52"/>
    </row>
    <row r="53" spans="1:5">
      <c r="A53" s="212" t="s">
        <v>370</v>
      </c>
      <c r="B53" s="385"/>
      <c r="E53"/>
    </row>
    <row r="54" spans="1:5">
      <c r="B54" s="385"/>
      <c r="E54"/>
    </row>
    <row r="55" spans="1:5">
      <c r="A55" s="717" t="s">
        <v>371</v>
      </c>
      <c r="B55" s="721" t="s">
        <v>372</v>
      </c>
      <c r="C55" s="722" t="s">
        <v>373</v>
      </c>
      <c r="E55"/>
    </row>
    <row r="56" spans="1:5">
      <c r="A56" s="385" t="s">
        <v>343</v>
      </c>
      <c r="B56" s="385"/>
      <c r="E56"/>
    </row>
    <row r="57" spans="1:5">
      <c r="B57" s="385"/>
      <c r="E57"/>
    </row>
    <row r="58" spans="1:5">
      <c r="A58" s="212" t="s">
        <v>374</v>
      </c>
      <c r="B58" s="385"/>
      <c r="E58"/>
    </row>
    <row r="59" spans="1:5">
      <c r="A59" s="212" t="s">
        <v>375</v>
      </c>
      <c r="B59" s="385"/>
      <c r="E59"/>
    </row>
    <row r="60" spans="1:5">
      <c r="B60" s="385"/>
      <c r="E60"/>
    </row>
    <row r="61" spans="1:5">
      <c r="A61" s="717" t="s">
        <v>371</v>
      </c>
      <c r="B61" s="721" t="s">
        <v>376</v>
      </c>
      <c r="C61" s="722" t="s">
        <v>377</v>
      </c>
      <c r="D61" s="720" t="s">
        <v>378</v>
      </c>
      <c r="E61"/>
    </row>
    <row r="62" spans="1:5">
      <c r="B62" s="727" t="s">
        <v>379</v>
      </c>
      <c r="D62" s="720" t="s">
        <v>380</v>
      </c>
      <c r="E62"/>
    </row>
    <row r="63" spans="1:5">
      <c r="A63" s="385" t="s">
        <v>343</v>
      </c>
      <c r="B63" s="385"/>
      <c r="E63"/>
    </row>
    <row r="64" spans="1:5">
      <c r="B64" s="385"/>
      <c r="E64"/>
    </row>
    <row r="65" spans="1:5" ht="68.25" customHeight="1">
      <c r="A65" s="212" t="s">
        <v>381</v>
      </c>
      <c r="B65" s="385"/>
      <c r="E65"/>
    </row>
    <row r="66" spans="1:5">
      <c r="B66" s="385"/>
      <c r="E66"/>
    </row>
    <row r="67" spans="1:5">
      <c r="A67" s="717" t="s">
        <v>382</v>
      </c>
      <c r="B67" s="727" t="s">
        <v>383</v>
      </c>
      <c r="C67" s="720" t="s">
        <v>384</v>
      </c>
      <c r="E67"/>
    </row>
    <row r="68" spans="1:5">
      <c r="A68" s="385" t="s">
        <v>343</v>
      </c>
      <c r="B68" s="385"/>
      <c r="E68"/>
    </row>
    <row r="69" spans="1:5">
      <c r="B69" s="385"/>
      <c r="E69"/>
    </row>
    <row r="70" spans="1:5">
      <c r="A70" s="212" t="s">
        <v>385</v>
      </c>
      <c r="B70" s="385"/>
      <c r="E70"/>
    </row>
    <row r="71" spans="1:5">
      <c r="B71" s="385"/>
      <c r="E71"/>
    </row>
    <row r="72" spans="1:5">
      <c r="A72" s="717" t="s">
        <v>386</v>
      </c>
      <c r="B72" s="727"/>
      <c r="C72" s="207" t="s">
        <v>387</v>
      </c>
      <c r="E72"/>
    </row>
    <row r="73" spans="1:5">
      <c r="A73" s="212" t="s">
        <v>388</v>
      </c>
      <c r="B73" s="385"/>
      <c r="C73" s="212" t="s">
        <v>389</v>
      </c>
      <c r="E73"/>
    </row>
    <row r="74" spans="1:5">
      <c r="A74" s="212" t="s">
        <v>390</v>
      </c>
      <c r="B74" s="385"/>
      <c r="C74" s="212" t="s">
        <v>391</v>
      </c>
      <c r="E74"/>
    </row>
    <row r="75" spans="1:5">
      <c r="A75" s="212" t="s">
        <v>228</v>
      </c>
      <c r="B75" s="385"/>
      <c r="C75" s="212" t="s">
        <v>389</v>
      </c>
      <c r="E75"/>
    </row>
    <row r="76" spans="1:5">
      <c r="A76" s="212" t="s">
        <v>392</v>
      </c>
      <c r="B76" s="385"/>
      <c r="C76" s="212" t="s">
        <v>389</v>
      </c>
      <c r="E76"/>
    </row>
    <row r="77" spans="1:5">
      <c r="B77" s="385"/>
      <c r="E77"/>
    </row>
    <row r="78" spans="1:5">
      <c r="A78" s="212" t="s">
        <v>393</v>
      </c>
      <c r="B78" s="385"/>
      <c r="E78"/>
    </row>
    <row r="79" spans="1:5">
      <c r="B79" s="385"/>
      <c r="E79"/>
    </row>
    <row r="80" spans="1:5">
      <c r="A80" s="717" t="s">
        <v>394</v>
      </c>
      <c r="B80" s="385"/>
      <c r="E80"/>
    </row>
    <row r="81" spans="1:5">
      <c r="A81" s="717" t="s">
        <v>395</v>
      </c>
      <c r="B81" s="385"/>
      <c r="E81"/>
    </row>
    <row r="82" spans="1:5">
      <c r="A82" s="717" t="s">
        <v>396</v>
      </c>
      <c r="B82" s="727" t="s">
        <v>575</v>
      </c>
      <c r="C82" s="727" t="s">
        <v>405</v>
      </c>
      <c r="E82"/>
    </row>
    <row r="83" spans="1:5">
      <c r="A83" s="545" t="s">
        <v>388</v>
      </c>
      <c r="B83" s="385">
        <v>0</v>
      </c>
      <c r="C83" s="385">
        <v>8135170</v>
      </c>
      <c r="E83"/>
    </row>
    <row r="84" spans="1:5">
      <c r="A84" s="212" t="s">
        <v>574</v>
      </c>
      <c r="B84" s="385">
        <v>202833297</v>
      </c>
      <c r="C84" s="385">
        <v>6747993</v>
      </c>
      <c r="E84"/>
    </row>
    <row r="85" spans="1:5">
      <c r="A85" s="545" t="s">
        <v>228</v>
      </c>
      <c r="B85" s="385">
        <v>132262046</v>
      </c>
      <c r="C85" s="385">
        <v>178170772</v>
      </c>
      <c r="E85"/>
    </row>
    <row r="86" spans="1:5">
      <c r="A86" s="728" t="s">
        <v>397</v>
      </c>
      <c r="B86" s="729">
        <v>0</v>
      </c>
      <c r="C86" s="729"/>
      <c r="E86"/>
    </row>
    <row r="87" spans="1:5">
      <c r="B87" s="730">
        <f>SUM(B83:B86)</f>
        <v>335095343</v>
      </c>
      <c r="C87" s="730">
        <f>SUM(C83:C86)</f>
        <v>193053935</v>
      </c>
      <c r="E87"/>
    </row>
    <row r="88" spans="1:5">
      <c r="B88" s="385"/>
      <c r="C88" s="385"/>
      <c r="E88"/>
    </row>
    <row r="89" spans="1:5">
      <c r="A89" s="717" t="s">
        <v>398</v>
      </c>
      <c r="B89" s="385"/>
      <c r="C89" s="385"/>
      <c r="E89"/>
    </row>
    <row r="90" spans="1:5">
      <c r="A90" s="717" t="s">
        <v>396</v>
      </c>
      <c r="B90" s="727" t="s">
        <v>575</v>
      </c>
      <c r="C90" s="727" t="s">
        <v>405</v>
      </c>
      <c r="E90"/>
    </row>
    <row r="91" spans="1:5">
      <c r="A91" s="545" t="s">
        <v>388</v>
      </c>
      <c r="B91" s="385">
        <v>10134389</v>
      </c>
      <c r="C91" s="385">
        <v>9651348</v>
      </c>
      <c r="E91"/>
    </row>
    <row r="92" spans="1:5">
      <c r="A92" s="212" t="s">
        <v>574</v>
      </c>
      <c r="B92" s="385">
        <v>9050000</v>
      </c>
      <c r="C92" s="385">
        <v>1715500</v>
      </c>
      <c r="E92"/>
    </row>
    <row r="93" spans="1:5">
      <c r="A93" s="212" t="s">
        <v>576</v>
      </c>
      <c r="B93" s="385">
        <v>15000000</v>
      </c>
      <c r="C93" s="385">
        <v>0</v>
      </c>
      <c r="E93"/>
    </row>
    <row r="94" spans="1:5">
      <c r="A94" s="731" t="s">
        <v>228</v>
      </c>
      <c r="B94" s="729">
        <v>21140000</v>
      </c>
      <c r="C94" s="729">
        <v>0</v>
      </c>
      <c r="E94"/>
    </row>
    <row r="95" spans="1:5">
      <c r="B95" s="730">
        <f>SUM(B91:B94)</f>
        <v>55324389</v>
      </c>
      <c r="C95" s="730">
        <f>SUM(C91:C94)</f>
        <v>11366848</v>
      </c>
      <c r="E95"/>
    </row>
    <row r="96" spans="1:5">
      <c r="B96" s="385"/>
      <c r="C96" s="385"/>
      <c r="E96"/>
    </row>
    <row r="97" spans="1:5">
      <c r="A97" s="717" t="s">
        <v>399</v>
      </c>
      <c r="B97" s="385"/>
      <c r="C97" s="385"/>
      <c r="E97"/>
    </row>
    <row r="98" spans="1:5">
      <c r="A98" s="717" t="s">
        <v>400</v>
      </c>
      <c r="B98" s="727" t="s">
        <v>575</v>
      </c>
      <c r="C98" s="727" t="s">
        <v>405</v>
      </c>
      <c r="E98"/>
    </row>
    <row r="99" spans="1:5">
      <c r="A99" s="545" t="s">
        <v>388</v>
      </c>
      <c r="B99" s="385">
        <v>0</v>
      </c>
      <c r="C99" s="385">
        <f>7395609</f>
        <v>7395609</v>
      </c>
      <c r="E99"/>
    </row>
    <row r="100" spans="1:5">
      <c r="A100" s="212" t="s">
        <v>574</v>
      </c>
      <c r="B100" s="385">
        <v>32549650</v>
      </c>
      <c r="C100" s="385">
        <f>7617660+22412557+472985264</f>
        <v>503015481</v>
      </c>
      <c r="E100"/>
    </row>
    <row r="101" spans="1:5">
      <c r="A101" s="545" t="s">
        <v>228</v>
      </c>
      <c r="B101" s="385">
        <v>435908210</v>
      </c>
      <c r="C101" s="385">
        <f>128696889+160066750+161653675</f>
        <v>450417314</v>
      </c>
      <c r="E101"/>
    </row>
    <row r="102" spans="1:5">
      <c r="A102" s="545" t="s">
        <v>401</v>
      </c>
      <c r="B102" s="385">
        <v>0</v>
      </c>
      <c r="C102" s="385">
        <v>0</v>
      </c>
      <c r="E102"/>
    </row>
    <row r="103" spans="1:5">
      <c r="A103" s="728" t="s">
        <v>397</v>
      </c>
      <c r="B103" s="729">
        <v>47446238</v>
      </c>
      <c r="C103" s="729">
        <f>843553+181349</f>
        <v>1024902</v>
      </c>
      <c r="E103"/>
    </row>
    <row r="104" spans="1:5">
      <c r="B104" s="730">
        <f>SUM(B99:B103)</f>
        <v>515904098</v>
      </c>
      <c r="C104" s="730">
        <f>SUM(C99:C103)</f>
        <v>961853306</v>
      </c>
      <c r="E104"/>
    </row>
    <row r="105" spans="1:5">
      <c r="B105" s="385"/>
      <c r="C105" s="385"/>
      <c r="E105"/>
    </row>
    <row r="106" spans="1:5">
      <c r="A106" s="717" t="s">
        <v>402</v>
      </c>
      <c r="B106" s="385"/>
      <c r="C106" s="385"/>
      <c r="E106"/>
    </row>
    <row r="107" spans="1:5">
      <c r="A107" s="717" t="s">
        <v>403</v>
      </c>
      <c r="B107" s="727" t="s">
        <v>575</v>
      </c>
      <c r="C107" s="727" t="s">
        <v>405</v>
      </c>
      <c r="E107"/>
    </row>
    <row r="108" spans="1:5">
      <c r="A108" s="545" t="s">
        <v>388</v>
      </c>
      <c r="B108" s="385">
        <v>21623152</v>
      </c>
      <c r="C108" s="385">
        <f>2836246+6305521+10614863</f>
        <v>19756630</v>
      </c>
      <c r="E108"/>
    </row>
    <row r="109" spans="1:5">
      <c r="A109" s="212" t="s">
        <v>574</v>
      </c>
      <c r="B109" s="385">
        <v>135181544</v>
      </c>
      <c r="C109" s="385">
        <f>19293738+894545+1377728</f>
        <v>21566011</v>
      </c>
      <c r="E109"/>
    </row>
    <row r="110" spans="1:5">
      <c r="A110" s="545" t="s">
        <v>228</v>
      </c>
      <c r="B110" s="385">
        <v>21081818</v>
      </c>
      <c r="C110" s="385">
        <f>3272546</f>
        <v>3272546</v>
      </c>
      <c r="E110"/>
    </row>
    <row r="111" spans="1:5">
      <c r="A111" s="731" t="s">
        <v>401</v>
      </c>
      <c r="B111" s="729">
        <v>49090910</v>
      </c>
      <c r="C111" s="729">
        <f>11818182+11818182</f>
        <v>23636364</v>
      </c>
      <c r="E111"/>
    </row>
    <row r="112" spans="1:5">
      <c r="B112" s="730">
        <f>SUM(B108:B111)</f>
        <v>226977424</v>
      </c>
      <c r="C112" s="730">
        <f>SUM(C108:C111)</f>
        <v>68231551</v>
      </c>
      <c r="E112"/>
    </row>
    <row r="113" spans="1:5">
      <c r="A113"/>
      <c r="B113" s="385"/>
      <c r="C113" s="385"/>
      <c r="D113"/>
      <c r="E113"/>
    </row>
    <row r="114" spans="1:5">
      <c r="A114"/>
      <c r="B114" s="364"/>
      <c r="C114" s="364"/>
      <c r="D114"/>
      <c r="E114"/>
    </row>
    <row r="115" spans="1:5">
      <c r="A115"/>
      <c r="B115" s="364"/>
      <c r="C115" s="364"/>
      <c r="D115"/>
      <c r="E115"/>
    </row>
    <row r="116" spans="1:5">
      <c r="A116"/>
      <c r="B116" s="364"/>
      <c r="C116" s="364"/>
      <c r="D116"/>
      <c r="E116"/>
    </row>
    <row r="117" spans="1:5">
      <c r="A117"/>
      <c r="B117" s="364"/>
      <c r="C117" s="364"/>
      <c r="D117"/>
      <c r="E117"/>
    </row>
    <row r="118" spans="1:5">
      <c r="A118"/>
      <c r="B118" s="364"/>
      <c r="C118" s="364"/>
      <c r="D118"/>
      <c r="E118"/>
    </row>
    <row r="119" spans="1:5">
      <c r="A119"/>
      <c r="B119" s="364"/>
      <c r="C119" s="364"/>
      <c r="D119"/>
      <c r="E119"/>
    </row>
    <row r="120" spans="1:5">
      <c r="A120" t="s">
        <v>129</v>
      </c>
      <c r="B120" s="500" t="s">
        <v>571</v>
      </c>
      <c r="C120"/>
      <c r="D120" s="365" t="s">
        <v>293</v>
      </c>
      <c r="E120"/>
    </row>
    <row r="121" spans="1:5">
      <c r="A121" t="s">
        <v>130</v>
      </c>
      <c r="B121" s="355" t="s">
        <v>326</v>
      </c>
      <c r="C121"/>
      <c r="D121" t="s">
        <v>404</v>
      </c>
      <c r="E121"/>
    </row>
    <row r="122" spans="1:5">
      <c r="A122" s="150"/>
      <c r="B122" s="500" t="s">
        <v>570</v>
      </c>
      <c r="C122" s="150"/>
      <c r="D122" s="150"/>
      <c r="E122" s="150"/>
    </row>
    <row r="123" spans="1:5">
      <c r="A123" s="154"/>
      <c r="B123" s="151"/>
      <c r="C123" s="151"/>
      <c r="D123" s="297"/>
      <c r="E123" s="151"/>
    </row>
  </sheetData>
  <printOptions horizontalCentered="1" verticalCentered="1"/>
  <pageMargins left="0.62992125984251968" right="0.35433070866141736" top="0.47244094488188981" bottom="0.74803149606299213" header="0.31496062992125984" footer="0.74803149606299213"/>
  <pageSetup scale="85" orientation="portrait" r:id="rId1"/>
  <headerFooter>
    <oddFooter>&amp;C25</oddFooter>
  </headerFooter>
  <drawing r:id="rId2"/>
  <legacyDrawing r:id="rId3"/>
  <oleObjects>
    <oleObject shapeId="17799" r:id="rId4"/>
    <oleObject shapeId="17800" r:id="rId5"/>
  </oleObject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7"/>
  <sheetViews>
    <sheetView topLeftCell="A13" workbookViewId="0">
      <selection activeCell="E49" sqref="E49"/>
    </sheetView>
  </sheetViews>
  <sheetFormatPr baseColWidth="10" defaultColWidth="14.85546875" defaultRowHeight="15"/>
  <cols>
    <col min="1" max="1" width="19.7109375" style="386" customWidth="1"/>
    <col min="2" max="2" width="5.5703125" style="387" customWidth="1"/>
    <col min="3" max="3" width="10.7109375" style="386" customWidth="1"/>
    <col min="4" max="4" width="32.5703125" style="386" customWidth="1"/>
    <col min="5" max="5" width="31.85546875" style="386" customWidth="1"/>
    <col min="6" max="6" width="15.85546875" style="386" customWidth="1"/>
    <col min="7" max="7" width="14.85546875" style="386"/>
    <col min="8" max="8" width="20.42578125" style="386" bestFit="1" customWidth="1"/>
    <col min="9" max="256" width="14.85546875" style="386"/>
    <col min="257" max="257" width="19.7109375" style="386" customWidth="1"/>
    <col min="258" max="258" width="5.5703125" style="386" customWidth="1"/>
    <col min="259" max="259" width="10.7109375" style="386" customWidth="1"/>
    <col min="260" max="260" width="32.5703125" style="386" customWidth="1"/>
    <col min="261" max="261" width="31.85546875" style="386" customWidth="1"/>
    <col min="262" max="262" width="15.85546875" style="386" customWidth="1"/>
    <col min="263" max="512" width="14.85546875" style="386"/>
    <col min="513" max="513" width="19.7109375" style="386" customWidth="1"/>
    <col min="514" max="514" width="5.5703125" style="386" customWidth="1"/>
    <col min="515" max="515" width="10.7109375" style="386" customWidth="1"/>
    <col min="516" max="516" width="32.5703125" style="386" customWidth="1"/>
    <col min="517" max="517" width="31.85546875" style="386" customWidth="1"/>
    <col min="518" max="518" width="15.85546875" style="386" customWidth="1"/>
    <col min="519" max="768" width="14.85546875" style="386"/>
    <col min="769" max="769" width="19.7109375" style="386" customWidth="1"/>
    <col min="770" max="770" width="5.5703125" style="386" customWidth="1"/>
    <col min="771" max="771" width="10.7109375" style="386" customWidth="1"/>
    <col min="772" max="772" width="32.5703125" style="386" customWidth="1"/>
    <col min="773" max="773" width="31.85546875" style="386" customWidth="1"/>
    <col min="774" max="774" width="15.85546875" style="386" customWidth="1"/>
    <col min="775" max="1024" width="14.85546875" style="386"/>
    <col min="1025" max="1025" width="19.7109375" style="386" customWidth="1"/>
    <col min="1026" max="1026" width="5.5703125" style="386" customWidth="1"/>
    <col min="1027" max="1027" width="10.7109375" style="386" customWidth="1"/>
    <col min="1028" max="1028" width="32.5703125" style="386" customWidth="1"/>
    <col min="1029" max="1029" width="31.85546875" style="386" customWidth="1"/>
    <col min="1030" max="1030" width="15.85546875" style="386" customWidth="1"/>
    <col min="1031" max="1280" width="14.85546875" style="386"/>
    <col min="1281" max="1281" width="19.7109375" style="386" customWidth="1"/>
    <col min="1282" max="1282" width="5.5703125" style="386" customWidth="1"/>
    <col min="1283" max="1283" width="10.7109375" style="386" customWidth="1"/>
    <col min="1284" max="1284" width="32.5703125" style="386" customWidth="1"/>
    <col min="1285" max="1285" width="31.85546875" style="386" customWidth="1"/>
    <col min="1286" max="1286" width="15.85546875" style="386" customWidth="1"/>
    <col min="1287" max="1536" width="14.85546875" style="386"/>
    <col min="1537" max="1537" width="19.7109375" style="386" customWidth="1"/>
    <col min="1538" max="1538" width="5.5703125" style="386" customWidth="1"/>
    <col min="1539" max="1539" width="10.7109375" style="386" customWidth="1"/>
    <col min="1540" max="1540" width="32.5703125" style="386" customWidth="1"/>
    <col min="1541" max="1541" width="31.85546875" style="386" customWidth="1"/>
    <col min="1542" max="1542" width="15.85546875" style="386" customWidth="1"/>
    <col min="1543" max="1792" width="14.85546875" style="386"/>
    <col min="1793" max="1793" width="19.7109375" style="386" customWidth="1"/>
    <col min="1794" max="1794" width="5.5703125" style="386" customWidth="1"/>
    <col min="1795" max="1795" width="10.7109375" style="386" customWidth="1"/>
    <col min="1796" max="1796" width="32.5703125" style="386" customWidth="1"/>
    <col min="1797" max="1797" width="31.85546875" style="386" customWidth="1"/>
    <col min="1798" max="1798" width="15.85546875" style="386" customWidth="1"/>
    <col min="1799" max="2048" width="14.85546875" style="386"/>
    <col min="2049" max="2049" width="19.7109375" style="386" customWidth="1"/>
    <col min="2050" max="2050" width="5.5703125" style="386" customWidth="1"/>
    <col min="2051" max="2051" width="10.7109375" style="386" customWidth="1"/>
    <col min="2052" max="2052" width="32.5703125" style="386" customWidth="1"/>
    <col min="2053" max="2053" width="31.85546875" style="386" customWidth="1"/>
    <col min="2054" max="2054" width="15.85546875" style="386" customWidth="1"/>
    <col min="2055" max="2304" width="14.85546875" style="386"/>
    <col min="2305" max="2305" width="19.7109375" style="386" customWidth="1"/>
    <col min="2306" max="2306" width="5.5703125" style="386" customWidth="1"/>
    <col min="2307" max="2307" width="10.7109375" style="386" customWidth="1"/>
    <col min="2308" max="2308" width="32.5703125" style="386" customWidth="1"/>
    <col min="2309" max="2309" width="31.85546875" style="386" customWidth="1"/>
    <col min="2310" max="2310" width="15.85546875" style="386" customWidth="1"/>
    <col min="2311" max="2560" width="14.85546875" style="386"/>
    <col min="2561" max="2561" width="19.7109375" style="386" customWidth="1"/>
    <col min="2562" max="2562" width="5.5703125" style="386" customWidth="1"/>
    <col min="2563" max="2563" width="10.7109375" style="386" customWidth="1"/>
    <col min="2564" max="2564" width="32.5703125" style="386" customWidth="1"/>
    <col min="2565" max="2565" width="31.85546875" style="386" customWidth="1"/>
    <col min="2566" max="2566" width="15.85546875" style="386" customWidth="1"/>
    <col min="2567" max="2816" width="14.85546875" style="386"/>
    <col min="2817" max="2817" width="19.7109375" style="386" customWidth="1"/>
    <col min="2818" max="2818" width="5.5703125" style="386" customWidth="1"/>
    <col min="2819" max="2819" width="10.7109375" style="386" customWidth="1"/>
    <col min="2820" max="2820" width="32.5703125" style="386" customWidth="1"/>
    <col min="2821" max="2821" width="31.85546875" style="386" customWidth="1"/>
    <col min="2822" max="2822" width="15.85546875" style="386" customWidth="1"/>
    <col min="2823" max="3072" width="14.85546875" style="386"/>
    <col min="3073" max="3073" width="19.7109375" style="386" customWidth="1"/>
    <col min="3074" max="3074" width="5.5703125" style="386" customWidth="1"/>
    <col min="3075" max="3075" width="10.7109375" style="386" customWidth="1"/>
    <col min="3076" max="3076" width="32.5703125" style="386" customWidth="1"/>
    <col min="3077" max="3077" width="31.85546875" style="386" customWidth="1"/>
    <col min="3078" max="3078" width="15.85546875" style="386" customWidth="1"/>
    <col min="3079" max="3328" width="14.85546875" style="386"/>
    <col min="3329" max="3329" width="19.7109375" style="386" customWidth="1"/>
    <col min="3330" max="3330" width="5.5703125" style="386" customWidth="1"/>
    <col min="3331" max="3331" width="10.7109375" style="386" customWidth="1"/>
    <col min="3332" max="3332" width="32.5703125" style="386" customWidth="1"/>
    <col min="3333" max="3333" width="31.85546875" style="386" customWidth="1"/>
    <col min="3334" max="3334" width="15.85546875" style="386" customWidth="1"/>
    <col min="3335" max="3584" width="14.85546875" style="386"/>
    <col min="3585" max="3585" width="19.7109375" style="386" customWidth="1"/>
    <col min="3586" max="3586" width="5.5703125" style="386" customWidth="1"/>
    <col min="3587" max="3587" width="10.7109375" style="386" customWidth="1"/>
    <col min="3588" max="3588" width="32.5703125" style="386" customWidth="1"/>
    <col min="3589" max="3589" width="31.85546875" style="386" customWidth="1"/>
    <col min="3590" max="3590" width="15.85546875" style="386" customWidth="1"/>
    <col min="3591" max="3840" width="14.85546875" style="386"/>
    <col min="3841" max="3841" width="19.7109375" style="386" customWidth="1"/>
    <col min="3842" max="3842" width="5.5703125" style="386" customWidth="1"/>
    <col min="3843" max="3843" width="10.7109375" style="386" customWidth="1"/>
    <col min="3844" max="3844" width="32.5703125" style="386" customWidth="1"/>
    <col min="3845" max="3845" width="31.85546875" style="386" customWidth="1"/>
    <col min="3846" max="3846" width="15.85546875" style="386" customWidth="1"/>
    <col min="3847" max="4096" width="14.85546875" style="386"/>
    <col min="4097" max="4097" width="19.7109375" style="386" customWidth="1"/>
    <col min="4098" max="4098" width="5.5703125" style="386" customWidth="1"/>
    <col min="4099" max="4099" width="10.7109375" style="386" customWidth="1"/>
    <col min="4100" max="4100" width="32.5703125" style="386" customWidth="1"/>
    <col min="4101" max="4101" width="31.85546875" style="386" customWidth="1"/>
    <col min="4102" max="4102" width="15.85546875" style="386" customWidth="1"/>
    <col min="4103" max="4352" width="14.85546875" style="386"/>
    <col min="4353" max="4353" width="19.7109375" style="386" customWidth="1"/>
    <col min="4354" max="4354" width="5.5703125" style="386" customWidth="1"/>
    <col min="4355" max="4355" width="10.7109375" style="386" customWidth="1"/>
    <col min="4356" max="4356" width="32.5703125" style="386" customWidth="1"/>
    <col min="4357" max="4357" width="31.85546875" style="386" customWidth="1"/>
    <col min="4358" max="4358" width="15.85546875" style="386" customWidth="1"/>
    <col min="4359" max="4608" width="14.85546875" style="386"/>
    <col min="4609" max="4609" width="19.7109375" style="386" customWidth="1"/>
    <col min="4610" max="4610" width="5.5703125" style="386" customWidth="1"/>
    <col min="4611" max="4611" width="10.7109375" style="386" customWidth="1"/>
    <col min="4612" max="4612" width="32.5703125" style="386" customWidth="1"/>
    <col min="4613" max="4613" width="31.85546875" style="386" customWidth="1"/>
    <col min="4614" max="4614" width="15.85546875" style="386" customWidth="1"/>
    <col min="4615" max="4864" width="14.85546875" style="386"/>
    <col min="4865" max="4865" width="19.7109375" style="386" customWidth="1"/>
    <col min="4866" max="4866" width="5.5703125" style="386" customWidth="1"/>
    <col min="4867" max="4867" width="10.7109375" style="386" customWidth="1"/>
    <col min="4868" max="4868" width="32.5703125" style="386" customWidth="1"/>
    <col min="4869" max="4869" width="31.85546875" style="386" customWidth="1"/>
    <col min="4870" max="4870" width="15.85546875" style="386" customWidth="1"/>
    <col min="4871" max="5120" width="14.85546875" style="386"/>
    <col min="5121" max="5121" width="19.7109375" style="386" customWidth="1"/>
    <col min="5122" max="5122" width="5.5703125" style="386" customWidth="1"/>
    <col min="5123" max="5123" width="10.7109375" style="386" customWidth="1"/>
    <col min="5124" max="5124" width="32.5703125" style="386" customWidth="1"/>
    <col min="5125" max="5125" width="31.85546875" style="386" customWidth="1"/>
    <col min="5126" max="5126" width="15.85546875" style="386" customWidth="1"/>
    <col min="5127" max="5376" width="14.85546875" style="386"/>
    <col min="5377" max="5377" width="19.7109375" style="386" customWidth="1"/>
    <col min="5378" max="5378" width="5.5703125" style="386" customWidth="1"/>
    <col min="5379" max="5379" width="10.7109375" style="386" customWidth="1"/>
    <col min="5380" max="5380" width="32.5703125" style="386" customWidth="1"/>
    <col min="5381" max="5381" width="31.85546875" style="386" customWidth="1"/>
    <col min="5382" max="5382" width="15.85546875" style="386" customWidth="1"/>
    <col min="5383" max="5632" width="14.85546875" style="386"/>
    <col min="5633" max="5633" width="19.7109375" style="386" customWidth="1"/>
    <col min="5634" max="5634" width="5.5703125" style="386" customWidth="1"/>
    <col min="5635" max="5635" width="10.7109375" style="386" customWidth="1"/>
    <col min="5636" max="5636" width="32.5703125" style="386" customWidth="1"/>
    <col min="5637" max="5637" width="31.85546875" style="386" customWidth="1"/>
    <col min="5638" max="5638" width="15.85546875" style="386" customWidth="1"/>
    <col min="5639" max="5888" width="14.85546875" style="386"/>
    <col min="5889" max="5889" width="19.7109375" style="386" customWidth="1"/>
    <col min="5890" max="5890" width="5.5703125" style="386" customWidth="1"/>
    <col min="5891" max="5891" width="10.7109375" style="386" customWidth="1"/>
    <col min="5892" max="5892" width="32.5703125" style="386" customWidth="1"/>
    <col min="5893" max="5893" width="31.85546875" style="386" customWidth="1"/>
    <col min="5894" max="5894" width="15.85546875" style="386" customWidth="1"/>
    <col min="5895" max="6144" width="14.85546875" style="386"/>
    <col min="6145" max="6145" width="19.7109375" style="386" customWidth="1"/>
    <col min="6146" max="6146" width="5.5703125" style="386" customWidth="1"/>
    <col min="6147" max="6147" width="10.7109375" style="386" customWidth="1"/>
    <col min="6148" max="6148" width="32.5703125" style="386" customWidth="1"/>
    <col min="6149" max="6149" width="31.85546875" style="386" customWidth="1"/>
    <col min="6150" max="6150" width="15.85546875" style="386" customWidth="1"/>
    <col min="6151" max="6400" width="14.85546875" style="386"/>
    <col min="6401" max="6401" width="19.7109375" style="386" customWidth="1"/>
    <col min="6402" max="6402" width="5.5703125" style="386" customWidth="1"/>
    <col min="6403" max="6403" width="10.7109375" style="386" customWidth="1"/>
    <col min="6404" max="6404" width="32.5703125" style="386" customWidth="1"/>
    <col min="6405" max="6405" width="31.85546875" style="386" customWidth="1"/>
    <col min="6406" max="6406" width="15.85546875" style="386" customWidth="1"/>
    <col min="6407" max="6656" width="14.85546875" style="386"/>
    <col min="6657" max="6657" width="19.7109375" style="386" customWidth="1"/>
    <col min="6658" max="6658" width="5.5703125" style="386" customWidth="1"/>
    <col min="6659" max="6659" width="10.7109375" style="386" customWidth="1"/>
    <col min="6660" max="6660" width="32.5703125" style="386" customWidth="1"/>
    <col min="6661" max="6661" width="31.85546875" style="386" customWidth="1"/>
    <col min="6662" max="6662" width="15.85546875" style="386" customWidth="1"/>
    <col min="6663" max="6912" width="14.85546875" style="386"/>
    <col min="6913" max="6913" width="19.7109375" style="386" customWidth="1"/>
    <col min="6914" max="6914" width="5.5703125" style="386" customWidth="1"/>
    <col min="6915" max="6915" width="10.7109375" style="386" customWidth="1"/>
    <col min="6916" max="6916" width="32.5703125" style="386" customWidth="1"/>
    <col min="6917" max="6917" width="31.85546875" style="386" customWidth="1"/>
    <col min="6918" max="6918" width="15.85546875" style="386" customWidth="1"/>
    <col min="6919" max="7168" width="14.85546875" style="386"/>
    <col min="7169" max="7169" width="19.7109375" style="386" customWidth="1"/>
    <col min="7170" max="7170" width="5.5703125" style="386" customWidth="1"/>
    <col min="7171" max="7171" width="10.7109375" style="386" customWidth="1"/>
    <col min="7172" max="7172" width="32.5703125" style="386" customWidth="1"/>
    <col min="7173" max="7173" width="31.85546875" style="386" customWidth="1"/>
    <col min="7174" max="7174" width="15.85546875" style="386" customWidth="1"/>
    <col min="7175" max="7424" width="14.85546875" style="386"/>
    <col min="7425" max="7425" width="19.7109375" style="386" customWidth="1"/>
    <col min="7426" max="7426" width="5.5703125" style="386" customWidth="1"/>
    <col min="7427" max="7427" width="10.7109375" style="386" customWidth="1"/>
    <col min="7428" max="7428" width="32.5703125" style="386" customWidth="1"/>
    <col min="7429" max="7429" width="31.85546875" style="386" customWidth="1"/>
    <col min="7430" max="7430" width="15.85546875" style="386" customWidth="1"/>
    <col min="7431" max="7680" width="14.85546875" style="386"/>
    <col min="7681" max="7681" width="19.7109375" style="386" customWidth="1"/>
    <col min="7682" max="7682" width="5.5703125" style="386" customWidth="1"/>
    <col min="7683" max="7683" width="10.7109375" style="386" customWidth="1"/>
    <col min="7684" max="7684" width="32.5703125" style="386" customWidth="1"/>
    <col min="7685" max="7685" width="31.85546875" style="386" customWidth="1"/>
    <col min="7686" max="7686" width="15.85546875" style="386" customWidth="1"/>
    <col min="7687" max="7936" width="14.85546875" style="386"/>
    <col min="7937" max="7937" width="19.7109375" style="386" customWidth="1"/>
    <col min="7938" max="7938" width="5.5703125" style="386" customWidth="1"/>
    <col min="7939" max="7939" width="10.7109375" style="386" customWidth="1"/>
    <col min="7940" max="7940" width="32.5703125" style="386" customWidth="1"/>
    <col min="7941" max="7941" width="31.85546875" style="386" customWidth="1"/>
    <col min="7942" max="7942" width="15.85546875" style="386" customWidth="1"/>
    <col min="7943" max="8192" width="14.85546875" style="386"/>
    <col min="8193" max="8193" width="19.7109375" style="386" customWidth="1"/>
    <col min="8194" max="8194" width="5.5703125" style="386" customWidth="1"/>
    <col min="8195" max="8195" width="10.7109375" style="386" customWidth="1"/>
    <col min="8196" max="8196" width="32.5703125" style="386" customWidth="1"/>
    <col min="8197" max="8197" width="31.85546875" style="386" customWidth="1"/>
    <col min="8198" max="8198" width="15.85546875" style="386" customWidth="1"/>
    <col min="8199" max="8448" width="14.85546875" style="386"/>
    <col min="8449" max="8449" width="19.7109375" style="386" customWidth="1"/>
    <col min="8450" max="8450" width="5.5703125" style="386" customWidth="1"/>
    <col min="8451" max="8451" width="10.7109375" style="386" customWidth="1"/>
    <col min="8452" max="8452" width="32.5703125" style="386" customWidth="1"/>
    <col min="8453" max="8453" width="31.85546875" style="386" customWidth="1"/>
    <col min="8454" max="8454" width="15.85546875" style="386" customWidth="1"/>
    <col min="8455" max="8704" width="14.85546875" style="386"/>
    <col min="8705" max="8705" width="19.7109375" style="386" customWidth="1"/>
    <col min="8706" max="8706" width="5.5703125" style="386" customWidth="1"/>
    <col min="8707" max="8707" width="10.7109375" style="386" customWidth="1"/>
    <col min="8708" max="8708" width="32.5703125" style="386" customWidth="1"/>
    <col min="8709" max="8709" width="31.85546875" style="386" customWidth="1"/>
    <col min="8710" max="8710" width="15.85546875" style="386" customWidth="1"/>
    <col min="8711" max="8960" width="14.85546875" style="386"/>
    <col min="8961" max="8961" width="19.7109375" style="386" customWidth="1"/>
    <col min="8962" max="8962" width="5.5703125" style="386" customWidth="1"/>
    <col min="8963" max="8963" width="10.7109375" style="386" customWidth="1"/>
    <col min="8964" max="8964" width="32.5703125" style="386" customWidth="1"/>
    <col min="8965" max="8965" width="31.85546875" style="386" customWidth="1"/>
    <col min="8966" max="8966" width="15.85546875" style="386" customWidth="1"/>
    <col min="8967" max="9216" width="14.85546875" style="386"/>
    <col min="9217" max="9217" width="19.7109375" style="386" customWidth="1"/>
    <col min="9218" max="9218" width="5.5703125" style="386" customWidth="1"/>
    <col min="9219" max="9219" width="10.7109375" style="386" customWidth="1"/>
    <col min="9220" max="9220" width="32.5703125" style="386" customWidth="1"/>
    <col min="9221" max="9221" width="31.85546875" style="386" customWidth="1"/>
    <col min="9222" max="9222" width="15.85546875" style="386" customWidth="1"/>
    <col min="9223" max="9472" width="14.85546875" style="386"/>
    <col min="9473" max="9473" width="19.7109375" style="386" customWidth="1"/>
    <col min="9474" max="9474" width="5.5703125" style="386" customWidth="1"/>
    <col min="9475" max="9475" width="10.7109375" style="386" customWidth="1"/>
    <col min="9476" max="9476" width="32.5703125" style="386" customWidth="1"/>
    <col min="9477" max="9477" width="31.85546875" style="386" customWidth="1"/>
    <col min="9478" max="9478" width="15.85546875" style="386" customWidth="1"/>
    <col min="9479" max="9728" width="14.85546875" style="386"/>
    <col min="9729" max="9729" width="19.7109375" style="386" customWidth="1"/>
    <col min="9730" max="9730" width="5.5703125" style="386" customWidth="1"/>
    <col min="9731" max="9731" width="10.7109375" style="386" customWidth="1"/>
    <col min="9732" max="9732" width="32.5703125" style="386" customWidth="1"/>
    <col min="9733" max="9733" width="31.85546875" style="386" customWidth="1"/>
    <col min="9734" max="9734" width="15.85546875" style="386" customWidth="1"/>
    <col min="9735" max="9984" width="14.85546875" style="386"/>
    <col min="9985" max="9985" width="19.7109375" style="386" customWidth="1"/>
    <col min="9986" max="9986" width="5.5703125" style="386" customWidth="1"/>
    <col min="9987" max="9987" width="10.7109375" style="386" customWidth="1"/>
    <col min="9988" max="9988" width="32.5703125" style="386" customWidth="1"/>
    <col min="9989" max="9989" width="31.85546875" style="386" customWidth="1"/>
    <col min="9990" max="9990" width="15.85546875" style="386" customWidth="1"/>
    <col min="9991" max="10240" width="14.85546875" style="386"/>
    <col min="10241" max="10241" width="19.7109375" style="386" customWidth="1"/>
    <col min="10242" max="10242" width="5.5703125" style="386" customWidth="1"/>
    <col min="10243" max="10243" width="10.7109375" style="386" customWidth="1"/>
    <col min="10244" max="10244" width="32.5703125" style="386" customWidth="1"/>
    <col min="10245" max="10245" width="31.85546875" style="386" customWidth="1"/>
    <col min="10246" max="10246" width="15.85546875" style="386" customWidth="1"/>
    <col min="10247" max="10496" width="14.85546875" style="386"/>
    <col min="10497" max="10497" width="19.7109375" style="386" customWidth="1"/>
    <col min="10498" max="10498" width="5.5703125" style="386" customWidth="1"/>
    <col min="10499" max="10499" width="10.7109375" style="386" customWidth="1"/>
    <col min="10500" max="10500" width="32.5703125" style="386" customWidth="1"/>
    <col min="10501" max="10501" width="31.85546875" style="386" customWidth="1"/>
    <col min="10502" max="10502" width="15.85546875" style="386" customWidth="1"/>
    <col min="10503" max="10752" width="14.85546875" style="386"/>
    <col min="10753" max="10753" width="19.7109375" style="386" customWidth="1"/>
    <col min="10754" max="10754" width="5.5703125" style="386" customWidth="1"/>
    <col min="10755" max="10755" width="10.7109375" style="386" customWidth="1"/>
    <col min="10756" max="10756" width="32.5703125" style="386" customWidth="1"/>
    <col min="10757" max="10757" width="31.85546875" style="386" customWidth="1"/>
    <col min="10758" max="10758" width="15.85546875" style="386" customWidth="1"/>
    <col min="10759" max="11008" width="14.85546875" style="386"/>
    <col min="11009" max="11009" width="19.7109375" style="386" customWidth="1"/>
    <col min="11010" max="11010" width="5.5703125" style="386" customWidth="1"/>
    <col min="11011" max="11011" width="10.7109375" style="386" customWidth="1"/>
    <col min="11012" max="11012" width="32.5703125" style="386" customWidth="1"/>
    <col min="11013" max="11013" width="31.85546875" style="386" customWidth="1"/>
    <col min="11014" max="11014" width="15.85546875" style="386" customWidth="1"/>
    <col min="11015" max="11264" width="14.85546875" style="386"/>
    <col min="11265" max="11265" width="19.7109375" style="386" customWidth="1"/>
    <col min="11266" max="11266" width="5.5703125" style="386" customWidth="1"/>
    <col min="11267" max="11267" width="10.7109375" style="386" customWidth="1"/>
    <col min="11268" max="11268" width="32.5703125" style="386" customWidth="1"/>
    <col min="11269" max="11269" width="31.85546875" style="386" customWidth="1"/>
    <col min="11270" max="11270" width="15.85546875" style="386" customWidth="1"/>
    <col min="11271" max="11520" width="14.85546875" style="386"/>
    <col min="11521" max="11521" width="19.7109375" style="386" customWidth="1"/>
    <col min="11522" max="11522" width="5.5703125" style="386" customWidth="1"/>
    <col min="11523" max="11523" width="10.7109375" style="386" customWidth="1"/>
    <col min="11524" max="11524" width="32.5703125" style="386" customWidth="1"/>
    <col min="11525" max="11525" width="31.85546875" style="386" customWidth="1"/>
    <col min="11526" max="11526" width="15.85546875" style="386" customWidth="1"/>
    <col min="11527" max="11776" width="14.85546875" style="386"/>
    <col min="11777" max="11777" width="19.7109375" style="386" customWidth="1"/>
    <col min="11778" max="11778" width="5.5703125" style="386" customWidth="1"/>
    <col min="11779" max="11779" width="10.7109375" style="386" customWidth="1"/>
    <col min="11780" max="11780" width="32.5703125" style="386" customWidth="1"/>
    <col min="11781" max="11781" width="31.85546875" style="386" customWidth="1"/>
    <col min="11782" max="11782" width="15.85546875" style="386" customWidth="1"/>
    <col min="11783" max="12032" width="14.85546875" style="386"/>
    <col min="12033" max="12033" width="19.7109375" style="386" customWidth="1"/>
    <col min="12034" max="12034" width="5.5703125" style="386" customWidth="1"/>
    <col min="12035" max="12035" width="10.7109375" style="386" customWidth="1"/>
    <col min="12036" max="12036" width="32.5703125" style="386" customWidth="1"/>
    <col min="12037" max="12037" width="31.85546875" style="386" customWidth="1"/>
    <col min="12038" max="12038" width="15.85546875" style="386" customWidth="1"/>
    <col min="12039" max="12288" width="14.85546875" style="386"/>
    <col min="12289" max="12289" width="19.7109375" style="386" customWidth="1"/>
    <col min="12290" max="12290" width="5.5703125" style="386" customWidth="1"/>
    <col min="12291" max="12291" width="10.7109375" style="386" customWidth="1"/>
    <col min="12292" max="12292" width="32.5703125" style="386" customWidth="1"/>
    <col min="12293" max="12293" width="31.85546875" style="386" customWidth="1"/>
    <col min="12294" max="12294" width="15.85546875" style="386" customWidth="1"/>
    <col min="12295" max="12544" width="14.85546875" style="386"/>
    <col min="12545" max="12545" width="19.7109375" style="386" customWidth="1"/>
    <col min="12546" max="12546" width="5.5703125" style="386" customWidth="1"/>
    <col min="12547" max="12547" width="10.7109375" style="386" customWidth="1"/>
    <col min="12548" max="12548" width="32.5703125" style="386" customWidth="1"/>
    <col min="12549" max="12549" width="31.85546875" style="386" customWidth="1"/>
    <col min="12550" max="12550" width="15.85546875" style="386" customWidth="1"/>
    <col min="12551" max="12800" width="14.85546875" style="386"/>
    <col min="12801" max="12801" width="19.7109375" style="386" customWidth="1"/>
    <col min="12802" max="12802" width="5.5703125" style="386" customWidth="1"/>
    <col min="12803" max="12803" width="10.7109375" style="386" customWidth="1"/>
    <col min="12804" max="12804" width="32.5703125" style="386" customWidth="1"/>
    <col min="12805" max="12805" width="31.85546875" style="386" customWidth="1"/>
    <col min="12806" max="12806" width="15.85546875" style="386" customWidth="1"/>
    <col min="12807" max="13056" width="14.85546875" style="386"/>
    <col min="13057" max="13057" width="19.7109375" style="386" customWidth="1"/>
    <col min="13058" max="13058" width="5.5703125" style="386" customWidth="1"/>
    <col min="13059" max="13059" width="10.7109375" style="386" customWidth="1"/>
    <col min="13060" max="13060" width="32.5703125" style="386" customWidth="1"/>
    <col min="13061" max="13061" width="31.85546875" style="386" customWidth="1"/>
    <col min="13062" max="13062" width="15.85546875" style="386" customWidth="1"/>
    <col min="13063" max="13312" width="14.85546875" style="386"/>
    <col min="13313" max="13313" width="19.7109375" style="386" customWidth="1"/>
    <col min="13314" max="13314" width="5.5703125" style="386" customWidth="1"/>
    <col min="13315" max="13315" width="10.7109375" style="386" customWidth="1"/>
    <col min="13316" max="13316" width="32.5703125" style="386" customWidth="1"/>
    <col min="13317" max="13317" width="31.85546875" style="386" customWidth="1"/>
    <col min="13318" max="13318" width="15.85546875" style="386" customWidth="1"/>
    <col min="13319" max="13568" width="14.85546875" style="386"/>
    <col min="13569" max="13569" width="19.7109375" style="386" customWidth="1"/>
    <col min="13570" max="13570" width="5.5703125" style="386" customWidth="1"/>
    <col min="13571" max="13571" width="10.7109375" style="386" customWidth="1"/>
    <col min="13572" max="13572" width="32.5703125" style="386" customWidth="1"/>
    <col min="13573" max="13573" width="31.85546875" style="386" customWidth="1"/>
    <col min="13574" max="13574" width="15.85546875" style="386" customWidth="1"/>
    <col min="13575" max="13824" width="14.85546875" style="386"/>
    <col min="13825" max="13825" width="19.7109375" style="386" customWidth="1"/>
    <col min="13826" max="13826" width="5.5703125" style="386" customWidth="1"/>
    <col min="13827" max="13827" width="10.7109375" style="386" customWidth="1"/>
    <col min="13828" max="13828" width="32.5703125" style="386" customWidth="1"/>
    <col min="13829" max="13829" width="31.85546875" style="386" customWidth="1"/>
    <col min="13830" max="13830" width="15.85546875" style="386" customWidth="1"/>
    <col min="13831" max="14080" width="14.85546875" style="386"/>
    <col min="14081" max="14081" width="19.7109375" style="386" customWidth="1"/>
    <col min="14082" max="14082" width="5.5703125" style="386" customWidth="1"/>
    <col min="14083" max="14083" width="10.7109375" style="386" customWidth="1"/>
    <col min="14084" max="14084" width="32.5703125" style="386" customWidth="1"/>
    <col min="14085" max="14085" width="31.85546875" style="386" customWidth="1"/>
    <col min="14086" max="14086" width="15.85546875" style="386" customWidth="1"/>
    <col min="14087" max="14336" width="14.85546875" style="386"/>
    <col min="14337" max="14337" width="19.7109375" style="386" customWidth="1"/>
    <col min="14338" max="14338" width="5.5703125" style="386" customWidth="1"/>
    <col min="14339" max="14339" width="10.7109375" style="386" customWidth="1"/>
    <col min="14340" max="14340" width="32.5703125" style="386" customWidth="1"/>
    <col min="14341" max="14341" width="31.85546875" style="386" customWidth="1"/>
    <col min="14342" max="14342" width="15.85546875" style="386" customWidth="1"/>
    <col min="14343" max="14592" width="14.85546875" style="386"/>
    <col min="14593" max="14593" width="19.7109375" style="386" customWidth="1"/>
    <col min="14594" max="14594" width="5.5703125" style="386" customWidth="1"/>
    <col min="14595" max="14595" width="10.7109375" style="386" customWidth="1"/>
    <col min="14596" max="14596" width="32.5703125" style="386" customWidth="1"/>
    <col min="14597" max="14597" width="31.85546875" style="386" customWidth="1"/>
    <col min="14598" max="14598" width="15.85546875" style="386" customWidth="1"/>
    <col min="14599" max="14848" width="14.85546875" style="386"/>
    <col min="14849" max="14849" width="19.7109375" style="386" customWidth="1"/>
    <col min="14850" max="14850" width="5.5703125" style="386" customWidth="1"/>
    <col min="14851" max="14851" width="10.7109375" style="386" customWidth="1"/>
    <col min="14852" max="14852" width="32.5703125" style="386" customWidth="1"/>
    <col min="14853" max="14853" width="31.85546875" style="386" customWidth="1"/>
    <col min="14854" max="14854" width="15.85546875" style="386" customWidth="1"/>
    <col min="14855" max="15104" width="14.85546875" style="386"/>
    <col min="15105" max="15105" width="19.7109375" style="386" customWidth="1"/>
    <col min="15106" max="15106" width="5.5703125" style="386" customWidth="1"/>
    <col min="15107" max="15107" width="10.7109375" style="386" customWidth="1"/>
    <col min="15108" max="15108" width="32.5703125" style="386" customWidth="1"/>
    <col min="15109" max="15109" width="31.85546875" style="386" customWidth="1"/>
    <col min="15110" max="15110" width="15.85546875" style="386" customWidth="1"/>
    <col min="15111" max="15360" width="14.85546875" style="386"/>
    <col min="15361" max="15361" width="19.7109375" style="386" customWidth="1"/>
    <col min="15362" max="15362" width="5.5703125" style="386" customWidth="1"/>
    <col min="15363" max="15363" width="10.7109375" style="386" customWidth="1"/>
    <col min="15364" max="15364" width="32.5703125" style="386" customWidth="1"/>
    <col min="15365" max="15365" width="31.85546875" style="386" customWidth="1"/>
    <col min="15366" max="15366" width="15.85546875" style="386" customWidth="1"/>
    <col min="15367" max="15616" width="14.85546875" style="386"/>
    <col min="15617" max="15617" width="19.7109375" style="386" customWidth="1"/>
    <col min="15618" max="15618" width="5.5703125" style="386" customWidth="1"/>
    <col min="15619" max="15619" width="10.7109375" style="386" customWidth="1"/>
    <col min="15620" max="15620" width="32.5703125" style="386" customWidth="1"/>
    <col min="15621" max="15621" width="31.85546875" style="386" customWidth="1"/>
    <col min="15622" max="15622" width="15.85546875" style="386" customWidth="1"/>
    <col min="15623" max="15872" width="14.85546875" style="386"/>
    <col min="15873" max="15873" width="19.7109375" style="386" customWidth="1"/>
    <col min="15874" max="15874" width="5.5703125" style="386" customWidth="1"/>
    <col min="15875" max="15875" width="10.7109375" style="386" customWidth="1"/>
    <col min="15876" max="15876" width="32.5703125" style="386" customWidth="1"/>
    <col min="15877" max="15877" width="31.85546875" style="386" customWidth="1"/>
    <col min="15878" max="15878" width="15.85546875" style="386" customWidth="1"/>
    <col min="15879" max="16128" width="14.85546875" style="386"/>
    <col min="16129" max="16129" width="19.7109375" style="386" customWidth="1"/>
    <col min="16130" max="16130" width="5.5703125" style="386" customWidth="1"/>
    <col min="16131" max="16131" width="10.7109375" style="386" customWidth="1"/>
    <col min="16132" max="16132" width="32.5703125" style="386" customWidth="1"/>
    <col min="16133" max="16133" width="31.85546875" style="386" customWidth="1"/>
    <col min="16134" max="16134" width="15.85546875" style="386" customWidth="1"/>
    <col min="16135" max="16384" width="14.85546875" style="386"/>
  </cols>
  <sheetData>
    <row r="1" spans="1:8">
      <c r="E1" s="388" t="s">
        <v>273</v>
      </c>
    </row>
    <row r="2" spans="1:8">
      <c r="E2" s="388"/>
    </row>
    <row r="3" spans="1:8">
      <c r="E3" s="388"/>
    </row>
    <row r="4" spans="1:8">
      <c r="A4" s="212"/>
    </row>
    <row r="7" spans="1:8" ht="18">
      <c r="A7" s="732"/>
      <c r="B7" s="733"/>
      <c r="C7" s="732"/>
      <c r="D7" s="732"/>
      <c r="E7" s="732"/>
    </row>
    <row r="8" spans="1:8" ht="18">
      <c r="A8" s="143"/>
      <c r="B8" s="143"/>
      <c r="C8" s="143"/>
      <c r="D8" s="143"/>
      <c r="E8" s="143"/>
    </row>
    <row r="9" spans="1:8" ht="15.75">
      <c r="A9" s="924" t="s">
        <v>274</v>
      </c>
      <c r="B9" s="924"/>
      <c r="C9" s="924"/>
      <c r="D9" s="924"/>
      <c r="E9" s="924"/>
    </row>
    <row r="10" spans="1:8" s="389" customFormat="1" ht="12.75">
      <c r="A10" s="925"/>
      <c r="B10" s="925"/>
      <c r="C10" s="925"/>
      <c r="D10" s="925"/>
      <c r="E10" s="925"/>
    </row>
    <row r="11" spans="1:8" s="389" customFormat="1" ht="12.75">
      <c r="A11" s="926" t="s">
        <v>1</v>
      </c>
      <c r="B11" s="926"/>
      <c r="C11" s="926"/>
      <c r="D11" s="926"/>
      <c r="E11" s="926"/>
      <c r="F11" s="390"/>
    </row>
    <row r="12" spans="1:8" s="389" customFormat="1">
      <c r="A12" s="387"/>
      <c r="B12" s="387"/>
      <c r="C12" s="387"/>
      <c r="D12" s="387"/>
      <c r="E12" s="387"/>
      <c r="F12" s="390"/>
    </row>
    <row r="13" spans="1:8" s="389" customFormat="1" ht="15.75">
      <c r="A13" s="924" t="s">
        <v>569</v>
      </c>
      <c r="B13" s="924"/>
      <c r="C13" s="924"/>
      <c r="D13" s="924"/>
      <c r="E13" s="924"/>
      <c r="F13" s="390"/>
    </row>
    <row r="14" spans="1:8" s="389" customFormat="1" ht="15.75">
      <c r="A14" s="391"/>
      <c r="B14" s="391"/>
      <c r="C14" s="391"/>
      <c r="D14" s="391"/>
      <c r="E14" s="391"/>
    </row>
    <row r="15" spans="1:8">
      <c r="A15" s="927" t="s">
        <v>275</v>
      </c>
      <c r="B15" s="928"/>
      <c r="C15" s="928"/>
      <c r="D15" s="929"/>
      <c r="E15" s="392" t="s">
        <v>276</v>
      </c>
    </row>
    <row r="16" spans="1:8">
      <c r="A16" s="393" t="s">
        <v>277</v>
      </c>
      <c r="B16" s="394"/>
      <c r="C16" s="393"/>
      <c r="D16" s="395"/>
      <c r="E16" s="842">
        <v>51552908341</v>
      </c>
      <c r="H16" s="842"/>
    </row>
    <row r="17" spans="1:8">
      <c r="A17" s="396" t="s">
        <v>278</v>
      </c>
      <c r="B17" s="397"/>
      <c r="C17" s="396"/>
      <c r="D17" s="398"/>
      <c r="E17" s="843">
        <v>4659110558</v>
      </c>
      <c r="H17" s="842"/>
    </row>
    <row r="18" spans="1:8">
      <c r="A18" s="393" t="s">
        <v>279</v>
      </c>
      <c r="B18" s="394"/>
      <c r="C18" s="393"/>
      <c r="D18" s="395"/>
      <c r="E18" s="842">
        <v>56212018899</v>
      </c>
      <c r="H18" s="842"/>
    </row>
    <row r="19" spans="1:8">
      <c r="A19" s="396" t="s">
        <v>280</v>
      </c>
      <c r="B19" s="397"/>
      <c r="C19" s="396"/>
      <c r="D19" s="398"/>
      <c r="E19" s="843">
        <v>3278867941</v>
      </c>
      <c r="H19" s="842"/>
    </row>
    <row r="20" spans="1:8">
      <c r="A20" s="393"/>
      <c r="B20" s="394"/>
      <c r="C20" s="393"/>
      <c r="D20" s="395"/>
      <c r="E20" s="842">
        <v>59490886840</v>
      </c>
      <c r="H20" s="842"/>
    </row>
    <row r="21" spans="1:8">
      <c r="A21" s="393"/>
      <c r="B21" s="394"/>
      <c r="C21" s="393"/>
      <c r="D21" s="393"/>
      <c r="E21" s="395"/>
    </row>
    <row r="22" spans="1:8">
      <c r="A22" s="393" t="s">
        <v>281</v>
      </c>
      <c r="B22" s="394"/>
      <c r="C22" s="393"/>
      <c r="D22" s="393"/>
      <c r="E22" s="394" t="s">
        <v>282</v>
      </c>
      <c r="F22" s="387" t="s">
        <v>283</v>
      </c>
    </row>
    <row r="23" spans="1:8">
      <c r="A23" s="393" t="s">
        <v>284</v>
      </c>
      <c r="B23" s="394"/>
      <c r="C23" s="393"/>
      <c r="D23" s="393"/>
      <c r="E23" s="845">
        <v>8047473770</v>
      </c>
      <c r="F23" s="846">
        <v>13.52723786357998</v>
      </c>
      <c r="H23" s="842"/>
    </row>
    <row r="24" spans="1:8">
      <c r="A24" s="393" t="s">
        <v>285</v>
      </c>
      <c r="B24" s="394"/>
      <c r="C24" s="393"/>
      <c r="D24" s="393"/>
      <c r="E24" s="845">
        <v>297344821</v>
      </c>
      <c r="F24" s="846">
        <v>0.49981574791397076</v>
      </c>
      <c r="H24" s="842"/>
    </row>
    <row r="25" spans="1:8" s="389" customFormat="1">
      <c r="A25" s="393" t="s">
        <v>286</v>
      </c>
      <c r="B25" s="399"/>
      <c r="C25" s="400"/>
      <c r="D25" s="400"/>
      <c r="E25" s="845">
        <v>2766831055</v>
      </c>
      <c r="F25" s="846">
        <v>4.6508485617996547</v>
      </c>
      <c r="H25" s="844"/>
    </row>
    <row r="26" spans="1:8" s="389" customFormat="1">
      <c r="A26" s="396" t="s">
        <v>287</v>
      </c>
      <c r="B26" s="401"/>
      <c r="C26" s="402"/>
      <c r="D26" s="402"/>
      <c r="E26" s="847">
        <v>214692065</v>
      </c>
      <c r="F26" s="848">
        <v>0.360882273578156</v>
      </c>
      <c r="H26" s="844"/>
    </row>
    <row r="27" spans="1:8">
      <c r="A27" s="393"/>
      <c r="B27" s="394"/>
      <c r="C27" s="393"/>
      <c r="D27" s="393"/>
      <c r="E27" s="845">
        <v>11326341711</v>
      </c>
      <c r="F27" s="846">
        <v>19.038784446871762</v>
      </c>
      <c r="H27" s="842"/>
    </row>
    <row r="28" spans="1:8">
      <c r="A28" s="393"/>
      <c r="B28" s="394"/>
      <c r="C28" s="393"/>
      <c r="D28" s="393"/>
      <c r="E28" s="393"/>
    </row>
    <row r="29" spans="1:8">
      <c r="A29" s="393"/>
      <c r="B29" s="394"/>
      <c r="C29" s="393"/>
      <c r="D29" s="393"/>
      <c r="E29" s="395"/>
    </row>
    <row r="30" spans="1:8">
      <c r="A30" s="393" t="s">
        <v>288</v>
      </c>
      <c r="B30" s="394"/>
      <c r="C30" s="393"/>
      <c r="D30" s="393"/>
      <c r="E30" s="393"/>
    </row>
    <row r="31" spans="1:8">
      <c r="A31" s="393" t="s">
        <v>289</v>
      </c>
      <c r="B31" s="394"/>
      <c r="C31" s="393"/>
      <c r="D31" s="393"/>
      <c r="E31" s="393"/>
    </row>
    <row r="32" spans="1:8">
      <c r="A32" s="393" t="s">
        <v>290</v>
      </c>
      <c r="B32" s="394"/>
      <c r="C32" s="393"/>
      <c r="D32" s="393"/>
      <c r="E32" s="393"/>
    </row>
    <row r="33" spans="1:12">
      <c r="A33" s="393"/>
      <c r="B33" s="394"/>
      <c r="C33" s="393"/>
      <c r="D33" s="393"/>
      <c r="E33" s="393"/>
    </row>
    <row r="34" spans="1:12">
      <c r="A34" s="393"/>
      <c r="B34" s="394"/>
      <c r="C34" s="393"/>
      <c r="D34" s="393"/>
      <c r="E34" s="393"/>
    </row>
    <row r="35" spans="1:12">
      <c r="A35" s="393"/>
      <c r="B35" s="394"/>
      <c r="C35" s="393"/>
      <c r="D35" s="393"/>
      <c r="E35" s="393"/>
    </row>
    <row r="36" spans="1:12">
      <c r="A36" s="393"/>
      <c r="B36" s="394"/>
      <c r="C36" s="393"/>
      <c r="D36" s="393"/>
      <c r="E36" s="393"/>
    </row>
    <row r="37" spans="1:12">
      <c r="A37" s="393"/>
      <c r="B37" s="394"/>
      <c r="C37" s="393"/>
      <c r="D37" s="393"/>
      <c r="E37" s="393"/>
    </row>
    <row r="38" spans="1:12">
      <c r="A38" s="393"/>
      <c r="B38" s="394"/>
      <c r="C38" s="393"/>
      <c r="D38" s="393"/>
      <c r="E38" s="393"/>
    </row>
    <row r="39" spans="1:12">
      <c r="A39" s="393"/>
      <c r="B39" s="394"/>
      <c r="C39" s="393"/>
      <c r="D39" s="393"/>
      <c r="E39" s="393"/>
    </row>
    <row r="40" spans="1:12">
      <c r="A40" s="393"/>
      <c r="B40" s="394"/>
      <c r="C40" s="393"/>
      <c r="D40" s="393"/>
      <c r="E40" s="152"/>
      <c r="G40" s="393"/>
      <c r="H40" s="393"/>
      <c r="I40" s="393"/>
      <c r="J40" s="393"/>
      <c r="K40" s="393"/>
      <c r="L40" s="393"/>
    </row>
    <row r="41" spans="1:12" s="389" customFormat="1" ht="12.75">
      <c r="A41" s="400"/>
      <c r="B41" s="399"/>
      <c r="C41" s="400"/>
      <c r="D41" s="364"/>
      <c r="E41" s="400"/>
      <c r="G41" s="400"/>
      <c r="H41" s="400"/>
      <c r="I41" s="153"/>
      <c r="J41" s="400"/>
      <c r="K41" s="400"/>
      <c r="L41" s="400"/>
    </row>
    <row r="42" spans="1:12" s="400" customFormat="1" ht="15" customHeight="1">
      <c r="A42" s="403" t="s">
        <v>220</v>
      </c>
      <c r="B42" s="399"/>
      <c r="C42" s="399"/>
      <c r="D42" s="504" t="s">
        <v>571</v>
      </c>
      <c r="E42" s="264" t="s">
        <v>293</v>
      </c>
      <c r="I42" s="155"/>
    </row>
    <row r="43" spans="1:12" s="400" customFormat="1" ht="15" customHeight="1">
      <c r="A43" s="403" t="s">
        <v>221</v>
      </c>
      <c r="B43" s="399"/>
      <c r="C43" s="399"/>
      <c r="D43" s="505" t="s">
        <v>326</v>
      </c>
      <c r="E43" s="264" t="s">
        <v>4</v>
      </c>
      <c r="I43" s="156"/>
    </row>
    <row r="44" spans="1:12" s="400" customFormat="1" ht="15" customHeight="1">
      <c r="A44" s="400" t="s">
        <v>222</v>
      </c>
      <c r="B44" s="399"/>
      <c r="D44" s="504" t="s">
        <v>570</v>
      </c>
    </row>
    <row r="45" spans="1:12" s="400" customFormat="1" ht="15" customHeight="1">
      <c r="A45" s="399"/>
      <c r="B45" s="399"/>
      <c r="C45" s="399"/>
      <c r="D45" s="399"/>
    </row>
    <row r="46" spans="1:12" s="400" customFormat="1" ht="15" customHeight="1">
      <c r="B46" s="399"/>
      <c r="D46" s="399"/>
    </row>
    <row r="47" spans="1:12" s="400" customFormat="1" ht="15" customHeight="1">
      <c r="B47" s="399"/>
      <c r="D47" s="399"/>
    </row>
  </sheetData>
  <mergeCells count="5">
    <mergeCell ref="A9:E9"/>
    <mergeCell ref="A10:E10"/>
    <mergeCell ref="A11:E11"/>
    <mergeCell ref="A13:E13"/>
    <mergeCell ref="A15:D15"/>
  </mergeCells>
  <pageMargins left="0.70866141732283472" right="0.70866141732283472" top="0.74803149606299213" bottom="1.3" header="0.31496062992125984" footer="0.85"/>
  <pageSetup scale="79" orientation="portrait" r:id="rId1"/>
  <headerFooter>
    <oddFooter>&amp;C26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5"/>
  <sheetViews>
    <sheetView workbookViewId="0">
      <selection activeCell="C27" sqref="C27"/>
    </sheetView>
  </sheetViews>
  <sheetFormatPr baseColWidth="10" defaultRowHeight="11.25"/>
  <cols>
    <col min="1" max="1" width="2.5703125" style="404" customWidth="1"/>
    <col min="2" max="2" width="20" style="404" bestFit="1" customWidth="1"/>
    <col min="3" max="3" width="14.7109375" style="404" bestFit="1" customWidth="1"/>
    <col min="4" max="4" width="10.85546875" style="404" customWidth="1"/>
    <col min="5" max="5" width="9.85546875" style="404" bestFit="1" customWidth="1"/>
    <col min="6" max="6" width="10.42578125" style="407" bestFit="1" customWidth="1"/>
    <col min="7" max="7" width="14.42578125" style="404" bestFit="1" customWidth="1"/>
    <col min="8" max="8" width="5.140625" style="404" bestFit="1" customWidth="1"/>
    <col min="9" max="9" width="12.5703125" style="404" bestFit="1" customWidth="1"/>
    <col min="10" max="10" width="13.140625" style="404" customWidth="1"/>
    <col min="11" max="256" width="11.42578125" style="404"/>
    <col min="257" max="257" width="2.5703125" style="404" customWidth="1"/>
    <col min="258" max="258" width="20" style="404" bestFit="1" customWidth="1"/>
    <col min="259" max="259" width="14.7109375" style="404" bestFit="1" customWidth="1"/>
    <col min="260" max="260" width="10.85546875" style="404" customWidth="1"/>
    <col min="261" max="261" width="9.85546875" style="404" bestFit="1" customWidth="1"/>
    <col min="262" max="262" width="10.42578125" style="404" bestFit="1" customWidth="1"/>
    <col min="263" max="263" width="14.42578125" style="404" bestFit="1" customWidth="1"/>
    <col min="264" max="264" width="5.140625" style="404" bestFit="1" customWidth="1"/>
    <col min="265" max="265" width="12.5703125" style="404" bestFit="1" customWidth="1"/>
    <col min="266" max="266" width="13.140625" style="404" customWidth="1"/>
    <col min="267" max="512" width="11.42578125" style="404"/>
    <col min="513" max="513" width="2.5703125" style="404" customWidth="1"/>
    <col min="514" max="514" width="20" style="404" bestFit="1" customWidth="1"/>
    <col min="515" max="515" width="14.7109375" style="404" bestFit="1" customWidth="1"/>
    <col min="516" max="516" width="10.85546875" style="404" customWidth="1"/>
    <col min="517" max="517" width="9.85546875" style="404" bestFit="1" customWidth="1"/>
    <col min="518" max="518" width="10.42578125" style="404" bestFit="1" customWidth="1"/>
    <col min="519" max="519" width="14.42578125" style="404" bestFit="1" customWidth="1"/>
    <col min="520" max="520" width="5.140625" style="404" bestFit="1" customWidth="1"/>
    <col min="521" max="521" width="12.5703125" style="404" bestFit="1" customWidth="1"/>
    <col min="522" max="522" width="13.140625" style="404" customWidth="1"/>
    <col min="523" max="768" width="11.42578125" style="404"/>
    <col min="769" max="769" width="2.5703125" style="404" customWidth="1"/>
    <col min="770" max="770" width="20" style="404" bestFit="1" customWidth="1"/>
    <col min="771" max="771" width="14.7109375" style="404" bestFit="1" customWidth="1"/>
    <col min="772" max="772" width="10.85546875" style="404" customWidth="1"/>
    <col min="773" max="773" width="9.85546875" style="404" bestFit="1" customWidth="1"/>
    <col min="774" max="774" width="10.42578125" style="404" bestFit="1" customWidth="1"/>
    <col min="775" max="775" width="14.42578125" style="404" bestFit="1" customWidth="1"/>
    <col min="776" max="776" width="5.140625" style="404" bestFit="1" customWidth="1"/>
    <col min="777" max="777" width="12.5703125" style="404" bestFit="1" customWidth="1"/>
    <col min="778" max="778" width="13.140625" style="404" customWidth="1"/>
    <col min="779" max="1024" width="11.42578125" style="404"/>
    <col min="1025" max="1025" width="2.5703125" style="404" customWidth="1"/>
    <col min="1026" max="1026" width="20" style="404" bestFit="1" customWidth="1"/>
    <col min="1027" max="1027" width="14.7109375" style="404" bestFit="1" customWidth="1"/>
    <col min="1028" max="1028" width="10.85546875" style="404" customWidth="1"/>
    <col min="1029" max="1029" width="9.85546875" style="404" bestFit="1" customWidth="1"/>
    <col min="1030" max="1030" width="10.42578125" style="404" bestFit="1" customWidth="1"/>
    <col min="1031" max="1031" width="14.42578125" style="404" bestFit="1" customWidth="1"/>
    <col min="1032" max="1032" width="5.140625" style="404" bestFit="1" customWidth="1"/>
    <col min="1033" max="1033" width="12.5703125" style="404" bestFit="1" customWidth="1"/>
    <col min="1034" max="1034" width="13.140625" style="404" customWidth="1"/>
    <col min="1035" max="1280" width="11.42578125" style="404"/>
    <col min="1281" max="1281" width="2.5703125" style="404" customWidth="1"/>
    <col min="1282" max="1282" width="20" style="404" bestFit="1" customWidth="1"/>
    <col min="1283" max="1283" width="14.7109375" style="404" bestFit="1" customWidth="1"/>
    <col min="1284" max="1284" width="10.85546875" style="404" customWidth="1"/>
    <col min="1285" max="1285" width="9.85546875" style="404" bestFit="1" customWidth="1"/>
    <col min="1286" max="1286" width="10.42578125" style="404" bestFit="1" customWidth="1"/>
    <col min="1287" max="1287" width="14.42578125" style="404" bestFit="1" customWidth="1"/>
    <col min="1288" max="1288" width="5.140625" style="404" bestFit="1" customWidth="1"/>
    <col min="1289" max="1289" width="12.5703125" style="404" bestFit="1" customWidth="1"/>
    <col min="1290" max="1290" width="13.140625" style="404" customWidth="1"/>
    <col min="1291" max="1536" width="11.42578125" style="404"/>
    <col min="1537" max="1537" width="2.5703125" style="404" customWidth="1"/>
    <col min="1538" max="1538" width="20" style="404" bestFit="1" customWidth="1"/>
    <col min="1539" max="1539" width="14.7109375" style="404" bestFit="1" customWidth="1"/>
    <col min="1540" max="1540" width="10.85546875" style="404" customWidth="1"/>
    <col min="1541" max="1541" width="9.85546875" style="404" bestFit="1" customWidth="1"/>
    <col min="1542" max="1542" width="10.42578125" style="404" bestFit="1" customWidth="1"/>
    <col min="1543" max="1543" width="14.42578125" style="404" bestFit="1" customWidth="1"/>
    <col min="1544" max="1544" width="5.140625" style="404" bestFit="1" customWidth="1"/>
    <col min="1545" max="1545" width="12.5703125" style="404" bestFit="1" customWidth="1"/>
    <col min="1546" max="1546" width="13.140625" style="404" customWidth="1"/>
    <col min="1547" max="1792" width="11.42578125" style="404"/>
    <col min="1793" max="1793" width="2.5703125" style="404" customWidth="1"/>
    <col min="1794" max="1794" width="20" style="404" bestFit="1" customWidth="1"/>
    <col min="1795" max="1795" width="14.7109375" style="404" bestFit="1" customWidth="1"/>
    <col min="1796" max="1796" width="10.85546875" style="404" customWidth="1"/>
    <col min="1797" max="1797" width="9.85546875" style="404" bestFit="1" customWidth="1"/>
    <col min="1798" max="1798" width="10.42578125" style="404" bestFit="1" customWidth="1"/>
    <col min="1799" max="1799" width="14.42578125" style="404" bestFit="1" customWidth="1"/>
    <col min="1800" max="1800" width="5.140625" style="404" bestFit="1" customWidth="1"/>
    <col min="1801" max="1801" width="12.5703125" style="404" bestFit="1" customWidth="1"/>
    <col min="1802" max="1802" width="13.140625" style="404" customWidth="1"/>
    <col min="1803" max="2048" width="11.42578125" style="404"/>
    <col min="2049" max="2049" width="2.5703125" style="404" customWidth="1"/>
    <col min="2050" max="2050" width="20" style="404" bestFit="1" customWidth="1"/>
    <col min="2051" max="2051" width="14.7109375" style="404" bestFit="1" customWidth="1"/>
    <col min="2052" max="2052" width="10.85546875" style="404" customWidth="1"/>
    <col min="2053" max="2053" width="9.85546875" style="404" bestFit="1" customWidth="1"/>
    <col min="2054" max="2054" width="10.42578125" style="404" bestFit="1" customWidth="1"/>
    <col min="2055" max="2055" width="14.42578125" style="404" bestFit="1" customWidth="1"/>
    <col min="2056" max="2056" width="5.140625" style="404" bestFit="1" customWidth="1"/>
    <col min="2057" max="2057" width="12.5703125" style="404" bestFit="1" customWidth="1"/>
    <col min="2058" max="2058" width="13.140625" style="404" customWidth="1"/>
    <col min="2059" max="2304" width="11.42578125" style="404"/>
    <col min="2305" max="2305" width="2.5703125" style="404" customWidth="1"/>
    <col min="2306" max="2306" width="20" style="404" bestFit="1" customWidth="1"/>
    <col min="2307" max="2307" width="14.7109375" style="404" bestFit="1" customWidth="1"/>
    <col min="2308" max="2308" width="10.85546875" style="404" customWidth="1"/>
    <col min="2309" max="2309" width="9.85546875" style="404" bestFit="1" customWidth="1"/>
    <col min="2310" max="2310" width="10.42578125" style="404" bestFit="1" customWidth="1"/>
    <col min="2311" max="2311" width="14.42578125" style="404" bestFit="1" customWidth="1"/>
    <col min="2312" max="2312" width="5.140625" style="404" bestFit="1" customWidth="1"/>
    <col min="2313" max="2313" width="12.5703125" style="404" bestFit="1" customWidth="1"/>
    <col min="2314" max="2314" width="13.140625" style="404" customWidth="1"/>
    <col min="2315" max="2560" width="11.42578125" style="404"/>
    <col min="2561" max="2561" width="2.5703125" style="404" customWidth="1"/>
    <col min="2562" max="2562" width="20" style="404" bestFit="1" customWidth="1"/>
    <col min="2563" max="2563" width="14.7109375" style="404" bestFit="1" customWidth="1"/>
    <col min="2564" max="2564" width="10.85546875" style="404" customWidth="1"/>
    <col min="2565" max="2565" width="9.85546875" style="404" bestFit="1" customWidth="1"/>
    <col min="2566" max="2566" width="10.42578125" style="404" bestFit="1" customWidth="1"/>
    <col min="2567" max="2567" width="14.42578125" style="404" bestFit="1" customWidth="1"/>
    <col min="2568" max="2568" width="5.140625" style="404" bestFit="1" customWidth="1"/>
    <col min="2569" max="2569" width="12.5703125" style="404" bestFit="1" customWidth="1"/>
    <col min="2570" max="2570" width="13.140625" style="404" customWidth="1"/>
    <col min="2571" max="2816" width="11.42578125" style="404"/>
    <col min="2817" max="2817" width="2.5703125" style="404" customWidth="1"/>
    <col min="2818" max="2818" width="20" style="404" bestFit="1" customWidth="1"/>
    <col min="2819" max="2819" width="14.7109375" style="404" bestFit="1" customWidth="1"/>
    <col min="2820" max="2820" width="10.85546875" style="404" customWidth="1"/>
    <col min="2821" max="2821" width="9.85546875" style="404" bestFit="1" customWidth="1"/>
    <col min="2822" max="2822" width="10.42578125" style="404" bestFit="1" customWidth="1"/>
    <col min="2823" max="2823" width="14.42578125" style="404" bestFit="1" customWidth="1"/>
    <col min="2824" max="2824" width="5.140625" style="404" bestFit="1" customWidth="1"/>
    <col min="2825" max="2825" width="12.5703125" style="404" bestFit="1" customWidth="1"/>
    <col min="2826" max="2826" width="13.140625" style="404" customWidth="1"/>
    <col min="2827" max="3072" width="11.42578125" style="404"/>
    <col min="3073" max="3073" width="2.5703125" style="404" customWidth="1"/>
    <col min="3074" max="3074" width="20" style="404" bestFit="1" customWidth="1"/>
    <col min="3075" max="3075" width="14.7109375" style="404" bestFit="1" customWidth="1"/>
    <col min="3076" max="3076" width="10.85546875" style="404" customWidth="1"/>
    <col min="3077" max="3077" width="9.85546875" style="404" bestFit="1" customWidth="1"/>
    <col min="3078" max="3078" width="10.42578125" style="404" bestFit="1" customWidth="1"/>
    <col min="3079" max="3079" width="14.42578125" style="404" bestFit="1" customWidth="1"/>
    <col min="3080" max="3080" width="5.140625" style="404" bestFit="1" customWidth="1"/>
    <col min="3081" max="3081" width="12.5703125" style="404" bestFit="1" customWidth="1"/>
    <col min="3082" max="3082" width="13.140625" style="404" customWidth="1"/>
    <col min="3083" max="3328" width="11.42578125" style="404"/>
    <col min="3329" max="3329" width="2.5703125" style="404" customWidth="1"/>
    <col min="3330" max="3330" width="20" style="404" bestFit="1" customWidth="1"/>
    <col min="3331" max="3331" width="14.7109375" style="404" bestFit="1" customWidth="1"/>
    <col min="3332" max="3332" width="10.85546875" style="404" customWidth="1"/>
    <col min="3333" max="3333" width="9.85546875" style="404" bestFit="1" customWidth="1"/>
    <col min="3334" max="3334" width="10.42578125" style="404" bestFit="1" customWidth="1"/>
    <col min="3335" max="3335" width="14.42578125" style="404" bestFit="1" customWidth="1"/>
    <col min="3336" max="3336" width="5.140625" style="404" bestFit="1" customWidth="1"/>
    <col min="3337" max="3337" width="12.5703125" style="404" bestFit="1" customWidth="1"/>
    <col min="3338" max="3338" width="13.140625" style="404" customWidth="1"/>
    <col min="3339" max="3584" width="11.42578125" style="404"/>
    <col min="3585" max="3585" width="2.5703125" style="404" customWidth="1"/>
    <col min="3586" max="3586" width="20" style="404" bestFit="1" customWidth="1"/>
    <col min="3587" max="3587" width="14.7109375" style="404" bestFit="1" customWidth="1"/>
    <col min="3588" max="3588" width="10.85546875" style="404" customWidth="1"/>
    <col min="3589" max="3589" width="9.85546875" style="404" bestFit="1" customWidth="1"/>
    <col min="3590" max="3590" width="10.42578125" style="404" bestFit="1" customWidth="1"/>
    <col min="3591" max="3591" width="14.42578125" style="404" bestFit="1" customWidth="1"/>
    <col min="3592" max="3592" width="5.140625" style="404" bestFit="1" customWidth="1"/>
    <col min="3593" max="3593" width="12.5703125" style="404" bestFit="1" customWidth="1"/>
    <col min="3594" max="3594" width="13.140625" style="404" customWidth="1"/>
    <col min="3595" max="3840" width="11.42578125" style="404"/>
    <col min="3841" max="3841" width="2.5703125" style="404" customWidth="1"/>
    <col min="3842" max="3842" width="20" style="404" bestFit="1" customWidth="1"/>
    <col min="3843" max="3843" width="14.7109375" style="404" bestFit="1" customWidth="1"/>
    <col min="3844" max="3844" width="10.85546875" style="404" customWidth="1"/>
    <col min="3845" max="3845" width="9.85546875" style="404" bestFit="1" customWidth="1"/>
    <col min="3846" max="3846" width="10.42578125" style="404" bestFit="1" customWidth="1"/>
    <col min="3847" max="3847" width="14.42578125" style="404" bestFit="1" customWidth="1"/>
    <col min="3848" max="3848" width="5.140625" style="404" bestFit="1" customWidth="1"/>
    <col min="3849" max="3849" width="12.5703125" style="404" bestFit="1" customWidth="1"/>
    <col min="3850" max="3850" width="13.140625" style="404" customWidth="1"/>
    <col min="3851" max="4096" width="11.42578125" style="404"/>
    <col min="4097" max="4097" width="2.5703125" style="404" customWidth="1"/>
    <col min="4098" max="4098" width="20" style="404" bestFit="1" customWidth="1"/>
    <col min="4099" max="4099" width="14.7109375" style="404" bestFit="1" customWidth="1"/>
    <col min="4100" max="4100" width="10.85546875" style="404" customWidth="1"/>
    <col min="4101" max="4101" width="9.85546875" style="404" bestFit="1" customWidth="1"/>
    <col min="4102" max="4102" width="10.42578125" style="404" bestFit="1" customWidth="1"/>
    <col min="4103" max="4103" width="14.42578125" style="404" bestFit="1" customWidth="1"/>
    <col min="4104" max="4104" width="5.140625" style="404" bestFit="1" customWidth="1"/>
    <col min="4105" max="4105" width="12.5703125" style="404" bestFit="1" customWidth="1"/>
    <col min="4106" max="4106" width="13.140625" style="404" customWidth="1"/>
    <col min="4107" max="4352" width="11.42578125" style="404"/>
    <col min="4353" max="4353" width="2.5703125" style="404" customWidth="1"/>
    <col min="4354" max="4354" width="20" style="404" bestFit="1" customWidth="1"/>
    <col min="4355" max="4355" width="14.7109375" style="404" bestFit="1" customWidth="1"/>
    <col min="4356" max="4356" width="10.85546875" style="404" customWidth="1"/>
    <col min="4357" max="4357" width="9.85546875" style="404" bestFit="1" customWidth="1"/>
    <col min="4358" max="4358" width="10.42578125" style="404" bestFit="1" customWidth="1"/>
    <col min="4359" max="4359" width="14.42578125" style="404" bestFit="1" customWidth="1"/>
    <col min="4360" max="4360" width="5.140625" style="404" bestFit="1" customWidth="1"/>
    <col min="4361" max="4361" width="12.5703125" style="404" bestFit="1" customWidth="1"/>
    <col min="4362" max="4362" width="13.140625" style="404" customWidth="1"/>
    <col min="4363" max="4608" width="11.42578125" style="404"/>
    <col min="4609" max="4609" width="2.5703125" style="404" customWidth="1"/>
    <col min="4610" max="4610" width="20" style="404" bestFit="1" customWidth="1"/>
    <col min="4611" max="4611" width="14.7109375" style="404" bestFit="1" customWidth="1"/>
    <col min="4612" max="4612" width="10.85546875" style="404" customWidth="1"/>
    <col min="4613" max="4613" width="9.85546875" style="404" bestFit="1" customWidth="1"/>
    <col min="4614" max="4614" width="10.42578125" style="404" bestFit="1" customWidth="1"/>
    <col min="4615" max="4615" width="14.42578125" style="404" bestFit="1" customWidth="1"/>
    <col min="4616" max="4616" width="5.140625" style="404" bestFit="1" customWidth="1"/>
    <col min="4617" max="4617" width="12.5703125" style="404" bestFit="1" customWidth="1"/>
    <col min="4618" max="4618" width="13.140625" style="404" customWidth="1"/>
    <col min="4619" max="4864" width="11.42578125" style="404"/>
    <col min="4865" max="4865" width="2.5703125" style="404" customWidth="1"/>
    <col min="4866" max="4866" width="20" style="404" bestFit="1" customWidth="1"/>
    <col min="4867" max="4867" width="14.7109375" style="404" bestFit="1" customWidth="1"/>
    <col min="4868" max="4868" width="10.85546875" style="404" customWidth="1"/>
    <col min="4869" max="4869" width="9.85546875" style="404" bestFit="1" customWidth="1"/>
    <col min="4870" max="4870" width="10.42578125" style="404" bestFit="1" customWidth="1"/>
    <col min="4871" max="4871" width="14.42578125" style="404" bestFit="1" customWidth="1"/>
    <col min="4872" max="4872" width="5.140625" style="404" bestFit="1" customWidth="1"/>
    <col min="4873" max="4873" width="12.5703125" style="404" bestFit="1" customWidth="1"/>
    <col min="4874" max="4874" width="13.140625" style="404" customWidth="1"/>
    <col min="4875" max="5120" width="11.42578125" style="404"/>
    <col min="5121" max="5121" width="2.5703125" style="404" customWidth="1"/>
    <col min="5122" max="5122" width="20" style="404" bestFit="1" customWidth="1"/>
    <col min="5123" max="5123" width="14.7109375" style="404" bestFit="1" customWidth="1"/>
    <col min="5124" max="5124" width="10.85546875" style="404" customWidth="1"/>
    <col min="5125" max="5125" width="9.85546875" style="404" bestFit="1" customWidth="1"/>
    <col min="5126" max="5126" width="10.42578125" style="404" bestFit="1" customWidth="1"/>
    <col min="5127" max="5127" width="14.42578125" style="404" bestFit="1" customWidth="1"/>
    <col min="5128" max="5128" width="5.140625" style="404" bestFit="1" customWidth="1"/>
    <col min="5129" max="5129" width="12.5703125" style="404" bestFit="1" customWidth="1"/>
    <col min="5130" max="5130" width="13.140625" style="404" customWidth="1"/>
    <col min="5131" max="5376" width="11.42578125" style="404"/>
    <col min="5377" max="5377" width="2.5703125" style="404" customWidth="1"/>
    <col min="5378" max="5378" width="20" style="404" bestFit="1" customWidth="1"/>
    <col min="5379" max="5379" width="14.7109375" style="404" bestFit="1" customWidth="1"/>
    <col min="5380" max="5380" width="10.85546875" style="404" customWidth="1"/>
    <col min="5381" max="5381" width="9.85546875" style="404" bestFit="1" customWidth="1"/>
    <col min="5382" max="5382" width="10.42578125" style="404" bestFit="1" customWidth="1"/>
    <col min="5383" max="5383" width="14.42578125" style="404" bestFit="1" customWidth="1"/>
    <col min="5384" max="5384" width="5.140625" style="404" bestFit="1" customWidth="1"/>
    <col min="5385" max="5385" width="12.5703125" style="404" bestFit="1" customWidth="1"/>
    <col min="5386" max="5386" width="13.140625" style="404" customWidth="1"/>
    <col min="5387" max="5632" width="11.42578125" style="404"/>
    <col min="5633" max="5633" width="2.5703125" style="404" customWidth="1"/>
    <col min="5634" max="5634" width="20" style="404" bestFit="1" customWidth="1"/>
    <col min="5635" max="5635" width="14.7109375" style="404" bestFit="1" customWidth="1"/>
    <col min="5636" max="5636" width="10.85546875" style="404" customWidth="1"/>
    <col min="5637" max="5637" width="9.85546875" style="404" bestFit="1" customWidth="1"/>
    <col min="5638" max="5638" width="10.42578125" style="404" bestFit="1" customWidth="1"/>
    <col min="5639" max="5639" width="14.42578125" style="404" bestFit="1" customWidth="1"/>
    <col min="5640" max="5640" width="5.140625" style="404" bestFit="1" customWidth="1"/>
    <col min="5641" max="5641" width="12.5703125" style="404" bestFit="1" customWidth="1"/>
    <col min="5642" max="5642" width="13.140625" style="404" customWidth="1"/>
    <col min="5643" max="5888" width="11.42578125" style="404"/>
    <col min="5889" max="5889" width="2.5703125" style="404" customWidth="1"/>
    <col min="5890" max="5890" width="20" style="404" bestFit="1" customWidth="1"/>
    <col min="5891" max="5891" width="14.7109375" style="404" bestFit="1" customWidth="1"/>
    <col min="5892" max="5892" width="10.85546875" style="404" customWidth="1"/>
    <col min="5893" max="5893" width="9.85546875" style="404" bestFit="1" customWidth="1"/>
    <col min="5894" max="5894" width="10.42578125" style="404" bestFit="1" customWidth="1"/>
    <col min="5895" max="5895" width="14.42578125" style="404" bestFit="1" customWidth="1"/>
    <col min="5896" max="5896" width="5.140625" style="404" bestFit="1" customWidth="1"/>
    <col min="5897" max="5897" width="12.5703125" style="404" bestFit="1" customWidth="1"/>
    <col min="5898" max="5898" width="13.140625" style="404" customWidth="1"/>
    <col min="5899" max="6144" width="11.42578125" style="404"/>
    <col min="6145" max="6145" width="2.5703125" style="404" customWidth="1"/>
    <col min="6146" max="6146" width="20" style="404" bestFit="1" customWidth="1"/>
    <col min="6147" max="6147" width="14.7109375" style="404" bestFit="1" customWidth="1"/>
    <col min="6148" max="6148" width="10.85546875" style="404" customWidth="1"/>
    <col min="6149" max="6149" width="9.85546875" style="404" bestFit="1" customWidth="1"/>
    <col min="6150" max="6150" width="10.42578125" style="404" bestFit="1" customWidth="1"/>
    <col min="6151" max="6151" width="14.42578125" style="404" bestFit="1" customWidth="1"/>
    <col min="6152" max="6152" width="5.140625" style="404" bestFit="1" customWidth="1"/>
    <col min="6153" max="6153" width="12.5703125" style="404" bestFit="1" customWidth="1"/>
    <col min="6154" max="6154" width="13.140625" style="404" customWidth="1"/>
    <col min="6155" max="6400" width="11.42578125" style="404"/>
    <col min="6401" max="6401" width="2.5703125" style="404" customWidth="1"/>
    <col min="6402" max="6402" width="20" style="404" bestFit="1" customWidth="1"/>
    <col min="6403" max="6403" width="14.7109375" style="404" bestFit="1" customWidth="1"/>
    <col min="6404" max="6404" width="10.85546875" style="404" customWidth="1"/>
    <col min="6405" max="6405" width="9.85546875" style="404" bestFit="1" customWidth="1"/>
    <col min="6406" max="6406" width="10.42578125" style="404" bestFit="1" customWidth="1"/>
    <col min="6407" max="6407" width="14.42578125" style="404" bestFit="1" customWidth="1"/>
    <col min="6408" max="6408" width="5.140625" style="404" bestFit="1" customWidth="1"/>
    <col min="6409" max="6409" width="12.5703125" style="404" bestFit="1" customWidth="1"/>
    <col min="6410" max="6410" width="13.140625" style="404" customWidth="1"/>
    <col min="6411" max="6656" width="11.42578125" style="404"/>
    <col min="6657" max="6657" width="2.5703125" style="404" customWidth="1"/>
    <col min="6658" max="6658" width="20" style="404" bestFit="1" customWidth="1"/>
    <col min="6659" max="6659" width="14.7109375" style="404" bestFit="1" customWidth="1"/>
    <col min="6660" max="6660" width="10.85546875" style="404" customWidth="1"/>
    <col min="6661" max="6661" width="9.85546875" style="404" bestFit="1" customWidth="1"/>
    <col min="6662" max="6662" width="10.42578125" style="404" bestFit="1" customWidth="1"/>
    <col min="6663" max="6663" width="14.42578125" style="404" bestFit="1" customWidth="1"/>
    <col min="6664" max="6664" width="5.140625" style="404" bestFit="1" customWidth="1"/>
    <col min="6665" max="6665" width="12.5703125" style="404" bestFit="1" customWidth="1"/>
    <col min="6666" max="6666" width="13.140625" style="404" customWidth="1"/>
    <col min="6667" max="6912" width="11.42578125" style="404"/>
    <col min="6913" max="6913" width="2.5703125" style="404" customWidth="1"/>
    <col min="6914" max="6914" width="20" style="404" bestFit="1" customWidth="1"/>
    <col min="6915" max="6915" width="14.7109375" style="404" bestFit="1" customWidth="1"/>
    <col min="6916" max="6916" width="10.85546875" style="404" customWidth="1"/>
    <col min="6917" max="6917" width="9.85546875" style="404" bestFit="1" customWidth="1"/>
    <col min="6918" max="6918" width="10.42578125" style="404" bestFit="1" customWidth="1"/>
    <col min="6919" max="6919" width="14.42578125" style="404" bestFit="1" customWidth="1"/>
    <col min="6920" max="6920" width="5.140625" style="404" bestFit="1" customWidth="1"/>
    <col min="6921" max="6921" width="12.5703125" style="404" bestFit="1" customWidth="1"/>
    <col min="6922" max="6922" width="13.140625" style="404" customWidth="1"/>
    <col min="6923" max="7168" width="11.42578125" style="404"/>
    <col min="7169" max="7169" width="2.5703125" style="404" customWidth="1"/>
    <col min="7170" max="7170" width="20" style="404" bestFit="1" customWidth="1"/>
    <col min="7171" max="7171" width="14.7109375" style="404" bestFit="1" customWidth="1"/>
    <col min="7172" max="7172" width="10.85546875" style="404" customWidth="1"/>
    <col min="7173" max="7173" width="9.85546875" style="404" bestFit="1" customWidth="1"/>
    <col min="7174" max="7174" width="10.42578125" style="404" bestFit="1" customWidth="1"/>
    <col min="7175" max="7175" width="14.42578125" style="404" bestFit="1" customWidth="1"/>
    <col min="7176" max="7176" width="5.140625" style="404" bestFit="1" customWidth="1"/>
    <col min="7177" max="7177" width="12.5703125" style="404" bestFit="1" customWidth="1"/>
    <col min="7178" max="7178" width="13.140625" style="404" customWidth="1"/>
    <col min="7179" max="7424" width="11.42578125" style="404"/>
    <col min="7425" max="7425" width="2.5703125" style="404" customWidth="1"/>
    <col min="7426" max="7426" width="20" style="404" bestFit="1" customWidth="1"/>
    <col min="7427" max="7427" width="14.7109375" style="404" bestFit="1" customWidth="1"/>
    <col min="7428" max="7428" width="10.85546875" style="404" customWidth="1"/>
    <col min="7429" max="7429" width="9.85546875" style="404" bestFit="1" customWidth="1"/>
    <col min="7430" max="7430" width="10.42578125" style="404" bestFit="1" customWidth="1"/>
    <col min="7431" max="7431" width="14.42578125" style="404" bestFit="1" customWidth="1"/>
    <col min="7432" max="7432" width="5.140625" style="404" bestFit="1" customWidth="1"/>
    <col min="7433" max="7433" width="12.5703125" style="404" bestFit="1" customWidth="1"/>
    <col min="7434" max="7434" width="13.140625" style="404" customWidth="1"/>
    <col min="7435" max="7680" width="11.42578125" style="404"/>
    <col min="7681" max="7681" width="2.5703125" style="404" customWidth="1"/>
    <col min="7682" max="7682" width="20" style="404" bestFit="1" customWidth="1"/>
    <col min="7683" max="7683" width="14.7109375" style="404" bestFit="1" customWidth="1"/>
    <col min="7684" max="7684" width="10.85546875" style="404" customWidth="1"/>
    <col min="7685" max="7685" width="9.85546875" style="404" bestFit="1" customWidth="1"/>
    <col min="7686" max="7686" width="10.42578125" style="404" bestFit="1" customWidth="1"/>
    <col min="7687" max="7687" width="14.42578125" style="404" bestFit="1" customWidth="1"/>
    <col min="7688" max="7688" width="5.140625" style="404" bestFit="1" customWidth="1"/>
    <col min="7689" max="7689" width="12.5703125" style="404" bestFit="1" customWidth="1"/>
    <col min="7690" max="7690" width="13.140625" style="404" customWidth="1"/>
    <col min="7691" max="7936" width="11.42578125" style="404"/>
    <col min="7937" max="7937" width="2.5703125" style="404" customWidth="1"/>
    <col min="7938" max="7938" width="20" style="404" bestFit="1" customWidth="1"/>
    <col min="7939" max="7939" width="14.7109375" style="404" bestFit="1" customWidth="1"/>
    <col min="7940" max="7940" width="10.85546875" style="404" customWidth="1"/>
    <col min="7941" max="7941" width="9.85546875" style="404" bestFit="1" customWidth="1"/>
    <col min="7942" max="7942" width="10.42578125" style="404" bestFit="1" customWidth="1"/>
    <col min="7943" max="7943" width="14.42578125" style="404" bestFit="1" customWidth="1"/>
    <col min="7944" max="7944" width="5.140625" style="404" bestFit="1" customWidth="1"/>
    <col min="7945" max="7945" width="12.5703125" style="404" bestFit="1" customWidth="1"/>
    <col min="7946" max="7946" width="13.140625" style="404" customWidth="1"/>
    <col min="7947" max="8192" width="11.42578125" style="404"/>
    <col min="8193" max="8193" width="2.5703125" style="404" customWidth="1"/>
    <col min="8194" max="8194" width="20" style="404" bestFit="1" customWidth="1"/>
    <col min="8195" max="8195" width="14.7109375" style="404" bestFit="1" customWidth="1"/>
    <col min="8196" max="8196" width="10.85546875" style="404" customWidth="1"/>
    <col min="8197" max="8197" width="9.85546875" style="404" bestFit="1" customWidth="1"/>
    <col min="8198" max="8198" width="10.42578125" style="404" bestFit="1" customWidth="1"/>
    <col min="8199" max="8199" width="14.42578125" style="404" bestFit="1" customWidth="1"/>
    <col min="8200" max="8200" width="5.140625" style="404" bestFit="1" customWidth="1"/>
    <col min="8201" max="8201" width="12.5703125" style="404" bestFit="1" customWidth="1"/>
    <col min="8202" max="8202" width="13.140625" style="404" customWidth="1"/>
    <col min="8203" max="8448" width="11.42578125" style="404"/>
    <col min="8449" max="8449" width="2.5703125" style="404" customWidth="1"/>
    <col min="8450" max="8450" width="20" style="404" bestFit="1" customWidth="1"/>
    <col min="8451" max="8451" width="14.7109375" style="404" bestFit="1" customWidth="1"/>
    <col min="8452" max="8452" width="10.85546875" style="404" customWidth="1"/>
    <col min="8453" max="8453" width="9.85546875" style="404" bestFit="1" customWidth="1"/>
    <col min="8454" max="8454" width="10.42578125" style="404" bestFit="1" customWidth="1"/>
    <col min="8455" max="8455" width="14.42578125" style="404" bestFit="1" customWidth="1"/>
    <col min="8456" max="8456" width="5.140625" style="404" bestFit="1" customWidth="1"/>
    <col min="8457" max="8457" width="12.5703125" style="404" bestFit="1" customWidth="1"/>
    <col min="8458" max="8458" width="13.140625" style="404" customWidth="1"/>
    <col min="8459" max="8704" width="11.42578125" style="404"/>
    <col min="8705" max="8705" width="2.5703125" style="404" customWidth="1"/>
    <col min="8706" max="8706" width="20" style="404" bestFit="1" customWidth="1"/>
    <col min="8707" max="8707" width="14.7109375" style="404" bestFit="1" customWidth="1"/>
    <col min="8708" max="8708" width="10.85546875" style="404" customWidth="1"/>
    <col min="8709" max="8709" width="9.85546875" style="404" bestFit="1" customWidth="1"/>
    <col min="8710" max="8710" width="10.42578125" style="404" bestFit="1" customWidth="1"/>
    <col min="8711" max="8711" width="14.42578125" style="404" bestFit="1" customWidth="1"/>
    <col min="8712" max="8712" width="5.140625" style="404" bestFit="1" customWidth="1"/>
    <col min="8713" max="8713" width="12.5703125" style="404" bestFit="1" customWidth="1"/>
    <col min="8714" max="8714" width="13.140625" style="404" customWidth="1"/>
    <col min="8715" max="8960" width="11.42578125" style="404"/>
    <col min="8961" max="8961" width="2.5703125" style="404" customWidth="1"/>
    <col min="8962" max="8962" width="20" style="404" bestFit="1" customWidth="1"/>
    <col min="8963" max="8963" width="14.7109375" style="404" bestFit="1" customWidth="1"/>
    <col min="8964" max="8964" width="10.85546875" style="404" customWidth="1"/>
    <col min="8965" max="8965" width="9.85546875" style="404" bestFit="1" customWidth="1"/>
    <col min="8966" max="8966" width="10.42578125" style="404" bestFit="1" customWidth="1"/>
    <col min="8967" max="8967" width="14.42578125" style="404" bestFit="1" customWidth="1"/>
    <col min="8968" max="8968" width="5.140625" style="404" bestFit="1" customWidth="1"/>
    <col min="8969" max="8969" width="12.5703125" style="404" bestFit="1" customWidth="1"/>
    <col min="8970" max="8970" width="13.140625" style="404" customWidth="1"/>
    <col min="8971" max="9216" width="11.42578125" style="404"/>
    <col min="9217" max="9217" width="2.5703125" style="404" customWidth="1"/>
    <col min="9218" max="9218" width="20" style="404" bestFit="1" customWidth="1"/>
    <col min="9219" max="9219" width="14.7109375" style="404" bestFit="1" customWidth="1"/>
    <col min="9220" max="9220" width="10.85546875" style="404" customWidth="1"/>
    <col min="9221" max="9221" width="9.85546875" style="404" bestFit="1" customWidth="1"/>
    <col min="9222" max="9222" width="10.42578125" style="404" bestFit="1" customWidth="1"/>
    <col min="9223" max="9223" width="14.42578125" style="404" bestFit="1" customWidth="1"/>
    <col min="9224" max="9224" width="5.140625" style="404" bestFit="1" customWidth="1"/>
    <col min="9225" max="9225" width="12.5703125" style="404" bestFit="1" customWidth="1"/>
    <col min="9226" max="9226" width="13.140625" style="404" customWidth="1"/>
    <col min="9227" max="9472" width="11.42578125" style="404"/>
    <col min="9473" max="9473" width="2.5703125" style="404" customWidth="1"/>
    <col min="9474" max="9474" width="20" style="404" bestFit="1" customWidth="1"/>
    <col min="9475" max="9475" width="14.7109375" style="404" bestFit="1" customWidth="1"/>
    <col min="9476" max="9476" width="10.85546875" style="404" customWidth="1"/>
    <col min="9477" max="9477" width="9.85546875" style="404" bestFit="1" customWidth="1"/>
    <col min="9478" max="9478" width="10.42578125" style="404" bestFit="1" customWidth="1"/>
    <col min="9479" max="9479" width="14.42578125" style="404" bestFit="1" customWidth="1"/>
    <col min="9480" max="9480" width="5.140625" style="404" bestFit="1" customWidth="1"/>
    <col min="9481" max="9481" width="12.5703125" style="404" bestFit="1" customWidth="1"/>
    <col min="9482" max="9482" width="13.140625" style="404" customWidth="1"/>
    <col min="9483" max="9728" width="11.42578125" style="404"/>
    <col min="9729" max="9729" width="2.5703125" style="404" customWidth="1"/>
    <col min="9730" max="9730" width="20" style="404" bestFit="1" customWidth="1"/>
    <col min="9731" max="9731" width="14.7109375" style="404" bestFit="1" customWidth="1"/>
    <col min="9732" max="9732" width="10.85546875" style="404" customWidth="1"/>
    <col min="9733" max="9733" width="9.85546875" style="404" bestFit="1" customWidth="1"/>
    <col min="9734" max="9734" width="10.42578125" style="404" bestFit="1" customWidth="1"/>
    <col min="9735" max="9735" width="14.42578125" style="404" bestFit="1" customWidth="1"/>
    <col min="9736" max="9736" width="5.140625" style="404" bestFit="1" customWidth="1"/>
    <col min="9737" max="9737" width="12.5703125" style="404" bestFit="1" customWidth="1"/>
    <col min="9738" max="9738" width="13.140625" style="404" customWidth="1"/>
    <col min="9739" max="9984" width="11.42578125" style="404"/>
    <col min="9985" max="9985" width="2.5703125" style="404" customWidth="1"/>
    <col min="9986" max="9986" width="20" style="404" bestFit="1" customWidth="1"/>
    <col min="9987" max="9987" width="14.7109375" style="404" bestFit="1" customWidth="1"/>
    <col min="9988" max="9988" width="10.85546875" style="404" customWidth="1"/>
    <col min="9989" max="9989" width="9.85546875" style="404" bestFit="1" customWidth="1"/>
    <col min="9990" max="9990" width="10.42578125" style="404" bestFit="1" customWidth="1"/>
    <col min="9991" max="9991" width="14.42578125" style="404" bestFit="1" customWidth="1"/>
    <col min="9992" max="9992" width="5.140625" style="404" bestFit="1" customWidth="1"/>
    <col min="9993" max="9993" width="12.5703125" style="404" bestFit="1" customWidth="1"/>
    <col min="9994" max="9994" width="13.140625" style="404" customWidth="1"/>
    <col min="9995" max="10240" width="11.42578125" style="404"/>
    <col min="10241" max="10241" width="2.5703125" style="404" customWidth="1"/>
    <col min="10242" max="10242" width="20" style="404" bestFit="1" customWidth="1"/>
    <col min="10243" max="10243" width="14.7109375" style="404" bestFit="1" customWidth="1"/>
    <col min="10244" max="10244" width="10.85546875" style="404" customWidth="1"/>
    <col min="10245" max="10245" width="9.85546875" style="404" bestFit="1" customWidth="1"/>
    <col min="10246" max="10246" width="10.42578125" style="404" bestFit="1" customWidth="1"/>
    <col min="10247" max="10247" width="14.42578125" style="404" bestFit="1" customWidth="1"/>
    <col min="10248" max="10248" width="5.140625" style="404" bestFit="1" customWidth="1"/>
    <col min="10249" max="10249" width="12.5703125" style="404" bestFit="1" customWidth="1"/>
    <col min="10250" max="10250" width="13.140625" style="404" customWidth="1"/>
    <col min="10251" max="10496" width="11.42578125" style="404"/>
    <col min="10497" max="10497" width="2.5703125" style="404" customWidth="1"/>
    <col min="10498" max="10498" width="20" style="404" bestFit="1" customWidth="1"/>
    <col min="10499" max="10499" width="14.7109375" style="404" bestFit="1" customWidth="1"/>
    <col min="10500" max="10500" width="10.85546875" style="404" customWidth="1"/>
    <col min="10501" max="10501" width="9.85546875" style="404" bestFit="1" customWidth="1"/>
    <col min="10502" max="10502" width="10.42578125" style="404" bestFit="1" customWidth="1"/>
    <col min="10503" max="10503" width="14.42578125" style="404" bestFit="1" customWidth="1"/>
    <col min="10504" max="10504" width="5.140625" style="404" bestFit="1" customWidth="1"/>
    <col min="10505" max="10505" width="12.5703125" style="404" bestFit="1" customWidth="1"/>
    <col min="10506" max="10506" width="13.140625" style="404" customWidth="1"/>
    <col min="10507" max="10752" width="11.42578125" style="404"/>
    <col min="10753" max="10753" width="2.5703125" style="404" customWidth="1"/>
    <col min="10754" max="10754" width="20" style="404" bestFit="1" customWidth="1"/>
    <col min="10755" max="10755" width="14.7109375" style="404" bestFit="1" customWidth="1"/>
    <col min="10756" max="10756" width="10.85546875" style="404" customWidth="1"/>
    <col min="10757" max="10757" width="9.85546875" style="404" bestFit="1" customWidth="1"/>
    <col min="10758" max="10758" width="10.42578125" style="404" bestFit="1" customWidth="1"/>
    <col min="10759" max="10759" width="14.42578125" style="404" bestFit="1" customWidth="1"/>
    <col min="10760" max="10760" width="5.140625" style="404" bestFit="1" customWidth="1"/>
    <col min="10761" max="10761" width="12.5703125" style="404" bestFit="1" customWidth="1"/>
    <col min="10762" max="10762" width="13.140625" style="404" customWidth="1"/>
    <col min="10763" max="11008" width="11.42578125" style="404"/>
    <col min="11009" max="11009" width="2.5703125" style="404" customWidth="1"/>
    <col min="11010" max="11010" width="20" style="404" bestFit="1" customWidth="1"/>
    <col min="11011" max="11011" width="14.7109375" style="404" bestFit="1" customWidth="1"/>
    <col min="11012" max="11012" width="10.85546875" style="404" customWidth="1"/>
    <col min="11013" max="11013" width="9.85546875" style="404" bestFit="1" customWidth="1"/>
    <col min="11014" max="11014" width="10.42578125" style="404" bestFit="1" customWidth="1"/>
    <col min="11015" max="11015" width="14.42578125" style="404" bestFit="1" customWidth="1"/>
    <col min="11016" max="11016" width="5.140625" style="404" bestFit="1" customWidth="1"/>
    <col min="11017" max="11017" width="12.5703125" style="404" bestFit="1" customWidth="1"/>
    <col min="11018" max="11018" width="13.140625" style="404" customWidth="1"/>
    <col min="11019" max="11264" width="11.42578125" style="404"/>
    <col min="11265" max="11265" width="2.5703125" style="404" customWidth="1"/>
    <col min="11266" max="11266" width="20" style="404" bestFit="1" customWidth="1"/>
    <col min="11267" max="11267" width="14.7109375" style="404" bestFit="1" customWidth="1"/>
    <col min="11268" max="11268" width="10.85546875" style="404" customWidth="1"/>
    <col min="11269" max="11269" width="9.85546875" style="404" bestFit="1" customWidth="1"/>
    <col min="11270" max="11270" width="10.42578125" style="404" bestFit="1" customWidth="1"/>
    <col min="11271" max="11271" width="14.42578125" style="404" bestFit="1" customWidth="1"/>
    <col min="11272" max="11272" width="5.140625" style="404" bestFit="1" customWidth="1"/>
    <col min="11273" max="11273" width="12.5703125" style="404" bestFit="1" customWidth="1"/>
    <col min="11274" max="11274" width="13.140625" style="404" customWidth="1"/>
    <col min="11275" max="11520" width="11.42578125" style="404"/>
    <col min="11521" max="11521" width="2.5703125" style="404" customWidth="1"/>
    <col min="11522" max="11522" width="20" style="404" bestFit="1" customWidth="1"/>
    <col min="11523" max="11523" width="14.7109375" style="404" bestFit="1" customWidth="1"/>
    <col min="11524" max="11524" width="10.85546875" style="404" customWidth="1"/>
    <col min="11525" max="11525" width="9.85546875" style="404" bestFit="1" customWidth="1"/>
    <col min="11526" max="11526" width="10.42578125" style="404" bestFit="1" customWidth="1"/>
    <col min="11527" max="11527" width="14.42578125" style="404" bestFit="1" customWidth="1"/>
    <col min="11528" max="11528" width="5.140625" style="404" bestFit="1" customWidth="1"/>
    <col min="11529" max="11529" width="12.5703125" style="404" bestFit="1" customWidth="1"/>
    <col min="11530" max="11530" width="13.140625" style="404" customWidth="1"/>
    <col min="11531" max="11776" width="11.42578125" style="404"/>
    <col min="11777" max="11777" width="2.5703125" style="404" customWidth="1"/>
    <col min="11778" max="11778" width="20" style="404" bestFit="1" customWidth="1"/>
    <col min="11779" max="11779" width="14.7109375" style="404" bestFit="1" customWidth="1"/>
    <col min="11780" max="11780" width="10.85546875" style="404" customWidth="1"/>
    <col min="11781" max="11781" width="9.85546875" style="404" bestFit="1" customWidth="1"/>
    <col min="11782" max="11782" width="10.42578125" style="404" bestFit="1" customWidth="1"/>
    <col min="11783" max="11783" width="14.42578125" style="404" bestFit="1" customWidth="1"/>
    <col min="11784" max="11784" width="5.140625" style="404" bestFit="1" customWidth="1"/>
    <col min="11785" max="11785" width="12.5703125" style="404" bestFit="1" customWidth="1"/>
    <col min="11786" max="11786" width="13.140625" style="404" customWidth="1"/>
    <col min="11787" max="12032" width="11.42578125" style="404"/>
    <col min="12033" max="12033" width="2.5703125" style="404" customWidth="1"/>
    <col min="12034" max="12034" width="20" style="404" bestFit="1" customWidth="1"/>
    <col min="12035" max="12035" width="14.7109375" style="404" bestFit="1" customWidth="1"/>
    <col min="12036" max="12036" width="10.85546875" style="404" customWidth="1"/>
    <col min="12037" max="12037" width="9.85546875" style="404" bestFit="1" customWidth="1"/>
    <col min="12038" max="12038" width="10.42578125" style="404" bestFit="1" customWidth="1"/>
    <col min="12039" max="12039" width="14.42578125" style="404" bestFit="1" customWidth="1"/>
    <col min="12040" max="12040" width="5.140625" style="404" bestFit="1" customWidth="1"/>
    <col min="12041" max="12041" width="12.5703125" style="404" bestFit="1" customWidth="1"/>
    <col min="12042" max="12042" width="13.140625" style="404" customWidth="1"/>
    <col min="12043" max="12288" width="11.42578125" style="404"/>
    <col min="12289" max="12289" width="2.5703125" style="404" customWidth="1"/>
    <col min="12290" max="12290" width="20" style="404" bestFit="1" customWidth="1"/>
    <col min="12291" max="12291" width="14.7109375" style="404" bestFit="1" customWidth="1"/>
    <col min="12292" max="12292" width="10.85546875" style="404" customWidth="1"/>
    <col min="12293" max="12293" width="9.85546875" style="404" bestFit="1" customWidth="1"/>
    <col min="12294" max="12294" width="10.42578125" style="404" bestFit="1" customWidth="1"/>
    <col min="12295" max="12295" width="14.42578125" style="404" bestFit="1" customWidth="1"/>
    <col min="12296" max="12296" width="5.140625" style="404" bestFit="1" customWidth="1"/>
    <col min="12297" max="12297" width="12.5703125" style="404" bestFit="1" customWidth="1"/>
    <col min="12298" max="12298" width="13.140625" style="404" customWidth="1"/>
    <col min="12299" max="12544" width="11.42578125" style="404"/>
    <col min="12545" max="12545" width="2.5703125" style="404" customWidth="1"/>
    <col min="12546" max="12546" width="20" style="404" bestFit="1" customWidth="1"/>
    <col min="12547" max="12547" width="14.7109375" style="404" bestFit="1" customWidth="1"/>
    <col min="12548" max="12548" width="10.85546875" style="404" customWidth="1"/>
    <col min="12549" max="12549" width="9.85546875" style="404" bestFit="1" customWidth="1"/>
    <col min="12550" max="12550" width="10.42578125" style="404" bestFit="1" customWidth="1"/>
    <col min="12551" max="12551" width="14.42578125" style="404" bestFit="1" customWidth="1"/>
    <col min="12552" max="12552" width="5.140625" style="404" bestFit="1" customWidth="1"/>
    <col min="12553" max="12553" width="12.5703125" style="404" bestFit="1" customWidth="1"/>
    <col min="12554" max="12554" width="13.140625" style="404" customWidth="1"/>
    <col min="12555" max="12800" width="11.42578125" style="404"/>
    <col min="12801" max="12801" width="2.5703125" style="404" customWidth="1"/>
    <col min="12802" max="12802" width="20" style="404" bestFit="1" customWidth="1"/>
    <col min="12803" max="12803" width="14.7109375" style="404" bestFit="1" customWidth="1"/>
    <col min="12804" max="12804" width="10.85546875" style="404" customWidth="1"/>
    <col min="12805" max="12805" width="9.85546875" style="404" bestFit="1" customWidth="1"/>
    <col min="12806" max="12806" width="10.42578125" style="404" bestFit="1" customWidth="1"/>
    <col min="12807" max="12807" width="14.42578125" style="404" bestFit="1" customWidth="1"/>
    <col min="12808" max="12808" width="5.140625" style="404" bestFit="1" customWidth="1"/>
    <col min="12809" max="12809" width="12.5703125" style="404" bestFit="1" customWidth="1"/>
    <col min="12810" max="12810" width="13.140625" style="404" customWidth="1"/>
    <col min="12811" max="13056" width="11.42578125" style="404"/>
    <col min="13057" max="13057" width="2.5703125" style="404" customWidth="1"/>
    <col min="13058" max="13058" width="20" style="404" bestFit="1" customWidth="1"/>
    <col min="13059" max="13059" width="14.7109375" style="404" bestFit="1" customWidth="1"/>
    <col min="13060" max="13060" width="10.85546875" style="404" customWidth="1"/>
    <col min="13061" max="13061" width="9.85546875" style="404" bestFit="1" customWidth="1"/>
    <col min="13062" max="13062" width="10.42578125" style="404" bestFit="1" customWidth="1"/>
    <col min="13063" max="13063" width="14.42578125" style="404" bestFit="1" customWidth="1"/>
    <col min="13064" max="13064" width="5.140625" style="404" bestFit="1" customWidth="1"/>
    <col min="13065" max="13065" width="12.5703125" style="404" bestFit="1" customWidth="1"/>
    <col min="13066" max="13066" width="13.140625" style="404" customWidth="1"/>
    <col min="13067" max="13312" width="11.42578125" style="404"/>
    <col min="13313" max="13313" width="2.5703125" style="404" customWidth="1"/>
    <col min="13314" max="13314" width="20" style="404" bestFit="1" customWidth="1"/>
    <col min="13315" max="13315" width="14.7109375" style="404" bestFit="1" customWidth="1"/>
    <col min="13316" max="13316" width="10.85546875" style="404" customWidth="1"/>
    <col min="13317" max="13317" width="9.85546875" style="404" bestFit="1" customWidth="1"/>
    <col min="13318" max="13318" width="10.42578125" style="404" bestFit="1" customWidth="1"/>
    <col min="13319" max="13319" width="14.42578125" style="404" bestFit="1" customWidth="1"/>
    <col min="13320" max="13320" width="5.140625" style="404" bestFit="1" customWidth="1"/>
    <col min="13321" max="13321" width="12.5703125" style="404" bestFit="1" customWidth="1"/>
    <col min="13322" max="13322" width="13.140625" style="404" customWidth="1"/>
    <col min="13323" max="13568" width="11.42578125" style="404"/>
    <col min="13569" max="13569" width="2.5703125" style="404" customWidth="1"/>
    <col min="13570" max="13570" width="20" style="404" bestFit="1" customWidth="1"/>
    <col min="13571" max="13571" width="14.7109375" style="404" bestFit="1" customWidth="1"/>
    <col min="13572" max="13572" width="10.85546875" style="404" customWidth="1"/>
    <col min="13573" max="13573" width="9.85546875" style="404" bestFit="1" customWidth="1"/>
    <col min="13574" max="13574" width="10.42578125" style="404" bestFit="1" customWidth="1"/>
    <col min="13575" max="13575" width="14.42578125" style="404" bestFit="1" customWidth="1"/>
    <col min="13576" max="13576" width="5.140625" style="404" bestFit="1" customWidth="1"/>
    <col min="13577" max="13577" width="12.5703125" style="404" bestFit="1" customWidth="1"/>
    <col min="13578" max="13578" width="13.140625" style="404" customWidth="1"/>
    <col min="13579" max="13824" width="11.42578125" style="404"/>
    <col min="13825" max="13825" width="2.5703125" style="404" customWidth="1"/>
    <col min="13826" max="13826" width="20" style="404" bestFit="1" customWidth="1"/>
    <col min="13827" max="13827" width="14.7109375" style="404" bestFit="1" customWidth="1"/>
    <col min="13828" max="13828" width="10.85546875" style="404" customWidth="1"/>
    <col min="13829" max="13829" width="9.85546875" style="404" bestFit="1" customWidth="1"/>
    <col min="13830" max="13830" width="10.42578125" style="404" bestFit="1" customWidth="1"/>
    <col min="13831" max="13831" width="14.42578125" style="404" bestFit="1" customWidth="1"/>
    <col min="13832" max="13832" width="5.140625" style="404" bestFit="1" customWidth="1"/>
    <col min="13833" max="13833" width="12.5703125" style="404" bestFit="1" customWidth="1"/>
    <col min="13834" max="13834" width="13.140625" style="404" customWidth="1"/>
    <col min="13835" max="14080" width="11.42578125" style="404"/>
    <col min="14081" max="14081" width="2.5703125" style="404" customWidth="1"/>
    <col min="14082" max="14082" width="20" style="404" bestFit="1" customWidth="1"/>
    <col min="14083" max="14083" width="14.7109375" style="404" bestFit="1" customWidth="1"/>
    <col min="14084" max="14084" width="10.85546875" style="404" customWidth="1"/>
    <col min="14085" max="14085" width="9.85546875" style="404" bestFit="1" customWidth="1"/>
    <col min="14086" max="14086" width="10.42578125" style="404" bestFit="1" customWidth="1"/>
    <col min="14087" max="14087" width="14.42578125" style="404" bestFit="1" customWidth="1"/>
    <col min="14088" max="14088" width="5.140625" style="404" bestFit="1" customWidth="1"/>
    <col min="14089" max="14089" width="12.5703125" style="404" bestFit="1" customWidth="1"/>
    <col min="14090" max="14090" width="13.140625" style="404" customWidth="1"/>
    <col min="14091" max="14336" width="11.42578125" style="404"/>
    <col min="14337" max="14337" width="2.5703125" style="404" customWidth="1"/>
    <col min="14338" max="14338" width="20" style="404" bestFit="1" customWidth="1"/>
    <col min="14339" max="14339" width="14.7109375" style="404" bestFit="1" customWidth="1"/>
    <col min="14340" max="14340" width="10.85546875" style="404" customWidth="1"/>
    <col min="14341" max="14341" width="9.85546875" style="404" bestFit="1" customWidth="1"/>
    <col min="14342" max="14342" width="10.42578125" style="404" bestFit="1" customWidth="1"/>
    <col min="14343" max="14343" width="14.42578125" style="404" bestFit="1" customWidth="1"/>
    <col min="14344" max="14344" width="5.140625" style="404" bestFit="1" customWidth="1"/>
    <col min="14345" max="14345" width="12.5703125" style="404" bestFit="1" customWidth="1"/>
    <col min="14346" max="14346" width="13.140625" style="404" customWidth="1"/>
    <col min="14347" max="14592" width="11.42578125" style="404"/>
    <col min="14593" max="14593" width="2.5703125" style="404" customWidth="1"/>
    <col min="14594" max="14594" width="20" style="404" bestFit="1" customWidth="1"/>
    <col min="14595" max="14595" width="14.7109375" style="404" bestFit="1" customWidth="1"/>
    <col min="14596" max="14596" width="10.85546875" style="404" customWidth="1"/>
    <col min="14597" max="14597" width="9.85546875" style="404" bestFit="1" customWidth="1"/>
    <col min="14598" max="14598" width="10.42578125" style="404" bestFit="1" customWidth="1"/>
    <col min="14599" max="14599" width="14.42578125" style="404" bestFit="1" customWidth="1"/>
    <col min="14600" max="14600" width="5.140625" style="404" bestFit="1" customWidth="1"/>
    <col min="14601" max="14601" width="12.5703125" style="404" bestFit="1" customWidth="1"/>
    <col min="14602" max="14602" width="13.140625" style="404" customWidth="1"/>
    <col min="14603" max="14848" width="11.42578125" style="404"/>
    <col min="14849" max="14849" width="2.5703125" style="404" customWidth="1"/>
    <col min="14850" max="14850" width="20" style="404" bestFit="1" customWidth="1"/>
    <col min="14851" max="14851" width="14.7109375" style="404" bestFit="1" customWidth="1"/>
    <col min="14852" max="14852" width="10.85546875" style="404" customWidth="1"/>
    <col min="14853" max="14853" width="9.85546875" style="404" bestFit="1" customWidth="1"/>
    <col min="14854" max="14854" width="10.42578125" style="404" bestFit="1" customWidth="1"/>
    <col min="14855" max="14855" width="14.42578125" style="404" bestFit="1" customWidth="1"/>
    <col min="14856" max="14856" width="5.140625" style="404" bestFit="1" customWidth="1"/>
    <col min="14857" max="14857" width="12.5703125" style="404" bestFit="1" customWidth="1"/>
    <col min="14858" max="14858" width="13.140625" style="404" customWidth="1"/>
    <col min="14859" max="15104" width="11.42578125" style="404"/>
    <col min="15105" max="15105" width="2.5703125" style="404" customWidth="1"/>
    <col min="15106" max="15106" width="20" style="404" bestFit="1" customWidth="1"/>
    <col min="15107" max="15107" width="14.7109375" style="404" bestFit="1" customWidth="1"/>
    <col min="15108" max="15108" width="10.85546875" style="404" customWidth="1"/>
    <col min="15109" max="15109" width="9.85546875" style="404" bestFit="1" customWidth="1"/>
    <col min="15110" max="15110" width="10.42578125" style="404" bestFit="1" customWidth="1"/>
    <col min="15111" max="15111" width="14.42578125" style="404" bestFit="1" customWidth="1"/>
    <col min="15112" max="15112" width="5.140625" style="404" bestFit="1" customWidth="1"/>
    <col min="15113" max="15113" width="12.5703125" style="404" bestFit="1" customWidth="1"/>
    <col min="15114" max="15114" width="13.140625" style="404" customWidth="1"/>
    <col min="15115" max="15360" width="11.42578125" style="404"/>
    <col min="15361" max="15361" width="2.5703125" style="404" customWidth="1"/>
    <col min="15362" max="15362" width="20" style="404" bestFit="1" customWidth="1"/>
    <col min="15363" max="15363" width="14.7109375" style="404" bestFit="1" customWidth="1"/>
    <col min="15364" max="15364" width="10.85546875" style="404" customWidth="1"/>
    <col min="15365" max="15365" width="9.85546875" style="404" bestFit="1" customWidth="1"/>
    <col min="15366" max="15366" width="10.42578125" style="404" bestFit="1" customWidth="1"/>
    <col min="15367" max="15367" width="14.42578125" style="404" bestFit="1" customWidth="1"/>
    <col min="15368" max="15368" width="5.140625" style="404" bestFit="1" customWidth="1"/>
    <col min="15369" max="15369" width="12.5703125" style="404" bestFit="1" customWidth="1"/>
    <col min="15370" max="15370" width="13.140625" style="404" customWidth="1"/>
    <col min="15371" max="15616" width="11.42578125" style="404"/>
    <col min="15617" max="15617" width="2.5703125" style="404" customWidth="1"/>
    <col min="15618" max="15618" width="20" style="404" bestFit="1" customWidth="1"/>
    <col min="15619" max="15619" width="14.7109375" style="404" bestFit="1" customWidth="1"/>
    <col min="15620" max="15620" width="10.85546875" style="404" customWidth="1"/>
    <col min="15621" max="15621" width="9.85546875" style="404" bestFit="1" customWidth="1"/>
    <col min="15622" max="15622" width="10.42578125" style="404" bestFit="1" customWidth="1"/>
    <col min="15623" max="15623" width="14.42578125" style="404" bestFit="1" customWidth="1"/>
    <col min="15624" max="15624" width="5.140625" style="404" bestFit="1" customWidth="1"/>
    <col min="15625" max="15625" width="12.5703125" style="404" bestFit="1" customWidth="1"/>
    <col min="15626" max="15626" width="13.140625" style="404" customWidth="1"/>
    <col min="15627" max="15872" width="11.42578125" style="404"/>
    <col min="15873" max="15873" width="2.5703125" style="404" customWidth="1"/>
    <col min="15874" max="15874" width="20" style="404" bestFit="1" customWidth="1"/>
    <col min="15875" max="15875" width="14.7109375" style="404" bestFit="1" customWidth="1"/>
    <col min="15876" max="15876" width="10.85546875" style="404" customWidth="1"/>
    <col min="15877" max="15877" width="9.85546875" style="404" bestFit="1" customWidth="1"/>
    <col min="15878" max="15878" width="10.42578125" style="404" bestFit="1" customWidth="1"/>
    <col min="15879" max="15879" width="14.42578125" style="404" bestFit="1" customWidth="1"/>
    <col min="15880" max="15880" width="5.140625" style="404" bestFit="1" customWidth="1"/>
    <col min="15881" max="15881" width="12.5703125" style="404" bestFit="1" customWidth="1"/>
    <col min="15882" max="15882" width="13.140625" style="404" customWidth="1"/>
    <col min="15883" max="16128" width="11.42578125" style="404"/>
    <col min="16129" max="16129" width="2.5703125" style="404" customWidth="1"/>
    <col min="16130" max="16130" width="20" style="404" bestFit="1" customWidth="1"/>
    <col min="16131" max="16131" width="14.7109375" style="404" bestFit="1" customWidth="1"/>
    <col min="16132" max="16132" width="10.85546875" style="404" customWidth="1"/>
    <col min="16133" max="16133" width="9.85546875" style="404" bestFit="1" customWidth="1"/>
    <col min="16134" max="16134" width="10.42578125" style="404" bestFit="1" customWidth="1"/>
    <col min="16135" max="16135" width="14.42578125" style="404" bestFit="1" customWidth="1"/>
    <col min="16136" max="16136" width="5.140625" style="404" bestFit="1" customWidth="1"/>
    <col min="16137" max="16137" width="12.5703125" style="404" bestFit="1" customWidth="1"/>
    <col min="16138" max="16138" width="13.140625" style="404" customWidth="1"/>
    <col min="16139" max="16384" width="11.42578125" style="404"/>
  </cols>
  <sheetData>
    <row r="1" spans="1:10" ht="12.75">
      <c r="A1" s="207" t="s">
        <v>411</v>
      </c>
      <c r="F1" s="405"/>
      <c r="I1" s="207" t="s">
        <v>553</v>
      </c>
    </row>
    <row r="2" spans="1:10">
      <c r="A2" s="406" t="s">
        <v>412</v>
      </c>
    </row>
    <row r="3" spans="1:10">
      <c r="A3" s="406" t="s">
        <v>413</v>
      </c>
    </row>
    <row r="4" spans="1:10">
      <c r="A4" s="406" t="s">
        <v>414</v>
      </c>
      <c r="E4" s="406" t="s">
        <v>415</v>
      </c>
    </row>
    <row r="5" spans="1:10">
      <c r="A5" s="406" t="s">
        <v>416</v>
      </c>
      <c r="E5" s="406" t="s">
        <v>417</v>
      </c>
    </row>
    <row r="6" spans="1:10" ht="12" thickBot="1">
      <c r="A6" s="406"/>
      <c r="E6" s="406"/>
    </row>
    <row r="7" spans="1:10" ht="12" thickBot="1">
      <c r="A7" s="935" t="s">
        <v>418</v>
      </c>
      <c r="B7" s="936"/>
      <c r="C7" s="936"/>
      <c r="D7" s="936"/>
      <c r="E7" s="936"/>
      <c r="F7" s="936"/>
      <c r="G7" s="936"/>
      <c r="H7" s="936"/>
      <c r="I7" s="936"/>
      <c r="J7" s="937"/>
    </row>
    <row r="8" spans="1:10">
      <c r="A8" s="408" t="s">
        <v>419</v>
      </c>
      <c r="B8" s="408" t="s">
        <v>420</v>
      </c>
      <c r="C8" s="408" t="s">
        <v>421</v>
      </c>
      <c r="D8" s="408" t="s">
        <v>422</v>
      </c>
      <c r="E8" s="409" t="s">
        <v>423</v>
      </c>
      <c r="F8" s="410" t="s">
        <v>424</v>
      </c>
      <c r="G8" s="408" t="s">
        <v>93</v>
      </c>
      <c r="H8" s="408" t="s">
        <v>425</v>
      </c>
      <c r="I8" s="408" t="s">
        <v>426</v>
      </c>
      <c r="J8" s="411" t="s">
        <v>427</v>
      </c>
    </row>
    <row r="9" spans="1:10">
      <c r="A9" s="412"/>
      <c r="B9" s="412"/>
      <c r="C9" s="412"/>
      <c r="D9" s="412" t="s">
        <v>428</v>
      </c>
      <c r="E9" s="413" t="s">
        <v>429</v>
      </c>
      <c r="F9" s="414" t="s">
        <v>430</v>
      </c>
      <c r="G9" s="412"/>
      <c r="H9" s="412"/>
      <c r="I9" s="412" t="s">
        <v>431</v>
      </c>
      <c r="J9" s="415" t="s">
        <v>432</v>
      </c>
    </row>
    <row r="10" spans="1:10" ht="12" thickBot="1">
      <c r="A10" s="416"/>
      <c r="B10" s="416"/>
      <c r="C10" s="416"/>
      <c r="D10" s="416" t="s">
        <v>433</v>
      </c>
      <c r="E10" s="417"/>
      <c r="F10" s="418" t="s">
        <v>429</v>
      </c>
      <c r="G10" s="416"/>
      <c r="H10" s="416"/>
      <c r="I10" s="416" t="s">
        <v>434</v>
      </c>
      <c r="J10" s="419" t="s">
        <v>434</v>
      </c>
    </row>
    <row r="11" spans="1:10">
      <c r="A11" s="420">
        <v>1</v>
      </c>
      <c r="B11" s="421" t="s">
        <v>435</v>
      </c>
      <c r="C11" s="421" t="s">
        <v>436</v>
      </c>
      <c r="D11" s="422" t="s">
        <v>437</v>
      </c>
      <c r="E11" s="422" t="s">
        <v>438</v>
      </c>
      <c r="F11" s="423">
        <v>176000</v>
      </c>
      <c r="G11" s="422" t="s">
        <v>439</v>
      </c>
      <c r="H11" s="422">
        <v>5</v>
      </c>
      <c r="I11" s="424">
        <f>F11*10000</f>
        <v>1760000000</v>
      </c>
      <c r="J11" s="425"/>
    </row>
    <row r="12" spans="1:10">
      <c r="A12" s="426"/>
      <c r="B12" s="427"/>
      <c r="C12" s="427"/>
      <c r="D12" s="428">
        <v>569</v>
      </c>
      <c r="E12" s="428" t="s">
        <v>440</v>
      </c>
      <c r="F12" s="429">
        <v>547</v>
      </c>
      <c r="G12" s="428" t="s">
        <v>439</v>
      </c>
      <c r="H12" s="428">
        <v>5</v>
      </c>
      <c r="I12" s="424">
        <f>F12*10000</f>
        <v>5470000</v>
      </c>
      <c r="J12" s="430"/>
    </row>
    <row r="13" spans="1:10">
      <c r="A13" s="426"/>
      <c r="B13" s="427"/>
      <c r="C13" s="427"/>
      <c r="D13" s="431" t="s">
        <v>441</v>
      </c>
      <c r="E13" s="428" t="s">
        <v>442</v>
      </c>
      <c r="F13" s="429">
        <f>I13/10000</f>
        <v>996000</v>
      </c>
      <c r="G13" s="428" t="s">
        <v>439</v>
      </c>
      <c r="H13" s="428">
        <v>5</v>
      </c>
      <c r="I13" s="424">
        <v>9960000000</v>
      </c>
      <c r="J13" s="430"/>
    </row>
    <row r="14" spans="1:10">
      <c r="A14" s="426"/>
      <c r="B14" s="427"/>
      <c r="C14" s="427"/>
      <c r="D14" s="431">
        <v>4449</v>
      </c>
      <c r="E14" s="428" t="s">
        <v>443</v>
      </c>
      <c r="F14" s="429">
        <f>I14/10000</f>
        <v>485</v>
      </c>
      <c r="G14" s="428" t="s">
        <v>439</v>
      </c>
      <c r="H14" s="428">
        <v>5</v>
      </c>
      <c r="I14" s="424">
        <v>4850000</v>
      </c>
      <c r="J14" s="430"/>
    </row>
    <row r="15" spans="1:10">
      <c r="A15" s="432"/>
      <c r="B15" s="433"/>
      <c r="C15" s="433"/>
      <c r="D15" s="434"/>
      <c r="E15" s="434"/>
      <c r="F15" s="435"/>
      <c r="G15" s="434"/>
      <c r="H15" s="434"/>
      <c r="I15" s="436"/>
      <c r="J15" s="437"/>
    </row>
    <row r="16" spans="1:10">
      <c r="A16" s="438"/>
      <c r="B16" s="930" t="s">
        <v>444</v>
      </c>
      <c r="C16" s="930"/>
      <c r="D16" s="930"/>
      <c r="E16" s="930"/>
      <c r="F16" s="439">
        <f>SUM(F11:F15)</f>
        <v>1173032</v>
      </c>
      <c r="G16" s="440"/>
      <c r="H16" s="440"/>
      <c r="I16" s="441">
        <f>SUM(I11:I15)</f>
        <v>11730320000</v>
      </c>
      <c r="J16" s="442">
        <f>I16/$I$103</f>
        <v>0.29325800000000002</v>
      </c>
    </row>
    <row r="17" spans="1:10">
      <c r="A17" s="426"/>
      <c r="B17" s="427"/>
      <c r="C17" s="427"/>
      <c r="D17" s="428" t="s">
        <v>445</v>
      </c>
      <c r="E17" s="428" t="s">
        <v>438</v>
      </c>
      <c r="F17" s="429">
        <v>116000</v>
      </c>
      <c r="G17" s="428" t="s">
        <v>446</v>
      </c>
      <c r="H17" s="428" t="s">
        <v>447</v>
      </c>
      <c r="I17" s="424">
        <f>F17*10000</f>
        <v>1160000000</v>
      </c>
      <c r="J17" s="430"/>
    </row>
    <row r="18" spans="1:10">
      <c r="A18" s="426"/>
      <c r="B18" s="427"/>
      <c r="C18" s="427"/>
      <c r="D18" s="428">
        <v>798</v>
      </c>
      <c r="E18" s="428" t="s">
        <v>448</v>
      </c>
      <c r="F18" s="429">
        <v>311</v>
      </c>
      <c r="G18" s="428" t="s">
        <v>446</v>
      </c>
      <c r="H18" s="428" t="s">
        <v>447</v>
      </c>
      <c r="I18" s="424">
        <f>F18*10000</f>
        <v>3110000</v>
      </c>
      <c r="J18" s="430"/>
    </row>
    <row r="19" spans="1:10">
      <c r="A19" s="426"/>
      <c r="B19" s="427"/>
      <c r="C19" s="427"/>
      <c r="D19" s="428" t="s">
        <v>449</v>
      </c>
      <c r="E19" s="428" t="s">
        <v>450</v>
      </c>
      <c r="F19" s="429">
        <f>I19/10000</f>
        <v>174000</v>
      </c>
      <c r="G19" s="428" t="s">
        <v>446</v>
      </c>
      <c r="H19" s="428" t="s">
        <v>447</v>
      </c>
      <c r="I19" s="424">
        <v>1740000000</v>
      </c>
      <c r="J19" s="430"/>
    </row>
    <row r="20" spans="1:10">
      <c r="A20" s="426"/>
      <c r="B20" s="427"/>
      <c r="C20" s="427"/>
      <c r="D20" s="428">
        <v>4993</v>
      </c>
      <c r="E20" s="428" t="s">
        <v>451</v>
      </c>
      <c r="F20" s="429">
        <f>I20/10000</f>
        <v>947</v>
      </c>
      <c r="G20" s="428" t="s">
        <v>446</v>
      </c>
      <c r="H20" s="428" t="s">
        <v>447</v>
      </c>
      <c r="I20" s="443">
        <v>9470000</v>
      </c>
      <c r="J20" s="430"/>
    </row>
    <row r="21" spans="1:10">
      <c r="A21" s="426"/>
      <c r="B21" s="427"/>
      <c r="C21" s="444"/>
      <c r="D21" s="428">
        <v>800</v>
      </c>
      <c r="E21" s="445" t="s">
        <v>452</v>
      </c>
      <c r="F21" s="429">
        <v>10</v>
      </c>
      <c r="G21" s="445" t="s">
        <v>446</v>
      </c>
      <c r="H21" s="445" t="s">
        <v>447</v>
      </c>
      <c r="I21" s="443">
        <f>F21*10000</f>
        <v>100000</v>
      </c>
      <c r="J21" s="447"/>
    </row>
    <row r="22" spans="1:10">
      <c r="A22" s="432"/>
      <c r="B22" s="433"/>
      <c r="C22" s="448"/>
      <c r="D22" s="434">
        <v>4995</v>
      </c>
      <c r="E22" s="449" t="s">
        <v>453</v>
      </c>
      <c r="F22" s="435">
        <v>40</v>
      </c>
      <c r="G22" s="449" t="s">
        <v>446</v>
      </c>
      <c r="H22" s="449" t="s">
        <v>447</v>
      </c>
      <c r="I22" s="436">
        <f>F22*10000</f>
        <v>400000</v>
      </c>
      <c r="J22" s="451"/>
    </row>
    <row r="23" spans="1:10">
      <c r="A23" s="438"/>
      <c r="B23" s="930" t="s">
        <v>454</v>
      </c>
      <c r="C23" s="930"/>
      <c r="D23" s="931"/>
      <c r="E23" s="931"/>
      <c r="F23" s="452">
        <f>SUM(F17:F22)</f>
        <v>291308</v>
      </c>
      <c r="G23" s="434"/>
      <c r="H23" s="434"/>
      <c r="I23" s="452">
        <f>SUM(I17:I22)</f>
        <v>2913080000</v>
      </c>
      <c r="J23" s="442">
        <f>I23/$I$102</f>
        <v>0.29130800000000001</v>
      </c>
    </row>
    <row r="24" spans="1:10">
      <c r="A24" s="432"/>
      <c r="B24" s="931" t="s">
        <v>455</v>
      </c>
      <c r="C24" s="931"/>
      <c r="D24" s="931"/>
      <c r="E24" s="931"/>
      <c r="F24" s="452">
        <f>F16+F23</f>
        <v>1464340</v>
      </c>
      <c r="G24" s="434"/>
      <c r="H24" s="434"/>
      <c r="I24" s="453">
        <f>I16+I23</f>
        <v>14643400000</v>
      </c>
      <c r="J24" s="454"/>
    </row>
    <row r="25" spans="1:10">
      <c r="A25" s="426">
        <v>2</v>
      </c>
      <c r="B25" s="427" t="s">
        <v>456</v>
      </c>
      <c r="C25" s="427" t="s">
        <v>457</v>
      </c>
      <c r="D25" s="428" t="s">
        <v>458</v>
      </c>
      <c r="E25" s="428" t="s">
        <v>438</v>
      </c>
      <c r="F25" s="429">
        <v>104000</v>
      </c>
      <c r="G25" s="428" t="s">
        <v>439</v>
      </c>
      <c r="H25" s="428">
        <v>5</v>
      </c>
      <c r="I25" s="424">
        <f>F25*10000</f>
        <v>1040000000</v>
      </c>
      <c r="J25" s="430"/>
    </row>
    <row r="26" spans="1:10">
      <c r="A26" s="426"/>
      <c r="B26" s="427"/>
      <c r="C26" s="427"/>
      <c r="D26" s="428" t="s">
        <v>459</v>
      </c>
      <c r="E26" s="428" t="s">
        <v>438</v>
      </c>
      <c r="F26" s="429">
        <v>56000</v>
      </c>
      <c r="G26" s="428" t="s">
        <v>439</v>
      </c>
      <c r="H26" s="428">
        <v>5</v>
      </c>
      <c r="I26" s="424">
        <f>F26*10000</f>
        <v>560000000</v>
      </c>
      <c r="J26" s="430"/>
    </row>
    <row r="27" spans="1:10">
      <c r="A27" s="426"/>
      <c r="B27" s="427"/>
      <c r="C27" s="427"/>
      <c r="D27" s="428" t="s">
        <v>460</v>
      </c>
      <c r="E27" s="428" t="s">
        <v>438</v>
      </c>
      <c r="F27" s="429">
        <v>200000</v>
      </c>
      <c r="G27" s="428" t="s">
        <v>439</v>
      </c>
      <c r="H27" s="428">
        <v>5</v>
      </c>
      <c r="I27" s="424">
        <f>F27*10000</f>
        <v>2000000000</v>
      </c>
      <c r="J27" s="430"/>
    </row>
    <row r="28" spans="1:10">
      <c r="A28" s="426"/>
      <c r="B28" s="427"/>
      <c r="C28" s="427"/>
      <c r="D28" s="428">
        <v>569</v>
      </c>
      <c r="E28" s="428" t="s">
        <v>461</v>
      </c>
      <c r="F28" s="429">
        <v>57</v>
      </c>
      <c r="G28" s="428" t="s">
        <v>439</v>
      </c>
      <c r="H28" s="428">
        <v>5</v>
      </c>
      <c r="I28" s="424">
        <f>F28*10000</f>
        <v>570000</v>
      </c>
      <c r="J28" s="430"/>
    </row>
    <row r="29" spans="1:10">
      <c r="A29" s="426"/>
      <c r="B29" s="427"/>
      <c r="C29" s="427"/>
      <c r="D29" s="431" t="s">
        <v>462</v>
      </c>
      <c r="E29" s="428" t="s">
        <v>450</v>
      </c>
      <c r="F29" s="429">
        <f>I29/10000</f>
        <v>2136000</v>
      </c>
      <c r="G29" s="428" t="s">
        <v>439</v>
      </c>
      <c r="H29" s="428">
        <v>5</v>
      </c>
      <c r="I29" s="424">
        <v>21360000000</v>
      </c>
      <c r="J29" s="430"/>
    </row>
    <row r="30" spans="1:10">
      <c r="A30" s="426"/>
      <c r="B30" s="427"/>
      <c r="C30" s="427"/>
      <c r="D30" s="431">
        <v>4450</v>
      </c>
      <c r="E30" s="428" t="s">
        <v>463</v>
      </c>
      <c r="F30" s="429">
        <f>I30/10000</f>
        <v>332</v>
      </c>
      <c r="G30" s="428" t="s">
        <v>439</v>
      </c>
      <c r="H30" s="428">
        <v>5</v>
      </c>
      <c r="I30" s="424">
        <v>3320000</v>
      </c>
      <c r="J30" s="430"/>
    </row>
    <row r="31" spans="1:10">
      <c r="A31" s="432"/>
      <c r="B31" s="433"/>
      <c r="C31" s="433"/>
      <c r="D31" s="434"/>
      <c r="E31" s="434"/>
      <c r="F31" s="435"/>
      <c r="G31" s="434"/>
      <c r="H31" s="434"/>
      <c r="I31" s="436"/>
      <c r="J31" s="437"/>
    </row>
    <row r="32" spans="1:10">
      <c r="A32" s="438"/>
      <c r="B32" s="930" t="s">
        <v>444</v>
      </c>
      <c r="C32" s="930"/>
      <c r="D32" s="930"/>
      <c r="E32" s="930"/>
      <c r="F32" s="439">
        <f>SUM(F25:F31)</f>
        <v>2496389</v>
      </c>
      <c r="G32" s="440"/>
      <c r="H32" s="440"/>
      <c r="I32" s="441">
        <f>SUM(I25:I31)</f>
        <v>24963890000</v>
      </c>
      <c r="J32" s="442">
        <f>I32/$I$103</f>
        <v>0.62409725000000005</v>
      </c>
    </row>
    <row r="33" spans="1:10">
      <c r="A33" s="426"/>
      <c r="B33" s="427"/>
      <c r="C33" s="427"/>
      <c r="D33" s="428" t="s">
        <v>464</v>
      </c>
      <c r="E33" s="428" t="s">
        <v>438</v>
      </c>
      <c r="F33" s="429">
        <v>104000</v>
      </c>
      <c r="G33" s="428" t="s">
        <v>446</v>
      </c>
      <c r="H33" s="428" t="s">
        <v>447</v>
      </c>
      <c r="I33" s="424">
        <f>F33*10000</f>
        <v>1040000000</v>
      </c>
      <c r="J33" s="430"/>
    </row>
    <row r="34" spans="1:10">
      <c r="A34" s="426"/>
      <c r="B34" s="427"/>
      <c r="C34" s="427"/>
      <c r="D34" s="428" t="s">
        <v>465</v>
      </c>
      <c r="E34" s="428" t="s">
        <v>438</v>
      </c>
      <c r="F34" s="429">
        <v>159000</v>
      </c>
      <c r="G34" s="428" t="s">
        <v>446</v>
      </c>
      <c r="H34" s="428" t="s">
        <v>447</v>
      </c>
      <c r="I34" s="424">
        <f>F34*10000</f>
        <v>1590000000</v>
      </c>
      <c r="J34" s="430"/>
    </row>
    <row r="35" spans="1:10">
      <c r="A35" s="426"/>
      <c r="B35" s="427"/>
      <c r="C35" s="427"/>
      <c r="D35" s="445">
        <v>798</v>
      </c>
      <c r="E35" s="428" t="s">
        <v>466</v>
      </c>
      <c r="F35" s="455">
        <v>189</v>
      </c>
      <c r="G35" s="445" t="s">
        <v>446</v>
      </c>
      <c r="H35" s="428" t="s">
        <v>447</v>
      </c>
      <c r="I35" s="424">
        <f>F35*10000</f>
        <v>1890000</v>
      </c>
      <c r="J35" s="430"/>
    </row>
    <row r="36" spans="1:10">
      <c r="A36" s="426"/>
      <c r="B36" s="427"/>
      <c r="C36" s="427"/>
      <c r="D36" s="428" t="s">
        <v>467</v>
      </c>
      <c r="E36" s="428"/>
      <c r="F36" s="429">
        <f>I36/10000</f>
        <v>356000</v>
      </c>
      <c r="G36" s="428" t="s">
        <v>446</v>
      </c>
      <c r="H36" s="428" t="s">
        <v>447</v>
      </c>
      <c r="I36" s="424">
        <v>3560000000</v>
      </c>
      <c r="J36" s="430"/>
    </row>
    <row r="37" spans="1:10">
      <c r="A37" s="426"/>
      <c r="B37" s="427"/>
      <c r="C37" s="427"/>
      <c r="D37" s="428">
        <v>4993</v>
      </c>
      <c r="E37" s="428" t="s">
        <v>468</v>
      </c>
      <c r="F37" s="429">
        <f>I37/10000</f>
        <v>652</v>
      </c>
      <c r="G37" s="428" t="s">
        <v>446</v>
      </c>
      <c r="H37" s="428" t="s">
        <v>447</v>
      </c>
      <c r="I37" s="443">
        <v>6520000</v>
      </c>
      <c r="J37" s="430"/>
    </row>
    <row r="38" spans="1:10">
      <c r="A38" s="426"/>
      <c r="B38" s="427"/>
      <c r="C38" s="444"/>
      <c r="D38" s="428">
        <v>4994</v>
      </c>
      <c r="E38" s="445" t="s">
        <v>469</v>
      </c>
      <c r="F38" s="429">
        <f>I38/10000</f>
        <v>0</v>
      </c>
      <c r="G38" s="445" t="s">
        <v>446</v>
      </c>
      <c r="H38" s="445" t="s">
        <v>447</v>
      </c>
      <c r="I38" s="443"/>
      <c r="J38" s="447"/>
    </row>
    <row r="39" spans="1:10">
      <c r="A39" s="426"/>
      <c r="B39" s="427"/>
      <c r="C39" s="444"/>
      <c r="D39" s="428">
        <v>800</v>
      </c>
      <c r="E39" s="445" t="s">
        <v>470</v>
      </c>
      <c r="F39" s="429">
        <v>10</v>
      </c>
      <c r="G39" s="445" t="s">
        <v>446</v>
      </c>
      <c r="H39" s="445" t="s">
        <v>447</v>
      </c>
      <c r="I39" s="443">
        <f>F39*10000</f>
        <v>100000</v>
      </c>
      <c r="J39" s="447"/>
    </row>
    <row r="40" spans="1:10">
      <c r="A40" s="432"/>
      <c r="B40" s="433"/>
      <c r="C40" s="456"/>
      <c r="D40" s="434">
        <v>4996</v>
      </c>
      <c r="E40" s="449" t="s">
        <v>471</v>
      </c>
      <c r="F40" s="435">
        <v>40</v>
      </c>
      <c r="G40" s="449" t="s">
        <v>446</v>
      </c>
      <c r="H40" s="449" t="s">
        <v>447</v>
      </c>
      <c r="I40" s="436">
        <f>F40*10000</f>
        <v>400000</v>
      </c>
      <c r="J40" s="451"/>
    </row>
    <row r="41" spans="1:10">
      <c r="A41" s="438"/>
      <c r="B41" s="930" t="s">
        <v>454</v>
      </c>
      <c r="C41" s="930"/>
      <c r="D41" s="931"/>
      <c r="E41" s="931"/>
      <c r="F41" s="452">
        <f>SUM(F33:F40)</f>
        <v>619891</v>
      </c>
      <c r="G41" s="434"/>
      <c r="H41" s="434"/>
      <c r="I41" s="453">
        <f>SUM(I33:I40)</f>
        <v>6198910000</v>
      </c>
      <c r="J41" s="442">
        <f>I41/$I$102</f>
        <v>0.61989099999999997</v>
      </c>
    </row>
    <row r="42" spans="1:10">
      <c r="A42" s="432"/>
      <c r="B42" s="931" t="s">
        <v>472</v>
      </c>
      <c r="C42" s="931"/>
      <c r="D42" s="931"/>
      <c r="E42" s="931"/>
      <c r="F42" s="452">
        <f>F32+F41</f>
        <v>3116280</v>
      </c>
      <c r="G42" s="434"/>
      <c r="H42" s="434"/>
      <c r="I42" s="453">
        <f>I32+I41</f>
        <v>31162800000</v>
      </c>
      <c r="J42" s="454"/>
    </row>
    <row r="43" spans="1:10">
      <c r="A43" s="426">
        <v>3</v>
      </c>
      <c r="B43" s="427" t="s">
        <v>473</v>
      </c>
      <c r="C43" s="427" t="s">
        <v>474</v>
      </c>
      <c r="D43" s="428" t="s">
        <v>475</v>
      </c>
      <c r="E43" s="428" t="s">
        <v>438</v>
      </c>
      <c r="F43" s="429">
        <v>6000</v>
      </c>
      <c r="G43" s="428" t="s">
        <v>439</v>
      </c>
      <c r="H43" s="428">
        <v>5</v>
      </c>
      <c r="I43" s="424">
        <f>F43*10000</f>
        <v>60000000</v>
      </c>
      <c r="J43" s="430"/>
    </row>
    <row r="44" spans="1:10">
      <c r="A44" s="426"/>
      <c r="B44" s="427"/>
      <c r="C44" s="427"/>
      <c r="D44" s="428">
        <v>569</v>
      </c>
      <c r="E44" s="428" t="s">
        <v>476</v>
      </c>
      <c r="F44" s="429">
        <v>396</v>
      </c>
      <c r="G44" s="428" t="s">
        <v>439</v>
      </c>
      <c r="H44" s="428">
        <v>5</v>
      </c>
      <c r="I44" s="424">
        <f>F44*10000</f>
        <v>3960000</v>
      </c>
      <c r="J44" s="430"/>
    </row>
    <row r="45" spans="1:10">
      <c r="A45" s="426"/>
      <c r="B45" s="427"/>
      <c r="C45" s="427"/>
      <c r="D45" s="428">
        <v>570</v>
      </c>
      <c r="E45" s="428" t="s">
        <v>477</v>
      </c>
      <c r="F45" s="429">
        <v>302</v>
      </c>
      <c r="G45" s="428" t="s">
        <v>439</v>
      </c>
      <c r="H45" s="428">
        <v>5</v>
      </c>
      <c r="I45" s="424">
        <f>F45*10000</f>
        <v>3020000</v>
      </c>
      <c r="J45" s="430"/>
    </row>
    <row r="46" spans="1:10">
      <c r="A46" s="426"/>
      <c r="B46" s="427"/>
      <c r="C46" s="427"/>
      <c r="D46" s="431" t="s">
        <v>478</v>
      </c>
      <c r="E46" s="428"/>
      <c r="F46" s="429">
        <f>I46/10000</f>
        <v>165000</v>
      </c>
      <c r="G46" s="428" t="s">
        <v>439</v>
      </c>
      <c r="H46" s="428">
        <v>5</v>
      </c>
      <c r="I46" s="424">
        <v>1650000000</v>
      </c>
      <c r="J46" s="430"/>
    </row>
    <row r="47" spans="1:10">
      <c r="A47" s="426"/>
      <c r="B47" s="427"/>
      <c r="C47" s="427"/>
      <c r="D47" s="431">
        <v>4449</v>
      </c>
      <c r="E47" s="428" t="s">
        <v>479</v>
      </c>
      <c r="F47" s="429">
        <f>I47/10000</f>
        <v>469</v>
      </c>
      <c r="G47" s="428" t="s">
        <v>439</v>
      </c>
      <c r="H47" s="428">
        <v>5</v>
      </c>
      <c r="I47" s="424">
        <v>4690000</v>
      </c>
      <c r="J47" s="430"/>
    </row>
    <row r="48" spans="1:10">
      <c r="A48" s="426"/>
      <c r="B48" s="433"/>
      <c r="C48" s="433"/>
      <c r="D48" s="434"/>
      <c r="E48" s="434"/>
      <c r="F48" s="435"/>
      <c r="G48" s="434"/>
      <c r="H48" s="434"/>
      <c r="I48" s="436"/>
      <c r="J48" s="437"/>
    </row>
    <row r="49" spans="1:10">
      <c r="A49" s="426"/>
      <c r="B49" s="930" t="s">
        <v>444</v>
      </c>
      <c r="C49" s="930"/>
      <c r="D49" s="930"/>
      <c r="E49" s="930"/>
      <c r="F49" s="439">
        <f>SUM(F43:F48)</f>
        <v>172167</v>
      </c>
      <c r="G49" s="440"/>
      <c r="H49" s="440"/>
      <c r="I49" s="439">
        <f>SUM(I43:I48)</f>
        <v>1721670000</v>
      </c>
      <c r="J49" s="442">
        <f>I49/$I$103</f>
        <v>4.3041749999999997E-2</v>
      </c>
    </row>
    <row r="50" spans="1:10">
      <c r="A50" s="426"/>
      <c r="B50" s="427"/>
      <c r="C50" s="427"/>
      <c r="D50" s="428" t="s">
        <v>480</v>
      </c>
      <c r="E50" s="428" t="s">
        <v>438</v>
      </c>
      <c r="F50" s="429">
        <v>36000</v>
      </c>
      <c r="G50" s="428" t="s">
        <v>446</v>
      </c>
      <c r="H50" s="428" t="s">
        <v>447</v>
      </c>
      <c r="I50" s="424">
        <f>F50*10000</f>
        <v>360000000</v>
      </c>
      <c r="J50" s="430"/>
    </row>
    <row r="51" spans="1:10">
      <c r="A51" s="426"/>
      <c r="B51" s="427"/>
      <c r="C51" s="427"/>
      <c r="D51" s="428">
        <v>798</v>
      </c>
      <c r="E51" s="428" t="s">
        <v>481</v>
      </c>
      <c r="F51" s="429">
        <v>285</v>
      </c>
      <c r="G51" s="428" t="s">
        <v>446</v>
      </c>
      <c r="H51" s="428" t="s">
        <v>447</v>
      </c>
      <c r="I51" s="424">
        <f>F51*10000</f>
        <v>2850000</v>
      </c>
      <c r="J51" s="430"/>
    </row>
    <row r="52" spans="1:10">
      <c r="A52" s="426"/>
      <c r="B52" s="427"/>
      <c r="C52" s="427"/>
      <c r="D52" s="428" t="s">
        <v>482</v>
      </c>
      <c r="E52" s="428"/>
      <c r="F52" s="429">
        <f>I52/10000</f>
        <v>6000</v>
      </c>
      <c r="G52" s="428" t="s">
        <v>446</v>
      </c>
      <c r="H52" s="428" t="s">
        <v>447</v>
      </c>
      <c r="I52" s="424">
        <v>60000000</v>
      </c>
      <c r="J52" s="430"/>
    </row>
    <row r="53" spans="1:10">
      <c r="A53" s="426"/>
      <c r="B53" s="427"/>
      <c r="C53" s="427"/>
      <c r="D53" s="428">
        <v>4994</v>
      </c>
      <c r="E53" s="428" t="s">
        <v>483</v>
      </c>
      <c r="F53" s="429">
        <f>I53/10000</f>
        <v>463</v>
      </c>
      <c r="G53" s="428" t="s">
        <v>446</v>
      </c>
      <c r="H53" s="428" t="s">
        <v>447</v>
      </c>
      <c r="I53" s="424">
        <v>4630000</v>
      </c>
      <c r="J53" s="430"/>
    </row>
    <row r="54" spans="1:10">
      <c r="A54" s="426"/>
      <c r="B54" s="433"/>
      <c r="C54" s="433"/>
      <c r="D54" s="434">
        <v>4995</v>
      </c>
      <c r="E54" s="434" t="s">
        <v>484</v>
      </c>
      <c r="F54" s="435">
        <f>I54/10000</f>
        <v>0</v>
      </c>
      <c r="G54" s="434" t="s">
        <v>446</v>
      </c>
      <c r="H54" s="434" t="s">
        <v>447</v>
      </c>
      <c r="I54" s="436"/>
      <c r="J54" s="437"/>
    </row>
    <row r="55" spans="1:10">
      <c r="A55" s="432"/>
      <c r="B55" s="931" t="s">
        <v>454</v>
      </c>
      <c r="C55" s="931"/>
      <c r="D55" s="931"/>
      <c r="E55" s="931"/>
      <c r="F55" s="452">
        <f>SUM(F50:F54)</f>
        <v>42748</v>
      </c>
      <c r="G55" s="434"/>
      <c r="H55" s="434"/>
      <c r="I55" s="452">
        <f>SUM(I50:I54)</f>
        <v>427480000</v>
      </c>
      <c r="J55" s="442">
        <f>I55/$I$102</f>
        <v>4.2748000000000001E-2</v>
      </c>
    </row>
    <row r="56" spans="1:10">
      <c r="A56" s="432"/>
      <c r="B56" s="931" t="s">
        <v>472</v>
      </c>
      <c r="C56" s="931"/>
      <c r="D56" s="931"/>
      <c r="E56" s="931"/>
      <c r="F56" s="452">
        <f>F49+F55</f>
        <v>214915</v>
      </c>
      <c r="G56" s="434"/>
      <c r="H56" s="434"/>
      <c r="I56" s="452">
        <f>I49+I55</f>
        <v>2149150000</v>
      </c>
      <c r="J56" s="454"/>
    </row>
    <row r="57" spans="1:10">
      <c r="A57" s="426">
        <v>4</v>
      </c>
      <c r="B57" s="427" t="s">
        <v>485</v>
      </c>
      <c r="C57" s="427" t="s">
        <v>486</v>
      </c>
      <c r="D57" s="428" t="s">
        <v>487</v>
      </c>
      <c r="E57" s="428" t="s">
        <v>438</v>
      </c>
      <c r="F57" s="429">
        <v>6000</v>
      </c>
      <c r="G57" s="428" t="s">
        <v>439</v>
      </c>
      <c r="H57" s="428">
        <v>5</v>
      </c>
      <c r="I57" s="424">
        <f>F57*10000</f>
        <v>60000000</v>
      </c>
      <c r="J57" s="430"/>
    </row>
    <row r="58" spans="1:10">
      <c r="A58" s="426"/>
      <c r="B58" s="427" t="s">
        <v>488</v>
      </c>
      <c r="C58" s="427"/>
      <c r="D58" s="428">
        <v>570</v>
      </c>
      <c r="E58" s="428" t="s">
        <v>489</v>
      </c>
      <c r="F58" s="429">
        <v>698</v>
      </c>
      <c r="G58" s="428" t="s">
        <v>439</v>
      </c>
      <c r="H58" s="428">
        <v>5</v>
      </c>
      <c r="I58" s="424">
        <f>F58*10000</f>
        <v>6980000</v>
      </c>
      <c r="J58" s="430"/>
    </row>
    <row r="59" spans="1:10">
      <c r="A59" s="426"/>
      <c r="B59" s="427"/>
      <c r="C59" s="427"/>
      <c r="D59" s="431" t="s">
        <v>490</v>
      </c>
      <c r="E59" s="428"/>
      <c r="F59" s="429">
        <f>I59/10000</f>
        <v>151000</v>
      </c>
      <c r="G59" s="428" t="s">
        <v>439</v>
      </c>
      <c r="H59" s="428">
        <v>5</v>
      </c>
      <c r="I59" s="424">
        <v>1510000000</v>
      </c>
      <c r="J59" s="430"/>
    </row>
    <row r="60" spans="1:10">
      <c r="A60" s="426"/>
      <c r="B60" s="427"/>
      <c r="C60" s="427"/>
      <c r="D60" s="431">
        <v>4449</v>
      </c>
      <c r="E60" s="428" t="s">
        <v>491</v>
      </c>
      <c r="F60" s="429">
        <f>I60/10000</f>
        <v>714</v>
      </c>
      <c r="G60" s="428" t="s">
        <v>439</v>
      </c>
      <c r="H60" s="428">
        <v>5</v>
      </c>
      <c r="I60" s="424">
        <v>7140000</v>
      </c>
      <c r="J60" s="430"/>
    </row>
    <row r="61" spans="1:10">
      <c r="A61" s="432"/>
      <c r="B61" s="433"/>
      <c r="C61" s="457"/>
      <c r="D61" s="431">
        <v>4450</v>
      </c>
      <c r="E61" s="428" t="s">
        <v>492</v>
      </c>
      <c r="F61" s="435"/>
      <c r="G61" s="434"/>
      <c r="H61" s="434"/>
      <c r="I61" s="436"/>
      <c r="J61" s="437"/>
    </row>
    <row r="62" spans="1:10">
      <c r="A62" s="438"/>
      <c r="B62" s="930" t="s">
        <v>444</v>
      </c>
      <c r="C62" s="930"/>
      <c r="D62" s="930"/>
      <c r="E62" s="930"/>
      <c r="F62" s="439">
        <f>SUM(F57:F61)</f>
        <v>158412</v>
      </c>
      <c r="G62" s="440"/>
      <c r="H62" s="440"/>
      <c r="I62" s="439">
        <f>SUM(I57:I61)</f>
        <v>1584120000</v>
      </c>
      <c r="J62" s="442">
        <f>I62/$I$103</f>
        <v>3.9602999999999999E-2</v>
      </c>
    </row>
    <row r="63" spans="1:10">
      <c r="A63" s="426"/>
      <c r="B63" s="427"/>
      <c r="C63" s="427"/>
      <c r="D63" s="428" t="s">
        <v>493</v>
      </c>
      <c r="E63" s="428" t="s">
        <v>438</v>
      </c>
      <c r="F63" s="429">
        <v>32000</v>
      </c>
      <c r="G63" s="428" t="s">
        <v>446</v>
      </c>
      <c r="H63" s="428" t="s">
        <v>447</v>
      </c>
      <c r="I63" s="424">
        <f>F63*10000</f>
        <v>320000000</v>
      </c>
      <c r="J63" s="430"/>
    </row>
    <row r="64" spans="1:10">
      <c r="A64" s="426"/>
      <c r="B64" s="427"/>
      <c r="C64" s="427"/>
      <c r="D64" s="428">
        <v>798</v>
      </c>
      <c r="E64" s="428" t="s">
        <v>494</v>
      </c>
      <c r="F64" s="429">
        <v>215</v>
      </c>
      <c r="G64" s="428" t="s">
        <v>446</v>
      </c>
      <c r="H64" s="428" t="s">
        <v>447</v>
      </c>
      <c r="I64" s="424">
        <f>F64*10000</f>
        <v>2150000</v>
      </c>
      <c r="J64" s="430"/>
    </row>
    <row r="65" spans="1:10">
      <c r="A65" s="426"/>
      <c r="B65" s="427"/>
      <c r="C65" s="427"/>
      <c r="D65" s="428">
        <v>799</v>
      </c>
      <c r="E65" s="428" t="s">
        <v>495</v>
      </c>
      <c r="F65" s="429">
        <v>636</v>
      </c>
      <c r="G65" s="428" t="s">
        <v>446</v>
      </c>
      <c r="H65" s="428" t="s">
        <v>447</v>
      </c>
      <c r="I65" s="424">
        <f>F65*10000</f>
        <v>6360000</v>
      </c>
      <c r="J65" s="430"/>
    </row>
    <row r="66" spans="1:10">
      <c r="A66" s="426"/>
      <c r="B66" s="427"/>
      <c r="C66" s="427"/>
      <c r="D66" s="428" t="s">
        <v>496</v>
      </c>
      <c r="E66" s="428"/>
      <c r="F66" s="429">
        <f>I66/10000</f>
        <v>6000</v>
      </c>
      <c r="G66" s="428" t="s">
        <v>446</v>
      </c>
      <c r="H66" s="428" t="s">
        <v>447</v>
      </c>
      <c r="I66" s="443">
        <v>60000000</v>
      </c>
      <c r="J66" s="430"/>
    </row>
    <row r="67" spans="1:10">
      <c r="A67" s="426"/>
      <c r="B67" s="427"/>
      <c r="C67" s="444"/>
      <c r="D67" s="428">
        <v>4995</v>
      </c>
      <c r="E67" s="445" t="s">
        <v>497</v>
      </c>
      <c r="F67" s="429">
        <f>I67/10000</f>
        <v>482</v>
      </c>
      <c r="G67" s="445" t="s">
        <v>446</v>
      </c>
      <c r="H67" s="428" t="s">
        <v>447</v>
      </c>
      <c r="I67" s="446">
        <v>4820000</v>
      </c>
      <c r="J67" s="447"/>
    </row>
    <row r="68" spans="1:10">
      <c r="A68" s="426"/>
      <c r="B68" s="433"/>
      <c r="C68" s="448"/>
      <c r="D68" s="434"/>
      <c r="E68" s="449"/>
      <c r="F68" s="429"/>
      <c r="G68" s="445"/>
      <c r="H68" s="428"/>
      <c r="I68" s="450"/>
      <c r="J68" s="451"/>
    </row>
    <row r="69" spans="1:10">
      <c r="A69" s="426"/>
      <c r="B69" s="931" t="s">
        <v>454</v>
      </c>
      <c r="C69" s="931"/>
      <c r="D69" s="931"/>
      <c r="E69" s="931"/>
      <c r="F69" s="439">
        <f>SUM(F63:F68)</f>
        <v>39333</v>
      </c>
      <c r="G69" s="440"/>
      <c r="H69" s="440"/>
      <c r="I69" s="439">
        <f>SUM(I63:I68)</f>
        <v>393330000</v>
      </c>
      <c r="J69" s="442">
        <f>I69/$I$102</f>
        <v>3.9333E-2</v>
      </c>
    </row>
    <row r="70" spans="1:10">
      <c r="A70" s="426"/>
      <c r="B70" s="932" t="s">
        <v>455</v>
      </c>
      <c r="C70" s="933"/>
      <c r="D70" s="933"/>
      <c r="E70" s="934"/>
      <c r="F70" s="439">
        <f>F62+F69</f>
        <v>197745</v>
      </c>
      <c r="G70" s="440"/>
      <c r="H70" s="440"/>
      <c r="I70" s="439">
        <f>I62+I69</f>
        <v>1977450000</v>
      </c>
      <c r="J70" s="442"/>
    </row>
    <row r="71" spans="1:10">
      <c r="A71" s="438">
        <v>5</v>
      </c>
      <c r="B71" s="458" t="s">
        <v>498</v>
      </c>
      <c r="C71" s="458" t="s">
        <v>499</v>
      </c>
      <c r="D71" s="440">
        <v>799</v>
      </c>
      <c r="E71" s="440" t="s">
        <v>500</v>
      </c>
      <c r="F71" s="459">
        <v>267</v>
      </c>
      <c r="G71" s="440" t="s">
        <v>446</v>
      </c>
      <c r="H71" s="440" t="s">
        <v>447</v>
      </c>
      <c r="I71" s="460">
        <f t="shared" ref="I71:I85" si="0">F71*10000</f>
        <v>2670000</v>
      </c>
      <c r="J71" s="442"/>
    </row>
    <row r="72" spans="1:10">
      <c r="A72" s="438"/>
      <c r="B72" s="458"/>
      <c r="C72" s="458"/>
      <c r="D72" s="440">
        <v>4999</v>
      </c>
      <c r="E72" s="440" t="s">
        <v>438</v>
      </c>
      <c r="F72" s="459">
        <v>1000</v>
      </c>
      <c r="G72" s="440" t="s">
        <v>446</v>
      </c>
      <c r="H72" s="440" t="s">
        <v>447</v>
      </c>
      <c r="I72" s="460">
        <f t="shared" si="0"/>
        <v>10000000</v>
      </c>
      <c r="J72" s="442"/>
    </row>
    <row r="73" spans="1:10">
      <c r="A73" s="438"/>
      <c r="B73" s="458"/>
      <c r="C73" s="458"/>
      <c r="D73" s="440">
        <v>4995</v>
      </c>
      <c r="E73" s="440" t="s">
        <v>501</v>
      </c>
      <c r="F73" s="459">
        <v>68</v>
      </c>
      <c r="G73" s="440" t="s">
        <v>446</v>
      </c>
      <c r="H73" s="440" t="s">
        <v>447</v>
      </c>
      <c r="I73" s="460">
        <f t="shared" si="0"/>
        <v>680000</v>
      </c>
      <c r="J73" s="442"/>
    </row>
    <row r="74" spans="1:10">
      <c r="A74" s="432"/>
      <c r="B74" s="931" t="s">
        <v>454</v>
      </c>
      <c r="C74" s="931"/>
      <c r="D74" s="931"/>
      <c r="E74" s="931"/>
      <c r="F74" s="461">
        <f>SUM(F71:F73)</f>
        <v>1335</v>
      </c>
      <c r="G74" s="434"/>
      <c r="H74" s="434"/>
      <c r="I74" s="461">
        <f>SUM(I71:I73)</f>
        <v>13350000</v>
      </c>
      <c r="J74" s="442">
        <f>I74/$I$102</f>
        <v>1.335E-3</v>
      </c>
    </row>
    <row r="75" spans="1:10">
      <c r="A75" s="438">
        <v>6</v>
      </c>
      <c r="B75" s="458" t="s">
        <v>498</v>
      </c>
      <c r="C75" s="458" t="s">
        <v>502</v>
      </c>
      <c r="D75" s="440">
        <v>799</v>
      </c>
      <c r="E75" s="440" t="s">
        <v>503</v>
      </c>
      <c r="F75" s="459">
        <v>267</v>
      </c>
      <c r="G75" s="440" t="s">
        <v>446</v>
      </c>
      <c r="H75" s="440" t="s">
        <v>447</v>
      </c>
      <c r="I75" s="460">
        <f t="shared" si="0"/>
        <v>2670000</v>
      </c>
      <c r="J75" s="442"/>
    </row>
    <row r="76" spans="1:10">
      <c r="A76" s="438"/>
      <c r="B76" s="458"/>
      <c r="C76" s="458"/>
      <c r="D76" s="440">
        <v>5000</v>
      </c>
      <c r="E76" s="440" t="s">
        <v>438</v>
      </c>
      <c r="F76" s="459">
        <v>1000</v>
      </c>
      <c r="G76" s="440" t="s">
        <v>446</v>
      </c>
      <c r="H76" s="440" t="s">
        <v>447</v>
      </c>
      <c r="I76" s="460">
        <f t="shared" si="0"/>
        <v>10000000</v>
      </c>
      <c r="J76" s="442"/>
    </row>
    <row r="77" spans="1:10">
      <c r="A77" s="438"/>
      <c r="B77" s="458"/>
      <c r="C77" s="458"/>
      <c r="D77" s="440">
        <v>4995</v>
      </c>
      <c r="E77" s="440" t="s">
        <v>504</v>
      </c>
      <c r="F77" s="459">
        <v>68</v>
      </c>
      <c r="G77" s="440" t="s">
        <v>446</v>
      </c>
      <c r="H77" s="440" t="s">
        <v>447</v>
      </c>
      <c r="I77" s="460">
        <f t="shared" si="0"/>
        <v>680000</v>
      </c>
      <c r="J77" s="442"/>
    </row>
    <row r="78" spans="1:10">
      <c r="A78" s="438"/>
      <c r="B78" s="931" t="s">
        <v>454</v>
      </c>
      <c r="C78" s="931"/>
      <c r="D78" s="931"/>
      <c r="E78" s="931"/>
      <c r="F78" s="461">
        <f>SUM(F75:F77)</f>
        <v>1335</v>
      </c>
      <c r="G78" s="440"/>
      <c r="H78" s="440"/>
      <c r="I78" s="461">
        <f>SUM(I75:I77)</f>
        <v>13350000</v>
      </c>
      <c r="J78" s="442">
        <f>I78/$I$102</f>
        <v>1.335E-3</v>
      </c>
    </row>
    <row r="79" spans="1:10">
      <c r="A79" s="438">
        <v>7</v>
      </c>
      <c r="B79" s="458" t="s">
        <v>505</v>
      </c>
      <c r="C79" s="458" t="s">
        <v>506</v>
      </c>
      <c r="D79" s="440">
        <v>800</v>
      </c>
      <c r="E79" s="440" t="s">
        <v>507</v>
      </c>
      <c r="F79" s="459">
        <v>35</v>
      </c>
      <c r="G79" s="440" t="s">
        <v>446</v>
      </c>
      <c r="H79" s="440" t="s">
        <v>447</v>
      </c>
      <c r="I79" s="460">
        <f t="shared" si="0"/>
        <v>350000</v>
      </c>
      <c r="J79" s="442"/>
    </row>
    <row r="80" spans="1:10">
      <c r="A80" s="438"/>
      <c r="B80" s="458"/>
      <c r="C80" s="458"/>
      <c r="D80" s="440">
        <v>4995</v>
      </c>
      <c r="E80" s="440" t="s">
        <v>508</v>
      </c>
      <c r="F80" s="459">
        <v>140</v>
      </c>
      <c r="G80" s="440" t="s">
        <v>446</v>
      </c>
      <c r="H80" s="440" t="s">
        <v>447</v>
      </c>
      <c r="I80" s="460">
        <f>F80*10000</f>
        <v>1400000</v>
      </c>
      <c r="J80" s="442"/>
    </row>
    <row r="81" spans="1:10">
      <c r="A81" s="438"/>
      <c r="B81" s="931" t="s">
        <v>454</v>
      </c>
      <c r="C81" s="931"/>
      <c r="D81" s="931"/>
      <c r="E81" s="931"/>
      <c r="F81" s="461">
        <f>SUM(F79:F80)</f>
        <v>175</v>
      </c>
      <c r="G81" s="440"/>
      <c r="H81" s="440"/>
      <c r="I81" s="461">
        <f>SUM(I79:I80)</f>
        <v>1750000</v>
      </c>
      <c r="J81" s="442">
        <f>I81/$I$102</f>
        <v>1.75E-4</v>
      </c>
    </row>
    <row r="82" spans="1:10">
      <c r="A82" s="438">
        <v>8</v>
      </c>
      <c r="B82" s="458" t="s">
        <v>509</v>
      </c>
      <c r="C82" s="458" t="s">
        <v>510</v>
      </c>
      <c r="D82" s="440">
        <v>800</v>
      </c>
      <c r="E82" s="440" t="s">
        <v>511</v>
      </c>
      <c r="F82" s="459">
        <v>35</v>
      </c>
      <c r="G82" s="440" t="s">
        <v>446</v>
      </c>
      <c r="H82" s="440" t="s">
        <v>447</v>
      </c>
      <c r="I82" s="460">
        <f t="shared" si="0"/>
        <v>350000</v>
      </c>
      <c r="J82" s="442"/>
    </row>
    <row r="83" spans="1:10">
      <c r="A83" s="438"/>
      <c r="B83" s="458"/>
      <c r="C83" s="458"/>
      <c r="D83" s="440">
        <v>4995</v>
      </c>
      <c r="E83" s="440" t="s">
        <v>512</v>
      </c>
      <c r="F83" s="459">
        <v>140</v>
      </c>
      <c r="G83" s="440" t="s">
        <v>446</v>
      </c>
      <c r="H83" s="440" t="s">
        <v>447</v>
      </c>
      <c r="I83" s="460">
        <f t="shared" si="0"/>
        <v>1400000</v>
      </c>
      <c r="J83" s="442"/>
    </row>
    <row r="84" spans="1:10">
      <c r="A84" s="438"/>
      <c r="B84" s="931" t="s">
        <v>454</v>
      </c>
      <c r="C84" s="931"/>
      <c r="D84" s="931"/>
      <c r="E84" s="931"/>
      <c r="F84" s="461">
        <f>SUM(F82:F83)</f>
        <v>175</v>
      </c>
      <c r="G84" s="440"/>
      <c r="H84" s="440"/>
      <c r="I84" s="461">
        <f>SUM(I82:I83)</f>
        <v>1750000</v>
      </c>
      <c r="J84" s="442">
        <f>I84/$I$102</f>
        <v>1.75E-4</v>
      </c>
    </row>
    <row r="85" spans="1:10">
      <c r="A85" s="438">
        <v>11</v>
      </c>
      <c r="B85" s="458" t="s">
        <v>513</v>
      </c>
      <c r="C85" s="458" t="s">
        <v>514</v>
      </c>
      <c r="D85" s="440">
        <v>800</v>
      </c>
      <c r="E85" s="440" t="s">
        <v>515</v>
      </c>
      <c r="F85" s="459">
        <v>200</v>
      </c>
      <c r="G85" s="440" t="s">
        <v>446</v>
      </c>
      <c r="H85" s="440" t="s">
        <v>447</v>
      </c>
      <c r="I85" s="460">
        <f t="shared" si="0"/>
        <v>2000000</v>
      </c>
      <c r="J85" s="442"/>
    </row>
    <row r="86" spans="1:10">
      <c r="A86" s="438"/>
      <c r="B86" s="458"/>
      <c r="C86" s="458"/>
      <c r="D86" s="440">
        <v>4996</v>
      </c>
      <c r="E86" s="440" t="s">
        <v>516</v>
      </c>
      <c r="F86" s="459">
        <v>800</v>
      </c>
      <c r="G86" s="440" t="s">
        <v>446</v>
      </c>
      <c r="H86" s="440" t="s">
        <v>447</v>
      </c>
      <c r="I86" s="460">
        <f>F86*10000</f>
        <v>8000000</v>
      </c>
      <c r="J86" s="442"/>
    </row>
    <row r="87" spans="1:10">
      <c r="A87" s="438"/>
      <c r="B87" s="931" t="s">
        <v>454</v>
      </c>
      <c r="C87" s="931"/>
      <c r="D87" s="931"/>
      <c r="E87" s="931"/>
      <c r="F87" s="461">
        <f>SUM(F85:F86)</f>
        <v>1000</v>
      </c>
      <c r="G87" s="440"/>
      <c r="H87" s="440"/>
      <c r="I87" s="441">
        <f>SUM(I85:I86)</f>
        <v>10000000</v>
      </c>
      <c r="J87" s="442">
        <f>I87/$I$102</f>
        <v>1E-3</v>
      </c>
    </row>
    <row r="88" spans="1:10">
      <c r="A88" s="438">
        <v>12</v>
      </c>
      <c r="B88" s="458" t="s">
        <v>517</v>
      </c>
      <c r="C88" s="458" t="s">
        <v>518</v>
      </c>
      <c r="D88" s="440">
        <v>800</v>
      </c>
      <c r="E88" s="440" t="s">
        <v>519</v>
      </c>
      <c r="F88" s="459">
        <v>210</v>
      </c>
      <c r="G88" s="440" t="s">
        <v>446</v>
      </c>
      <c r="H88" s="440" t="s">
        <v>447</v>
      </c>
      <c r="I88" s="460">
        <f>F88*10000</f>
        <v>2100000</v>
      </c>
      <c r="J88" s="442"/>
    </row>
    <row r="89" spans="1:10">
      <c r="A89" s="438"/>
      <c r="B89" s="458"/>
      <c r="C89" s="458"/>
      <c r="D89" s="440">
        <v>4996</v>
      </c>
      <c r="E89" s="440" t="s">
        <v>520</v>
      </c>
      <c r="F89" s="459">
        <v>840</v>
      </c>
      <c r="G89" s="440" t="s">
        <v>446</v>
      </c>
      <c r="H89" s="440" t="s">
        <v>447</v>
      </c>
      <c r="I89" s="460">
        <f>F89*10000</f>
        <v>8400000</v>
      </c>
      <c r="J89" s="442"/>
    </row>
    <row r="90" spans="1:10">
      <c r="A90" s="438"/>
      <c r="B90" s="458"/>
      <c r="C90" s="462"/>
      <c r="D90" s="440">
        <v>4997</v>
      </c>
      <c r="E90" s="440" t="s">
        <v>521</v>
      </c>
      <c r="F90" s="459"/>
      <c r="G90" s="440"/>
      <c r="H90" s="440"/>
      <c r="I90" s="460"/>
      <c r="J90" s="442"/>
    </row>
    <row r="91" spans="1:10">
      <c r="A91" s="438"/>
      <c r="B91" s="931" t="s">
        <v>454</v>
      </c>
      <c r="C91" s="931"/>
      <c r="D91" s="931"/>
      <c r="E91" s="931"/>
      <c r="F91" s="461">
        <f>SUM(F88:F90)</f>
        <v>1050</v>
      </c>
      <c r="G91" s="440"/>
      <c r="H91" s="440"/>
      <c r="I91" s="461">
        <f>SUM(I88:I90)</f>
        <v>10500000</v>
      </c>
      <c r="J91" s="442">
        <f>I91/$I$102</f>
        <v>1.0499999999999999E-3</v>
      </c>
    </row>
    <row r="92" spans="1:10">
      <c r="A92" s="438">
        <v>13</v>
      </c>
      <c r="B92" s="458" t="s">
        <v>522</v>
      </c>
      <c r="C92" s="458" t="s">
        <v>523</v>
      </c>
      <c r="D92" s="440">
        <v>800</v>
      </c>
      <c r="E92" s="440" t="s">
        <v>524</v>
      </c>
      <c r="F92" s="459">
        <v>210</v>
      </c>
      <c r="G92" s="440" t="s">
        <v>446</v>
      </c>
      <c r="H92" s="440" t="s">
        <v>447</v>
      </c>
      <c r="I92" s="460">
        <f>F92*10000</f>
        <v>2100000</v>
      </c>
      <c r="J92" s="442"/>
    </row>
    <row r="93" spans="1:10">
      <c r="A93" s="438"/>
      <c r="B93" s="458"/>
      <c r="C93" s="458"/>
      <c r="D93" s="440">
        <v>4997</v>
      </c>
      <c r="E93" s="440" t="s">
        <v>525</v>
      </c>
      <c r="F93" s="459">
        <v>840</v>
      </c>
      <c r="G93" s="440" t="s">
        <v>446</v>
      </c>
      <c r="H93" s="440" t="s">
        <v>447</v>
      </c>
      <c r="I93" s="460">
        <f>F93*10000</f>
        <v>8400000</v>
      </c>
      <c r="J93" s="442"/>
    </row>
    <row r="94" spans="1:10">
      <c r="A94" s="438"/>
      <c r="B94" s="458"/>
      <c r="C94" s="462"/>
      <c r="D94" s="440">
        <v>4998</v>
      </c>
      <c r="E94" s="440" t="s">
        <v>526</v>
      </c>
      <c r="F94" s="459"/>
      <c r="G94" s="440"/>
      <c r="H94" s="440"/>
      <c r="I94" s="460"/>
      <c r="J94" s="442"/>
    </row>
    <row r="95" spans="1:10">
      <c r="A95" s="438"/>
      <c r="B95" s="931" t="s">
        <v>454</v>
      </c>
      <c r="C95" s="931"/>
      <c r="D95" s="931"/>
      <c r="E95" s="931"/>
      <c r="F95" s="461">
        <f>SUM(F92:F94)</f>
        <v>1050</v>
      </c>
      <c r="G95" s="440"/>
      <c r="H95" s="440"/>
      <c r="I95" s="461">
        <f>SUM(I92:I94)</f>
        <v>10500000</v>
      </c>
      <c r="J95" s="442">
        <f>I95/$I$102</f>
        <v>1.0499999999999999E-3</v>
      </c>
    </row>
    <row r="96" spans="1:10">
      <c r="A96" s="438">
        <v>14</v>
      </c>
      <c r="B96" s="458" t="s">
        <v>527</v>
      </c>
      <c r="C96" s="458" t="s">
        <v>528</v>
      </c>
      <c r="D96" s="440">
        <v>800</v>
      </c>
      <c r="E96" s="440" t="s">
        <v>529</v>
      </c>
      <c r="F96" s="459">
        <v>60</v>
      </c>
      <c r="G96" s="440" t="s">
        <v>446</v>
      </c>
      <c r="H96" s="440" t="s">
        <v>447</v>
      </c>
      <c r="I96" s="460">
        <f>F96*10000</f>
        <v>600000</v>
      </c>
      <c r="J96" s="442"/>
    </row>
    <row r="97" spans="1:10">
      <c r="A97" s="438"/>
      <c r="B97" s="458"/>
      <c r="C97" s="458"/>
      <c r="D97" s="440">
        <v>4997</v>
      </c>
      <c r="E97" s="440" t="s">
        <v>530</v>
      </c>
      <c r="F97" s="459">
        <v>240</v>
      </c>
      <c r="G97" s="440" t="s">
        <v>446</v>
      </c>
      <c r="H97" s="440" t="s">
        <v>447</v>
      </c>
      <c r="I97" s="460">
        <f>F97*10000</f>
        <v>2400000</v>
      </c>
      <c r="J97" s="442"/>
    </row>
    <row r="98" spans="1:10">
      <c r="A98" s="438"/>
      <c r="B98" s="931" t="s">
        <v>454</v>
      </c>
      <c r="C98" s="931"/>
      <c r="D98" s="931"/>
      <c r="E98" s="931"/>
      <c r="F98" s="461">
        <f>SUM(F96:F97)</f>
        <v>300</v>
      </c>
      <c r="G98" s="440"/>
      <c r="H98" s="440"/>
      <c r="I98" s="441">
        <f>SUM(I96:I97)</f>
        <v>3000000</v>
      </c>
      <c r="J98" s="442">
        <f>I98/$I$102</f>
        <v>2.9999999999999997E-4</v>
      </c>
    </row>
    <row r="99" spans="1:10">
      <c r="A99" s="438">
        <v>15</v>
      </c>
      <c r="B99" s="458" t="s">
        <v>531</v>
      </c>
      <c r="C99" s="458" t="s">
        <v>532</v>
      </c>
      <c r="D99" s="440">
        <v>800</v>
      </c>
      <c r="E99" s="440" t="s">
        <v>533</v>
      </c>
      <c r="F99" s="459">
        <v>60</v>
      </c>
      <c r="G99" s="440" t="s">
        <v>446</v>
      </c>
      <c r="H99" s="440" t="s">
        <v>447</v>
      </c>
      <c r="I99" s="460">
        <f>F99*10000</f>
        <v>600000</v>
      </c>
      <c r="J99" s="442"/>
    </row>
    <row r="100" spans="1:10">
      <c r="A100" s="463"/>
      <c r="B100" s="464"/>
      <c r="C100" s="464"/>
      <c r="D100" s="465">
        <v>4998</v>
      </c>
      <c r="E100" s="465" t="s">
        <v>534</v>
      </c>
      <c r="F100" s="459">
        <v>240</v>
      </c>
      <c r="G100" s="440" t="s">
        <v>446</v>
      </c>
      <c r="H100" s="440" t="s">
        <v>447</v>
      </c>
      <c r="I100" s="460">
        <f>F100*10000</f>
        <v>2400000</v>
      </c>
      <c r="J100" s="466"/>
    </row>
    <row r="101" spans="1:10">
      <c r="A101" s="438"/>
      <c r="B101" s="931" t="s">
        <v>454</v>
      </c>
      <c r="C101" s="931"/>
      <c r="D101" s="931"/>
      <c r="E101" s="931"/>
      <c r="F101" s="439">
        <f>SUM(F99:F100)</f>
        <v>300</v>
      </c>
      <c r="G101" s="440"/>
      <c r="H101" s="440"/>
      <c r="I101" s="441">
        <f>SUM(I99:I100)</f>
        <v>3000000</v>
      </c>
      <c r="J101" s="442">
        <f>I101/$I$102</f>
        <v>2.9999999999999997E-4</v>
      </c>
    </row>
    <row r="102" spans="1:10">
      <c r="A102" s="467"/>
      <c r="B102" s="939" t="s">
        <v>535</v>
      </c>
      <c r="C102" s="939"/>
      <c r="D102" s="939"/>
      <c r="E102" s="939"/>
      <c r="F102" s="468">
        <f>F23+F41+F55+F69+F74+F78+F81+F84+F87+F91+F95+F98+F101</f>
        <v>1000000</v>
      </c>
      <c r="G102" s="445"/>
      <c r="H102" s="445"/>
      <c r="I102" s="468">
        <f>I23+I41+I55+I69+I74+I78+I81+I84+I87+I91+I95+I98+I101</f>
        <v>10000000000</v>
      </c>
      <c r="J102" s="469"/>
    </row>
    <row r="103" spans="1:10">
      <c r="A103" s="470"/>
      <c r="B103" s="940" t="s">
        <v>536</v>
      </c>
      <c r="C103" s="940"/>
      <c r="D103" s="940"/>
      <c r="E103" s="940"/>
      <c r="F103" s="471">
        <f>F16+F32+F49+F62</f>
        <v>4000000</v>
      </c>
      <c r="G103" s="449"/>
      <c r="H103" s="449"/>
      <c r="I103" s="471">
        <f>I16+I32+I49+I62</f>
        <v>40000000000</v>
      </c>
      <c r="J103" s="472"/>
    </row>
    <row r="104" spans="1:10" ht="12" thickBot="1">
      <c r="A104" s="473"/>
      <c r="B104" s="938" t="s">
        <v>537</v>
      </c>
      <c r="C104" s="938"/>
      <c r="D104" s="938"/>
      <c r="E104" s="938"/>
      <c r="F104" s="474">
        <f>SUM(F102:F103)</f>
        <v>5000000</v>
      </c>
      <c r="G104" s="475"/>
      <c r="H104" s="475"/>
      <c r="I104" s="476">
        <f>SUM(I102:I103)</f>
        <v>50000000000</v>
      </c>
      <c r="J104" s="477"/>
    </row>
    <row r="105" spans="1:10">
      <c r="I105" s="478"/>
    </row>
    <row r="106" spans="1:10">
      <c r="I106" s="478"/>
    </row>
    <row r="107" spans="1:10">
      <c r="I107" s="478"/>
    </row>
    <row r="108" spans="1:10">
      <c r="I108" s="478"/>
    </row>
    <row r="109" spans="1:10">
      <c r="I109" s="478"/>
    </row>
    <row r="110" spans="1:10">
      <c r="I110" s="478"/>
    </row>
    <row r="111" spans="1:10">
      <c r="I111" s="478"/>
    </row>
    <row r="112" spans="1:10">
      <c r="I112" s="478"/>
    </row>
    <row r="113" spans="9:9">
      <c r="I113" s="478"/>
    </row>
    <row r="114" spans="9:9">
      <c r="I114" s="478"/>
    </row>
    <row r="115" spans="9:9">
      <c r="I115" s="478"/>
    </row>
    <row r="116" spans="9:9">
      <c r="I116" s="478"/>
    </row>
    <row r="117" spans="9:9">
      <c r="I117" s="478"/>
    </row>
    <row r="118" spans="9:9">
      <c r="I118" s="478"/>
    </row>
    <row r="119" spans="9:9">
      <c r="I119" s="478"/>
    </row>
    <row r="120" spans="9:9">
      <c r="I120" s="478"/>
    </row>
    <row r="121" spans="9:9">
      <c r="I121" s="478"/>
    </row>
    <row r="122" spans="9:9">
      <c r="I122" s="478"/>
    </row>
    <row r="123" spans="9:9">
      <c r="I123" s="478"/>
    </row>
    <row r="124" spans="9:9">
      <c r="I124" s="478"/>
    </row>
    <row r="125" spans="9:9">
      <c r="I125" s="478"/>
    </row>
    <row r="126" spans="9:9">
      <c r="I126" s="478"/>
    </row>
    <row r="127" spans="9:9">
      <c r="I127" s="478"/>
    </row>
    <row r="128" spans="9:9">
      <c r="I128" s="478"/>
    </row>
    <row r="129" spans="9:9">
      <c r="I129" s="478"/>
    </row>
    <row r="130" spans="9:9">
      <c r="I130" s="478"/>
    </row>
    <row r="131" spans="9:9">
      <c r="I131" s="478"/>
    </row>
    <row r="132" spans="9:9">
      <c r="I132" s="478"/>
    </row>
    <row r="133" spans="9:9">
      <c r="I133" s="478"/>
    </row>
    <row r="134" spans="9:9">
      <c r="I134" s="478"/>
    </row>
    <row r="135" spans="9:9">
      <c r="I135" s="478"/>
    </row>
    <row r="136" spans="9:9">
      <c r="I136" s="478"/>
    </row>
    <row r="137" spans="9:9">
      <c r="I137" s="478"/>
    </row>
    <row r="138" spans="9:9">
      <c r="I138" s="478"/>
    </row>
    <row r="139" spans="9:9">
      <c r="I139" s="478"/>
    </row>
    <row r="140" spans="9:9">
      <c r="I140" s="478"/>
    </row>
    <row r="141" spans="9:9">
      <c r="I141" s="478"/>
    </row>
    <row r="142" spans="9:9">
      <c r="I142" s="478"/>
    </row>
    <row r="143" spans="9:9">
      <c r="I143" s="478"/>
    </row>
    <row r="144" spans="9:9">
      <c r="I144" s="478"/>
    </row>
    <row r="145" spans="9:9">
      <c r="I145" s="478"/>
    </row>
    <row r="146" spans="9:9">
      <c r="I146" s="478"/>
    </row>
    <row r="147" spans="9:9">
      <c r="I147" s="478"/>
    </row>
    <row r="148" spans="9:9">
      <c r="I148" s="478"/>
    </row>
    <row r="149" spans="9:9">
      <c r="I149" s="478"/>
    </row>
    <row r="150" spans="9:9">
      <c r="I150" s="478"/>
    </row>
    <row r="151" spans="9:9">
      <c r="I151" s="478"/>
    </row>
    <row r="152" spans="9:9">
      <c r="I152" s="478"/>
    </row>
    <row r="153" spans="9:9">
      <c r="I153" s="478"/>
    </row>
    <row r="154" spans="9:9">
      <c r="I154" s="478"/>
    </row>
    <row r="155" spans="9:9">
      <c r="I155" s="478"/>
    </row>
    <row r="156" spans="9:9">
      <c r="I156" s="478"/>
    </row>
    <row r="157" spans="9:9">
      <c r="I157" s="478"/>
    </row>
    <row r="158" spans="9:9">
      <c r="I158" s="478"/>
    </row>
    <row r="159" spans="9:9">
      <c r="I159" s="478"/>
    </row>
    <row r="160" spans="9:9">
      <c r="I160" s="478"/>
    </row>
    <row r="161" spans="9:9">
      <c r="I161" s="478"/>
    </row>
    <row r="162" spans="9:9">
      <c r="I162" s="478"/>
    </row>
    <row r="163" spans="9:9">
      <c r="I163" s="478"/>
    </row>
    <row r="164" spans="9:9">
      <c r="I164" s="478"/>
    </row>
    <row r="165" spans="9:9">
      <c r="I165" s="478"/>
    </row>
    <row r="166" spans="9:9">
      <c r="I166" s="478"/>
    </row>
    <row r="167" spans="9:9">
      <c r="I167" s="478"/>
    </row>
    <row r="168" spans="9:9">
      <c r="I168" s="478"/>
    </row>
    <row r="169" spans="9:9">
      <c r="I169" s="478"/>
    </row>
    <row r="170" spans="9:9">
      <c r="I170" s="478"/>
    </row>
    <row r="171" spans="9:9">
      <c r="I171" s="478"/>
    </row>
    <row r="172" spans="9:9">
      <c r="I172" s="478"/>
    </row>
    <row r="173" spans="9:9">
      <c r="I173" s="478"/>
    </row>
    <row r="174" spans="9:9">
      <c r="I174" s="478"/>
    </row>
    <row r="175" spans="9:9">
      <c r="I175" s="478"/>
    </row>
  </sheetData>
  <mergeCells count="25">
    <mergeCell ref="B104:E104"/>
    <mergeCell ref="B84:E84"/>
    <mergeCell ref="B95:E95"/>
    <mergeCell ref="B101:E101"/>
    <mergeCell ref="B102:E102"/>
    <mergeCell ref="B103:E103"/>
    <mergeCell ref="B91:E91"/>
    <mergeCell ref="B98:E98"/>
    <mergeCell ref="A7:J7"/>
    <mergeCell ref="B23:E23"/>
    <mergeCell ref="B16:E16"/>
    <mergeCell ref="B24:E24"/>
    <mergeCell ref="B32:E32"/>
    <mergeCell ref="B41:E41"/>
    <mergeCell ref="B42:E42"/>
    <mergeCell ref="B49:E49"/>
    <mergeCell ref="B55:E55"/>
    <mergeCell ref="B87:E87"/>
    <mergeCell ref="B56:E56"/>
    <mergeCell ref="B62:E62"/>
    <mergeCell ref="B69:E69"/>
    <mergeCell ref="B78:E78"/>
    <mergeCell ref="B81:E81"/>
    <mergeCell ref="B70:E70"/>
    <mergeCell ref="B74:E74"/>
  </mergeCells>
  <printOptions horizontalCentered="1"/>
  <pageMargins left="0.23" right="0.15748031496062992" top="0.27559055118110237" bottom="0.35" header="0.19685039370078741" footer="0.15748031496062992"/>
  <pageSetup scale="67" orientation="portrait" r:id="rId1"/>
  <headerFooter>
    <oddFooter>&amp;C27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B7:F67"/>
  <sheetViews>
    <sheetView workbookViewId="0">
      <selection activeCell="F9" sqref="F9"/>
    </sheetView>
  </sheetViews>
  <sheetFormatPr baseColWidth="10" defaultRowHeight="12.75"/>
  <sheetData>
    <row r="7" spans="2:2">
      <c r="B7" t="s">
        <v>577</v>
      </c>
    </row>
    <row r="10" spans="2:2">
      <c r="B10" t="s">
        <v>578</v>
      </c>
    </row>
    <row r="11" spans="2:2">
      <c r="B11" t="s">
        <v>579</v>
      </c>
    </row>
    <row r="14" spans="2:2">
      <c r="B14" t="s">
        <v>580</v>
      </c>
    </row>
    <row r="15" spans="2:2">
      <c r="B15" t="s">
        <v>581</v>
      </c>
    </row>
    <row r="16" spans="2:2">
      <c r="B16" t="s">
        <v>582</v>
      </c>
    </row>
    <row r="17" spans="2:5">
      <c r="B17" t="s">
        <v>583</v>
      </c>
    </row>
    <row r="19" spans="2:5">
      <c r="B19" t="s">
        <v>584</v>
      </c>
    </row>
    <row r="20" spans="2:5">
      <c r="B20" t="s">
        <v>585</v>
      </c>
    </row>
    <row r="21" spans="2:5">
      <c r="B21" t="s">
        <v>586</v>
      </c>
    </row>
    <row r="22" spans="2:5">
      <c r="B22" t="s">
        <v>587</v>
      </c>
    </row>
    <row r="24" spans="2:5">
      <c r="B24" t="s">
        <v>588</v>
      </c>
    </row>
    <row r="25" spans="2:5">
      <c r="B25" t="s">
        <v>589</v>
      </c>
    </row>
    <row r="26" spans="2:5">
      <c r="B26" t="s">
        <v>590</v>
      </c>
    </row>
    <row r="31" spans="2:5">
      <c r="E31" s="741"/>
    </row>
    <row r="32" spans="2:5">
      <c r="E32" s="741"/>
    </row>
    <row r="33" spans="2:6">
      <c r="B33" s="742" t="s">
        <v>591</v>
      </c>
      <c r="C33" s="742"/>
      <c r="D33" s="742"/>
      <c r="E33" s="742" t="s">
        <v>592</v>
      </c>
      <c r="F33" s="742"/>
    </row>
    <row r="34" spans="2:6">
      <c r="B34" s="742" t="s">
        <v>593</v>
      </c>
      <c r="C34" s="742"/>
      <c r="D34" s="742"/>
      <c r="E34" s="741" t="s">
        <v>594</v>
      </c>
      <c r="F34" s="742"/>
    </row>
    <row r="35" spans="2:6">
      <c r="B35" s="742"/>
      <c r="C35" s="742"/>
      <c r="D35" s="742"/>
      <c r="E35" s="741"/>
      <c r="F35" s="742"/>
    </row>
    <row r="36" spans="2:6">
      <c r="E36" s="364"/>
    </row>
    <row r="37" spans="2:6">
      <c r="E37" s="364"/>
    </row>
    <row r="38" spans="2:6">
      <c r="E38" s="364"/>
    </row>
    <row r="39" spans="2:6">
      <c r="E39" s="364"/>
    </row>
    <row r="40" spans="2:6">
      <c r="E40" s="364"/>
    </row>
    <row r="41" spans="2:6">
      <c r="E41" s="364"/>
    </row>
    <row r="42" spans="2:6">
      <c r="E42" s="364"/>
    </row>
    <row r="43" spans="2:6">
      <c r="E43" s="364"/>
    </row>
    <row r="44" spans="2:6">
      <c r="E44" s="364"/>
    </row>
    <row r="45" spans="2:6">
      <c r="E45" s="364"/>
    </row>
    <row r="46" spans="2:6">
      <c r="E46" s="364"/>
    </row>
    <row r="47" spans="2:6">
      <c r="E47" s="364"/>
    </row>
    <row r="48" spans="2:6">
      <c r="E48" s="364"/>
    </row>
    <row r="49" spans="5:5">
      <c r="E49" s="364"/>
    </row>
    <row r="50" spans="5:5">
      <c r="E50" s="364"/>
    </row>
    <row r="51" spans="5:5">
      <c r="E51" s="364"/>
    </row>
    <row r="52" spans="5:5">
      <c r="E52" s="364"/>
    </row>
    <row r="53" spans="5:5">
      <c r="E53" s="364"/>
    </row>
    <row r="54" spans="5:5">
      <c r="E54" s="364"/>
    </row>
    <row r="55" spans="5:5">
      <c r="E55" s="364"/>
    </row>
    <row r="56" spans="5:5">
      <c r="E56" s="364"/>
    </row>
    <row r="57" spans="5:5">
      <c r="E57" s="364"/>
    </row>
    <row r="58" spans="5:5">
      <c r="E58" s="364"/>
    </row>
    <row r="59" spans="5:5">
      <c r="E59" s="364"/>
    </row>
    <row r="60" spans="5:5">
      <c r="E60" s="364"/>
    </row>
    <row r="61" spans="5:5">
      <c r="E61" s="364"/>
    </row>
    <row r="62" spans="5:5">
      <c r="E62" s="364"/>
    </row>
    <row r="63" spans="5:5">
      <c r="E63" s="364"/>
    </row>
    <row r="64" spans="5:5">
      <c r="E64" s="364"/>
    </row>
    <row r="65" spans="5:5">
      <c r="E65" s="364"/>
    </row>
    <row r="66" spans="5:5">
      <c r="E66" s="364"/>
    </row>
    <row r="67" spans="5:5">
      <c r="E67" s="364"/>
    </row>
  </sheetData>
  <pageMargins left="0.7" right="0.7" top="0.75" bottom="0.75" header="0.3" footer="0.3"/>
  <legacyDrawing r:id="rId1"/>
  <oleObjects>
    <oleObject progId="CorelDraw.Graphic.7" shapeId="33793" r:id="rId2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9:IV60"/>
  <sheetViews>
    <sheetView tabSelected="1" topLeftCell="A42" workbookViewId="0">
      <selection activeCell="D14" sqref="D14"/>
    </sheetView>
  </sheetViews>
  <sheetFormatPr baseColWidth="10" defaultRowHeight="12.75"/>
  <cols>
    <col min="1" max="1" width="33.28515625" style="299" customWidth="1"/>
    <col min="2" max="2" width="8.5703125" style="299" customWidth="1"/>
    <col min="3" max="3" width="18.28515625" style="299" customWidth="1"/>
    <col min="4" max="4" width="18.85546875" style="299" customWidth="1"/>
    <col min="5" max="5" width="35" style="299" customWidth="1"/>
    <col min="6" max="6" width="8.7109375" style="299" customWidth="1"/>
    <col min="7" max="7" width="18.42578125" style="299" customWidth="1"/>
    <col min="8" max="8" width="18.28515625" style="299" customWidth="1"/>
    <col min="9" max="9" width="20.85546875" style="299" customWidth="1"/>
    <col min="10" max="10" width="23.42578125" style="299" bestFit="1" customWidth="1"/>
    <col min="11" max="11" width="11.42578125" style="299"/>
    <col min="12" max="12" width="21" style="299" customWidth="1"/>
    <col min="13" max="13" width="17.140625" style="299" bestFit="1" customWidth="1"/>
    <col min="14" max="14" width="18.42578125" style="299" bestFit="1" customWidth="1"/>
    <col min="15" max="15" width="15.5703125" style="299" bestFit="1" customWidth="1"/>
    <col min="16" max="256" width="11.42578125" style="299"/>
    <col min="257" max="257" width="33.28515625" style="299" customWidth="1"/>
    <col min="258" max="258" width="8.5703125" style="299" customWidth="1"/>
    <col min="259" max="259" width="18.28515625" style="299" customWidth="1"/>
    <col min="260" max="260" width="18.85546875" style="299" customWidth="1"/>
    <col min="261" max="261" width="35" style="299" customWidth="1"/>
    <col min="262" max="262" width="8.7109375" style="299" customWidth="1"/>
    <col min="263" max="263" width="18.42578125" style="299" customWidth="1"/>
    <col min="264" max="264" width="18.28515625" style="299" customWidth="1"/>
    <col min="265" max="265" width="20.85546875" style="299" customWidth="1"/>
    <col min="266" max="266" width="23.42578125" style="299" bestFit="1" customWidth="1"/>
    <col min="267" max="267" width="11.42578125" style="299"/>
    <col min="268" max="268" width="21" style="299" customWidth="1"/>
    <col min="269" max="269" width="17.140625" style="299" bestFit="1" customWidth="1"/>
    <col min="270" max="270" width="18.42578125" style="299" bestFit="1" customWidth="1"/>
    <col min="271" max="271" width="15.5703125" style="299" bestFit="1" customWidth="1"/>
    <col min="272" max="512" width="11.42578125" style="299"/>
    <col min="513" max="513" width="33.28515625" style="299" customWidth="1"/>
    <col min="514" max="514" width="8.5703125" style="299" customWidth="1"/>
    <col min="515" max="515" width="18.28515625" style="299" customWidth="1"/>
    <col min="516" max="516" width="18.85546875" style="299" customWidth="1"/>
    <col min="517" max="517" width="35" style="299" customWidth="1"/>
    <col min="518" max="518" width="8.7109375" style="299" customWidth="1"/>
    <col min="519" max="519" width="18.42578125" style="299" customWidth="1"/>
    <col min="520" max="520" width="18.28515625" style="299" customWidth="1"/>
    <col min="521" max="521" width="20.85546875" style="299" customWidth="1"/>
    <col min="522" max="522" width="23.42578125" style="299" bestFit="1" customWidth="1"/>
    <col min="523" max="523" width="11.42578125" style="299"/>
    <col min="524" max="524" width="21" style="299" customWidth="1"/>
    <col min="525" max="525" width="17.140625" style="299" bestFit="1" customWidth="1"/>
    <col min="526" max="526" width="18.42578125" style="299" bestFit="1" customWidth="1"/>
    <col min="527" max="527" width="15.5703125" style="299" bestFit="1" customWidth="1"/>
    <col min="528" max="768" width="11.42578125" style="299"/>
    <col min="769" max="769" width="33.28515625" style="299" customWidth="1"/>
    <col min="770" max="770" width="8.5703125" style="299" customWidth="1"/>
    <col min="771" max="771" width="18.28515625" style="299" customWidth="1"/>
    <col min="772" max="772" width="18.85546875" style="299" customWidth="1"/>
    <col min="773" max="773" width="35" style="299" customWidth="1"/>
    <col min="774" max="774" width="8.7109375" style="299" customWidth="1"/>
    <col min="775" max="775" width="18.42578125" style="299" customWidth="1"/>
    <col min="776" max="776" width="18.28515625" style="299" customWidth="1"/>
    <col min="777" max="777" width="20.85546875" style="299" customWidth="1"/>
    <col min="778" max="778" width="23.42578125" style="299" bestFit="1" customWidth="1"/>
    <col min="779" max="779" width="11.42578125" style="299"/>
    <col min="780" max="780" width="21" style="299" customWidth="1"/>
    <col min="781" max="781" width="17.140625" style="299" bestFit="1" customWidth="1"/>
    <col min="782" max="782" width="18.42578125" style="299" bestFit="1" customWidth="1"/>
    <col min="783" max="783" width="15.5703125" style="299" bestFit="1" customWidth="1"/>
    <col min="784" max="1024" width="11.42578125" style="299"/>
    <col min="1025" max="1025" width="33.28515625" style="299" customWidth="1"/>
    <col min="1026" max="1026" width="8.5703125" style="299" customWidth="1"/>
    <col min="1027" max="1027" width="18.28515625" style="299" customWidth="1"/>
    <col min="1028" max="1028" width="18.85546875" style="299" customWidth="1"/>
    <col min="1029" max="1029" width="35" style="299" customWidth="1"/>
    <col min="1030" max="1030" width="8.7109375" style="299" customWidth="1"/>
    <col min="1031" max="1031" width="18.42578125" style="299" customWidth="1"/>
    <col min="1032" max="1032" width="18.28515625" style="299" customWidth="1"/>
    <col min="1033" max="1033" width="20.85546875" style="299" customWidth="1"/>
    <col min="1034" max="1034" width="23.42578125" style="299" bestFit="1" customWidth="1"/>
    <col min="1035" max="1035" width="11.42578125" style="299"/>
    <col min="1036" max="1036" width="21" style="299" customWidth="1"/>
    <col min="1037" max="1037" width="17.140625" style="299" bestFit="1" customWidth="1"/>
    <col min="1038" max="1038" width="18.42578125" style="299" bestFit="1" customWidth="1"/>
    <col min="1039" max="1039" width="15.5703125" style="299" bestFit="1" customWidth="1"/>
    <col min="1040" max="1280" width="11.42578125" style="299"/>
    <col min="1281" max="1281" width="33.28515625" style="299" customWidth="1"/>
    <col min="1282" max="1282" width="8.5703125" style="299" customWidth="1"/>
    <col min="1283" max="1283" width="18.28515625" style="299" customWidth="1"/>
    <col min="1284" max="1284" width="18.85546875" style="299" customWidth="1"/>
    <col min="1285" max="1285" width="35" style="299" customWidth="1"/>
    <col min="1286" max="1286" width="8.7109375" style="299" customWidth="1"/>
    <col min="1287" max="1287" width="18.42578125" style="299" customWidth="1"/>
    <col min="1288" max="1288" width="18.28515625" style="299" customWidth="1"/>
    <col min="1289" max="1289" width="20.85546875" style="299" customWidth="1"/>
    <col min="1290" max="1290" width="23.42578125" style="299" bestFit="1" customWidth="1"/>
    <col min="1291" max="1291" width="11.42578125" style="299"/>
    <col min="1292" max="1292" width="21" style="299" customWidth="1"/>
    <col min="1293" max="1293" width="17.140625" style="299" bestFit="1" customWidth="1"/>
    <col min="1294" max="1294" width="18.42578125" style="299" bestFit="1" customWidth="1"/>
    <col min="1295" max="1295" width="15.5703125" style="299" bestFit="1" customWidth="1"/>
    <col min="1296" max="1536" width="11.42578125" style="299"/>
    <col min="1537" max="1537" width="33.28515625" style="299" customWidth="1"/>
    <col min="1538" max="1538" width="8.5703125" style="299" customWidth="1"/>
    <col min="1539" max="1539" width="18.28515625" style="299" customWidth="1"/>
    <col min="1540" max="1540" width="18.85546875" style="299" customWidth="1"/>
    <col min="1541" max="1541" width="35" style="299" customWidth="1"/>
    <col min="1542" max="1542" width="8.7109375" style="299" customWidth="1"/>
    <col min="1543" max="1543" width="18.42578125" style="299" customWidth="1"/>
    <col min="1544" max="1544" width="18.28515625" style="299" customWidth="1"/>
    <col min="1545" max="1545" width="20.85546875" style="299" customWidth="1"/>
    <col min="1546" max="1546" width="23.42578125" style="299" bestFit="1" customWidth="1"/>
    <col min="1547" max="1547" width="11.42578125" style="299"/>
    <col min="1548" max="1548" width="21" style="299" customWidth="1"/>
    <col min="1549" max="1549" width="17.140625" style="299" bestFit="1" customWidth="1"/>
    <col min="1550" max="1550" width="18.42578125" style="299" bestFit="1" customWidth="1"/>
    <col min="1551" max="1551" width="15.5703125" style="299" bestFit="1" customWidth="1"/>
    <col min="1552" max="1792" width="11.42578125" style="299"/>
    <col min="1793" max="1793" width="33.28515625" style="299" customWidth="1"/>
    <col min="1794" max="1794" width="8.5703125" style="299" customWidth="1"/>
    <col min="1795" max="1795" width="18.28515625" style="299" customWidth="1"/>
    <col min="1796" max="1796" width="18.85546875" style="299" customWidth="1"/>
    <col min="1797" max="1797" width="35" style="299" customWidth="1"/>
    <col min="1798" max="1798" width="8.7109375" style="299" customWidth="1"/>
    <col min="1799" max="1799" width="18.42578125" style="299" customWidth="1"/>
    <col min="1800" max="1800" width="18.28515625" style="299" customWidth="1"/>
    <col min="1801" max="1801" width="20.85546875" style="299" customWidth="1"/>
    <col min="1802" max="1802" width="23.42578125" style="299" bestFit="1" customWidth="1"/>
    <col min="1803" max="1803" width="11.42578125" style="299"/>
    <col min="1804" max="1804" width="21" style="299" customWidth="1"/>
    <col min="1805" max="1805" width="17.140625" style="299" bestFit="1" customWidth="1"/>
    <col min="1806" max="1806" width="18.42578125" style="299" bestFit="1" customWidth="1"/>
    <col min="1807" max="1807" width="15.5703125" style="299" bestFit="1" customWidth="1"/>
    <col min="1808" max="2048" width="11.42578125" style="299"/>
    <col min="2049" max="2049" width="33.28515625" style="299" customWidth="1"/>
    <col min="2050" max="2050" width="8.5703125" style="299" customWidth="1"/>
    <col min="2051" max="2051" width="18.28515625" style="299" customWidth="1"/>
    <col min="2052" max="2052" width="18.85546875" style="299" customWidth="1"/>
    <col min="2053" max="2053" width="35" style="299" customWidth="1"/>
    <col min="2054" max="2054" width="8.7109375" style="299" customWidth="1"/>
    <col min="2055" max="2055" width="18.42578125" style="299" customWidth="1"/>
    <col min="2056" max="2056" width="18.28515625" style="299" customWidth="1"/>
    <col min="2057" max="2057" width="20.85546875" style="299" customWidth="1"/>
    <col min="2058" max="2058" width="23.42578125" style="299" bestFit="1" customWidth="1"/>
    <col min="2059" max="2059" width="11.42578125" style="299"/>
    <col min="2060" max="2060" width="21" style="299" customWidth="1"/>
    <col min="2061" max="2061" width="17.140625" style="299" bestFit="1" customWidth="1"/>
    <col min="2062" max="2062" width="18.42578125" style="299" bestFit="1" customWidth="1"/>
    <col min="2063" max="2063" width="15.5703125" style="299" bestFit="1" customWidth="1"/>
    <col min="2064" max="2304" width="11.42578125" style="299"/>
    <col min="2305" max="2305" width="33.28515625" style="299" customWidth="1"/>
    <col min="2306" max="2306" width="8.5703125" style="299" customWidth="1"/>
    <col min="2307" max="2307" width="18.28515625" style="299" customWidth="1"/>
    <col min="2308" max="2308" width="18.85546875" style="299" customWidth="1"/>
    <col min="2309" max="2309" width="35" style="299" customWidth="1"/>
    <col min="2310" max="2310" width="8.7109375" style="299" customWidth="1"/>
    <col min="2311" max="2311" width="18.42578125" style="299" customWidth="1"/>
    <col min="2312" max="2312" width="18.28515625" style="299" customWidth="1"/>
    <col min="2313" max="2313" width="20.85546875" style="299" customWidth="1"/>
    <col min="2314" max="2314" width="23.42578125" style="299" bestFit="1" customWidth="1"/>
    <col min="2315" max="2315" width="11.42578125" style="299"/>
    <col min="2316" max="2316" width="21" style="299" customWidth="1"/>
    <col min="2317" max="2317" width="17.140625" style="299" bestFit="1" customWidth="1"/>
    <col min="2318" max="2318" width="18.42578125" style="299" bestFit="1" customWidth="1"/>
    <col min="2319" max="2319" width="15.5703125" style="299" bestFit="1" customWidth="1"/>
    <col min="2320" max="2560" width="11.42578125" style="299"/>
    <col min="2561" max="2561" width="33.28515625" style="299" customWidth="1"/>
    <col min="2562" max="2562" width="8.5703125" style="299" customWidth="1"/>
    <col min="2563" max="2563" width="18.28515625" style="299" customWidth="1"/>
    <col min="2564" max="2564" width="18.85546875" style="299" customWidth="1"/>
    <col min="2565" max="2565" width="35" style="299" customWidth="1"/>
    <col min="2566" max="2566" width="8.7109375" style="299" customWidth="1"/>
    <col min="2567" max="2567" width="18.42578125" style="299" customWidth="1"/>
    <col min="2568" max="2568" width="18.28515625" style="299" customWidth="1"/>
    <col min="2569" max="2569" width="20.85546875" style="299" customWidth="1"/>
    <col min="2570" max="2570" width="23.42578125" style="299" bestFit="1" customWidth="1"/>
    <col min="2571" max="2571" width="11.42578125" style="299"/>
    <col min="2572" max="2572" width="21" style="299" customWidth="1"/>
    <col min="2573" max="2573" width="17.140625" style="299" bestFit="1" customWidth="1"/>
    <col min="2574" max="2574" width="18.42578125" style="299" bestFit="1" customWidth="1"/>
    <col min="2575" max="2575" width="15.5703125" style="299" bestFit="1" customWidth="1"/>
    <col min="2576" max="2816" width="11.42578125" style="299"/>
    <col min="2817" max="2817" width="33.28515625" style="299" customWidth="1"/>
    <col min="2818" max="2818" width="8.5703125" style="299" customWidth="1"/>
    <col min="2819" max="2819" width="18.28515625" style="299" customWidth="1"/>
    <col min="2820" max="2820" width="18.85546875" style="299" customWidth="1"/>
    <col min="2821" max="2821" width="35" style="299" customWidth="1"/>
    <col min="2822" max="2822" width="8.7109375" style="299" customWidth="1"/>
    <col min="2823" max="2823" width="18.42578125" style="299" customWidth="1"/>
    <col min="2824" max="2824" width="18.28515625" style="299" customWidth="1"/>
    <col min="2825" max="2825" width="20.85546875" style="299" customWidth="1"/>
    <col min="2826" max="2826" width="23.42578125" style="299" bestFit="1" customWidth="1"/>
    <col min="2827" max="2827" width="11.42578125" style="299"/>
    <col min="2828" max="2828" width="21" style="299" customWidth="1"/>
    <col min="2829" max="2829" width="17.140625" style="299" bestFit="1" customWidth="1"/>
    <col min="2830" max="2830" width="18.42578125" style="299" bestFit="1" customWidth="1"/>
    <col min="2831" max="2831" width="15.5703125" style="299" bestFit="1" customWidth="1"/>
    <col min="2832" max="3072" width="11.42578125" style="299"/>
    <col min="3073" max="3073" width="33.28515625" style="299" customWidth="1"/>
    <col min="3074" max="3074" width="8.5703125" style="299" customWidth="1"/>
    <col min="3075" max="3075" width="18.28515625" style="299" customWidth="1"/>
    <col min="3076" max="3076" width="18.85546875" style="299" customWidth="1"/>
    <col min="3077" max="3077" width="35" style="299" customWidth="1"/>
    <col min="3078" max="3078" width="8.7109375" style="299" customWidth="1"/>
    <col min="3079" max="3079" width="18.42578125" style="299" customWidth="1"/>
    <col min="3080" max="3080" width="18.28515625" style="299" customWidth="1"/>
    <col min="3081" max="3081" width="20.85546875" style="299" customWidth="1"/>
    <col min="3082" max="3082" width="23.42578125" style="299" bestFit="1" customWidth="1"/>
    <col min="3083" max="3083" width="11.42578125" style="299"/>
    <col min="3084" max="3084" width="21" style="299" customWidth="1"/>
    <col min="3085" max="3085" width="17.140625" style="299" bestFit="1" customWidth="1"/>
    <col min="3086" max="3086" width="18.42578125" style="299" bestFit="1" customWidth="1"/>
    <col min="3087" max="3087" width="15.5703125" style="299" bestFit="1" customWidth="1"/>
    <col min="3088" max="3328" width="11.42578125" style="299"/>
    <col min="3329" max="3329" width="33.28515625" style="299" customWidth="1"/>
    <col min="3330" max="3330" width="8.5703125" style="299" customWidth="1"/>
    <col min="3331" max="3331" width="18.28515625" style="299" customWidth="1"/>
    <col min="3332" max="3332" width="18.85546875" style="299" customWidth="1"/>
    <col min="3333" max="3333" width="35" style="299" customWidth="1"/>
    <col min="3334" max="3334" width="8.7109375" style="299" customWidth="1"/>
    <col min="3335" max="3335" width="18.42578125" style="299" customWidth="1"/>
    <col min="3336" max="3336" width="18.28515625" style="299" customWidth="1"/>
    <col min="3337" max="3337" width="20.85546875" style="299" customWidth="1"/>
    <col min="3338" max="3338" width="23.42578125" style="299" bestFit="1" customWidth="1"/>
    <col min="3339" max="3339" width="11.42578125" style="299"/>
    <col min="3340" max="3340" width="21" style="299" customWidth="1"/>
    <col min="3341" max="3341" width="17.140625" style="299" bestFit="1" customWidth="1"/>
    <col min="3342" max="3342" width="18.42578125" style="299" bestFit="1" customWidth="1"/>
    <col min="3343" max="3343" width="15.5703125" style="299" bestFit="1" customWidth="1"/>
    <col min="3344" max="3584" width="11.42578125" style="299"/>
    <col min="3585" max="3585" width="33.28515625" style="299" customWidth="1"/>
    <col min="3586" max="3586" width="8.5703125" style="299" customWidth="1"/>
    <col min="3587" max="3587" width="18.28515625" style="299" customWidth="1"/>
    <col min="3588" max="3588" width="18.85546875" style="299" customWidth="1"/>
    <col min="3589" max="3589" width="35" style="299" customWidth="1"/>
    <col min="3590" max="3590" width="8.7109375" style="299" customWidth="1"/>
    <col min="3591" max="3591" width="18.42578125" style="299" customWidth="1"/>
    <col min="3592" max="3592" width="18.28515625" style="299" customWidth="1"/>
    <col min="3593" max="3593" width="20.85546875" style="299" customWidth="1"/>
    <col min="3594" max="3594" width="23.42578125" style="299" bestFit="1" customWidth="1"/>
    <col min="3595" max="3595" width="11.42578125" style="299"/>
    <col min="3596" max="3596" width="21" style="299" customWidth="1"/>
    <col min="3597" max="3597" width="17.140625" style="299" bestFit="1" customWidth="1"/>
    <col min="3598" max="3598" width="18.42578125" style="299" bestFit="1" customWidth="1"/>
    <col min="3599" max="3599" width="15.5703125" style="299" bestFit="1" customWidth="1"/>
    <col min="3600" max="3840" width="11.42578125" style="299"/>
    <col min="3841" max="3841" width="33.28515625" style="299" customWidth="1"/>
    <col min="3842" max="3842" width="8.5703125" style="299" customWidth="1"/>
    <col min="3843" max="3843" width="18.28515625" style="299" customWidth="1"/>
    <col min="3844" max="3844" width="18.85546875" style="299" customWidth="1"/>
    <col min="3845" max="3845" width="35" style="299" customWidth="1"/>
    <col min="3846" max="3846" width="8.7109375" style="299" customWidth="1"/>
    <col min="3847" max="3847" width="18.42578125" style="299" customWidth="1"/>
    <col min="3848" max="3848" width="18.28515625" style="299" customWidth="1"/>
    <col min="3849" max="3849" width="20.85546875" style="299" customWidth="1"/>
    <col min="3850" max="3850" width="23.42578125" style="299" bestFit="1" customWidth="1"/>
    <col min="3851" max="3851" width="11.42578125" style="299"/>
    <col min="3852" max="3852" width="21" style="299" customWidth="1"/>
    <col min="3853" max="3853" width="17.140625" style="299" bestFit="1" customWidth="1"/>
    <col min="3854" max="3854" width="18.42578125" style="299" bestFit="1" customWidth="1"/>
    <col min="3855" max="3855" width="15.5703125" style="299" bestFit="1" customWidth="1"/>
    <col min="3856" max="4096" width="11.42578125" style="299"/>
    <col min="4097" max="4097" width="33.28515625" style="299" customWidth="1"/>
    <col min="4098" max="4098" width="8.5703125" style="299" customWidth="1"/>
    <col min="4099" max="4099" width="18.28515625" style="299" customWidth="1"/>
    <col min="4100" max="4100" width="18.85546875" style="299" customWidth="1"/>
    <col min="4101" max="4101" width="35" style="299" customWidth="1"/>
    <col min="4102" max="4102" width="8.7109375" style="299" customWidth="1"/>
    <col min="4103" max="4103" width="18.42578125" style="299" customWidth="1"/>
    <col min="4104" max="4104" width="18.28515625" style="299" customWidth="1"/>
    <col min="4105" max="4105" width="20.85546875" style="299" customWidth="1"/>
    <col min="4106" max="4106" width="23.42578125" style="299" bestFit="1" customWidth="1"/>
    <col min="4107" max="4107" width="11.42578125" style="299"/>
    <col min="4108" max="4108" width="21" style="299" customWidth="1"/>
    <col min="4109" max="4109" width="17.140625" style="299" bestFit="1" customWidth="1"/>
    <col min="4110" max="4110" width="18.42578125" style="299" bestFit="1" customWidth="1"/>
    <col min="4111" max="4111" width="15.5703125" style="299" bestFit="1" customWidth="1"/>
    <col min="4112" max="4352" width="11.42578125" style="299"/>
    <col min="4353" max="4353" width="33.28515625" style="299" customWidth="1"/>
    <col min="4354" max="4354" width="8.5703125" style="299" customWidth="1"/>
    <col min="4355" max="4355" width="18.28515625" style="299" customWidth="1"/>
    <col min="4356" max="4356" width="18.85546875" style="299" customWidth="1"/>
    <col min="4357" max="4357" width="35" style="299" customWidth="1"/>
    <col min="4358" max="4358" width="8.7109375" style="299" customWidth="1"/>
    <col min="4359" max="4359" width="18.42578125" style="299" customWidth="1"/>
    <col min="4360" max="4360" width="18.28515625" style="299" customWidth="1"/>
    <col min="4361" max="4361" width="20.85546875" style="299" customWidth="1"/>
    <col min="4362" max="4362" width="23.42578125" style="299" bestFit="1" customWidth="1"/>
    <col min="4363" max="4363" width="11.42578125" style="299"/>
    <col min="4364" max="4364" width="21" style="299" customWidth="1"/>
    <col min="4365" max="4365" width="17.140625" style="299" bestFit="1" customWidth="1"/>
    <col min="4366" max="4366" width="18.42578125" style="299" bestFit="1" customWidth="1"/>
    <col min="4367" max="4367" width="15.5703125" style="299" bestFit="1" customWidth="1"/>
    <col min="4368" max="4608" width="11.42578125" style="299"/>
    <col min="4609" max="4609" width="33.28515625" style="299" customWidth="1"/>
    <col min="4610" max="4610" width="8.5703125" style="299" customWidth="1"/>
    <col min="4611" max="4611" width="18.28515625" style="299" customWidth="1"/>
    <col min="4612" max="4612" width="18.85546875" style="299" customWidth="1"/>
    <col min="4613" max="4613" width="35" style="299" customWidth="1"/>
    <col min="4614" max="4614" width="8.7109375" style="299" customWidth="1"/>
    <col min="4615" max="4615" width="18.42578125" style="299" customWidth="1"/>
    <col min="4616" max="4616" width="18.28515625" style="299" customWidth="1"/>
    <col min="4617" max="4617" width="20.85546875" style="299" customWidth="1"/>
    <col min="4618" max="4618" width="23.42578125" style="299" bestFit="1" customWidth="1"/>
    <col min="4619" max="4619" width="11.42578125" style="299"/>
    <col min="4620" max="4620" width="21" style="299" customWidth="1"/>
    <col min="4621" max="4621" width="17.140625" style="299" bestFit="1" customWidth="1"/>
    <col min="4622" max="4622" width="18.42578125" style="299" bestFit="1" customWidth="1"/>
    <col min="4623" max="4623" width="15.5703125" style="299" bestFit="1" customWidth="1"/>
    <col min="4624" max="4864" width="11.42578125" style="299"/>
    <col min="4865" max="4865" width="33.28515625" style="299" customWidth="1"/>
    <col min="4866" max="4866" width="8.5703125" style="299" customWidth="1"/>
    <col min="4867" max="4867" width="18.28515625" style="299" customWidth="1"/>
    <col min="4868" max="4868" width="18.85546875" style="299" customWidth="1"/>
    <col min="4869" max="4869" width="35" style="299" customWidth="1"/>
    <col min="4870" max="4870" width="8.7109375" style="299" customWidth="1"/>
    <col min="4871" max="4871" width="18.42578125" style="299" customWidth="1"/>
    <col min="4872" max="4872" width="18.28515625" style="299" customWidth="1"/>
    <col min="4873" max="4873" width="20.85546875" style="299" customWidth="1"/>
    <col min="4874" max="4874" width="23.42578125" style="299" bestFit="1" customWidth="1"/>
    <col min="4875" max="4875" width="11.42578125" style="299"/>
    <col min="4876" max="4876" width="21" style="299" customWidth="1"/>
    <col min="4877" max="4877" width="17.140625" style="299" bestFit="1" customWidth="1"/>
    <col min="4878" max="4878" width="18.42578125" style="299" bestFit="1" customWidth="1"/>
    <col min="4879" max="4879" width="15.5703125" style="299" bestFit="1" customWidth="1"/>
    <col min="4880" max="5120" width="11.42578125" style="299"/>
    <col min="5121" max="5121" width="33.28515625" style="299" customWidth="1"/>
    <col min="5122" max="5122" width="8.5703125" style="299" customWidth="1"/>
    <col min="5123" max="5123" width="18.28515625" style="299" customWidth="1"/>
    <col min="5124" max="5124" width="18.85546875" style="299" customWidth="1"/>
    <col min="5125" max="5125" width="35" style="299" customWidth="1"/>
    <col min="5126" max="5126" width="8.7109375" style="299" customWidth="1"/>
    <col min="5127" max="5127" width="18.42578125" style="299" customWidth="1"/>
    <col min="5128" max="5128" width="18.28515625" style="299" customWidth="1"/>
    <col min="5129" max="5129" width="20.85546875" style="299" customWidth="1"/>
    <col min="5130" max="5130" width="23.42578125" style="299" bestFit="1" customWidth="1"/>
    <col min="5131" max="5131" width="11.42578125" style="299"/>
    <col min="5132" max="5132" width="21" style="299" customWidth="1"/>
    <col min="5133" max="5133" width="17.140625" style="299" bestFit="1" customWidth="1"/>
    <col min="5134" max="5134" width="18.42578125" style="299" bestFit="1" customWidth="1"/>
    <col min="5135" max="5135" width="15.5703125" style="299" bestFit="1" customWidth="1"/>
    <col min="5136" max="5376" width="11.42578125" style="299"/>
    <col min="5377" max="5377" width="33.28515625" style="299" customWidth="1"/>
    <col min="5378" max="5378" width="8.5703125" style="299" customWidth="1"/>
    <col min="5379" max="5379" width="18.28515625" style="299" customWidth="1"/>
    <col min="5380" max="5380" width="18.85546875" style="299" customWidth="1"/>
    <col min="5381" max="5381" width="35" style="299" customWidth="1"/>
    <col min="5382" max="5382" width="8.7109375" style="299" customWidth="1"/>
    <col min="5383" max="5383" width="18.42578125" style="299" customWidth="1"/>
    <col min="5384" max="5384" width="18.28515625" style="299" customWidth="1"/>
    <col min="5385" max="5385" width="20.85546875" style="299" customWidth="1"/>
    <col min="5386" max="5386" width="23.42578125" style="299" bestFit="1" customWidth="1"/>
    <col min="5387" max="5387" width="11.42578125" style="299"/>
    <col min="5388" max="5388" width="21" style="299" customWidth="1"/>
    <col min="5389" max="5389" width="17.140625" style="299" bestFit="1" customWidth="1"/>
    <col min="5390" max="5390" width="18.42578125" style="299" bestFit="1" customWidth="1"/>
    <col min="5391" max="5391" width="15.5703125" style="299" bestFit="1" customWidth="1"/>
    <col min="5392" max="5632" width="11.42578125" style="299"/>
    <col min="5633" max="5633" width="33.28515625" style="299" customWidth="1"/>
    <col min="5634" max="5634" width="8.5703125" style="299" customWidth="1"/>
    <col min="5635" max="5635" width="18.28515625" style="299" customWidth="1"/>
    <col min="5636" max="5636" width="18.85546875" style="299" customWidth="1"/>
    <col min="5637" max="5637" width="35" style="299" customWidth="1"/>
    <col min="5638" max="5638" width="8.7109375" style="299" customWidth="1"/>
    <col min="5639" max="5639" width="18.42578125" style="299" customWidth="1"/>
    <col min="5640" max="5640" width="18.28515625" style="299" customWidth="1"/>
    <col min="5641" max="5641" width="20.85546875" style="299" customWidth="1"/>
    <col min="5642" max="5642" width="23.42578125" style="299" bestFit="1" customWidth="1"/>
    <col min="5643" max="5643" width="11.42578125" style="299"/>
    <col min="5644" max="5644" width="21" style="299" customWidth="1"/>
    <col min="5645" max="5645" width="17.140625" style="299" bestFit="1" customWidth="1"/>
    <col min="5646" max="5646" width="18.42578125" style="299" bestFit="1" customWidth="1"/>
    <col min="5647" max="5647" width="15.5703125" style="299" bestFit="1" customWidth="1"/>
    <col min="5648" max="5888" width="11.42578125" style="299"/>
    <col min="5889" max="5889" width="33.28515625" style="299" customWidth="1"/>
    <col min="5890" max="5890" width="8.5703125" style="299" customWidth="1"/>
    <col min="5891" max="5891" width="18.28515625" style="299" customWidth="1"/>
    <col min="5892" max="5892" width="18.85546875" style="299" customWidth="1"/>
    <col min="5893" max="5893" width="35" style="299" customWidth="1"/>
    <col min="5894" max="5894" width="8.7109375" style="299" customWidth="1"/>
    <col min="5895" max="5895" width="18.42578125" style="299" customWidth="1"/>
    <col min="5896" max="5896" width="18.28515625" style="299" customWidth="1"/>
    <col min="5897" max="5897" width="20.85546875" style="299" customWidth="1"/>
    <col min="5898" max="5898" width="23.42578125" style="299" bestFit="1" customWidth="1"/>
    <col min="5899" max="5899" width="11.42578125" style="299"/>
    <col min="5900" max="5900" width="21" style="299" customWidth="1"/>
    <col min="5901" max="5901" width="17.140625" style="299" bestFit="1" customWidth="1"/>
    <col min="5902" max="5902" width="18.42578125" style="299" bestFit="1" customWidth="1"/>
    <col min="5903" max="5903" width="15.5703125" style="299" bestFit="1" customWidth="1"/>
    <col min="5904" max="6144" width="11.42578125" style="299"/>
    <col min="6145" max="6145" width="33.28515625" style="299" customWidth="1"/>
    <col min="6146" max="6146" width="8.5703125" style="299" customWidth="1"/>
    <col min="6147" max="6147" width="18.28515625" style="299" customWidth="1"/>
    <col min="6148" max="6148" width="18.85546875" style="299" customWidth="1"/>
    <col min="6149" max="6149" width="35" style="299" customWidth="1"/>
    <col min="6150" max="6150" width="8.7109375" style="299" customWidth="1"/>
    <col min="6151" max="6151" width="18.42578125" style="299" customWidth="1"/>
    <col min="6152" max="6152" width="18.28515625" style="299" customWidth="1"/>
    <col min="6153" max="6153" width="20.85546875" style="299" customWidth="1"/>
    <col min="6154" max="6154" width="23.42578125" style="299" bestFit="1" customWidth="1"/>
    <col min="6155" max="6155" width="11.42578125" style="299"/>
    <col min="6156" max="6156" width="21" style="299" customWidth="1"/>
    <col min="6157" max="6157" width="17.140625" style="299" bestFit="1" customWidth="1"/>
    <col min="6158" max="6158" width="18.42578125" style="299" bestFit="1" customWidth="1"/>
    <col min="6159" max="6159" width="15.5703125" style="299" bestFit="1" customWidth="1"/>
    <col min="6160" max="6400" width="11.42578125" style="299"/>
    <col min="6401" max="6401" width="33.28515625" style="299" customWidth="1"/>
    <col min="6402" max="6402" width="8.5703125" style="299" customWidth="1"/>
    <col min="6403" max="6403" width="18.28515625" style="299" customWidth="1"/>
    <col min="6404" max="6404" width="18.85546875" style="299" customWidth="1"/>
    <col min="6405" max="6405" width="35" style="299" customWidth="1"/>
    <col min="6406" max="6406" width="8.7109375" style="299" customWidth="1"/>
    <col min="6407" max="6407" width="18.42578125" style="299" customWidth="1"/>
    <col min="6408" max="6408" width="18.28515625" style="299" customWidth="1"/>
    <col min="6409" max="6409" width="20.85546875" style="299" customWidth="1"/>
    <col min="6410" max="6410" width="23.42578125" style="299" bestFit="1" customWidth="1"/>
    <col min="6411" max="6411" width="11.42578125" style="299"/>
    <col min="6412" max="6412" width="21" style="299" customWidth="1"/>
    <col min="6413" max="6413" width="17.140625" style="299" bestFit="1" customWidth="1"/>
    <col min="6414" max="6414" width="18.42578125" style="299" bestFit="1" customWidth="1"/>
    <col min="6415" max="6415" width="15.5703125" style="299" bestFit="1" customWidth="1"/>
    <col min="6416" max="6656" width="11.42578125" style="299"/>
    <col min="6657" max="6657" width="33.28515625" style="299" customWidth="1"/>
    <col min="6658" max="6658" width="8.5703125" style="299" customWidth="1"/>
    <col min="6659" max="6659" width="18.28515625" style="299" customWidth="1"/>
    <col min="6660" max="6660" width="18.85546875" style="299" customWidth="1"/>
    <col min="6661" max="6661" width="35" style="299" customWidth="1"/>
    <col min="6662" max="6662" width="8.7109375" style="299" customWidth="1"/>
    <col min="6663" max="6663" width="18.42578125" style="299" customWidth="1"/>
    <col min="6664" max="6664" width="18.28515625" style="299" customWidth="1"/>
    <col min="6665" max="6665" width="20.85546875" style="299" customWidth="1"/>
    <col min="6666" max="6666" width="23.42578125" style="299" bestFit="1" customWidth="1"/>
    <col min="6667" max="6667" width="11.42578125" style="299"/>
    <col min="6668" max="6668" width="21" style="299" customWidth="1"/>
    <col min="6669" max="6669" width="17.140625" style="299" bestFit="1" customWidth="1"/>
    <col min="6670" max="6670" width="18.42578125" style="299" bestFit="1" customWidth="1"/>
    <col min="6671" max="6671" width="15.5703125" style="299" bestFit="1" customWidth="1"/>
    <col min="6672" max="6912" width="11.42578125" style="299"/>
    <col min="6913" max="6913" width="33.28515625" style="299" customWidth="1"/>
    <col min="6914" max="6914" width="8.5703125" style="299" customWidth="1"/>
    <col min="6915" max="6915" width="18.28515625" style="299" customWidth="1"/>
    <col min="6916" max="6916" width="18.85546875" style="299" customWidth="1"/>
    <col min="6917" max="6917" width="35" style="299" customWidth="1"/>
    <col min="6918" max="6918" width="8.7109375" style="299" customWidth="1"/>
    <col min="6919" max="6919" width="18.42578125" style="299" customWidth="1"/>
    <col min="6920" max="6920" width="18.28515625" style="299" customWidth="1"/>
    <col min="6921" max="6921" width="20.85546875" style="299" customWidth="1"/>
    <col min="6922" max="6922" width="23.42578125" style="299" bestFit="1" customWidth="1"/>
    <col min="6923" max="6923" width="11.42578125" style="299"/>
    <col min="6924" max="6924" width="21" style="299" customWidth="1"/>
    <col min="6925" max="6925" width="17.140625" style="299" bestFit="1" customWidth="1"/>
    <col min="6926" max="6926" width="18.42578125" style="299" bestFit="1" customWidth="1"/>
    <col min="6927" max="6927" width="15.5703125" style="299" bestFit="1" customWidth="1"/>
    <col min="6928" max="7168" width="11.42578125" style="299"/>
    <col min="7169" max="7169" width="33.28515625" style="299" customWidth="1"/>
    <col min="7170" max="7170" width="8.5703125" style="299" customWidth="1"/>
    <col min="7171" max="7171" width="18.28515625" style="299" customWidth="1"/>
    <col min="7172" max="7172" width="18.85546875" style="299" customWidth="1"/>
    <col min="7173" max="7173" width="35" style="299" customWidth="1"/>
    <col min="7174" max="7174" width="8.7109375" style="299" customWidth="1"/>
    <col min="7175" max="7175" width="18.42578125" style="299" customWidth="1"/>
    <col min="7176" max="7176" width="18.28515625" style="299" customWidth="1"/>
    <col min="7177" max="7177" width="20.85546875" style="299" customWidth="1"/>
    <col min="7178" max="7178" width="23.42578125" style="299" bestFit="1" customWidth="1"/>
    <col min="7179" max="7179" width="11.42578125" style="299"/>
    <col min="7180" max="7180" width="21" style="299" customWidth="1"/>
    <col min="7181" max="7181" width="17.140625" style="299" bestFit="1" customWidth="1"/>
    <col min="7182" max="7182" width="18.42578125" style="299" bestFit="1" customWidth="1"/>
    <col min="7183" max="7183" width="15.5703125" style="299" bestFit="1" customWidth="1"/>
    <col min="7184" max="7424" width="11.42578125" style="299"/>
    <col min="7425" max="7425" width="33.28515625" style="299" customWidth="1"/>
    <col min="7426" max="7426" width="8.5703125" style="299" customWidth="1"/>
    <col min="7427" max="7427" width="18.28515625" style="299" customWidth="1"/>
    <col min="7428" max="7428" width="18.85546875" style="299" customWidth="1"/>
    <col min="7429" max="7429" width="35" style="299" customWidth="1"/>
    <col min="7430" max="7430" width="8.7109375" style="299" customWidth="1"/>
    <col min="7431" max="7431" width="18.42578125" style="299" customWidth="1"/>
    <col min="7432" max="7432" width="18.28515625" style="299" customWidth="1"/>
    <col min="7433" max="7433" width="20.85546875" style="299" customWidth="1"/>
    <col min="7434" max="7434" width="23.42578125" style="299" bestFit="1" customWidth="1"/>
    <col min="7435" max="7435" width="11.42578125" style="299"/>
    <col min="7436" max="7436" width="21" style="299" customWidth="1"/>
    <col min="7437" max="7437" width="17.140625" style="299" bestFit="1" customWidth="1"/>
    <col min="7438" max="7438" width="18.42578125" style="299" bestFit="1" customWidth="1"/>
    <col min="7439" max="7439" width="15.5703125" style="299" bestFit="1" customWidth="1"/>
    <col min="7440" max="7680" width="11.42578125" style="299"/>
    <col min="7681" max="7681" width="33.28515625" style="299" customWidth="1"/>
    <col min="7682" max="7682" width="8.5703125" style="299" customWidth="1"/>
    <col min="7683" max="7683" width="18.28515625" style="299" customWidth="1"/>
    <col min="7684" max="7684" width="18.85546875" style="299" customWidth="1"/>
    <col min="7685" max="7685" width="35" style="299" customWidth="1"/>
    <col min="7686" max="7686" width="8.7109375" style="299" customWidth="1"/>
    <col min="7687" max="7687" width="18.42578125" style="299" customWidth="1"/>
    <col min="7688" max="7688" width="18.28515625" style="299" customWidth="1"/>
    <col min="7689" max="7689" width="20.85546875" style="299" customWidth="1"/>
    <col min="7690" max="7690" width="23.42578125" style="299" bestFit="1" customWidth="1"/>
    <col min="7691" max="7691" width="11.42578125" style="299"/>
    <col min="7692" max="7692" width="21" style="299" customWidth="1"/>
    <col min="7693" max="7693" width="17.140625" style="299" bestFit="1" customWidth="1"/>
    <col min="7694" max="7694" width="18.42578125" style="299" bestFit="1" customWidth="1"/>
    <col min="7695" max="7695" width="15.5703125" style="299" bestFit="1" customWidth="1"/>
    <col min="7696" max="7936" width="11.42578125" style="299"/>
    <col min="7937" max="7937" width="33.28515625" style="299" customWidth="1"/>
    <col min="7938" max="7938" width="8.5703125" style="299" customWidth="1"/>
    <col min="7939" max="7939" width="18.28515625" style="299" customWidth="1"/>
    <col min="7940" max="7940" width="18.85546875" style="299" customWidth="1"/>
    <col min="7941" max="7941" width="35" style="299" customWidth="1"/>
    <col min="7942" max="7942" width="8.7109375" style="299" customWidth="1"/>
    <col min="7943" max="7943" width="18.42578125" style="299" customWidth="1"/>
    <col min="7944" max="7944" width="18.28515625" style="299" customWidth="1"/>
    <col min="7945" max="7945" width="20.85546875" style="299" customWidth="1"/>
    <col min="7946" max="7946" width="23.42578125" style="299" bestFit="1" customWidth="1"/>
    <col min="7947" max="7947" width="11.42578125" style="299"/>
    <col min="7948" max="7948" width="21" style="299" customWidth="1"/>
    <col min="7949" max="7949" width="17.140625" style="299" bestFit="1" customWidth="1"/>
    <col min="7950" max="7950" width="18.42578125" style="299" bestFit="1" customWidth="1"/>
    <col min="7951" max="7951" width="15.5703125" style="299" bestFit="1" customWidth="1"/>
    <col min="7952" max="8192" width="11.42578125" style="299"/>
    <col min="8193" max="8193" width="33.28515625" style="299" customWidth="1"/>
    <col min="8194" max="8194" width="8.5703125" style="299" customWidth="1"/>
    <col min="8195" max="8195" width="18.28515625" style="299" customWidth="1"/>
    <col min="8196" max="8196" width="18.85546875" style="299" customWidth="1"/>
    <col min="8197" max="8197" width="35" style="299" customWidth="1"/>
    <col min="8198" max="8198" width="8.7109375" style="299" customWidth="1"/>
    <col min="8199" max="8199" width="18.42578125" style="299" customWidth="1"/>
    <col min="8200" max="8200" width="18.28515625" style="299" customWidth="1"/>
    <col min="8201" max="8201" width="20.85546875" style="299" customWidth="1"/>
    <col min="8202" max="8202" width="23.42578125" style="299" bestFit="1" customWidth="1"/>
    <col min="8203" max="8203" width="11.42578125" style="299"/>
    <col min="8204" max="8204" width="21" style="299" customWidth="1"/>
    <col min="8205" max="8205" width="17.140625" style="299" bestFit="1" customWidth="1"/>
    <col min="8206" max="8206" width="18.42578125" style="299" bestFit="1" customWidth="1"/>
    <col min="8207" max="8207" width="15.5703125" style="299" bestFit="1" customWidth="1"/>
    <col min="8208" max="8448" width="11.42578125" style="299"/>
    <col min="8449" max="8449" width="33.28515625" style="299" customWidth="1"/>
    <col min="8450" max="8450" width="8.5703125" style="299" customWidth="1"/>
    <col min="8451" max="8451" width="18.28515625" style="299" customWidth="1"/>
    <col min="8452" max="8452" width="18.85546875" style="299" customWidth="1"/>
    <col min="8453" max="8453" width="35" style="299" customWidth="1"/>
    <col min="8454" max="8454" width="8.7109375" style="299" customWidth="1"/>
    <col min="8455" max="8455" width="18.42578125" style="299" customWidth="1"/>
    <col min="8456" max="8456" width="18.28515625" style="299" customWidth="1"/>
    <col min="8457" max="8457" width="20.85546875" style="299" customWidth="1"/>
    <col min="8458" max="8458" width="23.42578125" style="299" bestFit="1" customWidth="1"/>
    <col min="8459" max="8459" width="11.42578125" style="299"/>
    <col min="8460" max="8460" width="21" style="299" customWidth="1"/>
    <col min="8461" max="8461" width="17.140625" style="299" bestFit="1" customWidth="1"/>
    <col min="8462" max="8462" width="18.42578125" style="299" bestFit="1" customWidth="1"/>
    <col min="8463" max="8463" width="15.5703125" style="299" bestFit="1" customWidth="1"/>
    <col min="8464" max="8704" width="11.42578125" style="299"/>
    <col min="8705" max="8705" width="33.28515625" style="299" customWidth="1"/>
    <col min="8706" max="8706" width="8.5703125" style="299" customWidth="1"/>
    <col min="8707" max="8707" width="18.28515625" style="299" customWidth="1"/>
    <col min="8708" max="8708" width="18.85546875" style="299" customWidth="1"/>
    <col min="8709" max="8709" width="35" style="299" customWidth="1"/>
    <col min="8710" max="8710" width="8.7109375" style="299" customWidth="1"/>
    <col min="8711" max="8711" width="18.42578125" style="299" customWidth="1"/>
    <col min="8712" max="8712" width="18.28515625" style="299" customWidth="1"/>
    <col min="8713" max="8713" width="20.85546875" style="299" customWidth="1"/>
    <col min="8714" max="8714" width="23.42578125" style="299" bestFit="1" customWidth="1"/>
    <col min="8715" max="8715" width="11.42578125" style="299"/>
    <col min="8716" max="8716" width="21" style="299" customWidth="1"/>
    <col min="8717" max="8717" width="17.140625" style="299" bestFit="1" customWidth="1"/>
    <col min="8718" max="8718" width="18.42578125" style="299" bestFit="1" customWidth="1"/>
    <col min="8719" max="8719" width="15.5703125" style="299" bestFit="1" customWidth="1"/>
    <col min="8720" max="8960" width="11.42578125" style="299"/>
    <col min="8961" max="8961" width="33.28515625" style="299" customWidth="1"/>
    <col min="8962" max="8962" width="8.5703125" style="299" customWidth="1"/>
    <col min="8963" max="8963" width="18.28515625" style="299" customWidth="1"/>
    <col min="8964" max="8964" width="18.85546875" style="299" customWidth="1"/>
    <col min="8965" max="8965" width="35" style="299" customWidth="1"/>
    <col min="8966" max="8966" width="8.7109375" style="299" customWidth="1"/>
    <col min="8967" max="8967" width="18.42578125" style="299" customWidth="1"/>
    <col min="8968" max="8968" width="18.28515625" style="299" customWidth="1"/>
    <col min="8969" max="8969" width="20.85546875" style="299" customWidth="1"/>
    <col min="8970" max="8970" width="23.42578125" style="299" bestFit="1" customWidth="1"/>
    <col min="8971" max="8971" width="11.42578125" style="299"/>
    <col min="8972" max="8972" width="21" style="299" customWidth="1"/>
    <col min="8973" max="8973" width="17.140625" style="299" bestFit="1" customWidth="1"/>
    <col min="8974" max="8974" width="18.42578125" style="299" bestFit="1" customWidth="1"/>
    <col min="8975" max="8975" width="15.5703125" style="299" bestFit="1" customWidth="1"/>
    <col min="8976" max="9216" width="11.42578125" style="299"/>
    <col min="9217" max="9217" width="33.28515625" style="299" customWidth="1"/>
    <col min="9218" max="9218" width="8.5703125" style="299" customWidth="1"/>
    <col min="9219" max="9219" width="18.28515625" style="299" customWidth="1"/>
    <col min="9220" max="9220" width="18.85546875" style="299" customWidth="1"/>
    <col min="9221" max="9221" width="35" style="299" customWidth="1"/>
    <col min="9222" max="9222" width="8.7109375" style="299" customWidth="1"/>
    <col min="9223" max="9223" width="18.42578125" style="299" customWidth="1"/>
    <col min="9224" max="9224" width="18.28515625" style="299" customWidth="1"/>
    <col min="9225" max="9225" width="20.85546875" style="299" customWidth="1"/>
    <col min="9226" max="9226" width="23.42578125" style="299" bestFit="1" customWidth="1"/>
    <col min="9227" max="9227" width="11.42578125" style="299"/>
    <col min="9228" max="9228" width="21" style="299" customWidth="1"/>
    <col min="9229" max="9229" width="17.140625" style="299" bestFit="1" customWidth="1"/>
    <col min="9230" max="9230" width="18.42578125" style="299" bestFit="1" customWidth="1"/>
    <col min="9231" max="9231" width="15.5703125" style="299" bestFit="1" customWidth="1"/>
    <col min="9232" max="9472" width="11.42578125" style="299"/>
    <col min="9473" max="9473" width="33.28515625" style="299" customWidth="1"/>
    <col min="9474" max="9474" width="8.5703125" style="299" customWidth="1"/>
    <col min="9475" max="9475" width="18.28515625" style="299" customWidth="1"/>
    <col min="9476" max="9476" width="18.85546875" style="299" customWidth="1"/>
    <col min="9477" max="9477" width="35" style="299" customWidth="1"/>
    <col min="9478" max="9478" width="8.7109375" style="299" customWidth="1"/>
    <col min="9479" max="9479" width="18.42578125" style="299" customWidth="1"/>
    <col min="9480" max="9480" width="18.28515625" style="299" customWidth="1"/>
    <col min="9481" max="9481" width="20.85546875" style="299" customWidth="1"/>
    <col min="9482" max="9482" width="23.42578125" style="299" bestFit="1" customWidth="1"/>
    <col min="9483" max="9483" width="11.42578125" style="299"/>
    <col min="9484" max="9484" width="21" style="299" customWidth="1"/>
    <col min="9485" max="9485" width="17.140625" style="299" bestFit="1" customWidth="1"/>
    <col min="9486" max="9486" width="18.42578125" style="299" bestFit="1" customWidth="1"/>
    <col min="9487" max="9487" width="15.5703125" style="299" bestFit="1" customWidth="1"/>
    <col min="9488" max="9728" width="11.42578125" style="299"/>
    <col min="9729" max="9729" width="33.28515625" style="299" customWidth="1"/>
    <col min="9730" max="9730" width="8.5703125" style="299" customWidth="1"/>
    <col min="9731" max="9731" width="18.28515625" style="299" customWidth="1"/>
    <col min="9732" max="9732" width="18.85546875" style="299" customWidth="1"/>
    <col min="9733" max="9733" width="35" style="299" customWidth="1"/>
    <col min="9734" max="9734" width="8.7109375" style="299" customWidth="1"/>
    <col min="9735" max="9735" width="18.42578125" style="299" customWidth="1"/>
    <col min="9736" max="9736" width="18.28515625" style="299" customWidth="1"/>
    <col min="9737" max="9737" width="20.85546875" style="299" customWidth="1"/>
    <col min="9738" max="9738" width="23.42578125" style="299" bestFit="1" customWidth="1"/>
    <col min="9739" max="9739" width="11.42578125" style="299"/>
    <col min="9740" max="9740" width="21" style="299" customWidth="1"/>
    <col min="9741" max="9741" width="17.140625" style="299" bestFit="1" customWidth="1"/>
    <col min="9742" max="9742" width="18.42578125" style="299" bestFit="1" customWidth="1"/>
    <col min="9743" max="9743" width="15.5703125" style="299" bestFit="1" customWidth="1"/>
    <col min="9744" max="9984" width="11.42578125" style="299"/>
    <col min="9985" max="9985" width="33.28515625" style="299" customWidth="1"/>
    <col min="9986" max="9986" width="8.5703125" style="299" customWidth="1"/>
    <col min="9987" max="9987" width="18.28515625" style="299" customWidth="1"/>
    <col min="9988" max="9988" width="18.85546875" style="299" customWidth="1"/>
    <col min="9989" max="9989" width="35" style="299" customWidth="1"/>
    <col min="9990" max="9990" width="8.7109375" style="299" customWidth="1"/>
    <col min="9991" max="9991" width="18.42578125" style="299" customWidth="1"/>
    <col min="9992" max="9992" width="18.28515625" style="299" customWidth="1"/>
    <col min="9993" max="9993" width="20.85546875" style="299" customWidth="1"/>
    <col min="9994" max="9994" width="23.42578125" style="299" bestFit="1" customWidth="1"/>
    <col min="9995" max="9995" width="11.42578125" style="299"/>
    <col min="9996" max="9996" width="21" style="299" customWidth="1"/>
    <col min="9997" max="9997" width="17.140625" style="299" bestFit="1" customWidth="1"/>
    <col min="9998" max="9998" width="18.42578125" style="299" bestFit="1" customWidth="1"/>
    <col min="9999" max="9999" width="15.5703125" style="299" bestFit="1" customWidth="1"/>
    <col min="10000" max="10240" width="11.42578125" style="299"/>
    <col min="10241" max="10241" width="33.28515625" style="299" customWidth="1"/>
    <col min="10242" max="10242" width="8.5703125" style="299" customWidth="1"/>
    <col min="10243" max="10243" width="18.28515625" style="299" customWidth="1"/>
    <col min="10244" max="10244" width="18.85546875" style="299" customWidth="1"/>
    <col min="10245" max="10245" width="35" style="299" customWidth="1"/>
    <col min="10246" max="10246" width="8.7109375" style="299" customWidth="1"/>
    <col min="10247" max="10247" width="18.42578125" style="299" customWidth="1"/>
    <col min="10248" max="10248" width="18.28515625" style="299" customWidth="1"/>
    <col min="10249" max="10249" width="20.85546875" style="299" customWidth="1"/>
    <col min="10250" max="10250" width="23.42578125" style="299" bestFit="1" customWidth="1"/>
    <col min="10251" max="10251" width="11.42578125" style="299"/>
    <col min="10252" max="10252" width="21" style="299" customWidth="1"/>
    <col min="10253" max="10253" width="17.140625" style="299" bestFit="1" customWidth="1"/>
    <col min="10254" max="10254" width="18.42578125" style="299" bestFit="1" customWidth="1"/>
    <col min="10255" max="10255" width="15.5703125" style="299" bestFit="1" customWidth="1"/>
    <col min="10256" max="10496" width="11.42578125" style="299"/>
    <col min="10497" max="10497" width="33.28515625" style="299" customWidth="1"/>
    <col min="10498" max="10498" width="8.5703125" style="299" customWidth="1"/>
    <col min="10499" max="10499" width="18.28515625" style="299" customWidth="1"/>
    <col min="10500" max="10500" width="18.85546875" style="299" customWidth="1"/>
    <col min="10501" max="10501" width="35" style="299" customWidth="1"/>
    <col min="10502" max="10502" width="8.7109375" style="299" customWidth="1"/>
    <col min="10503" max="10503" width="18.42578125" style="299" customWidth="1"/>
    <col min="10504" max="10504" width="18.28515625" style="299" customWidth="1"/>
    <col min="10505" max="10505" width="20.85546875" style="299" customWidth="1"/>
    <col min="10506" max="10506" width="23.42578125" style="299" bestFit="1" customWidth="1"/>
    <col min="10507" max="10507" width="11.42578125" style="299"/>
    <col min="10508" max="10508" width="21" style="299" customWidth="1"/>
    <col min="10509" max="10509" width="17.140625" style="299" bestFit="1" customWidth="1"/>
    <col min="10510" max="10510" width="18.42578125" style="299" bestFit="1" customWidth="1"/>
    <col min="10511" max="10511" width="15.5703125" style="299" bestFit="1" customWidth="1"/>
    <col min="10512" max="10752" width="11.42578125" style="299"/>
    <col min="10753" max="10753" width="33.28515625" style="299" customWidth="1"/>
    <col min="10754" max="10754" width="8.5703125" style="299" customWidth="1"/>
    <col min="10755" max="10755" width="18.28515625" style="299" customWidth="1"/>
    <col min="10756" max="10756" width="18.85546875" style="299" customWidth="1"/>
    <col min="10757" max="10757" width="35" style="299" customWidth="1"/>
    <col min="10758" max="10758" width="8.7109375" style="299" customWidth="1"/>
    <col min="10759" max="10759" width="18.42578125" style="299" customWidth="1"/>
    <col min="10760" max="10760" width="18.28515625" style="299" customWidth="1"/>
    <col min="10761" max="10761" width="20.85546875" style="299" customWidth="1"/>
    <col min="10762" max="10762" width="23.42578125" style="299" bestFit="1" customWidth="1"/>
    <col min="10763" max="10763" width="11.42578125" style="299"/>
    <col min="10764" max="10764" width="21" style="299" customWidth="1"/>
    <col min="10765" max="10765" width="17.140625" style="299" bestFit="1" customWidth="1"/>
    <col min="10766" max="10766" width="18.42578125" style="299" bestFit="1" customWidth="1"/>
    <col min="10767" max="10767" width="15.5703125" style="299" bestFit="1" customWidth="1"/>
    <col min="10768" max="11008" width="11.42578125" style="299"/>
    <col min="11009" max="11009" width="33.28515625" style="299" customWidth="1"/>
    <col min="11010" max="11010" width="8.5703125" style="299" customWidth="1"/>
    <col min="11011" max="11011" width="18.28515625" style="299" customWidth="1"/>
    <col min="11012" max="11012" width="18.85546875" style="299" customWidth="1"/>
    <col min="11013" max="11013" width="35" style="299" customWidth="1"/>
    <col min="11014" max="11014" width="8.7109375" style="299" customWidth="1"/>
    <col min="11015" max="11015" width="18.42578125" style="299" customWidth="1"/>
    <col min="11016" max="11016" width="18.28515625" style="299" customWidth="1"/>
    <col min="11017" max="11017" width="20.85546875" style="299" customWidth="1"/>
    <col min="11018" max="11018" width="23.42578125" style="299" bestFit="1" customWidth="1"/>
    <col min="11019" max="11019" width="11.42578125" style="299"/>
    <col min="11020" max="11020" width="21" style="299" customWidth="1"/>
    <col min="11021" max="11021" width="17.140625" style="299" bestFit="1" customWidth="1"/>
    <col min="11022" max="11022" width="18.42578125" style="299" bestFit="1" customWidth="1"/>
    <col min="11023" max="11023" width="15.5703125" style="299" bestFit="1" customWidth="1"/>
    <col min="11024" max="11264" width="11.42578125" style="299"/>
    <col min="11265" max="11265" width="33.28515625" style="299" customWidth="1"/>
    <col min="11266" max="11266" width="8.5703125" style="299" customWidth="1"/>
    <col min="11267" max="11267" width="18.28515625" style="299" customWidth="1"/>
    <col min="11268" max="11268" width="18.85546875" style="299" customWidth="1"/>
    <col min="11269" max="11269" width="35" style="299" customWidth="1"/>
    <col min="11270" max="11270" width="8.7109375" style="299" customWidth="1"/>
    <col min="11271" max="11271" width="18.42578125" style="299" customWidth="1"/>
    <col min="11272" max="11272" width="18.28515625" style="299" customWidth="1"/>
    <col min="11273" max="11273" width="20.85546875" style="299" customWidth="1"/>
    <col min="11274" max="11274" width="23.42578125" style="299" bestFit="1" customWidth="1"/>
    <col min="11275" max="11275" width="11.42578125" style="299"/>
    <col min="11276" max="11276" width="21" style="299" customWidth="1"/>
    <col min="11277" max="11277" width="17.140625" style="299" bestFit="1" customWidth="1"/>
    <col min="11278" max="11278" width="18.42578125" style="299" bestFit="1" customWidth="1"/>
    <col min="11279" max="11279" width="15.5703125" style="299" bestFit="1" customWidth="1"/>
    <col min="11280" max="11520" width="11.42578125" style="299"/>
    <col min="11521" max="11521" width="33.28515625" style="299" customWidth="1"/>
    <col min="11522" max="11522" width="8.5703125" style="299" customWidth="1"/>
    <col min="11523" max="11523" width="18.28515625" style="299" customWidth="1"/>
    <col min="11524" max="11524" width="18.85546875" style="299" customWidth="1"/>
    <col min="11525" max="11525" width="35" style="299" customWidth="1"/>
    <col min="11526" max="11526" width="8.7109375" style="299" customWidth="1"/>
    <col min="11527" max="11527" width="18.42578125" style="299" customWidth="1"/>
    <col min="11528" max="11528" width="18.28515625" style="299" customWidth="1"/>
    <col min="11529" max="11529" width="20.85546875" style="299" customWidth="1"/>
    <col min="11530" max="11530" width="23.42578125" style="299" bestFit="1" customWidth="1"/>
    <col min="11531" max="11531" width="11.42578125" style="299"/>
    <col min="11532" max="11532" width="21" style="299" customWidth="1"/>
    <col min="11533" max="11533" width="17.140625" style="299" bestFit="1" customWidth="1"/>
    <col min="11534" max="11534" width="18.42578125" style="299" bestFit="1" customWidth="1"/>
    <col min="11535" max="11535" width="15.5703125" style="299" bestFit="1" customWidth="1"/>
    <col min="11536" max="11776" width="11.42578125" style="299"/>
    <col min="11777" max="11777" width="33.28515625" style="299" customWidth="1"/>
    <col min="11778" max="11778" width="8.5703125" style="299" customWidth="1"/>
    <col min="11779" max="11779" width="18.28515625" style="299" customWidth="1"/>
    <col min="11780" max="11780" width="18.85546875" style="299" customWidth="1"/>
    <col min="11781" max="11781" width="35" style="299" customWidth="1"/>
    <col min="11782" max="11782" width="8.7109375" style="299" customWidth="1"/>
    <col min="11783" max="11783" width="18.42578125" style="299" customWidth="1"/>
    <col min="11784" max="11784" width="18.28515625" style="299" customWidth="1"/>
    <col min="11785" max="11785" width="20.85546875" style="299" customWidth="1"/>
    <col min="11786" max="11786" width="23.42578125" style="299" bestFit="1" customWidth="1"/>
    <col min="11787" max="11787" width="11.42578125" style="299"/>
    <col min="11788" max="11788" width="21" style="299" customWidth="1"/>
    <col min="11789" max="11789" width="17.140625" style="299" bestFit="1" customWidth="1"/>
    <col min="11790" max="11790" width="18.42578125" style="299" bestFit="1" customWidth="1"/>
    <col min="11791" max="11791" width="15.5703125" style="299" bestFit="1" customWidth="1"/>
    <col min="11792" max="12032" width="11.42578125" style="299"/>
    <col min="12033" max="12033" width="33.28515625" style="299" customWidth="1"/>
    <col min="12034" max="12034" width="8.5703125" style="299" customWidth="1"/>
    <col min="12035" max="12035" width="18.28515625" style="299" customWidth="1"/>
    <col min="12036" max="12036" width="18.85546875" style="299" customWidth="1"/>
    <col min="12037" max="12037" width="35" style="299" customWidth="1"/>
    <col min="12038" max="12038" width="8.7109375" style="299" customWidth="1"/>
    <col min="12039" max="12039" width="18.42578125" style="299" customWidth="1"/>
    <col min="12040" max="12040" width="18.28515625" style="299" customWidth="1"/>
    <col min="12041" max="12041" width="20.85546875" style="299" customWidth="1"/>
    <col min="12042" max="12042" width="23.42578125" style="299" bestFit="1" customWidth="1"/>
    <col min="12043" max="12043" width="11.42578125" style="299"/>
    <col min="12044" max="12044" width="21" style="299" customWidth="1"/>
    <col min="12045" max="12045" width="17.140625" style="299" bestFit="1" customWidth="1"/>
    <col min="12046" max="12046" width="18.42578125" style="299" bestFit="1" customWidth="1"/>
    <col min="12047" max="12047" width="15.5703125" style="299" bestFit="1" customWidth="1"/>
    <col min="12048" max="12288" width="11.42578125" style="299"/>
    <col min="12289" max="12289" width="33.28515625" style="299" customWidth="1"/>
    <col min="12290" max="12290" width="8.5703125" style="299" customWidth="1"/>
    <col min="12291" max="12291" width="18.28515625" style="299" customWidth="1"/>
    <col min="12292" max="12292" width="18.85546875" style="299" customWidth="1"/>
    <col min="12293" max="12293" width="35" style="299" customWidth="1"/>
    <col min="12294" max="12294" width="8.7109375" style="299" customWidth="1"/>
    <col min="12295" max="12295" width="18.42578125" style="299" customWidth="1"/>
    <col min="12296" max="12296" width="18.28515625" style="299" customWidth="1"/>
    <col min="12297" max="12297" width="20.85546875" style="299" customWidth="1"/>
    <col min="12298" max="12298" width="23.42578125" style="299" bestFit="1" customWidth="1"/>
    <col min="12299" max="12299" width="11.42578125" style="299"/>
    <col min="12300" max="12300" width="21" style="299" customWidth="1"/>
    <col min="12301" max="12301" width="17.140625" style="299" bestFit="1" customWidth="1"/>
    <col min="12302" max="12302" width="18.42578125" style="299" bestFit="1" customWidth="1"/>
    <col min="12303" max="12303" width="15.5703125" style="299" bestFit="1" customWidth="1"/>
    <col min="12304" max="12544" width="11.42578125" style="299"/>
    <col min="12545" max="12545" width="33.28515625" style="299" customWidth="1"/>
    <col min="12546" max="12546" width="8.5703125" style="299" customWidth="1"/>
    <col min="12547" max="12547" width="18.28515625" style="299" customWidth="1"/>
    <col min="12548" max="12548" width="18.85546875" style="299" customWidth="1"/>
    <col min="12549" max="12549" width="35" style="299" customWidth="1"/>
    <col min="12550" max="12550" width="8.7109375" style="299" customWidth="1"/>
    <col min="12551" max="12551" width="18.42578125" style="299" customWidth="1"/>
    <col min="12552" max="12552" width="18.28515625" style="299" customWidth="1"/>
    <col min="12553" max="12553" width="20.85546875" style="299" customWidth="1"/>
    <col min="12554" max="12554" width="23.42578125" style="299" bestFit="1" customWidth="1"/>
    <col min="12555" max="12555" width="11.42578125" style="299"/>
    <col min="12556" max="12556" width="21" style="299" customWidth="1"/>
    <col min="12557" max="12557" width="17.140625" style="299" bestFit="1" customWidth="1"/>
    <col min="12558" max="12558" width="18.42578125" style="299" bestFit="1" customWidth="1"/>
    <col min="12559" max="12559" width="15.5703125" style="299" bestFit="1" customWidth="1"/>
    <col min="12560" max="12800" width="11.42578125" style="299"/>
    <col min="12801" max="12801" width="33.28515625" style="299" customWidth="1"/>
    <col min="12802" max="12802" width="8.5703125" style="299" customWidth="1"/>
    <col min="12803" max="12803" width="18.28515625" style="299" customWidth="1"/>
    <col min="12804" max="12804" width="18.85546875" style="299" customWidth="1"/>
    <col min="12805" max="12805" width="35" style="299" customWidth="1"/>
    <col min="12806" max="12806" width="8.7109375" style="299" customWidth="1"/>
    <col min="12807" max="12807" width="18.42578125" style="299" customWidth="1"/>
    <col min="12808" max="12808" width="18.28515625" style="299" customWidth="1"/>
    <col min="12809" max="12809" width="20.85546875" style="299" customWidth="1"/>
    <col min="12810" max="12810" width="23.42578125" style="299" bestFit="1" customWidth="1"/>
    <col min="12811" max="12811" width="11.42578125" style="299"/>
    <col min="12812" max="12812" width="21" style="299" customWidth="1"/>
    <col min="12813" max="12813" width="17.140625" style="299" bestFit="1" customWidth="1"/>
    <col min="12814" max="12814" width="18.42578125" style="299" bestFit="1" customWidth="1"/>
    <col min="12815" max="12815" width="15.5703125" style="299" bestFit="1" customWidth="1"/>
    <col min="12816" max="13056" width="11.42578125" style="299"/>
    <col min="13057" max="13057" width="33.28515625" style="299" customWidth="1"/>
    <col min="13058" max="13058" width="8.5703125" style="299" customWidth="1"/>
    <col min="13059" max="13059" width="18.28515625" style="299" customWidth="1"/>
    <col min="13060" max="13060" width="18.85546875" style="299" customWidth="1"/>
    <col min="13061" max="13061" width="35" style="299" customWidth="1"/>
    <col min="13062" max="13062" width="8.7109375" style="299" customWidth="1"/>
    <col min="13063" max="13063" width="18.42578125" style="299" customWidth="1"/>
    <col min="13064" max="13064" width="18.28515625" style="299" customWidth="1"/>
    <col min="13065" max="13065" width="20.85546875" style="299" customWidth="1"/>
    <col min="13066" max="13066" width="23.42578125" style="299" bestFit="1" customWidth="1"/>
    <col min="13067" max="13067" width="11.42578125" style="299"/>
    <col min="13068" max="13068" width="21" style="299" customWidth="1"/>
    <col min="13069" max="13069" width="17.140625" style="299" bestFit="1" customWidth="1"/>
    <col min="13070" max="13070" width="18.42578125" style="299" bestFit="1" customWidth="1"/>
    <col min="13071" max="13071" width="15.5703125" style="299" bestFit="1" customWidth="1"/>
    <col min="13072" max="13312" width="11.42578125" style="299"/>
    <col min="13313" max="13313" width="33.28515625" style="299" customWidth="1"/>
    <col min="13314" max="13314" width="8.5703125" style="299" customWidth="1"/>
    <col min="13315" max="13315" width="18.28515625" style="299" customWidth="1"/>
    <col min="13316" max="13316" width="18.85546875" style="299" customWidth="1"/>
    <col min="13317" max="13317" width="35" style="299" customWidth="1"/>
    <col min="13318" max="13318" width="8.7109375" style="299" customWidth="1"/>
    <col min="13319" max="13319" width="18.42578125" style="299" customWidth="1"/>
    <col min="13320" max="13320" width="18.28515625" style="299" customWidth="1"/>
    <col min="13321" max="13321" width="20.85546875" style="299" customWidth="1"/>
    <col min="13322" max="13322" width="23.42578125" style="299" bestFit="1" customWidth="1"/>
    <col min="13323" max="13323" width="11.42578125" style="299"/>
    <col min="13324" max="13324" width="21" style="299" customWidth="1"/>
    <col min="13325" max="13325" width="17.140625" style="299" bestFit="1" customWidth="1"/>
    <col min="13326" max="13326" width="18.42578125" style="299" bestFit="1" customWidth="1"/>
    <col min="13327" max="13327" width="15.5703125" style="299" bestFit="1" customWidth="1"/>
    <col min="13328" max="13568" width="11.42578125" style="299"/>
    <col min="13569" max="13569" width="33.28515625" style="299" customWidth="1"/>
    <col min="13570" max="13570" width="8.5703125" style="299" customWidth="1"/>
    <col min="13571" max="13571" width="18.28515625" style="299" customWidth="1"/>
    <col min="13572" max="13572" width="18.85546875" style="299" customWidth="1"/>
    <col min="13573" max="13573" width="35" style="299" customWidth="1"/>
    <col min="13574" max="13574" width="8.7109375" style="299" customWidth="1"/>
    <col min="13575" max="13575" width="18.42578125" style="299" customWidth="1"/>
    <col min="13576" max="13576" width="18.28515625" style="299" customWidth="1"/>
    <col min="13577" max="13577" width="20.85546875" style="299" customWidth="1"/>
    <col min="13578" max="13578" width="23.42578125" style="299" bestFit="1" customWidth="1"/>
    <col min="13579" max="13579" width="11.42578125" style="299"/>
    <col min="13580" max="13580" width="21" style="299" customWidth="1"/>
    <col min="13581" max="13581" width="17.140625" style="299" bestFit="1" customWidth="1"/>
    <col min="13582" max="13582" width="18.42578125" style="299" bestFit="1" customWidth="1"/>
    <col min="13583" max="13583" width="15.5703125" style="299" bestFit="1" customWidth="1"/>
    <col min="13584" max="13824" width="11.42578125" style="299"/>
    <col min="13825" max="13825" width="33.28515625" style="299" customWidth="1"/>
    <col min="13826" max="13826" width="8.5703125" style="299" customWidth="1"/>
    <col min="13827" max="13827" width="18.28515625" style="299" customWidth="1"/>
    <col min="13828" max="13828" width="18.85546875" style="299" customWidth="1"/>
    <col min="13829" max="13829" width="35" style="299" customWidth="1"/>
    <col min="13830" max="13830" width="8.7109375" style="299" customWidth="1"/>
    <col min="13831" max="13831" width="18.42578125" style="299" customWidth="1"/>
    <col min="13832" max="13832" width="18.28515625" style="299" customWidth="1"/>
    <col min="13833" max="13833" width="20.85546875" style="299" customWidth="1"/>
    <col min="13834" max="13834" width="23.42578125" style="299" bestFit="1" customWidth="1"/>
    <col min="13835" max="13835" width="11.42578125" style="299"/>
    <col min="13836" max="13836" width="21" style="299" customWidth="1"/>
    <col min="13837" max="13837" width="17.140625" style="299" bestFit="1" customWidth="1"/>
    <col min="13838" max="13838" width="18.42578125" style="299" bestFit="1" customWidth="1"/>
    <col min="13839" max="13839" width="15.5703125" style="299" bestFit="1" customWidth="1"/>
    <col min="13840" max="14080" width="11.42578125" style="299"/>
    <col min="14081" max="14081" width="33.28515625" style="299" customWidth="1"/>
    <col min="14082" max="14082" width="8.5703125" style="299" customWidth="1"/>
    <col min="14083" max="14083" width="18.28515625" style="299" customWidth="1"/>
    <col min="14084" max="14084" width="18.85546875" style="299" customWidth="1"/>
    <col min="14085" max="14085" width="35" style="299" customWidth="1"/>
    <col min="14086" max="14086" width="8.7109375" style="299" customWidth="1"/>
    <col min="14087" max="14087" width="18.42578125" style="299" customWidth="1"/>
    <col min="14088" max="14088" width="18.28515625" style="299" customWidth="1"/>
    <col min="14089" max="14089" width="20.85546875" style="299" customWidth="1"/>
    <col min="14090" max="14090" width="23.42578125" style="299" bestFit="1" customWidth="1"/>
    <col min="14091" max="14091" width="11.42578125" style="299"/>
    <col min="14092" max="14092" width="21" style="299" customWidth="1"/>
    <col min="14093" max="14093" width="17.140625" style="299" bestFit="1" customWidth="1"/>
    <col min="14094" max="14094" width="18.42578125" style="299" bestFit="1" customWidth="1"/>
    <col min="14095" max="14095" width="15.5703125" style="299" bestFit="1" customWidth="1"/>
    <col min="14096" max="14336" width="11.42578125" style="299"/>
    <col min="14337" max="14337" width="33.28515625" style="299" customWidth="1"/>
    <col min="14338" max="14338" width="8.5703125" style="299" customWidth="1"/>
    <col min="14339" max="14339" width="18.28515625" style="299" customWidth="1"/>
    <col min="14340" max="14340" width="18.85546875" style="299" customWidth="1"/>
    <col min="14341" max="14341" width="35" style="299" customWidth="1"/>
    <col min="14342" max="14342" width="8.7109375" style="299" customWidth="1"/>
    <col min="14343" max="14343" width="18.42578125" style="299" customWidth="1"/>
    <col min="14344" max="14344" width="18.28515625" style="299" customWidth="1"/>
    <col min="14345" max="14345" width="20.85546875" style="299" customWidth="1"/>
    <col min="14346" max="14346" width="23.42578125" style="299" bestFit="1" customWidth="1"/>
    <col min="14347" max="14347" width="11.42578125" style="299"/>
    <col min="14348" max="14348" width="21" style="299" customWidth="1"/>
    <col min="14349" max="14349" width="17.140625" style="299" bestFit="1" customWidth="1"/>
    <col min="14350" max="14350" width="18.42578125" style="299" bestFit="1" customWidth="1"/>
    <col min="14351" max="14351" width="15.5703125" style="299" bestFit="1" customWidth="1"/>
    <col min="14352" max="14592" width="11.42578125" style="299"/>
    <col min="14593" max="14593" width="33.28515625" style="299" customWidth="1"/>
    <col min="14594" max="14594" width="8.5703125" style="299" customWidth="1"/>
    <col min="14595" max="14595" width="18.28515625" style="299" customWidth="1"/>
    <col min="14596" max="14596" width="18.85546875" style="299" customWidth="1"/>
    <col min="14597" max="14597" width="35" style="299" customWidth="1"/>
    <col min="14598" max="14598" width="8.7109375" style="299" customWidth="1"/>
    <col min="14599" max="14599" width="18.42578125" style="299" customWidth="1"/>
    <col min="14600" max="14600" width="18.28515625" style="299" customWidth="1"/>
    <col min="14601" max="14601" width="20.85546875" style="299" customWidth="1"/>
    <col min="14602" max="14602" width="23.42578125" style="299" bestFit="1" customWidth="1"/>
    <col min="14603" max="14603" width="11.42578125" style="299"/>
    <col min="14604" max="14604" width="21" style="299" customWidth="1"/>
    <col min="14605" max="14605" width="17.140625" style="299" bestFit="1" customWidth="1"/>
    <col min="14606" max="14606" width="18.42578125" style="299" bestFit="1" customWidth="1"/>
    <col min="14607" max="14607" width="15.5703125" style="299" bestFit="1" customWidth="1"/>
    <col min="14608" max="14848" width="11.42578125" style="299"/>
    <col min="14849" max="14849" width="33.28515625" style="299" customWidth="1"/>
    <col min="14850" max="14850" width="8.5703125" style="299" customWidth="1"/>
    <col min="14851" max="14851" width="18.28515625" style="299" customWidth="1"/>
    <col min="14852" max="14852" width="18.85546875" style="299" customWidth="1"/>
    <col min="14853" max="14853" width="35" style="299" customWidth="1"/>
    <col min="14854" max="14854" width="8.7109375" style="299" customWidth="1"/>
    <col min="14855" max="14855" width="18.42578125" style="299" customWidth="1"/>
    <col min="14856" max="14856" width="18.28515625" style="299" customWidth="1"/>
    <col min="14857" max="14857" width="20.85546875" style="299" customWidth="1"/>
    <col min="14858" max="14858" width="23.42578125" style="299" bestFit="1" customWidth="1"/>
    <col min="14859" max="14859" width="11.42578125" style="299"/>
    <col min="14860" max="14860" width="21" style="299" customWidth="1"/>
    <col min="14861" max="14861" width="17.140625" style="299" bestFit="1" customWidth="1"/>
    <col min="14862" max="14862" width="18.42578125" style="299" bestFit="1" customWidth="1"/>
    <col min="14863" max="14863" width="15.5703125" style="299" bestFit="1" customWidth="1"/>
    <col min="14864" max="15104" width="11.42578125" style="299"/>
    <col min="15105" max="15105" width="33.28515625" style="299" customWidth="1"/>
    <col min="15106" max="15106" width="8.5703125" style="299" customWidth="1"/>
    <col min="15107" max="15107" width="18.28515625" style="299" customWidth="1"/>
    <col min="15108" max="15108" width="18.85546875" style="299" customWidth="1"/>
    <col min="15109" max="15109" width="35" style="299" customWidth="1"/>
    <col min="15110" max="15110" width="8.7109375" style="299" customWidth="1"/>
    <col min="15111" max="15111" width="18.42578125" style="299" customWidth="1"/>
    <col min="15112" max="15112" width="18.28515625" style="299" customWidth="1"/>
    <col min="15113" max="15113" width="20.85546875" style="299" customWidth="1"/>
    <col min="15114" max="15114" width="23.42578125" style="299" bestFit="1" customWidth="1"/>
    <col min="15115" max="15115" width="11.42578125" style="299"/>
    <col min="15116" max="15116" width="21" style="299" customWidth="1"/>
    <col min="15117" max="15117" width="17.140625" style="299" bestFit="1" customWidth="1"/>
    <col min="15118" max="15118" width="18.42578125" style="299" bestFit="1" customWidth="1"/>
    <col min="15119" max="15119" width="15.5703125" style="299" bestFit="1" customWidth="1"/>
    <col min="15120" max="15360" width="11.42578125" style="299"/>
    <col min="15361" max="15361" width="33.28515625" style="299" customWidth="1"/>
    <col min="15362" max="15362" width="8.5703125" style="299" customWidth="1"/>
    <col min="15363" max="15363" width="18.28515625" style="299" customWidth="1"/>
    <col min="15364" max="15364" width="18.85546875" style="299" customWidth="1"/>
    <col min="15365" max="15365" width="35" style="299" customWidth="1"/>
    <col min="15366" max="15366" width="8.7109375" style="299" customWidth="1"/>
    <col min="15367" max="15367" width="18.42578125" style="299" customWidth="1"/>
    <col min="15368" max="15368" width="18.28515625" style="299" customWidth="1"/>
    <col min="15369" max="15369" width="20.85546875" style="299" customWidth="1"/>
    <col min="15370" max="15370" width="23.42578125" style="299" bestFit="1" customWidth="1"/>
    <col min="15371" max="15371" width="11.42578125" style="299"/>
    <col min="15372" max="15372" width="21" style="299" customWidth="1"/>
    <col min="15373" max="15373" width="17.140625" style="299" bestFit="1" customWidth="1"/>
    <col min="15374" max="15374" width="18.42578125" style="299" bestFit="1" customWidth="1"/>
    <col min="15375" max="15375" width="15.5703125" style="299" bestFit="1" customWidth="1"/>
    <col min="15376" max="15616" width="11.42578125" style="299"/>
    <col min="15617" max="15617" width="33.28515625" style="299" customWidth="1"/>
    <col min="15618" max="15618" width="8.5703125" style="299" customWidth="1"/>
    <col min="15619" max="15619" width="18.28515625" style="299" customWidth="1"/>
    <col min="15620" max="15620" width="18.85546875" style="299" customWidth="1"/>
    <col min="15621" max="15621" width="35" style="299" customWidth="1"/>
    <col min="15622" max="15622" width="8.7109375" style="299" customWidth="1"/>
    <col min="15623" max="15623" width="18.42578125" style="299" customWidth="1"/>
    <col min="15624" max="15624" width="18.28515625" style="299" customWidth="1"/>
    <col min="15625" max="15625" width="20.85546875" style="299" customWidth="1"/>
    <col min="15626" max="15626" width="23.42578125" style="299" bestFit="1" customWidth="1"/>
    <col min="15627" max="15627" width="11.42578125" style="299"/>
    <col min="15628" max="15628" width="21" style="299" customWidth="1"/>
    <col min="15629" max="15629" width="17.140625" style="299" bestFit="1" customWidth="1"/>
    <col min="15630" max="15630" width="18.42578125" style="299" bestFit="1" customWidth="1"/>
    <col min="15631" max="15631" width="15.5703125" style="299" bestFit="1" customWidth="1"/>
    <col min="15632" max="15872" width="11.42578125" style="299"/>
    <col min="15873" max="15873" width="33.28515625" style="299" customWidth="1"/>
    <col min="15874" max="15874" width="8.5703125" style="299" customWidth="1"/>
    <col min="15875" max="15875" width="18.28515625" style="299" customWidth="1"/>
    <col min="15876" max="15876" width="18.85546875" style="299" customWidth="1"/>
    <col min="15877" max="15877" width="35" style="299" customWidth="1"/>
    <col min="15878" max="15878" width="8.7109375" style="299" customWidth="1"/>
    <col min="15879" max="15879" width="18.42578125" style="299" customWidth="1"/>
    <col min="15880" max="15880" width="18.28515625" style="299" customWidth="1"/>
    <col min="15881" max="15881" width="20.85546875" style="299" customWidth="1"/>
    <col min="15882" max="15882" width="23.42578125" style="299" bestFit="1" customWidth="1"/>
    <col min="15883" max="15883" width="11.42578125" style="299"/>
    <col min="15884" max="15884" width="21" style="299" customWidth="1"/>
    <col min="15885" max="15885" width="17.140625" style="299" bestFit="1" customWidth="1"/>
    <col min="15886" max="15886" width="18.42578125" style="299" bestFit="1" customWidth="1"/>
    <col min="15887" max="15887" width="15.5703125" style="299" bestFit="1" customWidth="1"/>
    <col min="15888" max="16128" width="11.42578125" style="299"/>
    <col min="16129" max="16129" width="33.28515625" style="299" customWidth="1"/>
    <col min="16130" max="16130" width="8.5703125" style="299" customWidth="1"/>
    <col min="16131" max="16131" width="18.28515625" style="299" customWidth="1"/>
    <col min="16132" max="16132" width="18.85546875" style="299" customWidth="1"/>
    <col min="16133" max="16133" width="35" style="299" customWidth="1"/>
    <col min="16134" max="16134" width="8.7109375" style="299" customWidth="1"/>
    <col min="16135" max="16135" width="18.42578125" style="299" customWidth="1"/>
    <col min="16136" max="16136" width="18.28515625" style="299" customWidth="1"/>
    <col min="16137" max="16137" width="20.85546875" style="299" customWidth="1"/>
    <col min="16138" max="16138" width="23.42578125" style="299" bestFit="1" customWidth="1"/>
    <col min="16139" max="16139" width="11.42578125" style="299"/>
    <col min="16140" max="16140" width="21" style="299" customWidth="1"/>
    <col min="16141" max="16141" width="17.140625" style="299" bestFit="1" customWidth="1"/>
    <col min="16142" max="16142" width="18.42578125" style="299" bestFit="1" customWidth="1"/>
    <col min="16143" max="16143" width="15.5703125" style="299" bestFit="1" customWidth="1"/>
    <col min="16144" max="16384" width="11.42578125" style="299"/>
  </cols>
  <sheetData>
    <row r="9" spans="1:256" ht="16.5">
      <c r="A9" s="852" t="s">
        <v>552</v>
      </c>
      <c r="B9" s="852"/>
      <c r="C9" s="852"/>
      <c r="D9" s="852"/>
      <c r="E9" s="852"/>
      <c r="F9" s="852"/>
      <c r="G9" s="852"/>
      <c r="H9" s="852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  <c r="BB9" s="298"/>
      <c r="BC9" s="298"/>
      <c r="BD9" s="298"/>
      <c r="BE9" s="298"/>
      <c r="BF9" s="298"/>
      <c r="BG9" s="298"/>
      <c r="BH9" s="298"/>
      <c r="BI9" s="298"/>
      <c r="BJ9" s="298"/>
      <c r="BK9" s="298"/>
      <c r="BL9" s="298"/>
      <c r="BM9" s="298"/>
      <c r="BN9" s="298"/>
      <c r="BO9" s="298"/>
      <c r="BP9" s="298"/>
      <c r="BQ9" s="298"/>
      <c r="BR9" s="298"/>
      <c r="BS9" s="298"/>
      <c r="BT9" s="298"/>
      <c r="BU9" s="298"/>
      <c r="BV9" s="298"/>
      <c r="BW9" s="298"/>
      <c r="BX9" s="298"/>
      <c r="BY9" s="298"/>
      <c r="BZ9" s="298"/>
      <c r="CA9" s="298"/>
      <c r="CB9" s="298"/>
      <c r="CC9" s="298"/>
      <c r="CD9" s="298"/>
      <c r="CE9" s="298"/>
      <c r="CF9" s="298"/>
      <c r="CG9" s="298"/>
      <c r="CH9" s="298"/>
      <c r="CI9" s="298"/>
      <c r="CJ9" s="298"/>
      <c r="CK9" s="298"/>
      <c r="CL9" s="298"/>
      <c r="CM9" s="298"/>
      <c r="CN9" s="298"/>
      <c r="CO9" s="298"/>
      <c r="CP9" s="298"/>
      <c r="CQ9" s="298"/>
      <c r="CR9" s="298"/>
      <c r="CS9" s="298"/>
      <c r="CT9" s="298"/>
      <c r="CU9" s="298"/>
      <c r="CV9" s="298"/>
      <c r="CW9" s="298"/>
      <c r="CX9" s="298"/>
      <c r="CY9" s="298"/>
      <c r="CZ9" s="298"/>
      <c r="DA9" s="298"/>
      <c r="DB9" s="298"/>
      <c r="DC9" s="298"/>
      <c r="DD9" s="298"/>
      <c r="DE9" s="298"/>
      <c r="DF9" s="298"/>
      <c r="DG9" s="298"/>
      <c r="DH9" s="298"/>
      <c r="DI9" s="298"/>
      <c r="DJ9" s="298"/>
      <c r="DK9" s="298"/>
      <c r="DL9" s="298"/>
      <c r="DM9" s="298"/>
      <c r="DN9" s="298"/>
      <c r="DO9" s="298"/>
      <c r="DP9" s="298"/>
      <c r="DQ9" s="298"/>
      <c r="DR9" s="298"/>
      <c r="DS9" s="298"/>
      <c r="DT9" s="298"/>
      <c r="DU9" s="298"/>
      <c r="DV9" s="298"/>
      <c r="DW9" s="298"/>
      <c r="DX9" s="298"/>
      <c r="DY9" s="298"/>
      <c r="DZ9" s="298"/>
      <c r="EA9" s="298"/>
      <c r="EB9" s="298"/>
      <c r="EC9" s="298"/>
      <c r="ED9" s="298"/>
      <c r="EE9" s="298"/>
      <c r="EF9" s="298"/>
      <c r="EG9" s="298"/>
      <c r="EH9" s="298"/>
      <c r="EI9" s="298"/>
      <c r="EJ9" s="298"/>
      <c r="EK9" s="298"/>
      <c r="EL9" s="298"/>
      <c r="EM9" s="298"/>
      <c r="EN9" s="298"/>
      <c r="EO9" s="298"/>
      <c r="EP9" s="298"/>
      <c r="EQ9" s="298"/>
      <c r="ER9" s="298"/>
      <c r="ES9" s="298"/>
      <c r="ET9" s="298"/>
      <c r="EU9" s="298"/>
      <c r="EV9" s="298"/>
      <c r="EW9" s="298"/>
      <c r="EX9" s="298"/>
      <c r="EY9" s="298"/>
      <c r="EZ9" s="298"/>
      <c r="FA9" s="298"/>
      <c r="FB9" s="298"/>
      <c r="FC9" s="298"/>
      <c r="FD9" s="298"/>
      <c r="FE9" s="298"/>
      <c r="FF9" s="298"/>
      <c r="FG9" s="298"/>
      <c r="FH9" s="298"/>
      <c r="FI9" s="298"/>
      <c r="FJ9" s="298"/>
      <c r="FK9" s="298"/>
      <c r="FL9" s="298"/>
      <c r="FM9" s="298"/>
      <c r="FN9" s="298"/>
      <c r="FO9" s="298"/>
      <c r="FP9" s="298"/>
      <c r="FQ9" s="298"/>
      <c r="FR9" s="298"/>
      <c r="FS9" s="298"/>
      <c r="FT9" s="298"/>
      <c r="FU9" s="298"/>
      <c r="FV9" s="298"/>
      <c r="FW9" s="298"/>
      <c r="FX9" s="298"/>
      <c r="FY9" s="298"/>
      <c r="FZ9" s="298"/>
      <c r="GA9" s="298"/>
      <c r="GB9" s="298"/>
      <c r="GC9" s="298"/>
      <c r="GD9" s="298"/>
      <c r="GE9" s="298"/>
      <c r="GF9" s="298"/>
      <c r="GG9" s="298"/>
      <c r="GH9" s="298"/>
      <c r="GI9" s="298"/>
      <c r="GJ9" s="298"/>
      <c r="GK9" s="298"/>
      <c r="GL9" s="298"/>
      <c r="GM9" s="298"/>
      <c r="GN9" s="298"/>
      <c r="GO9" s="298"/>
      <c r="GP9" s="298"/>
      <c r="GQ9" s="298"/>
      <c r="GR9" s="298"/>
      <c r="GS9" s="298"/>
      <c r="GT9" s="298"/>
      <c r="GU9" s="298"/>
      <c r="GV9" s="298"/>
      <c r="GW9" s="298"/>
      <c r="GX9" s="298"/>
      <c r="GY9" s="298"/>
      <c r="GZ9" s="298"/>
      <c r="HA9" s="298"/>
      <c r="HB9" s="298"/>
      <c r="HC9" s="298"/>
      <c r="HD9" s="298"/>
      <c r="HE9" s="298"/>
      <c r="HF9" s="298"/>
      <c r="HG9" s="298"/>
      <c r="HH9" s="298"/>
      <c r="HI9" s="298"/>
      <c r="HJ9" s="298"/>
      <c r="HK9" s="298"/>
      <c r="HL9" s="298"/>
      <c r="HM9" s="298"/>
      <c r="HN9" s="298"/>
      <c r="HO9" s="298"/>
      <c r="HP9" s="298"/>
      <c r="HQ9" s="298"/>
      <c r="HR9" s="298"/>
      <c r="HS9" s="298"/>
      <c r="HT9" s="298"/>
      <c r="HU9" s="298"/>
      <c r="HV9" s="298"/>
      <c r="HW9" s="298"/>
      <c r="HX9" s="298"/>
      <c r="HY9" s="298"/>
      <c r="HZ9" s="298"/>
      <c r="IA9" s="298"/>
      <c r="IB9" s="298"/>
      <c r="IC9" s="298"/>
      <c r="ID9" s="298"/>
      <c r="IE9" s="298"/>
      <c r="IF9" s="298"/>
      <c r="IG9" s="298"/>
      <c r="IH9" s="298"/>
      <c r="II9" s="298"/>
      <c r="IJ9" s="298"/>
      <c r="IK9" s="298"/>
      <c r="IL9" s="298"/>
      <c r="IM9" s="298"/>
      <c r="IN9" s="298"/>
      <c r="IO9" s="298"/>
      <c r="IP9" s="298"/>
      <c r="IQ9" s="298"/>
      <c r="IR9" s="298"/>
      <c r="IS9" s="298"/>
      <c r="IT9" s="298"/>
      <c r="IU9" s="298"/>
      <c r="IV9" s="298"/>
    </row>
    <row r="10" spans="1:256" ht="16.5">
      <c r="A10" s="300"/>
      <c r="B10" s="300"/>
      <c r="C10" s="300"/>
      <c r="D10" s="300"/>
      <c r="E10" s="300"/>
      <c r="F10" s="300"/>
      <c r="G10" s="300"/>
      <c r="H10" s="300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  <c r="AN10" s="298"/>
      <c r="AO10" s="298"/>
      <c r="AP10" s="298"/>
      <c r="AQ10" s="298"/>
      <c r="AR10" s="298"/>
      <c r="AS10" s="298"/>
      <c r="AT10" s="298"/>
      <c r="AU10" s="298"/>
      <c r="AV10" s="298"/>
      <c r="AW10" s="298"/>
      <c r="AX10" s="298"/>
      <c r="AY10" s="298"/>
      <c r="AZ10" s="298"/>
      <c r="BA10" s="298"/>
      <c r="BB10" s="298"/>
      <c r="BC10" s="298"/>
      <c r="BD10" s="298"/>
      <c r="BE10" s="298"/>
      <c r="BF10" s="298"/>
      <c r="BG10" s="298"/>
      <c r="BH10" s="298"/>
      <c r="BI10" s="298"/>
      <c r="BJ10" s="298"/>
      <c r="BK10" s="298"/>
      <c r="BL10" s="298"/>
      <c r="BM10" s="298"/>
      <c r="BN10" s="298"/>
      <c r="BO10" s="298"/>
      <c r="BP10" s="298"/>
      <c r="BQ10" s="298"/>
      <c r="BR10" s="298"/>
      <c r="BS10" s="298"/>
      <c r="BT10" s="298"/>
      <c r="BU10" s="298"/>
      <c r="BV10" s="298"/>
      <c r="BW10" s="298"/>
      <c r="BX10" s="298"/>
      <c r="BY10" s="298"/>
      <c r="BZ10" s="298"/>
      <c r="CA10" s="298"/>
      <c r="CB10" s="298"/>
      <c r="CC10" s="298"/>
      <c r="CD10" s="298"/>
      <c r="CE10" s="298"/>
      <c r="CF10" s="298"/>
      <c r="CG10" s="298"/>
      <c r="CH10" s="298"/>
      <c r="CI10" s="298"/>
      <c r="CJ10" s="298"/>
      <c r="CK10" s="298"/>
      <c r="CL10" s="298"/>
      <c r="CM10" s="298"/>
      <c r="CN10" s="298"/>
      <c r="CO10" s="298"/>
      <c r="CP10" s="298"/>
      <c r="CQ10" s="298"/>
      <c r="CR10" s="298"/>
      <c r="CS10" s="298"/>
      <c r="CT10" s="298"/>
      <c r="CU10" s="298"/>
      <c r="CV10" s="298"/>
      <c r="CW10" s="298"/>
      <c r="CX10" s="298"/>
      <c r="CY10" s="298"/>
      <c r="CZ10" s="298"/>
      <c r="DA10" s="298"/>
      <c r="DB10" s="298"/>
      <c r="DC10" s="298"/>
      <c r="DD10" s="298"/>
      <c r="DE10" s="298"/>
      <c r="DF10" s="298"/>
      <c r="DG10" s="298"/>
      <c r="DH10" s="298"/>
      <c r="DI10" s="298"/>
      <c r="DJ10" s="298"/>
      <c r="DK10" s="298"/>
      <c r="DL10" s="298"/>
      <c r="DM10" s="298"/>
      <c r="DN10" s="298"/>
      <c r="DO10" s="298"/>
      <c r="DP10" s="298"/>
      <c r="DQ10" s="298"/>
      <c r="DR10" s="298"/>
      <c r="DS10" s="298"/>
      <c r="DT10" s="298"/>
      <c r="DU10" s="298"/>
      <c r="DV10" s="298"/>
      <c r="DW10" s="298"/>
      <c r="DX10" s="298"/>
      <c r="DY10" s="298"/>
      <c r="DZ10" s="298"/>
      <c r="EA10" s="298"/>
      <c r="EB10" s="298"/>
      <c r="EC10" s="298"/>
      <c r="ED10" s="298"/>
      <c r="EE10" s="298"/>
      <c r="EF10" s="298"/>
      <c r="EG10" s="298"/>
      <c r="EH10" s="298"/>
      <c r="EI10" s="298"/>
      <c r="EJ10" s="298"/>
      <c r="EK10" s="298"/>
      <c r="EL10" s="298"/>
      <c r="EM10" s="298"/>
      <c r="EN10" s="298"/>
      <c r="EO10" s="298"/>
      <c r="EP10" s="298"/>
      <c r="EQ10" s="298"/>
      <c r="ER10" s="298"/>
      <c r="ES10" s="298"/>
      <c r="ET10" s="298"/>
      <c r="EU10" s="298"/>
      <c r="EV10" s="298"/>
      <c r="EW10" s="298"/>
      <c r="EX10" s="298"/>
      <c r="EY10" s="298"/>
      <c r="EZ10" s="298"/>
      <c r="FA10" s="298"/>
      <c r="FB10" s="298"/>
      <c r="FC10" s="298"/>
      <c r="FD10" s="298"/>
      <c r="FE10" s="298"/>
      <c r="FF10" s="298"/>
      <c r="FG10" s="298"/>
      <c r="FH10" s="298"/>
      <c r="FI10" s="298"/>
      <c r="FJ10" s="298"/>
      <c r="FK10" s="298"/>
      <c r="FL10" s="298"/>
      <c r="FM10" s="298"/>
      <c r="FN10" s="298"/>
      <c r="FO10" s="298"/>
      <c r="FP10" s="298"/>
      <c r="FQ10" s="298"/>
      <c r="FR10" s="298"/>
      <c r="FS10" s="298"/>
      <c r="FT10" s="298"/>
      <c r="FU10" s="298"/>
      <c r="FV10" s="298"/>
      <c r="FW10" s="298"/>
      <c r="FX10" s="298"/>
      <c r="FY10" s="298"/>
      <c r="FZ10" s="298"/>
      <c r="GA10" s="298"/>
      <c r="GB10" s="298"/>
      <c r="GC10" s="298"/>
      <c r="GD10" s="298"/>
      <c r="GE10" s="298"/>
      <c r="GF10" s="298"/>
      <c r="GG10" s="298"/>
      <c r="GH10" s="298"/>
      <c r="GI10" s="298"/>
      <c r="GJ10" s="298"/>
      <c r="GK10" s="298"/>
      <c r="GL10" s="298"/>
      <c r="GM10" s="298"/>
      <c r="GN10" s="298"/>
      <c r="GO10" s="298"/>
      <c r="GP10" s="298"/>
      <c r="GQ10" s="298"/>
      <c r="GR10" s="298"/>
      <c r="GS10" s="298"/>
      <c r="GT10" s="298"/>
      <c r="GU10" s="298"/>
      <c r="GV10" s="298"/>
      <c r="GW10" s="298"/>
      <c r="GX10" s="298"/>
      <c r="GY10" s="298"/>
      <c r="GZ10" s="298"/>
      <c r="HA10" s="298"/>
      <c r="HB10" s="298"/>
      <c r="HC10" s="298"/>
      <c r="HD10" s="298"/>
      <c r="HE10" s="298"/>
      <c r="HF10" s="298"/>
      <c r="HG10" s="298"/>
      <c r="HH10" s="298"/>
      <c r="HI10" s="298"/>
      <c r="HJ10" s="298"/>
      <c r="HK10" s="298"/>
      <c r="HL10" s="298"/>
      <c r="HM10" s="298"/>
      <c r="HN10" s="298"/>
      <c r="HO10" s="298"/>
      <c r="HP10" s="298"/>
      <c r="HQ10" s="298"/>
      <c r="HR10" s="298"/>
      <c r="HS10" s="298"/>
      <c r="HT10" s="298"/>
      <c r="HU10" s="298"/>
      <c r="HV10" s="298"/>
      <c r="HW10" s="298"/>
      <c r="HX10" s="298"/>
      <c r="HY10" s="298"/>
      <c r="HZ10" s="298"/>
      <c r="IA10" s="298"/>
      <c r="IB10" s="298"/>
      <c r="IC10" s="298"/>
      <c r="ID10" s="298"/>
      <c r="IE10" s="298"/>
      <c r="IF10" s="298"/>
      <c r="IG10" s="298"/>
      <c r="IH10" s="298"/>
      <c r="II10" s="298"/>
      <c r="IJ10" s="298"/>
      <c r="IK10" s="298"/>
      <c r="IL10" s="298"/>
      <c r="IM10" s="298"/>
      <c r="IN10" s="298"/>
      <c r="IO10" s="298"/>
      <c r="IP10" s="298"/>
      <c r="IQ10" s="298"/>
      <c r="IR10" s="298"/>
      <c r="IS10" s="298"/>
      <c r="IT10" s="298"/>
      <c r="IU10" s="298"/>
      <c r="IV10" s="298"/>
    </row>
    <row r="11" spans="1:256" ht="16.5">
      <c r="A11" s="852" t="s">
        <v>299</v>
      </c>
      <c r="B11" s="852"/>
      <c r="C11" s="852"/>
      <c r="D11" s="852"/>
      <c r="E11" s="852"/>
      <c r="F11" s="852"/>
      <c r="G11" s="852"/>
      <c r="H11" s="852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8"/>
      <c r="AI11" s="298"/>
      <c r="AJ11" s="298"/>
      <c r="AK11" s="298"/>
      <c r="AL11" s="298"/>
      <c r="AM11" s="298"/>
      <c r="AN11" s="298"/>
      <c r="AO11" s="298"/>
      <c r="AP11" s="298"/>
      <c r="AQ11" s="298"/>
      <c r="AR11" s="298"/>
      <c r="AS11" s="298"/>
      <c r="AT11" s="298"/>
      <c r="AU11" s="298"/>
      <c r="AV11" s="298"/>
      <c r="AW11" s="298"/>
      <c r="AX11" s="298"/>
      <c r="AY11" s="298"/>
      <c r="AZ11" s="298"/>
      <c r="BA11" s="298"/>
      <c r="BB11" s="298"/>
      <c r="BC11" s="298"/>
      <c r="BD11" s="298"/>
      <c r="BE11" s="298"/>
      <c r="BF11" s="298"/>
      <c r="BG11" s="298"/>
      <c r="BH11" s="298"/>
      <c r="BI11" s="298"/>
      <c r="BJ11" s="298"/>
      <c r="BK11" s="298"/>
      <c r="BL11" s="298"/>
      <c r="BM11" s="298"/>
      <c r="BN11" s="298"/>
      <c r="BO11" s="298"/>
      <c r="BP11" s="298"/>
      <c r="BQ11" s="298"/>
      <c r="BR11" s="298"/>
      <c r="BS11" s="298"/>
      <c r="BT11" s="298"/>
      <c r="BU11" s="298"/>
      <c r="BV11" s="298"/>
      <c r="BW11" s="298"/>
      <c r="BX11" s="298"/>
      <c r="BY11" s="298"/>
      <c r="BZ11" s="298"/>
      <c r="CA11" s="298"/>
      <c r="CB11" s="298"/>
      <c r="CC11" s="298"/>
      <c r="CD11" s="298"/>
      <c r="CE11" s="298"/>
      <c r="CF11" s="298"/>
      <c r="CG11" s="298"/>
      <c r="CH11" s="298"/>
      <c r="CI11" s="298"/>
      <c r="CJ11" s="298"/>
      <c r="CK11" s="298"/>
      <c r="CL11" s="298"/>
      <c r="CM11" s="298"/>
      <c r="CN11" s="298"/>
      <c r="CO11" s="298"/>
      <c r="CP11" s="298"/>
      <c r="CQ11" s="298"/>
      <c r="CR11" s="298"/>
      <c r="CS11" s="298"/>
      <c r="CT11" s="298"/>
      <c r="CU11" s="298"/>
      <c r="CV11" s="298"/>
      <c r="CW11" s="298"/>
      <c r="CX11" s="298"/>
      <c r="CY11" s="298"/>
      <c r="CZ11" s="298"/>
      <c r="DA11" s="298"/>
      <c r="DB11" s="298"/>
      <c r="DC11" s="298"/>
      <c r="DD11" s="298"/>
      <c r="DE11" s="298"/>
      <c r="DF11" s="298"/>
      <c r="DG11" s="298"/>
      <c r="DH11" s="298"/>
      <c r="DI11" s="298"/>
      <c r="DJ11" s="298"/>
      <c r="DK11" s="298"/>
      <c r="DL11" s="298"/>
      <c r="DM11" s="298"/>
      <c r="DN11" s="298"/>
      <c r="DO11" s="298"/>
      <c r="DP11" s="298"/>
      <c r="DQ11" s="298"/>
      <c r="DR11" s="298"/>
      <c r="DS11" s="298"/>
      <c r="DT11" s="298"/>
      <c r="DU11" s="298"/>
      <c r="DV11" s="298"/>
      <c r="DW11" s="298"/>
      <c r="DX11" s="298"/>
      <c r="DY11" s="298"/>
      <c r="DZ11" s="298"/>
      <c r="EA11" s="298"/>
      <c r="EB11" s="298"/>
      <c r="EC11" s="298"/>
      <c r="ED11" s="298"/>
      <c r="EE11" s="298"/>
      <c r="EF11" s="298"/>
      <c r="EG11" s="298"/>
      <c r="EH11" s="298"/>
      <c r="EI11" s="298"/>
      <c r="EJ11" s="298"/>
      <c r="EK11" s="298"/>
      <c r="EL11" s="298"/>
      <c r="EM11" s="298"/>
      <c r="EN11" s="298"/>
      <c r="EO11" s="298"/>
      <c r="EP11" s="298"/>
      <c r="EQ11" s="298"/>
      <c r="ER11" s="298"/>
      <c r="ES11" s="298"/>
      <c r="ET11" s="298"/>
      <c r="EU11" s="298"/>
      <c r="EV11" s="298"/>
      <c r="EW11" s="298"/>
      <c r="EX11" s="298"/>
      <c r="EY11" s="298"/>
      <c r="EZ11" s="298"/>
      <c r="FA11" s="298"/>
      <c r="FB11" s="298"/>
      <c r="FC11" s="298"/>
      <c r="FD11" s="298"/>
      <c r="FE11" s="298"/>
      <c r="FF11" s="298"/>
      <c r="FG11" s="298"/>
      <c r="FH11" s="298"/>
      <c r="FI11" s="298"/>
      <c r="FJ11" s="298"/>
      <c r="FK11" s="298"/>
      <c r="FL11" s="298"/>
      <c r="FM11" s="298"/>
      <c r="FN11" s="298"/>
      <c r="FO11" s="298"/>
      <c r="FP11" s="298"/>
      <c r="FQ11" s="298"/>
      <c r="FR11" s="298"/>
      <c r="FS11" s="298"/>
      <c r="FT11" s="298"/>
      <c r="FU11" s="298"/>
      <c r="FV11" s="298"/>
      <c r="FW11" s="298"/>
      <c r="FX11" s="298"/>
      <c r="FY11" s="298"/>
      <c r="FZ11" s="298"/>
      <c r="GA11" s="298"/>
      <c r="GB11" s="298"/>
      <c r="GC11" s="298"/>
      <c r="GD11" s="298"/>
      <c r="GE11" s="298"/>
      <c r="GF11" s="298"/>
      <c r="GG11" s="298"/>
      <c r="GH11" s="298"/>
      <c r="GI11" s="298"/>
      <c r="GJ11" s="298"/>
      <c r="GK11" s="298"/>
      <c r="GL11" s="298"/>
      <c r="GM11" s="298"/>
      <c r="GN11" s="298"/>
      <c r="GO11" s="298"/>
      <c r="GP11" s="298"/>
      <c r="GQ11" s="298"/>
      <c r="GR11" s="298"/>
      <c r="GS11" s="298"/>
      <c r="GT11" s="298"/>
      <c r="GU11" s="298"/>
      <c r="GV11" s="298"/>
      <c r="GW11" s="298"/>
      <c r="GX11" s="298"/>
      <c r="GY11" s="298"/>
      <c r="GZ11" s="298"/>
      <c r="HA11" s="298"/>
      <c r="HB11" s="298"/>
      <c r="HC11" s="298"/>
      <c r="HD11" s="298"/>
      <c r="HE11" s="298"/>
      <c r="HF11" s="298"/>
      <c r="HG11" s="298"/>
      <c r="HH11" s="298"/>
      <c r="HI11" s="298"/>
      <c r="HJ11" s="298"/>
      <c r="HK11" s="298"/>
      <c r="HL11" s="298"/>
      <c r="HM11" s="298"/>
      <c r="HN11" s="298"/>
      <c r="HO11" s="298"/>
      <c r="HP11" s="298"/>
      <c r="HQ11" s="298"/>
      <c r="HR11" s="298"/>
      <c r="HS11" s="298"/>
      <c r="HT11" s="298"/>
      <c r="HU11" s="298"/>
      <c r="HV11" s="298"/>
      <c r="HW11" s="298"/>
      <c r="HX11" s="298"/>
      <c r="HY11" s="298"/>
      <c r="HZ11" s="298"/>
      <c r="IA11" s="298"/>
      <c r="IB11" s="298"/>
      <c r="IC11" s="298"/>
      <c r="ID11" s="298"/>
      <c r="IE11" s="298"/>
      <c r="IF11" s="298"/>
      <c r="IG11" s="298"/>
      <c r="IH11" s="298"/>
      <c r="II11" s="298"/>
      <c r="IJ11" s="298"/>
      <c r="IK11" s="298"/>
      <c r="IL11" s="298"/>
      <c r="IM11" s="298"/>
      <c r="IN11" s="298"/>
      <c r="IO11" s="298"/>
      <c r="IP11" s="298"/>
      <c r="IQ11" s="298"/>
      <c r="IR11" s="298"/>
      <c r="IS11" s="298"/>
      <c r="IT11" s="298"/>
      <c r="IU11" s="298"/>
      <c r="IV11" s="298"/>
    </row>
    <row r="12" spans="1:256" ht="16.5">
      <c r="A12" s="300"/>
      <c r="B12" s="300"/>
      <c r="C12" s="300"/>
      <c r="D12" s="300"/>
      <c r="E12" s="300"/>
      <c r="F12" s="300"/>
      <c r="G12" s="300"/>
      <c r="H12" s="300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/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/>
      <c r="AW12" s="298"/>
      <c r="AX12" s="298"/>
      <c r="AY12" s="298"/>
      <c r="AZ12" s="298"/>
      <c r="BA12" s="298"/>
      <c r="BB12" s="298"/>
      <c r="BC12" s="298"/>
      <c r="BD12" s="298"/>
      <c r="BE12" s="298"/>
      <c r="BF12" s="298"/>
      <c r="BG12" s="298"/>
      <c r="BH12" s="298"/>
      <c r="BI12" s="298"/>
      <c r="BJ12" s="298"/>
      <c r="BK12" s="298"/>
      <c r="BL12" s="298"/>
      <c r="BM12" s="298"/>
      <c r="BN12" s="298"/>
      <c r="BO12" s="298"/>
      <c r="BP12" s="298"/>
      <c r="BQ12" s="298"/>
      <c r="BR12" s="298"/>
      <c r="BS12" s="298"/>
      <c r="BT12" s="298"/>
      <c r="BU12" s="298"/>
      <c r="BV12" s="298"/>
      <c r="BW12" s="298"/>
      <c r="BX12" s="298"/>
      <c r="BY12" s="298"/>
      <c r="BZ12" s="298"/>
      <c r="CA12" s="298"/>
      <c r="CB12" s="298"/>
      <c r="CC12" s="298"/>
      <c r="CD12" s="298"/>
      <c r="CE12" s="298"/>
      <c r="CF12" s="298"/>
      <c r="CG12" s="298"/>
      <c r="CH12" s="298"/>
      <c r="CI12" s="298"/>
      <c r="CJ12" s="298"/>
      <c r="CK12" s="298"/>
      <c r="CL12" s="298"/>
      <c r="CM12" s="298"/>
      <c r="CN12" s="298"/>
      <c r="CO12" s="298"/>
      <c r="CP12" s="298"/>
      <c r="CQ12" s="298"/>
      <c r="CR12" s="298"/>
      <c r="CS12" s="298"/>
      <c r="CT12" s="298"/>
      <c r="CU12" s="298"/>
      <c r="CV12" s="298"/>
      <c r="CW12" s="298"/>
      <c r="CX12" s="298"/>
      <c r="CY12" s="298"/>
      <c r="CZ12" s="298"/>
      <c r="DA12" s="298"/>
      <c r="DB12" s="298"/>
      <c r="DC12" s="298"/>
      <c r="DD12" s="298"/>
      <c r="DE12" s="298"/>
      <c r="DF12" s="298"/>
      <c r="DG12" s="298"/>
      <c r="DH12" s="298"/>
      <c r="DI12" s="298"/>
      <c r="DJ12" s="298"/>
      <c r="DK12" s="298"/>
      <c r="DL12" s="298"/>
      <c r="DM12" s="298"/>
      <c r="DN12" s="298"/>
      <c r="DO12" s="298"/>
      <c r="DP12" s="298"/>
      <c r="DQ12" s="298"/>
      <c r="DR12" s="298"/>
      <c r="DS12" s="298"/>
      <c r="DT12" s="298"/>
      <c r="DU12" s="298"/>
      <c r="DV12" s="298"/>
      <c r="DW12" s="298"/>
      <c r="DX12" s="298"/>
      <c r="DY12" s="298"/>
      <c r="DZ12" s="298"/>
      <c r="EA12" s="298"/>
      <c r="EB12" s="298"/>
      <c r="EC12" s="298"/>
      <c r="ED12" s="298"/>
      <c r="EE12" s="298"/>
      <c r="EF12" s="298"/>
      <c r="EG12" s="298"/>
      <c r="EH12" s="298"/>
      <c r="EI12" s="298"/>
      <c r="EJ12" s="298"/>
      <c r="EK12" s="298"/>
      <c r="EL12" s="298"/>
      <c r="EM12" s="298"/>
      <c r="EN12" s="298"/>
      <c r="EO12" s="298"/>
      <c r="EP12" s="298"/>
      <c r="EQ12" s="298"/>
      <c r="ER12" s="298"/>
      <c r="ES12" s="298"/>
      <c r="ET12" s="298"/>
      <c r="EU12" s="298"/>
      <c r="EV12" s="298"/>
      <c r="EW12" s="298"/>
      <c r="EX12" s="298"/>
      <c r="EY12" s="298"/>
      <c r="EZ12" s="298"/>
      <c r="FA12" s="298"/>
      <c r="FB12" s="298"/>
      <c r="FC12" s="298"/>
      <c r="FD12" s="298"/>
      <c r="FE12" s="298"/>
      <c r="FF12" s="298"/>
      <c r="FG12" s="298"/>
      <c r="FH12" s="298"/>
      <c r="FI12" s="298"/>
      <c r="FJ12" s="298"/>
      <c r="FK12" s="298"/>
      <c r="FL12" s="298"/>
      <c r="FM12" s="298"/>
      <c r="FN12" s="298"/>
      <c r="FO12" s="298"/>
      <c r="FP12" s="298"/>
      <c r="FQ12" s="298"/>
      <c r="FR12" s="298"/>
      <c r="FS12" s="298"/>
      <c r="FT12" s="298"/>
      <c r="FU12" s="298"/>
      <c r="FV12" s="298"/>
      <c r="FW12" s="298"/>
      <c r="FX12" s="298"/>
      <c r="FY12" s="298"/>
      <c r="FZ12" s="298"/>
      <c r="GA12" s="298"/>
      <c r="GB12" s="298"/>
      <c r="GC12" s="298"/>
      <c r="GD12" s="298"/>
      <c r="GE12" s="298"/>
      <c r="GF12" s="298"/>
      <c r="GG12" s="298"/>
      <c r="GH12" s="298"/>
      <c r="GI12" s="298"/>
      <c r="GJ12" s="298"/>
      <c r="GK12" s="298"/>
      <c r="GL12" s="298"/>
      <c r="GM12" s="298"/>
      <c r="GN12" s="298"/>
      <c r="GO12" s="298"/>
      <c r="GP12" s="298"/>
      <c r="GQ12" s="298"/>
      <c r="GR12" s="298"/>
      <c r="GS12" s="298"/>
      <c r="GT12" s="298"/>
      <c r="GU12" s="298"/>
      <c r="GV12" s="298"/>
      <c r="GW12" s="298"/>
      <c r="GX12" s="298"/>
      <c r="GY12" s="298"/>
      <c r="GZ12" s="298"/>
      <c r="HA12" s="298"/>
      <c r="HB12" s="298"/>
      <c r="HC12" s="298"/>
      <c r="HD12" s="298"/>
      <c r="HE12" s="298"/>
      <c r="HF12" s="298"/>
      <c r="HG12" s="298"/>
      <c r="HH12" s="298"/>
      <c r="HI12" s="298"/>
      <c r="HJ12" s="298"/>
      <c r="HK12" s="298"/>
      <c r="HL12" s="298"/>
      <c r="HM12" s="298"/>
      <c r="HN12" s="298"/>
      <c r="HO12" s="298"/>
      <c r="HP12" s="298"/>
      <c r="HQ12" s="298"/>
      <c r="HR12" s="298"/>
      <c r="HS12" s="298"/>
      <c r="HT12" s="298"/>
      <c r="HU12" s="298"/>
      <c r="HV12" s="298"/>
      <c r="HW12" s="298"/>
      <c r="HX12" s="298"/>
      <c r="HY12" s="298"/>
      <c r="HZ12" s="298"/>
      <c r="IA12" s="298"/>
      <c r="IB12" s="298"/>
      <c r="IC12" s="298"/>
      <c r="ID12" s="298"/>
      <c r="IE12" s="298"/>
      <c r="IF12" s="298"/>
      <c r="IG12" s="298"/>
      <c r="IH12" s="298"/>
      <c r="II12" s="298"/>
      <c r="IJ12" s="298"/>
      <c r="IK12" s="298"/>
      <c r="IL12" s="298"/>
      <c r="IM12" s="298"/>
      <c r="IN12" s="298"/>
      <c r="IO12" s="298"/>
      <c r="IP12" s="298"/>
      <c r="IQ12" s="298"/>
      <c r="IR12" s="298"/>
      <c r="IS12" s="298"/>
      <c r="IT12" s="298"/>
      <c r="IU12" s="298"/>
      <c r="IV12" s="298"/>
    </row>
    <row r="13" spans="1:256">
      <c r="F13" s="301"/>
    </row>
    <row r="14" spans="1:256">
      <c r="A14" s="302" t="s">
        <v>300</v>
      </c>
      <c r="B14" s="302" t="s">
        <v>301</v>
      </c>
      <c r="C14" s="303" t="s">
        <v>560</v>
      </c>
      <c r="D14" s="303" t="s">
        <v>331</v>
      </c>
      <c r="E14" s="302" t="s">
        <v>5</v>
      </c>
      <c r="F14" s="302" t="s">
        <v>301</v>
      </c>
      <c r="G14" s="303" t="s">
        <v>560</v>
      </c>
      <c r="H14" s="303" t="s">
        <v>331</v>
      </c>
    </row>
    <row r="15" spans="1:256">
      <c r="A15" s="304" t="s">
        <v>2</v>
      </c>
      <c r="B15" s="305"/>
      <c r="C15" s="305"/>
      <c r="D15" s="305"/>
      <c r="E15" s="306" t="s">
        <v>6</v>
      </c>
      <c r="F15" s="307"/>
      <c r="G15" s="305"/>
      <c r="H15" s="305"/>
    </row>
    <row r="16" spans="1:256" ht="12.75" hidden="1" customHeight="1">
      <c r="A16" s="305"/>
      <c r="B16" s="308"/>
      <c r="C16" s="305"/>
      <c r="D16" s="305"/>
      <c r="E16" s="305"/>
      <c r="F16" s="307"/>
      <c r="G16" s="305"/>
      <c r="H16" s="309"/>
      <c r="I16" s="310"/>
    </row>
    <row r="17" spans="1:15">
      <c r="A17" s="305" t="s">
        <v>302</v>
      </c>
      <c r="B17" s="311">
        <v>3</v>
      </c>
      <c r="C17" s="507">
        <v>11290166144</v>
      </c>
      <c r="D17" s="508">
        <v>5335230534</v>
      </c>
      <c r="E17" s="312" t="s">
        <v>303</v>
      </c>
      <c r="F17" s="313">
        <v>6</v>
      </c>
      <c r="G17" s="509">
        <f>24801180993+729520346</f>
        <v>25530701339</v>
      </c>
      <c r="H17" s="314">
        <f>20281221080+426786962</f>
        <v>20708008042</v>
      </c>
      <c r="I17" s="315"/>
      <c r="J17" s="310"/>
      <c r="K17" s="316"/>
      <c r="L17" s="310"/>
      <c r="M17" s="310"/>
      <c r="N17" s="310"/>
      <c r="O17" s="317"/>
    </row>
    <row r="18" spans="1:15" ht="12.75" hidden="1" customHeight="1">
      <c r="A18" s="318" t="s">
        <v>104</v>
      </c>
      <c r="B18" s="319"/>
      <c r="C18" s="314"/>
      <c r="D18" s="314"/>
      <c r="E18" s="312" t="s">
        <v>304</v>
      </c>
      <c r="F18" s="320"/>
      <c r="G18" s="314"/>
      <c r="H18" s="314"/>
      <c r="I18" s="310"/>
      <c r="J18" s="310"/>
    </row>
    <row r="19" spans="1:15">
      <c r="A19" s="318" t="s">
        <v>305</v>
      </c>
      <c r="B19" s="311">
        <v>4</v>
      </c>
      <c r="C19" s="314">
        <f>44281211043+7271697298</f>
        <v>51552908341</v>
      </c>
      <c r="D19" s="314">
        <f>43242260202+7115306289</f>
        <v>50357566491</v>
      </c>
      <c r="E19" s="480" t="s">
        <v>561</v>
      </c>
      <c r="F19" s="313">
        <v>6</v>
      </c>
      <c r="G19" s="314">
        <v>-729520346</v>
      </c>
      <c r="H19" s="314">
        <v>-426786962</v>
      </c>
      <c r="I19" s="310"/>
      <c r="J19" s="310"/>
    </row>
    <row r="20" spans="1:15">
      <c r="A20" s="480" t="s">
        <v>555</v>
      </c>
      <c r="B20" s="339"/>
      <c r="C20" s="510">
        <v>-7271697298</v>
      </c>
      <c r="D20" s="314">
        <v>-7115306289</v>
      </c>
      <c r="E20" s="318" t="s">
        <v>306</v>
      </c>
      <c r="F20" s="313">
        <v>7</v>
      </c>
      <c r="G20" s="314">
        <v>17574666877</v>
      </c>
      <c r="H20" s="314">
        <v>13212960097</v>
      </c>
      <c r="I20" s="310"/>
      <c r="J20" s="310"/>
    </row>
    <row r="21" spans="1:15">
      <c r="A21" s="482" t="s">
        <v>235</v>
      </c>
      <c r="B21" s="322"/>
      <c r="C21" s="484">
        <f>558389810+725634656+1217049399</f>
        <v>2501073865</v>
      </c>
      <c r="D21" s="511">
        <f>826847736+793312164+51760381</f>
        <v>1671920281</v>
      </c>
      <c r="E21" s="481" t="s">
        <v>307</v>
      </c>
      <c r="F21" s="307"/>
      <c r="G21" s="314">
        <f>268526796+334061994+1784957927</f>
        <v>2387546717</v>
      </c>
      <c r="H21" s="314">
        <f>75422166+333870303+1263566353</f>
        <v>1672858822</v>
      </c>
      <c r="I21" s="310"/>
      <c r="J21" s="310"/>
    </row>
    <row r="22" spans="1:15">
      <c r="A22" s="323" t="s">
        <v>308</v>
      </c>
      <c r="B22" s="311"/>
      <c r="C22" s="512">
        <f>SUM(C17:C21)</f>
        <v>58072451052</v>
      </c>
      <c r="D22" s="512">
        <f>SUM(D17:D21)</f>
        <v>50249411017</v>
      </c>
      <c r="E22" s="312" t="s">
        <v>7</v>
      </c>
      <c r="F22" s="307"/>
      <c r="G22" s="314">
        <f>330421793+235000000+64058572+79083380+190156000</f>
        <v>898719745</v>
      </c>
      <c r="H22" s="314">
        <f>359453518+235000000+116086351</f>
        <v>710539869</v>
      </c>
      <c r="I22" s="310"/>
      <c r="J22" s="310"/>
    </row>
    <row r="23" spans="1:15">
      <c r="A23" s="480" t="s">
        <v>556</v>
      </c>
      <c r="B23" s="311"/>
      <c r="C23" s="314">
        <v>594755916</v>
      </c>
      <c r="D23" s="314">
        <v>471677222</v>
      </c>
      <c r="E23" s="485" t="s">
        <v>332</v>
      </c>
      <c r="F23" s="307"/>
      <c r="G23" s="509">
        <v>13643253995</v>
      </c>
      <c r="H23" s="509">
        <v>12000000000</v>
      </c>
      <c r="I23" s="310"/>
      <c r="J23" s="310"/>
    </row>
    <row r="24" spans="1:15">
      <c r="A24" s="480" t="s">
        <v>309</v>
      </c>
      <c r="B24" s="311">
        <v>5</v>
      </c>
      <c r="C24" s="314">
        <f>93282139804+3776799460</f>
        <v>97058939264</v>
      </c>
      <c r="D24" s="314">
        <f>87411201695+3915644485</f>
        <v>91326846180</v>
      </c>
      <c r="F24" s="479"/>
      <c r="G24" s="479"/>
      <c r="H24" s="513"/>
      <c r="I24" s="310"/>
    </row>
    <row r="25" spans="1:15">
      <c r="A25" s="321" t="s">
        <v>310</v>
      </c>
      <c r="B25" s="322"/>
      <c r="C25" s="511">
        <v>-3776799460</v>
      </c>
      <c r="D25" s="511">
        <v>-3915644485</v>
      </c>
      <c r="E25" s="305"/>
      <c r="F25" s="307"/>
      <c r="G25" s="314"/>
      <c r="H25" s="314"/>
      <c r="I25" s="310"/>
    </row>
    <row r="26" spans="1:15">
      <c r="A26" s="486" t="s">
        <v>311</v>
      </c>
      <c r="B26" s="491"/>
      <c r="C26" s="514">
        <f>SUM(C23:C25)</f>
        <v>93876895720</v>
      </c>
      <c r="D26" s="515">
        <f>SUM(D23:D25)</f>
        <v>87882878917</v>
      </c>
      <c r="E26" s="324"/>
      <c r="F26" s="325"/>
      <c r="G26" s="314"/>
      <c r="H26" s="314"/>
      <c r="I26" s="310"/>
    </row>
    <row r="27" spans="1:15">
      <c r="A27" s="492" t="s">
        <v>312</v>
      </c>
      <c r="B27" s="493"/>
      <c r="C27" s="516">
        <f>C22+C26</f>
        <v>151949346772</v>
      </c>
      <c r="D27" s="329">
        <f>D22+D26</f>
        <v>138132289934</v>
      </c>
      <c r="E27" s="331" t="s">
        <v>313</v>
      </c>
      <c r="F27" s="332"/>
      <c r="G27" s="329">
        <f>SUM(G17:G26)</f>
        <v>59305368327</v>
      </c>
      <c r="H27" s="329">
        <f>SUM(H15:H26)</f>
        <v>47877579868</v>
      </c>
      <c r="I27" s="310"/>
    </row>
    <row r="28" spans="1:15">
      <c r="A28" s="492" t="s">
        <v>3</v>
      </c>
      <c r="B28" s="493"/>
      <c r="C28" s="494"/>
      <c r="D28" s="495"/>
      <c r="E28" s="302" t="s">
        <v>314</v>
      </c>
      <c r="F28" s="334"/>
      <c r="G28" s="329">
        <f>G27</f>
        <v>59305368327</v>
      </c>
      <c r="H28" s="329">
        <f>H27</f>
        <v>47877579868</v>
      </c>
      <c r="J28" s="326"/>
      <c r="L28" s="310"/>
    </row>
    <row r="29" spans="1:15" ht="12.75" hidden="1" customHeight="1">
      <c r="A29" s="327"/>
      <c r="B29" s="328"/>
      <c r="C29" s="487">
        <f>SUM(C17:C28)</f>
        <v>455848040316</v>
      </c>
      <c r="D29" s="487">
        <f>SUM(D17:D28)</f>
        <v>414396869802</v>
      </c>
      <c r="E29" s="304" t="s">
        <v>313</v>
      </c>
      <c r="F29" s="307"/>
      <c r="G29" s="329">
        <f>SUM(G17:G28)</f>
        <v>177916104981</v>
      </c>
      <c r="H29" s="329">
        <f>SUM(H17:H28)</f>
        <v>143632739604</v>
      </c>
      <c r="J29" s="330"/>
      <c r="L29" s="310"/>
    </row>
    <row r="30" spans="1:15">
      <c r="A30" s="318" t="s">
        <v>305</v>
      </c>
      <c r="B30" s="311">
        <v>4</v>
      </c>
      <c r="C30" s="314">
        <f>3883334086+3839952348</f>
        <v>7723286434</v>
      </c>
      <c r="D30" s="314">
        <f>4152471184+3558833220</f>
        <v>7711304404</v>
      </c>
      <c r="H30" s="738"/>
      <c r="I30" s="333"/>
      <c r="J30" s="330"/>
      <c r="L30" s="310"/>
    </row>
    <row r="31" spans="1:15">
      <c r="A31" s="480" t="s">
        <v>555</v>
      </c>
      <c r="B31" s="311"/>
      <c r="C31" s="510">
        <v>-3839952348</v>
      </c>
      <c r="D31" s="510">
        <v>-3558833220</v>
      </c>
      <c r="E31" s="479"/>
      <c r="H31" s="739"/>
      <c r="I31" s="333"/>
      <c r="J31" s="330"/>
      <c r="L31" s="310"/>
    </row>
    <row r="32" spans="1:15">
      <c r="A32" s="497" t="s">
        <v>235</v>
      </c>
      <c r="B32" s="311"/>
      <c r="C32" s="510">
        <f>240291692+214692065+1525756620</f>
        <v>1980740377</v>
      </c>
      <c r="D32" s="510">
        <f>252458360+216692065+2282444780</f>
        <v>2751595205</v>
      </c>
      <c r="E32" s="479"/>
      <c r="H32" s="739"/>
      <c r="I32" s="333"/>
      <c r="J32" s="330"/>
      <c r="L32" s="310"/>
    </row>
    <row r="33" spans="1:256">
      <c r="A33" s="497" t="s">
        <v>557</v>
      </c>
      <c r="B33" s="311"/>
      <c r="C33" s="510">
        <v>-338532198</v>
      </c>
      <c r="D33" s="510">
        <v>-303854903</v>
      </c>
      <c r="E33" s="479"/>
      <c r="H33" s="739"/>
      <c r="I33" s="333"/>
      <c r="J33" s="330"/>
      <c r="L33" s="310"/>
    </row>
    <row r="34" spans="1:256">
      <c r="A34" s="488" t="s">
        <v>558</v>
      </c>
      <c r="B34" s="322"/>
      <c r="C34" s="517">
        <v>-214692065</v>
      </c>
      <c r="D34" s="517">
        <v>-216692065</v>
      </c>
      <c r="E34" s="479"/>
      <c r="H34" s="739"/>
      <c r="J34" s="335"/>
      <c r="L34" s="310"/>
    </row>
    <row r="35" spans="1:256">
      <c r="A35" s="323" t="s">
        <v>308</v>
      </c>
      <c r="C35" s="518">
        <f>SUM(C30:C34)</f>
        <v>5310850200</v>
      </c>
      <c r="D35" s="518">
        <f>SUM(D30:D34)</f>
        <v>6383519421</v>
      </c>
      <c r="E35" s="479"/>
      <c r="H35" s="739"/>
      <c r="J35" s="335"/>
      <c r="L35" s="310"/>
    </row>
    <row r="36" spans="1:256" ht="12.75" hidden="1" customHeight="1">
      <c r="A36" s="337" t="s">
        <v>305</v>
      </c>
      <c r="B36" s="328"/>
      <c r="C36" s="314"/>
      <c r="D36" s="314"/>
      <c r="E36" s="305"/>
      <c r="F36" s="307"/>
      <c r="G36" s="314"/>
      <c r="H36" s="314"/>
      <c r="J36" s="335"/>
      <c r="L36" s="310"/>
    </row>
    <row r="37" spans="1:256" ht="12.75" customHeight="1">
      <c r="A37" s="337" t="s">
        <v>106</v>
      </c>
      <c r="B37" s="339"/>
      <c r="C37" s="314">
        <v>41625540</v>
      </c>
      <c r="D37" s="314">
        <v>42779081</v>
      </c>
      <c r="E37" s="331" t="s">
        <v>8</v>
      </c>
      <c r="F37" s="490"/>
      <c r="G37" s="484"/>
      <c r="H37" s="740"/>
      <c r="J37" s="335"/>
      <c r="L37" s="310"/>
    </row>
    <row r="38" spans="1:256" ht="12.75" customHeight="1">
      <c r="A38" s="340" t="s">
        <v>319</v>
      </c>
      <c r="B38" s="339"/>
      <c r="C38" s="314">
        <f>19185812867+13093443698+1723874193+2220754132+140366832+3703837408+2620691774+8812021488+2109020831+4664979617+3552480097+533186449+736106833+610181775+595387526+184112988+501414107+103802321</f>
        <v>65091474936</v>
      </c>
      <c r="D38" s="314">
        <v>57118854083</v>
      </c>
      <c r="E38" s="338" t="s">
        <v>315</v>
      </c>
      <c r="F38" s="307"/>
      <c r="G38" s="314">
        <v>50000000000</v>
      </c>
      <c r="H38" s="314">
        <v>50000000000</v>
      </c>
      <c r="J38" s="335"/>
      <c r="L38" s="310"/>
    </row>
    <row r="39" spans="1:256" ht="12.75" customHeight="1">
      <c r="A39" s="497" t="s">
        <v>320</v>
      </c>
      <c r="B39" s="339"/>
      <c r="C39" s="314">
        <v>-21844191048</v>
      </c>
      <c r="D39" s="314">
        <v>-19896322326</v>
      </c>
      <c r="E39" s="338" t="s">
        <v>316</v>
      </c>
      <c r="F39" s="307"/>
      <c r="G39" s="314">
        <v>11601274694</v>
      </c>
      <c r="H39" s="314">
        <v>9507181537</v>
      </c>
      <c r="J39" s="335"/>
      <c r="L39" s="310"/>
    </row>
    <row r="40" spans="1:256" ht="12.75" customHeight="1">
      <c r="A40" s="488" t="s">
        <v>559</v>
      </c>
      <c r="B40" s="483"/>
      <c r="C40" s="511">
        <v>276530207</v>
      </c>
      <c r="D40" s="511">
        <v>400113237</v>
      </c>
      <c r="E40" s="338" t="s">
        <v>317</v>
      </c>
      <c r="F40" s="307"/>
      <c r="G40" s="314">
        <v>73584752142</v>
      </c>
      <c r="H40" s="314">
        <v>72592818769</v>
      </c>
      <c r="J40" s="335"/>
      <c r="L40" s="310"/>
    </row>
    <row r="41" spans="1:256">
      <c r="A41" s="327" t="s">
        <v>321</v>
      </c>
      <c r="B41" s="332"/>
      <c r="C41" s="487">
        <f>SUM(C35:C40)</f>
        <v>48876289835</v>
      </c>
      <c r="D41" s="487">
        <f>SUM(D35:D40)</f>
        <v>44048943496</v>
      </c>
      <c r="E41" s="489" t="s">
        <v>318</v>
      </c>
      <c r="F41" s="490"/>
      <c r="G41" s="511">
        <v>6334241444</v>
      </c>
      <c r="H41" s="511">
        <v>2203653257</v>
      </c>
      <c r="J41" s="335"/>
      <c r="L41" s="310"/>
    </row>
    <row r="42" spans="1:256">
      <c r="A42" s="323"/>
      <c r="B42" s="328"/>
      <c r="C42" s="512"/>
      <c r="D42" s="512"/>
      <c r="E42" s="336" t="s">
        <v>9</v>
      </c>
      <c r="F42" s="307"/>
      <c r="G42" s="512">
        <f>SUM(G38:G41)</f>
        <v>141520268280</v>
      </c>
      <c r="H42" s="512">
        <f>SUM(H38:H41)</f>
        <v>134303653563</v>
      </c>
      <c r="J42" s="335"/>
      <c r="L42" s="310"/>
    </row>
    <row r="43" spans="1:256" ht="13.5" thickBot="1">
      <c r="A43" s="341" t="s">
        <v>322</v>
      </c>
      <c r="B43" s="342"/>
      <c r="C43" s="342">
        <f>C27+C41</f>
        <v>200825636607</v>
      </c>
      <c r="D43" s="342">
        <f>D27+D41</f>
        <v>182181233430</v>
      </c>
      <c r="E43" s="341" t="s">
        <v>323</v>
      </c>
      <c r="F43" s="342"/>
      <c r="G43" s="342">
        <f>G28+G42</f>
        <v>200825636607</v>
      </c>
      <c r="H43" s="342">
        <f>H28+H42</f>
        <v>182181233431</v>
      </c>
      <c r="I43" s="310"/>
      <c r="J43" s="310"/>
      <c r="K43" s="316"/>
      <c r="L43" s="343"/>
    </row>
    <row r="44" spans="1:256" ht="15" thickTop="1">
      <c r="A44" s="344"/>
      <c r="B44" s="344"/>
      <c r="C44" s="361"/>
      <c r="D44" s="361"/>
    </row>
    <row r="45" spans="1:256" ht="18">
      <c r="A45" s="346"/>
      <c r="B45" s="362"/>
      <c r="C45" s="363"/>
      <c r="D45" s="363"/>
      <c r="F45" s="344"/>
      <c r="G45" s="348"/>
      <c r="H45" s="345"/>
      <c r="I45" s="347"/>
      <c r="J45" s="347"/>
      <c r="K45" s="347"/>
      <c r="L45" s="347"/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347"/>
      <c r="AQ45" s="347"/>
      <c r="AR45" s="347"/>
      <c r="AS45" s="347"/>
      <c r="AT45" s="347"/>
      <c r="AU45" s="347"/>
      <c r="AV45" s="347"/>
      <c r="AW45" s="347"/>
      <c r="AX45" s="347"/>
      <c r="AY45" s="347"/>
      <c r="AZ45" s="347"/>
      <c r="BA45" s="347"/>
      <c r="BB45" s="347"/>
      <c r="BC45" s="347"/>
      <c r="BD45" s="347"/>
      <c r="BE45" s="347"/>
      <c r="BF45" s="347"/>
      <c r="BG45" s="347"/>
      <c r="BH45" s="347"/>
      <c r="BI45" s="347"/>
      <c r="BJ45" s="347"/>
      <c r="BK45" s="347"/>
      <c r="BL45" s="347"/>
      <c r="BM45" s="347"/>
      <c r="BN45" s="347"/>
      <c r="BO45" s="347"/>
      <c r="BP45" s="347"/>
      <c r="BQ45" s="347"/>
      <c r="BR45" s="347"/>
      <c r="BS45" s="347"/>
      <c r="BT45" s="347"/>
      <c r="BU45" s="347"/>
      <c r="BV45" s="347"/>
      <c r="BW45" s="347"/>
      <c r="BX45" s="347"/>
      <c r="BY45" s="347"/>
      <c r="BZ45" s="347"/>
      <c r="CA45" s="347"/>
      <c r="CB45" s="347"/>
      <c r="CC45" s="347"/>
      <c r="CD45" s="347"/>
      <c r="CE45" s="347"/>
      <c r="CF45" s="347"/>
      <c r="CG45" s="347"/>
      <c r="CH45" s="347"/>
      <c r="CI45" s="347"/>
      <c r="CJ45" s="347"/>
      <c r="CK45" s="347"/>
      <c r="CL45" s="347"/>
      <c r="CM45" s="347"/>
      <c r="CN45" s="347"/>
      <c r="CO45" s="347"/>
      <c r="CP45" s="347"/>
      <c r="CQ45" s="347"/>
      <c r="CR45" s="347"/>
      <c r="CS45" s="347"/>
      <c r="CT45" s="347"/>
      <c r="CU45" s="347"/>
      <c r="CV45" s="347"/>
      <c r="CW45" s="347"/>
      <c r="CX45" s="347"/>
      <c r="CY45" s="347"/>
      <c r="CZ45" s="347"/>
      <c r="DA45" s="347"/>
      <c r="DB45" s="347"/>
      <c r="DC45" s="347"/>
      <c r="DD45" s="347"/>
      <c r="DE45" s="347"/>
      <c r="DF45" s="347"/>
      <c r="DG45" s="347"/>
      <c r="DH45" s="347"/>
      <c r="DI45" s="347"/>
      <c r="DJ45" s="347"/>
      <c r="DK45" s="347"/>
      <c r="DL45" s="347"/>
      <c r="DM45" s="347"/>
      <c r="DN45" s="347"/>
      <c r="DO45" s="347"/>
      <c r="DP45" s="347"/>
      <c r="DQ45" s="347"/>
      <c r="DR45" s="347"/>
      <c r="DS45" s="347"/>
      <c r="DT45" s="347"/>
      <c r="DU45" s="347"/>
      <c r="DV45" s="347"/>
      <c r="DW45" s="347"/>
      <c r="DX45" s="347"/>
      <c r="DY45" s="347"/>
      <c r="DZ45" s="347"/>
      <c r="EA45" s="347"/>
      <c r="EB45" s="347"/>
      <c r="EC45" s="347"/>
      <c r="ED45" s="347"/>
      <c r="EE45" s="347"/>
      <c r="EF45" s="347"/>
      <c r="EG45" s="347"/>
      <c r="EH45" s="347"/>
      <c r="EI45" s="347"/>
      <c r="EJ45" s="347"/>
      <c r="EK45" s="347"/>
      <c r="EL45" s="347"/>
      <c r="EM45" s="347"/>
      <c r="EN45" s="347"/>
      <c r="EO45" s="347"/>
      <c r="EP45" s="347"/>
      <c r="EQ45" s="347"/>
      <c r="ER45" s="347"/>
      <c r="ES45" s="347"/>
      <c r="ET45" s="347"/>
      <c r="EU45" s="347"/>
      <c r="EV45" s="347"/>
      <c r="EW45" s="347"/>
      <c r="EX45" s="347"/>
      <c r="EY45" s="347"/>
      <c r="EZ45" s="347"/>
      <c r="FA45" s="347"/>
      <c r="FB45" s="347"/>
      <c r="FC45" s="347"/>
      <c r="FD45" s="347"/>
      <c r="FE45" s="347"/>
      <c r="FF45" s="347"/>
      <c r="FG45" s="347"/>
      <c r="FH45" s="347"/>
      <c r="FI45" s="347"/>
      <c r="FJ45" s="347"/>
      <c r="FK45" s="347"/>
      <c r="FL45" s="347"/>
      <c r="FM45" s="347"/>
      <c r="FN45" s="347"/>
      <c r="FO45" s="347"/>
      <c r="FP45" s="347"/>
      <c r="FQ45" s="347"/>
      <c r="FR45" s="347"/>
      <c r="FS45" s="347"/>
      <c r="FT45" s="347"/>
      <c r="FU45" s="347"/>
      <c r="FV45" s="347"/>
      <c r="FW45" s="347"/>
      <c r="FX45" s="347"/>
      <c r="FY45" s="347"/>
      <c r="FZ45" s="347"/>
      <c r="GA45" s="347"/>
      <c r="GB45" s="347"/>
      <c r="GC45" s="347"/>
      <c r="GD45" s="347"/>
      <c r="GE45" s="347"/>
      <c r="GF45" s="347"/>
      <c r="GG45" s="347"/>
      <c r="GH45" s="347"/>
      <c r="GI45" s="347"/>
      <c r="GJ45" s="347"/>
      <c r="GK45" s="347"/>
      <c r="GL45" s="347"/>
      <c r="GM45" s="347"/>
      <c r="GN45" s="347"/>
      <c r="GO45" s="347"/>
      <c r="GP45" s="347"/>
      <c r="GQ45" s="347"/>
      <c r="GR45" s="347"/>
      <c r="GS45" s="347"/>
      <c r="GT45" s="347"/>
      <c r="GU45" s="347"/>
      <c r="GV45" s="347"/>
      <c r="GW45" s="347"/>
      <c r="GX45" s="347"/>
      <c r="GY45" s="347"/>
      <c r="GZ45" s="347"/>
      <c r="HA45" s="347"/>
      <c r="HB45" s="347"/>
      <c r="HC45" s="347"/>
      <c r="HD45" s="347"/>
      <c r="HE45" s="347"/>
      <c r="HF45" s="347"/>
      <c r="HG45" s="347"/>
      <c r="HH45" s="347"/>
      <c r="HI45" s="347"/>
      <c r="HJ45" s="347"/>
      <c r="HK45" s="347"/>
      <c r="HL45" s="347"/>
      <c r="HM45" s="347"/>
      <c r="HN45" s="347"/>
      <c r="HO45" s="347"/>
      <c r="HP45" s="347"/>
      <c r="HQ45" s="347"/>
      <c r="HR45" s="347"/>
      <c r="HS45" s="347"/>
      <c r="HT45" s="347"/>
      <c r="HU45" s="347"/>
      <c r="HV45" s="347"/>
      <c r="HW45" s="347"/>
      <c r="HX45" s="347"/>
      <c r="HY45" s="347"/>
      <c r="HZ45" s="347"/>
      <c r="IA45" s="347"/>
      <c r="IB45" s="347"/>
      <c r="IC45" s="347"/>
      <c r="ID45" s="347"/>
      <c r="IE45" s="347"/>
      <c r="IF45" s="347"/>
      <c r="IG45" s="347"/>
      <c r="IH45" s="347"/>
      <c r="II45" s="347"/>
      <c r="IJ45" s="347"/>
      <c r="IK45" s="347"/>
      <c r="IL45" s="347"/>
      <c r="IM45" s="347"/>
      <c r="IN45" s="347"/>
      <c r="IO45" s="347"/>
      <c r="IP45" s="347"/>
      <c r="IQ45" s="347"/>
      <c r="IR45" s="347"/>
      <c r="IS45" s="347"/>
      <c r="IT45" s="347"/>
      <c r="IU45" s="347"/>
      <c r="IV45" s="347"/>
    </row>
    <row r="46" spans="1:256" ht="18">
      <c r="A46" s="347"/>
      <c r="B46" s="347"/>
      <c r="C46" s="349"/>
      <c r="D46" s="361"/>
      <c r="F46" s="347"/>
      <c r="G46" s="350"/>
      <c r="H46" s="347"/>
      <c r="I46" s="347"/>
      <c r="J46" s="347"/>
      <c r="K46" s="347"/>
      <c r="L46" s="347"/>
      <c r="M46" s="347"/>
      <c r="N46" s="347"/>
      <c r="O46" s="347"/>
      <c r="P46" s="347"/>
      <c r="Q46" s="347"/>
      <c r="R46" s="347"/>
      <c r="S46" s="347"/>
      <c r="T46" s="347"/>
      <c r="U46" s="347"/>
      <c r="V46" s="347"/>
      <c r="W46" s="347"/>
      <c r="X46" s="347"/>
      <c r="Y46" s="347"/>
      <c r="Z46" s="347"/>
      <c r="AA46" s="347"/>
      <c r="AB46" s="347"/>
      <c r="AC46" s="347"/>
      <c r="AD46" s="347"/>
      <c r="AE46" s="347"/>
      <c r="AF46" s="347"/>
      <c r="AG46" s="347"/>
      <c r="AH46" s="347"/>
      <c r="AI46" s="347"/>
      <c r="AJ46" s="347"/>
      <c r="AK46" s="347"/>
      <c r="AL46" s="347"/>
      <c r="AM46" s="347"/>
      <c r="AN46" s="347"/>
      <c r="AO46" s="347"/>
      <c r="AP46" s="347"/>
      <c r="AQ46" s="347"/>
      <c r="AR46" s="347"/>
      <c r="AS46" s="347"/>
      <c r="AT46" s="347"/>
      <c r="AU46" s="347"/>
      <c r="AV46" s="347"/>
      <c r="AW46" s="347"/>
      <c r="AX46" s="347"/>
      <c r="AY46" s="347"/>
      <c r="AZ46" s="347"/>
      <c r="BA46" s="347"/>
      <c r="BB46" s="347"/>
      <c r="BC46" s="347"/>
      <c r="BD46" s="347"/>
      <c r="BE46" s="347"/>
      <c r="BF46" s="347"/>
      <c r="BG46" s="347"/>
      <c r="BH46" s="347"/>
      <c r="BI46" s="347"/>
      <c r="BJ46" s="347"/>
      <c r="BK46" s="347"/>
      <c r="BL46" s="347"/>
      <c r="BM46" s="347"/>
      <c r="BN46" s="347"/>
      <c r="BO46" s="347"/>
      <c r="BP46" s="347"/>
      <c r="BQ46" s="347"/>
      <c r="BR46" s="347"/>
      <c r="BS46" s="347"/>
      <c r="BT46" s="347"/>
      <c r="BU46" s="347"/>
      <c r="BV46" s="347"/>
      <c r="BW46" s="347"/>
      <c r="BX46" s="347"/>
      <c r="BY46" s="347"/>
      <c r="BZ46" s="347"/>
      <c r="CA46" s="347"/>
      <c r="CB46" s="347"/>
      <c r="CC46" s="347"/>
      <c r="CD46" s="347"/>
      <c r="CE46" s="347"/>
      <c r="CF46" s="347"/>
      <c r="CG46" s="347"/>
      <c r="CH46" s="347"/>
      <c r="CI46" s="347"/>
      <c r="CJ46" s="347"/>
      <c r="CK46" s="347"/>
      <c r="CL46" s="347"/>
      <c r="CM46" s="347"/>
      <c r="CN46" s="347"/>
      <c r="CO46" s="347"/>
      <c r="CP46" s="347"/>
      <c r="CQ46" s="347"/>
      <c r="CR46" s="347"/>
      <c r="CS46" s="347"/>
      <c r="CT46" s="347"/>
      <c r="CU46" s="347"/>
      <c r="CV46" s="347"/>
      <c r="CW46" s="347"/>
      <c r="CX46" s="347"/>
      <c r="CY46" s="347"/>
      <c r="CZ46" s="347"/>
      <c r="DA46" s="347"/>
      <c r="DB46" s="347"/>
      <c r="DC46" s="347"/>
      <c r="DD46" s="347"/>
      <c r="DE46" s="347"/>
      <c r="DF46" s="347"/>
      <c r="DG46" s="347"/>
      <c r="DH46" s="347"/>
      <c r="DI46" s="347"/>
      <c r="DJ46" s="347"/>
      <c r="DK46" s="347"/>
      <c r="DL46" s="347"/>
      <c r="DM46" s="347"/>
      <c r="DN46" s="347"/>
      <c r="DO46" s="347"/>
      <c r="DP46" s="347"/>
      <c r="DQ46" s="347"/>
      <c r="DR46" s="347"/>
      <c r="DS46" s="347"/>
      <c r="DT46" s="347"/>
      <c r="DU46" s="347"/>
      <c r="DV46" s="347"/>
      <c r="DW46" s="347"/>
      <c r="DX46" s="347"/>
      <c r="DY46" s="347"/>
      <c r="DZ46" s="347"/>
      <c r="EA46" s="347"/>
      <c r="EB46" s="347"/>
      <c r="EC46" s="347"/>
      <c r="ED46" s="347"/>
      <c r="EE46" s="347"/>
      <c r="EF46" s="347"/>
      <c r="EG46" s="347"/>
      <c r="EH46" s="347"/>
      <c r="EI46" s="347"/>
      <c r="EJ46" s="347"/>
      <c r="EK46" s="347"/>
      <c r="EL46" s="347"/>
      <c r="EM46" s="347"/>
      <c r="EN46" s="347"/>
      <c r="EO46" s="347"/>
      <c r="EP46" s="347"/>
      <c r="EQ46" s="347"/>
      <c r="ER46" s="347"/>
      <c r="ES46" s="347"/>
      <c r="ET46" s="347"/>
      <c r="EU46" s="347"/>
      <c r="EV46" s="347"/>
      <c r="EW46" s="347"/>
      <c r="EX46" s="347"/>
      <c r="EY46" s="347"/>
      <c r="EZ46" s="347"/>
      <c r="FA46" s="347"/>
      <c r="FB46" s="347"/>
      <c r="FC46" s="347"/>
      <c r="FD46" s="347"/>
      <c r="FE46" s="347"/>
      <c r="FF46" s="347"/>
      <c r="FG46" s="347"/>
      <c r="FH46" s="347"/>
      <c r="FI46" s="347"/>
      <c r="FJ46" s="347"/>
      <c r="FK46" s="347"/>
      <c r="FL46" s="347"/>
      <c r="FM46" s="347"/>
      <c r="FN46" s="347"/>
      <c r="FO46" s="347"/>
      <c r="FP46" s="347"/>
      <c r="FQ46" s="347"/>
      <c r="FR46" s="347"/>
      <c r="FS46" s="347"/>
      <c r="FT46" s="347"/>
      <c r="FU46" s="347"/>
      <c r="FV46" s="347"/>
      <c r="FW46" s="347"/>
      <c r="FX46" s="347"/>
      <c r="FY46" s="347"/>
      <c r="FZ46" s="347"/>
      <c r="GA46" s="347"/>
      <c r="GB46" s="347"/>
      <c r="GC46" s="347"/>
      <c r="GD46" s="347"/>
      <c r="GE46" s="347"/>
      <c r="GF46" s="347"/>
      <c r="GG46" s="347"/>
      <c r="GH46" s="347"/>
      <c r="GI46" s="347"/>
      <c r="GJ46" s="347"/>
      <c r="GK46" s="347"/>
      <c r="GL46" s="347"/>
      <c r="GM46" s="347"/>
      <c r="GN46" s="347"/>
      <c r="GO46" s="347"/>
      <c r="GP46" s="347"/>
      <c r="GQ46" s="347"/>
      <c r="GR46" s="347"/>
      <c r="GS46" s="347"/>
      <c r="GT46" s="347"/>
      <c r="GU46" s="347"/>
      <c r="GV46" s="347"/>
      <c r="GW46" s="347"/>
      <c r="GX46" s="347"/>
      <c r="GY46" s="347"/>
      <c r="GZ46" s="347"/>
      <c r="HA46" s="347"/>
      <c r="HB46" s="347"/>
      <c r="HC46" s="347"/>
      <c r="HD46" s="347"/>
      <c r="HE46" s="347"/>
      <c r="HF46" s="347"/>
      <c r="HG46" s="347"/>
      <c r="HH46" s="347"/>
      <c r="HI46" s="347"/>
      <c r="HJ46" s="347"/>
      <c r="HK46" s="347"/>
      <c r="HL46" s="347"/>
      <c r="HM46" s="347"/>
      <c r="HN46" s="347"/>
      <c r="HO46" s="347"/>
      <c r="HP46" s="347"/>
      <c r="HQ46" s="347"/>
      <c r="HR46" s="347"/>
      <c r="HS46" s="347"/>
      <c r="HT46" s="347"/>
      <c r="HU46" s="347"/>
      <c r="HV46" s="347"/>
      <c r="HW46" s="347"/>
      <c r="HX46" s="347"/>
      <c r="HY46" s="347"/>
      <c r="HZ46" s="347"/>
      <c r="IA46" s="347"/>
      <c r="IB46" s="347"/>
      <c r="IC46" s="347"/>
      <c r="ID46" s="347"/>
      <c r="IE46" s="347"/>
      <c r="IF46" s="347"/>
      <c r="IG46" s="347"/>
      <c r="IH46" s="347"/>
      <c r="II46" s="347"/>
      <c r="IJ46" s="347"/>
      <c r="IK46" s="347"/>
      <c r="IL46" s="347"/>
      <c r="IM46" s="347"/>
      <c r="IN46" s="347"/>
      <c r="IO46" s="347"/>
      <c r="IP46" s="347"/>
      <c r="IQ46" s="347"/>
      <c r="IR46" s="347"/>
      <c r="IS46" s="347"/>
      <c r="IT46" s="347"/>
      <c r="IU46" s="347"/>
      <c r="IV46" s="347"/>
    </row>
    <row r="47" spans="1:256" ht="18">
      <c r="A47" s="347"/>
      <c r="B47" s="347"/>
      <c r="C47" s="349"/>
      <c r="D47" s="347"/>
      <c r="E47" s="347"/>
      <c r="F47" s="347"/>
      <c r="G47" s="350"/>
      <c r="H47" s="347"/>
      <c r="I47" s="347"/>
      <c r="J47" s="347"/>
      <c r="K47" s="347"/>
      <c r="L47" s="347"/>
      <c r="M47" s="347"/>
      <c r="N47" s="347"/>
      <c r="O47" s="347"/>
      <c r="P47" s="347"/>
      <c r="Q47" s="347"/>
      <c r="R47" s="347"/>
      <c r="S47" s="347"/>
      <c r="T47" s="347"/>
      <c r="U47" s="347"/>
      <c r="V47" s="347"/>
      <c r="W47" s="347"/>
      <c r="X47" s="347"/>
      <c r="Y47" s="347"/>
      <c r="Z47" s="347"/>
      <c r="AA47" s="347"/>
      <c r="AB47" s="347"/>
      <c r="AC47" s="347"/>
      <c r="AD47" s="347"/>
      <c r="AE47" s="347"/>
      <c r="AF47" s="347"/>
      <c r="AG47" s="347"/>
      <c r="AH47" s="347"/>
      <c r="AI47" s="347"/>
      <c r="AJ47" s="347"/>
      <c r="AK47" s="347"/>
      <c r="AL47" s="347"/>
      <c r="AM47" s="347"/>
      <c r="AN47" s="347"/>
      <c r="AO47" s="347"/>
      <c r="AP47" s="347"/>
      <c r="AQ47" s="347"/>
      <c r="AR47" s="347"/>
      <c r="AS47" s="347"/>
      <c r="AT47" s="347"/>
      <c r="AU47" s="347"/>
      <c r="AV47" s="347"/>
      <c r="AW47" s="347"/>
      <c r="AX47" s="347"/>
      <c r="AY47" s="347"/>
      <c r="AZ47" s="347"/>
      <c r="BA47" s="347"/>
      <c r="BB47" s="347"/>
      <c r="BC47" s="347"/>
      <c r="BD47" s="347"/>
      <c r="BE47" s="347"/>
      <c r="BF47" s="347"/>
      <c r="BG47" s="347"/>
      <c r="BH47" s="347"/>
      <c r="BI47" s="347"/>
      <c r="BJ47" s="347"/>
      <c r="BK47" s="347"/>
      <c r="BL47" s="347"/>
      <c r="BM47" s="347"/>
      <c r="BN47" s="347"/>
      <c r="BO47" s="347"/>
      <c r="BP47" s="347"/>
      <c r="BQ47" s="347"/>
      <c r="BR47" s="347"/>
      <c r="BS47" s="347"/>
      <c r="BT47" s="347"/>
      <c r="BU47" s="347"/>
      <c r="BV47" s="347"/>
      <c r="BW47" s="347"/>
      <c r="BX47" s="347"/>
      <c r="BY47" s="347"/>
      <c r="BZ47" s="347"/>
      <c r="CA47" s="347"/>
      <c r="CB47" s="347"/>
      <c r="CC47" s="347"/>
      <c r="CD47" s="347"/>
      <c r="CE47" s="347"/>
      <c r="CF47" s="347"/>
      <c r="CG47" s="347"/>
      <c r="CH47" s="347"/>
      <c r="CI47" s="347"/>
      <c r="CJ47" s="347"/>
      <c r="CK47" s="347"/>
      <c r="CL47" s="347"/>
      <c r="CM47" s="347"/>
      <c r="CN47" s="347"/>
      <c r="CO47" s="347"/>
      <c r="CP47" s="347"/>
      <c r="CQ47" s="347"/>
      <c r="CR47" s="347"/>
      <c r="CS47" s="347"/>
      <c r="CT47" s="347"/>
      <c r="CU47" s="347"/>
      <c r="CV47" s="347"/>
      <c r="CW47" s="347"/>
      <c r="CX47" s="347"/>
      <c r="CY47" s="347"/>
      <c r="CZ47" s="347"/>
      <c r="DA47" s="347"/>
      <c r="DB47" s="347"/>
      <c r="DC47" s="347"/>
      <c r="DD47" s="347"/>
      <c r="DE47" s="347"/>
      <c r="DF47" s="347"/>
      <c r="DG47" s="347"/>
      <c r="DH47" s="347"/>
      <c r="DI47" s="347"/>
      <c r="DJ47" s="347"/>
      <c r="DK47" s="347"/>
      <c r="DL47" s="347"/>
      <c r="DM47" s="347"/>
      <c r="DN47" s="347"/>
      <c r="DO47" s="347"/>
      <c r="DP47" s="347"/>
      <c r="DQ47" s="347"/>
      <c r="DR47" s="347"/>
      <c r="DS47" s="347"/>
      <c r="DT47" s="347"/>
      <c r="DU47" s="347"/>
      <c r="DV47" s="347"/>
      <c r="DW47" s="347"/>
      <c r="DX47" s="347"/>
      <c r="DY47" s="347"/>
      <c r="DZ47" s="347"/>
      <c r="EA47" s="347"/>
      <c r="EB47" s="347"/>
      <c r="EC47" s="347"/>
      <c r="ED47" s="347"/>
      <c r="EE47" s="347"/>
      <c r="EF47" s="347"/>
      <c r="EG47" s="347"/>
      <c r="EH47" s="347"/>
      <c r="EI47" s="347"/>
      <c r="EJ47" s="347"/>
      <c r="EK47" s="347"/>
      <c r="EL47" s="347"/>
      <c r="EM47" s="347"/>
      <c r="EN47" s="347"/>
      <c r="EO47" s="347"/>
      <c r="EP47" s="347"/>
      <c r="EQ47" s="347"/>
      <c r="ER47" s="347"/>
      <c r="ES47" s="347"/>
      <c r="ET47" s="347"/>
      <c r="EU47" s="347"/>
      <c r="EV47" s="347"/>
      <c r="EW47" s="347"/>
      <c r="EX47" s="347"/>
      <c r="EY47" s="347"/>
      <c r="EZ47" s="347"/>
      <c r="FA47" s="347"/>
      <c r="FB47" s="347"/>
      <c r="FC47" s="347"/>
      <c r="FD47" s="347"/>
      <c r="FE47" s="347"/>
      <c r="FF47" s="347"/>
      <c r="FG47" s="347"/>
      <c r="FH47" s="347"/>
      <c r="FI47" s="347"/>
      <c r="FJ47" s="347"/>
      <c r="FK47" s="347"/>
      <c r="FL47" s="347"/>
      <c r="FM47" s="347"/>
      <c r="FN47" s="347"/>
      <c r="FO47" s="347"/>
      <c r="FP47" s="347"/>
      <c r="FQ47" s="347"/>
      <c r="FR47" s="347"/>
      <c r="FS47" s="347"/>
      <c r="FT47" s="347"/>
      <c r="FU47" s="347"/>
      <c r="FV47" s="347"/>
      <c r="FW47" s="347"/>
      <c r="FX47" s="347"/>
      <c r="FY47" s="347"/>
      <c r="FZ47" s="347"/>
      <c r="GA47" s="347"/>
      <c r="GB47" s="347"/>
      <c r="GC47" s="347"/>
      <c r="GD47" s="347"/>
      <c r="GE47" s="347"/>
      <c r="GF47" s="347"/>
      <c r="GG47" s="347"/>
      <c r="GH47" s="347"/>
      <c r="GI47" s="347"/>
      <c r="GJ47" s="347"/>
      <c r="GK47" s="347"/>
      <c r="GL47" s="347"/>
      <c r="GM47" s="347"/>
      <c r="GN47" s="347"/>
      <c r="GO47" s="347"/>
      <c r="GP47" s="347"/>
      <c r="GQ47" s="347"/>
      <c r="GR47" s="347"/>
      <c r="GS47" s="347"/>
      <c r="GT47" s="347"/>
      <c r="GU47" s="347"/>
      <c r="GV47" s="347"/>
      <c r="GW47" s="347"/>
      <c r="GX47" s="347"/>
      <c r="GY47" s="347"/>
      <c r="GZ47" s="347"/>
      <c r="HA47" s="347"/>
      <c r="HB47" s="347"/>
      <c r="HC47" s="347"/>
      <c r="HD47" s="347"/>
      <c r="HE47" s="347"/>
      <c r="HF47" s="347"/>
      <c r="HG47" s="347"/>
      <c r="HH47" s="347"/>
      <c r="HI47" s="347"/>
      <c r="HJ47" s="347"/>
      <c r="HK47" s="347"/>
      <c r="HL47" s="347"/>
      <c r="HM47" s="347"/>
      <c r="HN47" s="347"/>
      <c r="HO47" s="347"/>
      <c r="HP47" s="347"/>
      <c r="HQ47" s="347"/>
      <c r="HR47" s="347"/>
      <c r="HS47" s="347"/>
      <c r="HT47" s="347"/>
      <c r="HU47" s="347"/>
      <c r="HV47" s="347"/>
      <c r="HW47" s="347"/>
      <c r="HX47" s="347"/>
      <c r="HY47" s="347"/>
      <c r="HZ47" s="347"/>
      <c r="IA47" s="347"/>
      <c r="IB47" s="347"/>
      <c r="IC47" s="347"/>
      <c r="ID47" s="347"/>
      <c r="IE47" s="347"/>
      <c r="IF47" s="347"/>
      <c r="IG47" s="347"/>
      <c r="IH47" s="347"/>
      <c r="II47" s="347"/>
      <c r="IJ47" s="347"/>
      <c r="IK47" s="347"/>
      <c r="IL47" s="347"/>
      <c r="IM47" s="347"/>
      <c r="IN47" s="347"/>
      <c r="IO47" s="347"/>
      <c r="IP47" s="347"/>
      <c r="IQ47" s="347"/>
      <c r="IR47" s="347"/>
      <c r="IS47" s="347"/>
      <c r="IT47" s="347"/>
      <c r="IU47" s="347"/>
      <c r="IV47" s="347"/>
    </row>
    <row r="48" spans="1:256" ht="18">
      <c r="A48" s="347"/>
      <c r="B48" s="347"/>
      <c r="C48" s="349"/>
      <c r="D48" s="347"/>
      <c r="E48" s="347"/>
      <c r="F48" s="347"/>
      <c r="G48" s="350"/>
      <c r="H48" s="347"/>
      <c r="I48" s="347"/>
      <c r="J48" s="347"/>
      <c r="K48" s="347"/>
      <c r="L48" s="347"/>
      <c r="M48" s="347"/>
      <c r="N48" s="347"/>
      <c r="O48" s="347"/>
      <c r="P48" s="347"/>
      <c r="Q48" s="347"/>
      <c r="R48" s="347"/>
      <c r="S48" s="347"/>
      <c r="T48" s="347"/>
      <c r="U48" s="347"/>
      <c r="V48" s="347"/>
      <c r="W48" s="347"/>
      <c r="X48" s="347"/>
      <c r="Y48" s="347"/>
      <c r="Z48" s="347"/>
      <c r="AA48" s="347"/>
      <c r="AB48" s="347"/>
      <c r="AC48" s="347"/>
      <c r="AD48" s="347"/>
      <c r="AE48" s="347"/>
      <c r="AF48" s="347"/>
      <c r="AG48" s="347"/>
      <c r="AH48" s="347"/>
      <c r="AI48" s="347"/>
      <c r="AJ48" s="347"/>
      <c r="AK48" s="347"/>
      <c r="AL48" s="347"/>
      <c r="AM48" s="347"/>
      <c r="AN48" s="347"/>
      <c r="AO48" s="347"/>
      <c r="AP48" s="347"/>
      <c r="AQ48" s="347"/>
      <c r="AR48" s="347"/>
      <c r="AS48" s="347"/>
      <c r="AT48" s="347"/>
      <c r="AU48" s="347"/>
      <c r="AV48" s="347"/>
      <c r="AW48" s="347"/>
      <c r="AX48" s="347"/>
      <c r="AY48" s="347"/>
      <c r="AZ48" s="347"/>
      <c r="BA48" s="347"/>
      <c r="BB48" s="347"/>
      <c r="BC48" s="347"/>
      <c r="BD48" s="347"/>
      <c r="BE48" s="347"/>
      <c r="BF48" s="347"/>
      <c r="BG48" s="347"/>
      <c r="BH48" s="347"/>
      <c r="BI48" s="347"/>
      <c r="BJ48" s="347"/>
      <c r="BK48" s="347"/>
      <c r="BL48" s="347"/>
      <c r="BM48" s="347"/>
      <c r="BN48" s="347"/>
      <c r="BO48" s="347"/>
      <c r="BP48" s="347"/>
      <c r="BQ48" s="347"/>
      <c r="BR48" s="347"/>
      <c r="BS48" s="347"/>
      <c r="BT48" s="347"/>
      <c r="BU48" s="347"/>
      <c r="BV48" s="347"/>
      <c r="BW48" s="347"/>
      <c r="BX48" s="347"/>
      <c r="BY48" s="347"/>
      <c r="BZ48" s="347"/>
      <c r="CA48" s="347"/>
      <c r="CB48" s="347"/>
      <c r="CC48" s="347"/>
      <c r="CD48" s="347"/>
      <c r="CE48" s="347"/>
      <c r="CF48" s="347"/>
      <c r="CG48" s="347"/>
      <c r="CH48" s="347"/>
      <c r="CI48" s="347"/>
      <c r="CJ48" s="347"/>
      <c r="CK48" s="347"/>
      <c r="CL48" s="347"/>
      <c r="CM48" s="347"/>
      <c r="CN48" s="347"/>
      <c r="CO48" s="347"/>
      <c r="CP48" s="347"/>
      <c r="CQ48" s="347"/>
      <c r="CR48" s="347"/>
      <c r="CS48" s="347"/>
      <c r="CT48" s="347"/>
      <c r="CU48" s="347"/>
      <c r="CV48" s="347"/>
      <c r="CW48" s="347"/>
      <c r="CX48" s="347"/>
      <c r="CY48" s="347"/>
      <c r="CZ48" s="347"/>
      <c r="DA48" s="347"/>
      <c r="DB48" s="347"/>
      <c r="DC48" s="347"/>
      <c r="DD48" s="347"/>
      <c r="DE48" s="347"/>
      <c r="DF48" s="347"/>
      <c r="DG48" s="347"/>
      <c r="DH48" s="347"/>
      <c r="DI48" s="347"/>
      <c r="DJ48" s="347"/>
      <c r="DK48" s="347"/>
      <c r="DL48" s="347"/>
      <c r="DM48" s="347"/>
      <c r="DN48" s="347"/>
      <c r="DO48" s="347"/>
      <c r="DP48" s="347"/>
      <c r="DQ48" s="347"/>
      <c r="DR48" s="347"/>
      <c r="DS48" s="347"/>
      <c r="DT48" s="347"/>
      <c r="DU48" s="347"/>
      <c r="DV48" s="347"/>
      <c r="DW48" s="347"/>
      <c r="DX48" s="347"/>
      <c r="DY48" s="347"/>
      <c r="DZ48" s="347"/>
      <c r="EA48" s="347"/>
      <c r="EB48" s="347"/>
      <c r="EC48" s="347"/>
      <c r="ED48" s="347"/>
      <c r="EE48" s="347"/>
      <c r="EF48" s="347"/>
      <c r="EG48" s="347"/>
      <c r="EH48" s="347"/>
      <c r="EI48" s="347"/>
      <c r="EJ48" s="347"/>
      <c r="EK48" s="347"/>
      <c r="EL48" s="347"/>
      <c r="EM48" s="347"/>
      <c r="EN48" s="347"/>
      <c r="EO48" s="347"/>
      <c r="EP48" s="347"/>
      <c r="EQ48" s="347"/>
      <c r="ER48" s="347"/>
      <c r="ES48" s="347"/>
      <c r="ET48" s="347"/>
      <c r="EU48" s="347"/>
      <c r="EV48" s="347"/>
      <c r="EW48" s="347"/>
      <c r="EX48" s="347"/>
      <c r="EY48" s="347"/>
      <c r="EZ48" s="347"/>
      <c r="FA48" s="347"/>
      <c r="FB48" s="347"/>
      <c r="FC48" s="347"/>
      <c r="FD48" s="347"/>
      <c r="FE48" s="347"/>
      <c r="FF48" s="347"/>
      <c r="FG48" s="347"/>
      <c r="FH48" s="347"/>
      <c r="FI48" s="347"/>
      <c r="FJ48" s="347"/>
      <c r="FK48" s="347"/>
      <c r="FL48" s="347"/>
      <c r="FM48" s="347"/>
      <c r="FN48" s="347"/>
      <c r="FO48" s="347"/>
      <c r="FP48" s="347"/>
      <c r="FQ48" s="347"/>
      <c r="FR48" s="347"/>
      <c r="FS48" s="347"/>
      <c r="FT48" s="347"/>
      <c r="FU48" s="347"/>
      <c r="FV48" s="347"/>
      <c r="FW48" s="347"/>
      <c r="FX48" s="347"/>
      <c r="FY48" s="347"/>
      <c r="FZ48" s="347"/>
      <c r="GA48" s="347"/>
      <c r="GB48" s="347"/>
      <c r="GC48" s="347"/>
      <c r="GD48" s="347"/>
      <c r="GE48" s="347"/>
      <c r="GF48" s="347"/>
      <c r="GG48" s="347"/>
      <c r="GH48" s="347"/>
      <c r="GI48" s="347"/>
      <c r="GJ48" s="347"/>
      <c r="GK48" s="347"/>
      <c r="GL48" s="347"/>
      <c r="GM48" s="347"/>
      <c r="GN48" s="347"/>
      <c r="GO48" s="347"/>
      <c r="GP48" s="347"/>
      <c r="GQ48" s="347"/>
      <c r="GR48" s="347"/>
      <c r="GS48" s="347"/>
      <c r="GT48" s="347"/>
      <c r="GU48" s="347"/>
      <c r="GV48" s="347"/>
      <c r="GW48" s="347"/>
      <c r="GX48" s="347"/>
      <c r="GY48" s="347"/>
      <c r="GZ48" s="347"/>
      <c r="HA48" s="347"/>
      <c r="HB48" s="347"/>
      <c r="HC48" s="347"/>
      <c r="HD48" s="347"/>
      <c r="HE48" s="347"/>
      <c r="HF48" s="347"/>
      <c r="HG48" s="347"/>
      <c r="HH48" s="347"/>
      <c r="HI48" s="347"/>
      <c r="HJ48" s="347"/>
      <c r="HK48" s="347"/>
      <c r="HL48" s="347"/>
      <c r="HM48" s="347"/>
      <c r="HN48" s="347"/>
      <c r="HO48" s="347"/>
      <c r="HP48" s="347"/>
      <c r="HQ48" s="347"/>
      <c r="HR48" s="347"/>
      <c r="HS48" s="347"/>
      <c r="HT48" s="347"/>
      <c r="HU48" s="347"/>
      <c r="HV48" s="347"/>
      <c r="HW48" s="347"/>
      <c r="HX48" s="347"/>
      <c r="HY48" s="347"/>
      <c r="HZ48" s="347"/>
      <c r="IA48" s="347"/>
      <c r="IB48" s="347"/>
      <c r="IC48" s="347"/>
      <c r="ID48" s="347"/>
      <c r="IE48" s="347"/>
      <c r="IF48" s="347"/>
      <c r="IG48" s="347"/>
      <c r="IH48" s="347"/>
      <c r="II48" s="347"/>
      <c r="IJ48" s="347"/>
      <c r="IK48" s="347"/>
      <c r="IL48" s="347"/>
      <c r="IM48" s="347"/>
      <c r="IN48" s="347"/>
      <c r="IO48" s="347"/>
      <c r="IP48" s="347"/>
      <c r="IQ48" s="347"/>
      <c r="IR48" s="347"/>
      <c r="IS48" s="347"/>
      <c r="IT48" s="347"/>
      <c r="IU48" s="347"/>
      <c r="IV48" s="347"/>
    </row>
    <row r="49" spans="1:256" ht="18">
      <c r="A49" s="347"/>
      <c r="B49" s="347"/>
      <c r="C49" s="349"/>
      <c r="D49" s="347"/>
      <c r="E49" s="347"/>
      <c r="F49" s="347"/>
      <c r="G49" s="350"/>
      <c r="H49" s="347"/>
      <c r="I49" s="347"/>
      <c r="J49" s="347"/>
      <c r="K49" s="347"/>
      <c r="L49" s="347"/>
      <c r="M49" s="347"/>
      <c r="N49" s="347"/>
      <c r="O49" s="347"/>
      <c r="P49" s="347"/>
      <c r="Q49" s="347"/>
      <c r="R49" s="347"/>
      <c r="S49" s="347"/>
      <c r="T49" s="347"/>
      <c r="U49" s="347"/>
      <c r="V49" s="347"/>
      <c r="W49" s="347"/>
      <c r="X49" s="347"/>
      <c r="Y49" s="347"/>
      <c r="Z49" s="347"/>
      <c r="AA49" s="347"/>
      <c r="AB49" s="347"/>
      <c r="AC49" s="347"/>
      <c r="AD49" s="347"/>
      <c r="AE49" s="347"/>
      <c r="AF49" s="347"/>
      <c r="AG49" s="347"/>
      <c r="AH49" s="347"/>
      <c r="AI49" s="347"/>
      <c r="AJ49" s="347"/>
      <c r="AK49" s="347"/>
      <c r="AL49" s="347"/>
      <c r="AM49" s="347"/>
      <c r="AN49" s="347"/>
      <c r="AO49" s="347"/>
      <c r="AP49" s="347"/>
      <c r="AQ49" s="347"/>
      <c r="AR49" s="347"/>
      <c r="AS49" s="347"/>
      <c r="AT49" s="347"/>
      <c r="AU49" s="347"/>
      <c r="AV49" s="347"/>
      <c r="AW49" s="347"/>
      <c r="AX49" s="347"/>
      <c r="AY49" s="347"/>
      <c r="AZ49" s="347"/>
      <c r="BA49" s="347"/>
      <c r="BB49" s="347"/>
      <c r="BC49" s="347"/>
      <c r="BD49" s="347"/>
      <c r="BE49" s="347"/>
      <c r="BF49" s="347"/>
      <c r="BG49" s="347"/>
      <c r="BH49" s="347"/>
      <c r="BI49" s="347"/>
      <c r="BJ49" s="347"/>
      <c r="BK49" s="347"/>
      <c r="BL49" s="347"/>
      <c r="BM49" s="347"/>
      <c r="BN49" s="347"/>
      <c r="BO49" s="347"/>
      <c r="BP49" s="347"/>
      <c r="BQ49" s="347"/>
      <c r="BR49" s="347"/>
      <c r="BS49" s="347"/>
      <c r="BT49" s="347"/>
      <c r="BU49" s="347"/>
      <c r="BV49" s="347"/>
      <c r="BW49" s="347"/>
      <c r="BX49" s="347"/>
      <c r="BY49" s="347"/>
      <c r="BZ49" s="347"/>
      <c r="CA49" s="347"/>
      <c r="CB49" s="347"/>
      <c r="CC49" s="347"/>
      <c r="CD49" s="347"/>
      <c r="CE49" s="347"/>
      <c r="CF49" s="347"/>
      <c r="CG49" s="347"/>
      <c r="CH49" s="347"/>
      <c r="CI49" s="347"/>
      <c r="CJ49" s="347"/>
      <c r="CK49" s="347"/>
      <c r="CL49" s="347"/>
      <c r="CM49" s="347"/>
      <c r="CN49" s="347"/>
      <c r="CO49" s="347"/>
      <c r="CP49" s="347"/>
      <c r="CQ49" s="347"/>
      <c r="CR49" s="347"/>
      <c r="CS49" s="347"/>
      <c r="CT49" s="347"/>
      <c r="CU49" s="347"/>
      <c r="CV49" s="347"/>
      <c r="CW49" s="347"/>
      <c r="CX49" s="347"/>
      <c r="CY49" s="347"/>
      <c r="CZ49" s="347"/>
      <c r="DA49" s="347"/>
      <c r="DB49" s="347"/>
      <c r="DC49" s="347"/>
      <c r="DD49" s="347"/>
      <c r="DE49" s="347"/>
      <c r="DF49" s="347"/>
      <c r="DG49" s="347"/>
      <c r="DH49" s="347"/>
      <c r="DI49" s="347"/>
      <c r="DJ49" s="347"/>
      <c r="DK49" s="347"/>
      <c r="DL49" s="347"/>
      <c r="DM49" s="347"/>
      <c r="DN49" s="347"/>
      <c r="DO49" s="347"/>
      <c r="DP49" s="347"/>
      <c r="DQ49" s="347"/>
      <c r="DR49" s="347"/>
      <c r="DS49" s="347"/>
      <c r="DT49" s="347"/>
      <c r="DU49" s="347"/>
      <c r="DV49" s="347"/>
      <c r="DW49" s="347"/>
      <c r="DX49" s="347"/>
      <c r="DY49" s="347"/>
      <c r="DZ49" s="347"/>
      <c r="EA49" s="347"/>
      <c r="EB49" s="347"/>
      <c r="EC49" s="347"/>
      <c r="ED49" s="347"/>
      <c r="EE49" s="347"/>
      <c r="EF49" s="347"/>
      <c r="EG49" s="347"/>
      <c r="EH49" s="347"/>
      <c r="EI49" s="347"/>
      <c r="EJ49" s="347"/>
      <c r="EK49" s="347"/>
      <c r="EL49" s="347"/>
      <c r="EM49" s="347"/>
      <c r="EN49" s="347"/>
      <c r="EO49" s="347"/>
      <c r="EP49" s="347"/>
      <c r="EQ49" s="347"/>
      <c r="ER49" s="347"/>
      <c r="ES49" s="347"/>
      <c r="ET49" s="347"/>
      <c r="EU49" s="347"/>
      <c r="EV49" s="347"/>
      <c r="EW49" s="347"/>
      <c r="EX49" s="347"/>
      <c r="EY49" s="347"/>
      <c r="EZ49" s="347"/>
      <c r="FA49" s="347"/>
      <c r="FB49" s="347"/>
      <c r="FC49" s="347"/>
      <c r="FD49" s="347"/>
      <c r="FE49" s="347"/>
      <c r="FF49" s="347"/>
      <c r="FG49" s="347"/>
      <c r="FH49" s="347"/>
      <c r="FI49" s="347"/>
      <c r="FJ49" s="347"/>
      <c r="FK49" s="347"/>
      <c r="FL49" s="347"/>
      <c r="FM49" s="347"/>
      <c r="FN49" s="347"/>
      <c r="FO49" s="347"/>
      <c r="FP49" s="347"/>
      <c r="FQ49" s="347"/>
      <c r="FR49" s="347"/>
      <c r="FS49" s="347"/>
      <c r="FT49" s="347"/>
      <c r="FU49" s="347"/>
      <c r="FV49" s="347"/>
      <c r="FW49" s="347"/>
      <c r="FX49" s="347"/>
      <c r="FY49" s="347"/>
      <c r="FZ49" s="347"/>
      <c r="GA49" s="347"/>
      <c r="GB49" s="347"/>
      <c r="GC49" s="347"/>
      <c r="GD49" s="347"/>
      <c r="GE49" s="347"/>
      <c r="GF49" s="347"/>
      <c r="GG49" s="347"/>
      <c r="GH49" s="347"/>
      <c r="GI49" s="347"/>
      <c r="GJ49" s="347"/>
      <c r="GK49" s="347"/>
      <c r="GL49" s="347"/>
      <c r="GM49" s="347"/>
      <c r="GN49" s="347"/>
      <c r="GO49" s="347"/>
      <c r="GP49" s="347"/>
      <c r="GQ49" s="347"/>
      <c r="GR49" s="347"/>
      <c r="GS49" s="347"/>
      <c r="GT49" s="347"/>
      <c r="GU49" s="347"/>
      <c r="GV49" s="347"/>
      <c r="GW49" s="347"/>
      <c r="GX49" s="347"/>
      <c r="GY49" s="347"/>
      <c r="GZ49" s="347"/>
      <c r="HA49" s="347"/>
      <c r="HB49" s="347"/>
      <c r="HC49" s="347"/>
      <c r="HD49" s="347"/>
      <c r="HE49" s="347"/>
      <c r="HF49" s="347"/>
      <c r="HG49" s="347"/>
      <c r="HH49" s="347"/>
      <c r="HI49" s="347"/>
      <c r="HJ49" s="347"/>
      <c r="HK49" s="347"/>
      <c r="HL49" s="347"/>
      <c r="HM49" s="347"/>
      <c r="HN49" s="347"/>
      <c r="HO49" s="347"/>
      <c r="HP49" s="347"/>
      <c r="HQ49" s="347"/>
      <c r="HR49" s="347"/>
      <c r="HS49" s="347"/>
      <c r="HT49" s="347"/>
      <c r="HU49" s="347"/>
      <c r="HV49" s="347"/>
      <c r="HW49" s="347"/>
      <c r="HX49" s="347"/>
      <c r="HY49" s="347"/>
      <c r="HZ49" s="347"/>
      <c r="IA49" s="347"/>
      <c r="IB49" s="347"/>
      <c r="IC49" s="347"/>
      <c r="ID49" s="347"/>
      <c r="IE49" s="347"/>
      <c r="IF49" s="347"/>
      <c r="IG49" s="347"/>
      <c r="IH49" s="347"/>
      <c r="II49" s="347"/>
      <c r="IJ49" s="347"/>
      <c r="IK49" s="347"/>
      <c r="IL49" s="347"/>
      <c r="IM49" s="347"/>
      <c r="IN49" s="347"/>
      <c r="IO49" s="347"/>
      <c r="IP49" s="347"/>
      <c r="IQ49" s="347"/>
      <c r="IR49" s="347"/>
      <c r="IS49" s="347"/>
      <c r="IT49" s="347"/>
      <c r="IU49" s="347"/>
      <c r="IV49" s="347"/>
    </row>
    <row r="50" spans="1:256" ht="18">
      <c r="A50" s="347"/>
      <c r="B50" s="347"/>
      <c r="C50" s="349"/>
      <c r="D50" s="347"/>
      <c r="E50" s="347"/>
      <c r="F50" s="347"/>
      <c r="G50" s="350"/>
      <c r="H50" s="347"/>
      <c r="I50" s="347"/>
      <c r="J50" s="347"/>
      <c r="K50" s="347"/>
      <c r="L50" s="347"/>
      <c r="M50" s="347"/>
      <c r="N50" s="347"/>
      <c r="O50" s="347"/>
      <c r="P50" s="347"/>
      <c r="Q50" s="347"/>
      <c r="R50" s="347"/>
      <c r="S50" s="347"/>
      <c r="T50" s="347"/>
      <c r="U50" s="347"/>
      <c r="V50" s="347"/>
      <c r="W50" s="347"/>
      <c r="X50" s="347"/>
      <c r="Y50" s="347"/>
      <c r="Z50" s="347"/>
      <c r="AA50" s="347"/>
      <c r="AB50" s="347"/>
      <c r="AC50" s="347"/>
      <c r="AD50" s="347"/>
      <c r="AE50" s="347"/>
      <c r="AF50" s="347"/>
      <c r="AG50" s="347"/>
      <c r="AH50" s="347"/>
      <c r="AI50" s="347"/>
      <c r="AJ50" s="347"/>
      <c r="AK50" s="347"/>
      <c r="AL50" s="347"/>
      <c r="AM50" s="347"/>
      <c r="AN50" s="347"/>
      <c r="AO50" s="347"/>
      <c r="AP50" s="347"/>
      <c r="AQ50" s="347"/>
      <c r="AR50" s="347"/>
      <c r="AS50" s="347"/>
      <c r="AT50" s="347"/>
      <c r="AU50" s="347"/>
      <c r="AV50" s="347"/>
      <c r="AW50" s="347"/>
      <c r="AX50" s="347"/>
      <c r="AY50" s="347"/>
      <c r="AZ50" s="347"/>
      <c r="BA50" s="347"/>
      <c r="BB50" s="347"/>
      <c r="BC50" s="347"/>
      <c r="BD50" s="347"/>
      <c r="BE50" s="347"/>
      <c r="BF50" s="347"/>
      <c r="BG50" s="347"/>
      <c r="BH50" s="347"/>
      <c r="BI50" s="347"/>
      <c r="BJ50" s="347"/>
      <c r="BK50" s="347"/>
      <c r="BL50" s="347"/>
      <c r="BM50" s="347"/>
      <c r="BN50" s="347"/>
      <c r="BO50" s="347"/>
      <c r="BP50" s="347"/>
      <c r="BQ50" s="347"/>
      <c r="BR50" s="347"/>
      <c r="BS50" s="347"/>
      <c r="BT50" s="347"/>
      <c r="BU50" s="347"/>
      <c r="BV50" s="347"/>
      <c r="BW50" s="347"/>
      <c r="BX50" s="347"/>
      <c r="BY50" s="347"/>
      <c r="BZ50" s="347"/>
      <c r="CA50" s="347"/>
      <c r="CB50" s="347"/>
      <c r="CC50" s="347"/>
      <c r="CD50" s="347"/>
      <c r="CE50" s="347"/>
      <c r="CF50" s="347"/>
      <c r="CG50" s="347"/>
      <c r="CH50" s="347"/>
      <c r="CI50" s="347"/>
      <c r="CJ50" s="347"/>
      <c r="CK50" s="347"/>
      <c r="CL50" s="347"/>
      <c r="CM50" s="347"/>
      <c r="CN50" s="347"/>
      <c r="CO50" s="347"/>
      <c r="CP50" s="347"/>
      <c r="CQ50" s="347"/>
      <c r="CR50" s="347"/>
      <c r="CS50" s="347"/>
      <c r="CT50" s="347"/>
      <c r="CU50" s="347"/>
      <c r="CV50" s="347"/>
      <c r="CW50" s="347"/>
      <c r="CX50" s="347"/>
      <c r="CY50" s="347"/>
      <c r="CZ50" s="347"/>
      <c r="DA50" s="347"/>
      <c r="DB50" s="347"/>
      <c r="DC50" s="347"/>
      <c r="DD50" s="347"/>
      <c r="DE50" s="347"/>
      <c r="DF50" s="347"/>
      <c r="DG50" s="347"/>
      <c r="DH50" s="347"/>
      <c r="DI50" s="347"/>
      <c r="DJ50" s="347"/>
      <c r="DK50" s="347"/>
      <c r="DL50" s="347"/>
      <c r="DM50" s="347"/>
      <c r="DN50" s="347"/>
      <c r="DO50" s="347"/>
      <c r="DP50" s="347"/>
      <c r="DQ50" s="347"/>
      <c r="DR50" s="347"/>
      <c r="DS50" s="347"/>
      <c r="DT50" s="347"/>
      <c r="DU50" s="347"/>
      <c r="DV50" s="347"/>
      <c r="DW50" s="347"/>
      <c r="DX50" s="347"/>
      <c r="DY50" s="347"/>
      <c r="DZ50" s="347"/>
      <c r="EA50" s="347"/>
      <c r="EB50" s="347"/>
      <c r="EC50" s="347"/>
      <c r="ED50" s="347"/>
      <c r="EE50" s="347"/>
      <c r="EF50" s="347"/>
      <c r="EG50" s="347"/>
      <c r="EH50" s="347"/>
      <c r="EI50" s="347"/>
      <c r="EJ50" s="347"/>
      <c r="EK50" s="347"/>
      <c r="EL50" s="347"/>
      <c r="EM50" s="347"/>
      <c r="EN50" s="347"/>
      <c r="EO50" s="347"/>
      <c r="EP50" s="347"/>
      <c r="EQ50" s="347"/>
      <c r="ER50" s="347"/>
      <c r="ES50" s="347"/>
      <c r="ET50" s="347"/>
      <c r="EU50" s="347"/>
      <c r="EV50" s="347"/>
      <c r="EW50" s="347"/>
      <c r="EX50" s="347"/>
      <c r="EY50" s="347"/>
      <c r="EZ50" s="347"/>
      <c r="FA50" s="347"/>
      <c r="FB50" s="347"/>
      <c r="FC50" s="347"/>
      <c r="FD50" s="347"/>
      <c r="FE50" s="347"/>
      <c r="FF50" s="347"/>
      <c r="FG50" s="347"/>
      <c r="FH50" s="347"/>
      <c r="FI50" s="347"/>
      <c r="FJ50" s="347"/>
      <c r="FK50" s="347"/>
      <c r="FL50" s="347"/>
      <c r="FM50" s="347"/>
      <c r="FN50" s="347"/>
      <c r="FO50" s="347"/>
      <c r="FP50" s="347"/>
      <c r="FQ50" s="347"/>
      <c r="FR50" s="347"/>
      <c r="FS50" s="347"/>
      <c r="FT50" s="347"/>
      <c r="FU50" s="347"/>
      <c r="FV50" s="347"/>
      <c r="FW50" s="347"/>
      <c r="FX50" s="347"/>
      <c r="FY50" s="347"/>
      <c r="FZ50" s="347"/>
      <c r="GA50" s="347"/>
      <c r="GB50" s="347"/>
      <c r="GC50" s="347"/>
      <c r="GD50" s="347"/>
      <c r="GE50" s="347"/>
      <c r="GF50" s="347"/>
      <c r="GG50" s="347"/>
      <c r="GH50" s="347"/>
      <c r="GI50" s="347"/>
      <c r="GJ50" s="347"/>
      <c r="GK50" s="347"/>
      <c r="GL50" s="347"/>
      <c r="GM50" s="347"/>
      <c r="GN50" s="347"/>
      <c r="GO50" s="347"/>
      <c r="GP50" s="347"/>
      <c r="GQ50" s="347"/>
      <c r="GR50" s="347"/>
      <c r="GS50" s="347"/>
      <c r="GT50" s="347"/>
      <c r="GU50" s="347"/>
      <c r="GV50" s="347"/>
      <c r="GW50" s="347"/>
      <c r="GX50" s="347"/>
      <c r="GY50" s="347"/>
      <c r="GZ50" s="347"/>
      <c r="HA50" s="347"/>
      <c r="HB50" s="347"/>
      <c r="HC50" s="347"/>
      <c r="HD50" s="347"/>
      <c r="HE50" s="347"/>
      <c r="HF50" s="347"/>
      <c r="HG50" s="347"/>
      <c r="HH50" s="347"/>
      <c r="HI50" s="347"/>
      <c r="HJ50" s="347"/>
      <c r="HK50" s="347"/>
      <c r="HL50" s="347"/>
      <c r="HM50" s="347"/>
      <c r="HN50" s="347"/>
      <c r="HO50" s="347"/>
      <c r="HP50" s="347"/>
      <c r="HQ50" s="347"/>
      <c r="HR50" s="347"/>
      <c r="HS50" s="347"/>
      <c r="HT50" s="347"/>
      <c r="HU50" s="347"/>
      <c r="HV50" s="347"/>
      <c r="HW50" s="347"/>
      <c r="HX50" s="347"/>
      <c r="HY50" s="347"/>
      <c r="HZ50" s="347"/>
      <c r="IA50" s="347"/>
      <c r="IB50" s="347"/>
      <c r="IC50" s="347"/>
      <c r="ID50" s="347"/>
      <c r="IE50" s="347"/>
      <c r="IF50" s="347"/>
      <c r="IG50" s="347"/>
      <c r="IH50" s="347"/>
      <c r="II50" s="347"/>
      <c r="IJ50" s="347"/>
      <c r="IK50" s="347"/>
      <c r="IL50" s="347"/>
      <c r="IM50" s="347"/>
      <c r="IN50" s="347"/>
      <c r="IO50" s="347"/>
      <c r="IP50" s="347"/>
      <c r="IQ50" s="347"/>
      <c r="IR50" s="347"/>
      <c r="IS50" s="347"/>
      <c r="IT50" s="347"/>
      <c r="IU50" s="347"/>
      <c r="IV50" s="347"/>
    </row>
    <row r="51" spans="1:256" ht="18">
      <c r="A51" s="347"/>
      <c r="B51" s="347"/>
      <c r="C51" s="349"/>
      <c r="D51" s="347"/>
      <c r="E51" s="347"/>
      <c r="F51" s="347"/>
      <c r="G51" s="350"/>
      <c r="H51" s="347"/>
      <c r="I51" s="347"/>
      <c r="J51" s="347"/>
      <c r="K51" s="347"/>
      <c r="L51" s="347"/>
      <c r="M51" s="347"/>
      <c r="N51" s="347"/>
      <c r="O51" s="347"/>
      <c r="P51" s="347"/>
      <c r="Q51" s="347"/>
      <c r="R51" s="347"/>
      <c r="S51" s="347"/>
      <c r="T51" s="347"/>
      <c r="U51" s="347"/>
      <c r="V51" s="347"/>
      <c r="W51" s="347"/>
      <c r="X51" s="347"/>
      <c r="Y51" s="347"/>
      <c r="Z51" s="347"/>
      <c r="AA51" s="347"/>
      <c r="AB51" s="347"/>
      <c r="AC51" s="347"/>
      <c r="AD51" s="347"/>
      <c r="AE51" s="347"/>
      <c r="AF51" s="347"/>
      <c r="AG51" s="347"/>
      <c r="AH51" s="347"/>
      <c r="AI51" s="347"/>
      <c r="AJ51" s="347"/>
      <c r="AK51" s="347"/>
      <c r="AL51" s="347"/>
      <c r="AM51" s="347"/>
      <c r="AN51" s="347"/>
      <c r="AO51" s="347"/>
      <c r="AP51" s="347"/>
      <c r="AQ51" s="347"/>
      <c r="AR51" s="347"/>
      <c r="AS51" s="347"/>
      <c r="AT51" s="347"/>
      <c r="AU51" s="347"/>
      <c r="AV51" s="347"/>
      <c r="AW51" s="347"/>
      <c r="AX51" s="347"/>
      <c r="AY51" s="347"/>
      <c r="AZ51" s="347"/>
      <c r="BA51" s="347"/>
      <c r="BB51" s="347"/>
      <c r="BC51" s="347"/>
      <c r="BD51" s="347"/>
      <c r="BE51" s="347"/>
      <c r="BF51" s="347"/>
      <c r="BG51" s="347"/>
      <c r="BH51" s="347"/>
      <c r="BI51" s="347"/>
      <c r="BJ51" s="347"/>
      <c r="BK51" s="347"/>
      <c r="BL51" s="347"/>
      <c r="BM51" s="347"/>
      <c r="BN51" s="347"/>
      <c r="BO51" s="347"/>
      <c r="BP51" s="347"/>
      <c r="BQ51" s="347"/>
      <c r="BR51" s="347"/>
      <c r="BS51" s="347"/>
      <c r="BT51" s="347"/>
      <c r="BU51" s="347"/>
      <c r="BV51" s="347"/>
      <c r="BW51" s="347"/>
      <c r="BX51" s="347"/>
      <c r="BY51" s="347"/>
      <c r="BZ51" s="347"/>
      <c r="CA51" s="347"/>
      <c r="CB51" s="347"/>
      <c r="CC51" s="347"/>
      <c r="CD51" s="347"/>
      <c r="CE51" s="347"/>
      <c r="CF51" s="347"/>
      <c r="CG51" s="347"/>
      <c r="CH51" s="347"/>
      <c r="CI51" s="347"/>
      <c r="CJ51" s="347"/>
      <c r="CK51" s="347"/>
      <c r="CL51" s="347"/>
      <c r="CM51" s="347"/>
      <c r="CN51" s="347"/>
      <c r="CO51" s="347"/>
      <c r="CP51" s="347"/>
      <c r="CQ51" s="347"/>
      <c r="CR51" s="347"/>
      <c r="CS51" s="347"/>
      <c r="CT51" s="347"/>
      <c r="CU51" s="347"/>
      <c r="CV51" s="347"/>
      <c r="CW51" s="347"/>
      <c r="CX51" s="347"/>
      <c r="CY51" s="347"/>
      <c r="CZ51" s="347"/>
      <c r="DA51" s="347"/>
      <c r="DB51" s="347"/>
      <c r="DC51" s="347"/>
      <c r="DD51" s="347"/>
      <c r="DE51" s="347"/>
      <c r="DF51" s="347"/>
      <c r="DG51" s="347"/>
      <c r="DH51" s="347"/>
      <c r="DI51" s="347"/>
      <c r="DJ51" s="347"/>
      <c r="DK51" s="347"/>
      <c r="DL51" s="347"/>
      <c r="DM51" s="347"/>
      <c r="DN51" s="347"/>
      <c r="DO51" s="347"/>
      <c r="DP51" s="347"/>
      <c r="DQ51" s="347"/>
      <c r="DR51" s="347"/>
      <c r="DS51" s="347"/>
      <c r="DT51" s="347"/>
      <c r="DU51" s="347"/>
      <c r="DV51" s="347"/>
      <c r="DW51" s="347"/>
      <c r="DX51" s="347"/>
      <c r="DY51" s="347"/>
      <c r="DZ51" s="347"/>
      <c r="EA51" s="347"/>
      <c r="EB51" s="347"/>
      <c r="EC51" s="347"/>
      <c r="ED51" s="347"/>
      <c r="EE51" s="347"/>
      <c r="EF51" s="347"/>
      <c r="EG51" s="347"/>
      <c r="EH51" s="347"/>
      <c r="EI51" s="347"/>
      <c r="EJ51" s="347"/>
      <c r="EK51" s="347"/>
      <c r="EL51" s="347"/>
      <c r="EM51" s="347"/>
      <c r="EN51" s="347"/>
      <c r="EO51" s="347"/>
      <c r="EP51" s="347"/>
      <c r="EQ51" s="347"/>
      <c r="ER51" s="347"/>
      <c r="ES51" s="347"/>
      <c r="ET51" s="347"/>
      <c r="EU51" s="347"/>
      <c r="EV51" s="347"/>
      <c r="EW51" s="347"/>
      <c r="EX51" s="347"/>
      <c r="EY51" s="347"/>
      <c r="EZ51" s="347"/>
      <c r="FA51" s="347"/>
      <c r="FB51" s="347"/>
      <c r="FC51" s="347"/>
      <c r="FD51" s="347"/>
      <c r="FE51" s="347"/>
      <c r="FF51" s="347"/>
      <c r="FG51" s="347"/>
      <c r="FH51" s="347"/>
      <c r="FI51" s="347"/>
      <c r="FJ51" s="347"/>
      <c r="FK51" s="347"/>
      <c r="FL51" s="347"/>
      <c r="FM51" s="347"/>
      <c r="FN51" s="347"/>
      <c r="FO51" s="347"/>
      <c r="FP51" s="347"/>
      <c r="FQ51" s="347"/>
      <c r="FR51" s="347"/>
      <c r="FS51" s="347"/>
      <c r="FT51" s="347"/>
      <c r="FU51" s="347"/>
      <c r="FV51" s="347"/>
      <c r="FW51" s="347"/>
      <c r="FX51" s="347"/>
      <c r="FY51" s="347"/>
      <c r="FZ51" s="347"/>
      <c r="GA51" s="347"/>
      <c r="GB51" s="347"/>
      <c r="GC51" s="347"/>
      <c r="GD51" s="347"/>
      <c r="GE51" s="347"/>
      <c r="GF51" s="347"/>
      <c r="GG51" s="347"/>
      <c r="GH51" s="347"/>
      <c r="GI51" s="347"/>
      <c r="GJ51" s="347"/>
      <c r="GK51" s="347"/>
      <c r="GL51" s="347"/>
      <c r="GM51" s="347"/>
      <c r="GN51" s="347"/>
      <c r="GO51" s="347"/>
      <c r="GP51" s="347"/>
      <c r="GQ51" s="347"/>
      <c r="GR51" s="347"/>
      <c r="GS51" s="347"/>
      <c r="GT51" s="347"/>
      <c r="GU51" s="347"/>
      <c r="GV51" s="347"/>
      <c r="GW51" s="347"/>
      <c r="GX51" s="347"/>
      <c r="GY51" s="347"/>
      <c r="GZ51" s="347"/>
      <c r="HA51" s="347"/>
      <c r="HB51" s="347"/>
      <c r="HC51" s="347"/>
      <c r="HD51" s="347"/>
      <c r="HE51" s="347"/>
      <c r="HF51" s="347"/>
      <c r="HG51" s="347"/>
      <c r="HH51" s="347"/>
      <c r="HI51" s="347"/>
      <c r="HJ51" s="347"/>
      <c r="HK51" s="347"/>
      <c r="HL51" s="347"/>
      <c r="HM51" s="347"/>
      <c r="HN51" s="347"/>
      <c r="HO51" s="347"/>
      <c r="HP51" s="347"/>
      <c r="HQ51" s="347"/>
      <c r="HR51" s="347"/>
      <c r="HS51" s="347"/>
      <c r="HT51" s="347"/>
      <c r="HU51" s="347"/>
      <c r="HV51" s="347"/>
      <c r="HW51" s="347"/>
      <c r="HX51" s="347"/>
      <c r="HY51" s="347"/>
      <c r="HZ51" s="347"/>
      <c r="IA51" s="347"/>
      <c r="IB51" s="347"/>
      <c r="IC51" s="347"/>
      <c r="ID51" s="347"/>
      <c r="IE51" s="347"/>
      <c r="IF51" s="347"/>
      <c r="IG51" s="347"/>
      <c r="IH51" s="347"/>
      <c r="II51" s="347"/>
      <c r="IJ51" s="347"/>
      <c r="IK51" s="347"/>
      <c r="IL51" s="347"/>
      <c r="IM51" s="347"/>
      <c r="IN51" s="347"/>
      <c r="IO51" s="347"/>
      <c r="IP51" s="347"/>
      <c r="IQ51" s="347"/>
      <c r="IR51" s="347"/>
      <c r="IS51" s="347"/>
      <c r="IT51" s="347"/>
      <c r="IU51" s="347"/>
      <c r="IV51" s="347"/>
    </row>
    <row r="52" spans="1:256">
      <c r="C52" s="316"/>
    </row>
    <row r="53" spans="1:256">
      <c r="C53" s="351"/>
    </row>
    <row r="54" spans="1:256">
      <c r="A54" s="352" t="s">
        <v>324</v>
      </c>
      <c r="C54" s="351"/>
      <c r="D54" s="500" t="s">
        <v>571</v>
      </c>
      <c r="E54" s="351"/>
      <c r="G54" s="299" t="s">
        <v>293</v>
      </c>
    </row>
    <row r="55" spans="1:256">
      <c r="A55" s="353" t="s">
        <v>325</v>
      </c>
      <c r="B55" s="354"/>
      <c r="C55" s="354"/>
      <c r="D55" s="355" t="s">
        <v>326</v>
      </c>
      <c r="G55" s="355" t="s">
        <v>4</v>
      </c>
    </row>
    <row r="56" spans="1:256">
      <c r="B56" s="354"/>
      <c r="C56" s="354"/>
      <c r="D56" s="500" t="s">
        <v>570</v>
      </c>
      <c r="E56" s="356"/>
      <c r="F56" s="356"/>
      <c r="G56" s="357"/>
    </row>
    <row r="57" spans="1:256">
      <c r="A57" s="353" t="s">
        <v>327</v>
      </c>
      <c r="B57" s="354"/>
      <c r="C57" s="358"/>
      <c r="D57" s="359"/>
      <c r="E57" s="356"/>
      <c r="F57" s="356"/>
      <c r="G57" s="360"/>
    </row>
    <row r="58" spans="1:256">
      <c r="A58" s="212"/>
      <c r="B58" s="212"/>
      <c r="C58" s="212"/>
      <c r="D58" s="212"/>
      <c r="E58" s="212"/>
      <c r="F58" s="212"/>
      <c r="G58" s="212"/>
      <c r="H58" s="212"/>
      <c r="I58" s="212"/>
      <c r="J58" s="212"/>
      <c r="K58" s="212"/>
      <c r="L58" s="212"/>
    </row>
    <row r="60" spans="1:256">
      <c r="A60" s="212"/>
    </row>
  </sheetData>
  <mergeCells count="2">
    <mergeCell ref="A9:H9"/>
    <mergeCell ref="A11:H11"/>
  </mergeCells>
  <phoneticPr fontId="9" type="noConversion"/>
  <printOptions horizontalCentered="1" verticalCentered="1"/>
  <pageMargins left="0.82677165354330717" right="0.78740157480314965" top="0.15748031496062992" bottom="0.74803149606299213" header="0.51181102362204722" footer="0.78740157480314965"/>
  <pageSetup scale="67" firstPageNumber="0" orientation="landscape" r:id="rId1"/>
  <headerFooter alignWithMargins="0">
    <oddFooter>&amp;C1</oddFooter>
  </headerFooter>
  <ignoredErrors>
    <ignoredError sqref="H28" formula="1"/>
  </ignoredError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>
  <dimension ref="A6:IV562"/>
  <sheetViews>
    <sheetView topLeftCell="B190" workbookViewId="0">
      <selection activeCell="J17" sqref="J17"/>
    </sheetView>
  </sheetViews>
  <sheetFormatPr baseColWidth="10" defaultRowHeight="12.75"/>
  <cols>
    <col min="1" max="1" width="0.42578125" style="743" hidden="1" customWidth="1"/>
    <col min="2" max="2" width="49.85546875" style="744" customWidth="1"/>
    <col min="3" max="3" width="14.7109375" style="744" customWidth="1"/>
    <col min="4" max="4" width="14.7109375" style="744" hidden="1" customWidth="1"/>
    <col min="5" max="5" width="14.7109375" style="745" customWidth="1"/>
    <col min="6" max="6" width="14.7109375" style="743" customWidth="1"/>
    <col min="7" max="7" width="14.140625" style="743" customWidth="1"/>
    <col min="8" max="8" width="13.7109375" style="743" bestFit="1" customWidth="1"/>
    <col min="9" max="256" width="11.42578125" style="743"/>
    <col min="257" max="257" width="0" style="743" hidden="1" customWidth="1"/>
    <col min="258" max="258" width="49.85546875" style="743" customWidth="1"/>
    <col min="259" max="259" width="14.7109375" style="743" customWidth="1"/>
    <col min="260" max="260" width="0" style="743" hidden="1" customWidth="1"/>
    <col min="261" max="262" width="14.7109375" style="743" customWidth="1"/>
    <col min="263" max="263" width="14.140625" style="743" customWidth="1"/>
    <col min="264" max="264" width="13.7109375" style="743" bestFit="1" customWidth="1"/>
    <col min="265" max="512" width="11.42578125" style="743"/>
    <col min="513" max="513" width="0" style="743" hidden="1" customWidth="1"/>
    <col min="514" max="514" width="49.85546875" style="743" customWidth="1"/>
    <col min="515" max="515" width="14.7109375" style="743" customWidth="1"/>
    <col min="516" max="516" width="0" style="743" hidden="1" customWidth="1"/>
    <col min="517" max="518" width="14.7109375" style="743" customWidth="1"/>
    <col min="519" max="519" width="14.140625" style="743" customWidth="1"/>
    <col min="520" max="520" width="13.7109375" style="743" bestFit="1" customWidth="1"/>
    <col min="521" max="768" width="11.42578125" style="743"/>
    <col min="769" max="769" width="0" style="743" hidden="1" customWidth="1"/>
    <col min="770" max="770" width="49.85546875" style="743" customWidth="1"/>
    <col min="771" max="771" width="14.7109375" style="743" customWidth="1"/>
    <col min="772" max="772" width="0" style="743" hidden="1" customWidth="1"/>
    <col min="773" max="774" width="14.7109375" style="743" customWidth="1"/>
    <col min="775" max="775" width="14.140625" style="743" customWidth="1"/>
    <col min="776" max="776" width="13.7109375" style="743" bestFit="1" customWidth="1"/>
    <col min="777" max="1024" width="11.42578125" style="743"/>
    <col min="1025" max="1025" width="0" style="743" hidden="1" customWidth="1"/>
    <col min="1026" max="1026" width="49.85546875" style="743" customWidth="1"/>
    <col min="1027" max="1027" width="14.7109375" style="743" customWidth="1"/>
    <col min="1028" max="1028" width="0" style="743" hidden="1" customWidth="1"/>
    <col min="1029" max="1030" width="14.7109375" style="743" customWidth="1"/>
    <col min="1031" max="1031" width="14.140625" style="743" customWidth="1"/>
    <col min="1032" max="1032" width="13.7109375" style="743" bestFit="1" customWidth="1"/>
    <col min="1033" max="1280" width="11.42578125" style="743"/>
    <col min="1281" max="1281" width="0" style="743" hidden="1" customWidth="1"/>
    <col min="1282" max="1282" width="49.85546875" style="743" customWidth="1"/>
    <col min="1283" max="1283" width="14.7109375" style="743" customWidth="1"/>
    <col min="1284" max="1284" width="0" style="743" hidden="1" customWidth="1"/>
    <col min="1285" max="1286" width="14.7109375" style="743" customWidth="1"/>
    <col min="1287" max="1287" width="14.140625" style="743" customWidth="1"/>
    <col min="1288" max="1288" width="13.7109375" style="743" bestFit="1" customWidth="1"/>
    <col min="1289" max="1536" width="11.42578125" style="743"/>
    <col min="1537" max="1537" width="0" style="743" hidden="1" customWidth="1"/>
    <col min="1538" max="1538" width="49.85546875" style="743" customWidth="1"/>
    <col min="1539" max="1539" width="14.7109375" style="743" customWidth="1"/>
    <col min="1540" max="1540" width="0" style="743" hidden="1" customWidth="1"/>
    <col min="1541" max="1542" width="14.7109375" style="743" customWidth="1"/>
    <col min="1543" max="1543" width="14.140625" style="743" customWidth="1"/>
    <col min="1544" max="1544" width="13.7109375" style="743" bestFit="1" customWidth="1"/>
    <col min="1545" max="1792" width="11.42578125" style="743"/>
    <col min="1793" max="1793" width="0" style="743" hidden="1" customWidth="1"/>
    <col min="1794" max="1794" width="49.85546875" style="743" customWidth="1"/>
    <col min="1795" max="1795" width="14.7109375" style="743" customWidth="1"/>
    <col min="1796" max="1796" width="0" style="743" hidden="1" customWidth="1"/>
    <col min="1797" max="1798" width="14.7109375" style="743" customWidth="1"/>
    <col min="1799" max="1799" width="14.140625" style="743" customWidth="1"/>
    <col min="1800" max="1800" width="13.7109375" style="743" bestFit="1" customWidth="1"/>
    <col min="1801" max="2048" width="11.42578125" style="743"/>
    <col min="2049" max="2049" width="0" style="743" hidden="1" customWidth="1"/>
    <col min="2050" max="2050" width="49.85546875" style="743" customWidth="1"/>
    <col min="2051" max="2051" width="14.7109375" style="743" customWidth="1"/>
    <col min="2052" max="2052" width="0" style="743" hidden="1" customWidth="1"/>
    <col min="2053" max="2054" width="14.7109375" style="743" customWidth="1"/>
    <col min="2055" max="2055" width="14.140625" style="743" customWidth="1"/>
    <col min="2056" max="2056" width="13.7109375" style="743" bestFit="1" customWidth="1"/>
    <col min="2057" max="2304" width="11.42578125" style="743"/>
    <col min="2305" max="2305" width="0" style="743" hidden="1" customWidth="1"/>
    <col min="2306" max="2306" width="49.85546875" style="743" customWidth="1"/>
    <col min="2307" max="2307" width="14.7109375" style="743" customWidth="1"/>
    <col min="2308" max="2308" width="0" style="743" hidden="1" customWidth="1"/>
    <col min="2309" max="2310" width="14.7109375" style="743" customWidth="1"/>
    <col min="2311" max="2311" width="14.140625" style="743" customWidth="1"/>
    <col min="2312" max="2312" width="13.7109375" style="743" bestFit="1" customWidth="1"/>
    <col min="2313" max="2560" width="11.42578125" style="743"/>
    <col min="2561" max="2561" width="0" style="743" hidden="1" customWidth="1"/>
    <col min="2562" max="2562" width="49.85546875" style="743" customWidth="1"/>
    <col min="2563" max="2563" width="14.7109375" style="743" customWidth="1"/>
    <col min="2564" max="2564" width="0" style="743" hidden="1" customWidth="1"/>
    <col min="2565" max="2566" width="14.7109375" style="743" customWidth="1"/>
    <col min="2567" max="2567" width="14.140625" style="743" customWidth="1"/>
    <col min="2568" max="2568" width="13.7109375" style="743" bestFit="1" customWidth="1"/>
    <col min="2569" max="2816" width="11.42578125" style="743"/>
    <col min="2817" max="2817" width="0" style="743" hidden="1" customWidth="1"/>
    <col min="2818" max="2818" width="49.85546875" style="743" customWidth="1"/>
    <col min="2819" max="2819" width="14.7109375" style="743" customWidth="1"/>
    <col min="2820" max="2820" width="0" style="743" hidden="1" customWidth="1"/>
    <col min="2821" max="2822" width="14.7109375" style="743" customWidth="1"/>
    <col min="2823" max="2823" width="14.140625" style="743" customWidth="1"/>
    <col min="2824" max="2824" width="13.7109375" style="743" bestFit="1" customWidth="1"/>
    <col min="2825" max="3072" width="11.42578125" style="743"/>
    <col min="3073" max="3073" width="0" style="743" hidden="1" customWidth="1"/>
    <col min="3074" max="3074" width="49.85546875" style="743" customWidth="1"/>
    <col min="3075" max="3075" width="14.7109375" style="743" customWidth="1"/>
    <col min="3076" max="3076" width="0" style="743" hidden="1" customWidth="1"/>
    <col min="3077" max="3078" width="14.7109375" style="743" customWidth="1"/>
    <col min="3079" max="3079" width="14.140625" style="743" customWidth="1"/>
    <col min="3080" max="3080" width="13.7109375" style="743" bestFit="1" customWidth="1"/>
    <col min="3081" max="3328" width="11.42578125" style="743"/>
    <col min="3329" max="3329" width="0" style="743" hidden="1" customWidth="1"/>
    <col min="3330" max="3330" width="49.85546875" style="743" customWidth="1"/>
    <col min="3331" max="3331" width="14.7109375" style="743" customWidth="1"/>
    <col min="3332" max="3332" width="0" style="743" hidden="1" customWidth="1"/>
    <col min="3333" max="3334" width="14.7109375" style="743" customWidth="1"/>
    <col min="3335" max="3335" width="14.140625" style="743" customWidth="1"/>
    <col min="3336" max="3336" width="13.7109375" style="743" bestFit="1" customWidth="1"/>
    <col min="3337" max="3584" width="11.42578125" style="743"/>
    <col min="3585" max="3585" width="0" style="743" hidden="1" customWidth="1"/>
    <col min="3586" max="3586" width="49.85546875" style="743" customWidth="1"/>
    <col min="3587" max="3587" width="14.7109375" style="743" customWidth="1"/>
    <col min="3588" max="3588" width="0" style="743" hidden="1" customWidth="1"/>
    <col min="3589" max="3590" width="14.7109375" style="743" customWidth="1"/>
    <col min="3591" max="3591" width="14.140625" style="743" customWidth="1"/>
    <col min="3592" max="3592" width="13.7109375" style="743" bestFit="1" customWidth="1"/>
    <col min="3593" max="3840" width="11.42578125" style="743"/>
    <col min="3841" max="3841" width="0" style="743" hidden="1" customWidth="1"/>
    <col min="3842" max="3842" width="49.85546875" style="743" customWidth="1"/>
    <col min="3843" max="3843" width="14.7109375" style="743" customWidth="1"/>
    <col min="3844" max="3844" width="0" style="743" hidden="1" customWidth="1"/>
    <col min="3845" max="3846" width="14.7109375" style="743" customWidth="1"/>
    <col min="3847" max="3847" width="14.140625" style="743" customWidth="1"/>
    <col min="3848" max="3848" width="13.7109375" style="743" bestFit="1" customWidth="1"/>
    <col min="3849" max="4096" width="11.42578125" style="743"/>
    <col min="4097" max="4097" width="0" style="743" hidden="1" customWidth="1"/>
    <col min="4098" max="4098" width="49.85546875" style="743" customWidth="1"/>
    <col min="4099" max="4099" width="14.7109375" style="743" customWidth="1"/>
    <col min="4100" max="4100" width="0" style="743" hidden="1" customWidth="1"/>
    <col min="4101" max="4102" width="14.7109375" style="743" customWidth="1"/>
    <col min="4103" max="4103" width="14.140625" style="743" customWidth="1"/>
    <col min="4104" max="4104" width="13.7109375" style="743" bestFit="1" customWidth="1"/>
    <col min="4105" max="4352" width="11.42578125" style="743"/>
    <col min="4353" max="4353" width="0" style="743" hidden="1" customWidth="1"/>
    <col min="4354" max="4354" width="49.85546875" style="743" customWidth="1"/>
    <col min="4355" max="4355" width="14.7109375" style="743" customWidth="1"/>
    <col min="4356" max="4356" width="0" style="743" hidden="1" customWidth="1"/>
    <col min="4357" max="4358" width="14.7109375" style="743" customWidth="1"/>
    <col min="4359" max="4359" width="14.140625" style="743" customWidth="1"/>
    <col min="4360" max="4360" width="13.7109375" style="743" bestFit="1" customWidth="1"/>
    <col min="4361" max="4608" width="11.42578125" style="743"/>
    <col min="4609" max="4609" width="0" style="743" hidden="1" customWidth="1"/>
    <col min="4610" max="4610" width="49.85546875" style="743" customWidth="1"/>
    <col min="4611" max="4611" width="14.7109375" style="743" customWidth="1"/>
    <col min="4612" max="4612" width="0" style="743" hidden="1" customWidth="1"/>
    <col min="4613" max="4614" width="14.7109375" style="743" customWidth="1"/>
    <col min="4615" max="4615" width="14.140625" style="743" customWidth="1"/>
    <col min="4616" max="4616" width="13.7109375" style="743" bestFit="1" customWidth="1"/>
    <col min="4617" max="4864" width="11.42578125" style="743"/>
    <col min="4865" max="4865" width="0" style="743" hidden="1" customWidth="1"/>
    <col min="4866" max="4866" width="49.85546875" style="743" customWidth="1"/>
    <col min="4867" max="4867" width="14.7109375" style="743" customWidth="1"/>
    <col min="4868" max="4868" width="0" style="743" hidden="1" customWidth="1"/>
    <col min="4869" max="4870" width="14.7109375" style="743" customWidth="1"/>
    <col min="4871" max="4871" width="14.140625" style="743" customWidth="1"/>
    <col min="4872" max="4872" width="13.7109375" style="743" bestFit="1" customWidth="1"/>
    <col min="4873" max="5120" width="11.42578125" style="743"/>
    <col min="5121" max="5121" width="0" style="743" hidden="1" customWidth="1"/>
    <col min="5122" max="5122" width="49.85546875" style="743" customWidth="1"/>
    <col min="5123" max="5123" width="14.7109375" style="743" customWidth="1"/>
    <col min="5124" max="5124" width="0" style="743" hidden="1" customWidth="1"/>
    <col min="5125" max="5126" width="14.7109375" style="743" customWidth="1"/>
    <col min="5127" max="5127" width="14.140625" style="743" customWidth="1"/>
    <col min="5128" max="5128" width="13.7109375" style="743" bestFit="1" customWidth="1"/>
    <col min="5129" max="5376" width="11.42578125" style="743"/>
    <col min="5377" max="5377" width="0" style="743" hidden="1" customWidth="1"/>
    <col min="5378" max="5378" width="49.85546875" style="743" customWidth="1"/>
    <col min="5379" max="5379" width="14.7109375" style="743" customWidth="1"/>
    <col min="5380" max="5380" width="0" style="743" hidden="1" customWidth="1"/>
    <col min="5381" max="5382" width="14.7109375" style="743" customWidth="1"/>
    <col min="5383" max="5383" width="14.140625" style="743" customWidth="1"/>
    <col min="5384" max="5384" width="13.7109375" style="743" bestFit="1" customWidth="1"/>
    <col min="5385" max="5632" width="11.42578125" style="743"/>
    <col min="5633" max="5633" width="0" style="743" hidden="1" customWidth="1"/>
    <col min="5634" max="5634" width="49.85546875" style="743" customWidth="1"/>
    <col min="5635" max="5635" width="14.7109375" style="743" customWidth="1"/>
    <col min="5636" max="5636" width="0" style="743" hidden="1" customWidth="1"/>
    <col min="5637" max="5638" width="14.7109375" style="743" customWidth="1"/>
    <col min="5639" max="5639" width="14.140625" style="743" customWidth="1"/>
    <col min="5640" max="5640" width="13.7109375" style="743" bestFit="1" customWidth="1"/>
    <col min="5641" max="5888" width="11.42578125" style="743"/>
    <col min="5889" max="5889" width="0" style="743" hidden="1" customWidth="1"/>
    <col min="5890" max="5890" width="49.85546875" style="743" customWidth="1"/>
    <col min="5891" max="5891" width="14.7109375" style="743" customWidth="1"/>
    <col min="5892" max="5892" width="0" style="743" hidden="1" customWidth="1"/>
    <col min="5893" max="5894" width="14.7109375" style="743" customWidth="1"/>
    <col min="5895" max="5895" width="14.140625" style="743" customWidth="1"/>
    <col min="5896" max="5896" width="13.7109375" style="743" bestFit="1" customWidth="1"/>
    <col min="5897" max="6144" width="11.42578125" style="743"/>
    <col min="6145" max="6145" width="0" style="743" hidden="1" customWidth="1"/>
    <col min="6146" max="6146" width="49.85546875" style="743" customWidth="1"/>
    <col min="6147" max="6147" width="14.7109375" style="743" customWidth="1"/>
    <col min="6148" max="6148" width="0" style="743" hidden="1" customWidth="1"/>
    <col min="6149" max="6150" width="14.7109375" style="743" customWidth="1"/>
    <col min="6151" max="6151" width="14.140625" style="743" customWidth="1"/>
    <col min="6152" max="6152" width="13.7109375" style="743" bestFit="1" customWidth="1"/>
    <col min="6153" max="6400" width="11.42578125" style="743"/>
    <col min="6401" max="6401" width="0" style="743" hidden="1" customWidth="1"/>
    <col min="6402" max="6402" width="49.85546875" style="743" customWidth="1"/>
    <col min="6403" max="6403" width="14.7109375" style="743" customWidth="1"/>
    <col min="6404" max="6404" width="0" style="743" hidden="1" customWidth="1"/>
    <col min="6405" max="6406" width="14.7109375" style="743" customWidth="1"/>
    <col min="6407" max="6407" width="14.140625" style="743" customWidth="1"/>
    <col min="6408" max="6408" width="13.7109375" style="743" bestFit="1" customWidth="1"/>
    <col min="6409" max="6656" width="11.42578125" style="743"/>
    <col min="6657" max="6657" width="0" style="743" hidden="1" customWidth="1"/>
    <col min="6658" max="6658" width="49.85546875" style="743" customWidth="1"/>
    <col min="6659" max="6659" width="14.7109375" style="743" customWidth="1"/>
    <col min="6660" max="6660" width="0" style="743" hidden="1" customWidth="1"/>
    <col min="6661" max="6662" width="14.7109375" style="743" customWidth="1"/>
    <col min="6663" max="6663" width="14.140625" style="743" customWidth="1"/>
    <col min="6664" max="6664" width="13.7109375" style="743" bestFit="1" customWidth="1"/>
    <col min="6665" max="6912" width="11.42578125" style="743"/>
    <col min="6913" max="6913" width="0" style="743" hidden="1" customWidth="1"/>
    <col min="6914" max="6914" width="49.85546875" style="743" customWidth="1"/>
    <col min="6915" max="6915" width="14.7109375" style="743" customWidth="1"/>
    <col min="6916" max="6916" width="0" style="743" hidden="1" customWidth="1"/>
    <col min="6917" max="6918" width="14.7109375" style="743" customWidth="1"/>
    <col min="6919" max="6919" width="14.140625" style="743" customWidth="1"/>
    <col min="6920" max="6920" width="13.7109375" style="743" bestFit="1" customWidth="1"/>
    <col min="6921" max="7168" width="11.42578125" style="743"/>
    <col min="7169" max="7169" width="0" style="743" hidden="1" customWidth="1"/>
    <col min="7170" max="7170" width="49.85546875" style="743" customWidth="1"/>
    <col min="7171" max="7171" width="14.7109375" style="743" customWidth="1"/>
    <col min="7172" max="7172" width="0" style="743" hidden="1" customWidth="1"/>
    <col min="7173" max="7174" width="14.7109375" style="743" customWidth="1"/>
    <col min="7175" max="7175" width="14.140625" style="743" customWidth="1"/>
    <col min="7176" max="7176" width="13.7109375" style="743" bestFit="1" customWidth="1"/>
    <col min="7177" max="7424" width="11.42578125" style="743"/>
    <col min="7425" max="7425" width="0" style="743" hidden="1" customWidth="1"/>
    <col min="7426" max="7426" width="49.85546875" style="743" customWidth="1"/>
    <col min="7427" max="7427" width="14.7109375" style="743" customWidth="1"/>
    <col min="7428" max="7428" width="0" style="743" hidden="1" customWidth="1"/>
    <col min="7429" max="7430" width="14.7109375" style="743" customWidth="1"/>
    <col min="7431" max="7431" width="14.140625" style="743" customWidth="1"/>
    <col min="7432" max="7432" width="13.7109375" style="743" bestFit="1" customWidth="1"/>
    <col min="7433" max="7680" width="11.42578125" style="743"/>
    <col min="7681" max="7681" width="0" style="743" hidden="1" customWidth="1"/>
    <col min="7682" max="7682" width="49.85546875" style="743" customWidth="1"/>
    <col min="7683" max="7683" width="14.7109375" style="743" customWidth="1"/>
    <col min="7684" max="7684" width="0" style="743" hidden="1" customWidth="1"/>
    <col min="7685" max="7686" width="14.7109375" style="743" customWidth="1"/>
    <col min="7687" max="7687" width="14.140625" style="743" customWidth="1"/>
    <col min="7688" max="7688" width="13.7109375" style="743" bestFit="1" customWidth="1"/>
    <col min="7689" max="7936" width="11.42578125" style="743"/>
    <col min="7937" max="7937" width="0" style="743" hidden="1" customWidth="1"/>
    <col min="7938" max="7938" width="49.85546875" style="743" customWidth="1"/>
    <col min="7939" max="7939" width="14.7109375" style="743" customWidth="1"/>
    <col min="7940" max="7940" width="0" style="743" hidden="1" customWidth="1"/>
    <col min="7941" max="7942" width="14.7109375" style="743" customWidth="1"/>
    <col min="7943" max="7943" width="14.140625" style="743" customWidth="1"/>
    <col min="7944" max="7944" width="13.7109375" style="743" bestFit="1" customWidth="1"/>
    <col min="7945" max="8192" width="11.42578125" style="743"/>
    <col min="8193" max="8193" width="0" style="743" hidden="1" customWidth="1"/>
    <col min="8194" max="8194" width="49.85546875" style="743" customWidth="1"/>
    <col min="8195" max="8195" width="14.7109375" style="743" customWidth="1"/>
    <col min="8196" max="8196" width="0" style="743" hidden="1" customWidth="1"/>
    <col min="8197" max="8198" width="14.7109375" style="743" customWidth="1"/>
    <col min="8199" max="8199" width="14.140625" style="743" customWidth="1"/>
    <col min="8200" max="8200" width="13.7109375" style="743" bestFit="1" customWidth="1"/>
    <col min="8201" max="8448" width="11.42578125" style="743"/>
    <col min="8449" max="8449" width="0" style="743" hidden="1" customWidth="1"/>
    <col min="8450" max="8450" width="49.85546875" style="743" customWidth="1"/>
    <col min="8451" max="8451" width="14.7109375" style="743" customWidth="1"/>
    <col min="8452" max="8452" width="0" style="743" hidden="1" customWidth="1"/>
    <col min="8453" max="8454" width="14.7109375" style="743" customWidth="1"/>
    <col min="8455" max="8455" width="14.140625" style="743" customWidth="1"/>
    <col min="8456" max="8456" width="13.7109375" style="743" bestFit="1" customWidth="1"/>
    <col min="8457" max="8704" width="11.42578125" style="743"/>
    <col min="8705" max="8705" width="0" style="743" hidden="1" customWidth="1"/>
    <col min="8706" max="8706" width="49.85546875" style="743" customWidth="1"/>
    <col min="8707" max="8707" width="14.7109375" style="743" customWidth="1"/>
    <col min="8708" max="8708" width="0" style="743" hidden="1" customWidth="1"/>
    <col min="8709" max="8710" width="14.7109375" style="743" customWidth="1"/>
    <col min="8711" max="8711" width="14.140625" style="743" customWidth="1"/>
    <col min="8712" max="8712" width="13.7109375" style="743" bestFit="1" customWidth="1"/>
    <col min="8713" max="8960" width="11.42578125" style="743"/>
    <col min="8961" max="8961" width="0" style="743" hidden="1" customWidth="1"/>
    <col min="8962" max="8962" width="49.85546875" style="743" customWidth="1"/>
    <col min="8963" max="8963" width="14.7109375" style="743" customWidth="1"/>
    <col min="8964" max="8964" width="0" style="743" hidden="1" customWidth="1"/>
    <col min="8965" max="8966" width="14.7109375" style="743" customWidth="1"/>
    <col min="8967" max="8967" width="14.140625" style="743" customWidth="1"/>
    <col min="8968" max="8968" width="13.7109375" style="743" bestFit="1" customWidth="1"/>
    <col min="8969" max="9216" width="11.42578125" style="743"/>
    <col min="9217" max="9217" width="0" style="743" hidden="1" customWidth="1"/>
    <col min="9218" max="9218" width="49.85546875" style="743" customWidth="1"/>
    <col min="9219" max="9219" width="14.7109375" style="743" customWidth="1"/>
    <col min="9220" max="9220" width="0" style="743" hidden="1" customWidth="1"/>
    <col min="9221" max="9222" width="14.7109375" style="743" customWidth="1"/>
    <col min="9223" max="9223" width="14.140625" style="743" customWidth="1"/>
    <col min="9224" max="9224" width="13.7109375" style="743" bestFit="1" customWidth="1"/>
    <col min="9225" max="9472" width="11.42578125" style="743"/>
    <col min="9473" max="9473" width="0" style="743" hidden="1" customWidth="1"/>
    <col min="9474" max="9474" width="49.85546875" style="743" customWidth="1"/>
    <col min="9475" max="9475" width="14.7109375" style="743" customWidth="1"/>
    <col min="9476" max="9476" width="0" style="743" hidden="1" customWidth="1"/>
    <col min="9477" max="9478" width="14.7109375" style="743" customWidth="1"/>
    <col min="9479" max="9479" width="14.140625" style="743" customWidth="1"/>
    <col min="9480" max="9480" width="13.7109375" style="743" bestFit="1" customWidth="1"/>
    <col min="9481" max="9728" width="11.42578125" style="743"/>
    <col min="9729" max="9729" width="0" style="743" hidden="1" customWidth="1"/>
    <col min="9730" max="9730" width="49.85546875" style="743" customWidth="1"/>
    <col min="9731" max="9731" width="14.7109375" style="743" customWidth="1"/>
    <col min="9732" max="9732" width="0" style="743" hidden="1" customWidth="1"/>
    <col min="9733" max="9734" width="14.7109375" style="743" customWidth="1"/>
    <col min="9735" max="9735" width="14.140625" style="743" customWidth="1"/>
    <col min="9736" max="9736" width="13.7109375" style="743" bestFit="1" customWidth="1"/>
    <col min="9737" max="9984" width="11.42578125" style="743"/>
    <col min="9985" max="9985" width="0" style="743" hidden="1" customWidth="1"/>
    <col min="9986" max="9986" width="49.85546875" style="743" customWidth="1"/>
    <col min="9987" max="9987" width="14.7109375" style="743" customWidth="1"/>
    <col min="9988" max="9988" width="0" style="743" hidden="1" customWidth="1"/>
    <col min="9989" max="9990" width="14.7109375" style="743" customWidth="1"/>
    <col min="9991" max="9991" width="14.140625" style="743" customWidth="1"/>
    <col min="9992" max="9992" width="13.7109375" style="743" bestFit="1" customWidth="1"/>
    <col min="9993" max="10240" width="11.42578125" style="743"/>
    <col min="10241" max="10241" width="0" style="743" hidden="1" customWidth="1"/>
    <col min="10242" max="10242" width="49.85546875" style="743" customWidth="1"/>
    <col min="10243" max="10243" width="14.7109375" style="743" customWidth="1"/>
    <col min="10244" max="10244" width="0" style="743" hidden="1" customWidth="1"/>
    <col min="10245" max="10246" width="14.7109375" style="743" customWidth="1"/>
    <col min="10247" max="10247" width="14.140625" style="743" customWidth="1"/>
    <col min="10248" max="10248" width="13.7109375" style="743" bestFit="1" customWidth="1"/>
    <col min="10249" max="10496" width="11.42578125" style="743"/>
    <col min="10497" max="10497" width="0" style="743" hidden="1" customWidth="1"/>
    <col min="10498" max="10498" width="49.85546875" style="743" customWidth="1"/>
    <col min="10499" max="10499" width="14.7109375" style="743" customWidth="1"/>
    <col min="10500" max="10500" width="0" style="743" hidden="1" customWidth="1"/>
    <col min="10501" max="10502" width="14.7109375" style="743" customWidth="1"/>
    <col min="10503" max="10503" width="14.140625" style="743" customWidth="1"/>
    <col min="10504" max="10504" width="13.7109375" style="743" bestFit="1" customWidth="1"/>
    <col min="10505" max="10752" width="11.42578125" style="743"/>
    <col min="10753" max="10753" width="0" style="743" hidden="1" customWidth="1"/>
    <col min="10754" max="10754" width="49.85546875" style="743" customWidth="1"/>
    <col min="10755" max="10755" width="14.7109375" style="743" customWidth="1"/>
    <col min="10756" max="10756" width="0" style="743" hidden="1" customWidth="1"/>
    <col min="10757" max="10758" width="14.7109375" style="743" customWidth="1"/>
    <col min="10759" max="10759" width="14.140625" style="743" customWidth="1"/>
    <col min="10760" max="10760" width="13.7109375" style="743" bestFit="1" customWidth="1"/>
    <col min="10761" max="11008" width="11.42578125" style="743"/>
    <col min="11009" max="11009" width="0" style="743" hidden="1" customWidth="1"/>
    <col min="11010" max="11010" width="49.85546875" style="743" customWidth="1"/>
    <col min="11011" max="11011" width="14.7109375" style="743" customWidth="1"/>
    <col min="11012" max="11012" width="0" style="743" hidden="1" customWidth="1"/>
    <col min="11013" max="11014" width="14.7109375" style="743" customWidth="1"/>
    <col min="11015" max="11015" width="14.140625" style="743" customWidth="1"/>
    <col min="11016" max="11016" width="13.7109375" style="743" bestFit="1" customWidth="1"/>
    <col min="11017" max="11264" width="11.42578125" style="743"/>
    <col min="11265" max="11265" width="0" style="743" hidden="1" customWidth="1"/>
    <col min="11266" max="11266" width="49.85546875" style="743" customWidth="1"/>
    <col min="11267" max="11267" width="14.7109375" style="743" customWidth="1"/>
    <col min="11268" max="11268" width="0" style="743" hidden="1" customWidth="1"/>
    <col min="11269" max="11270" width="14.7109375" style="743" customWidth="1"/>
    <col min="11271" max="11271" width="14.140625" style="743" customWidth="1"/>
    <col min="11272" max="11272" width="13.7109375" style="743" bestFit="1" customWidth="1"/>
    <col min="11273" max="11520" width="11.42578125" style="743"/>
    <col min="11521" max="11521" width="0" style="743" hidden="1" customWidth="1"/>
    <col min="11522" max="11522" width="49.85546875" style="743" customWidth="1"/>
    <col min="11523" max="11523" width="14.7109375" style="743" customWidth="1"/>
    <col min="11524" max="11524" width="0" style="743" hidden="1" customWidth="1"/>
    <col min="11525" max="11526" width="14.7109375" style="743" customWidth="1"/>
    <col min="11527" max="11527" width="14.140625" style="743" customWidth="1"/>
    <col min="11528" max="11528" width="13.7109375" style="743" bestFit="1" customWidth="1"/>
    <col min="11529" max="11776" width="11.42578125" style="743"/>
    <col min="11777" max="11777" width="0" style="743" hidden="1" customWidth="1"/>
    <col min="11778" max="11778" width="49.85546875" style="743" customWidth="1"/>
    <col min="11779" max="11779" width="14.7109375" style="743" customWidth="1"/>
    <col min="11780" max="11780" width="0" style="743" hidden="1" customWidth="1"/>
    <col min="11781" max="11782" width="14.7109375" style="743" customWidth="1"/>
    <col min="11783" max="11783" width="14.140625" style="743" customWidth="1"/>
    <col min="11784" max="11784" width="13.7109375" style="743" bestFit="1" customWidth="1"/>
    <col min="11785" max="12032" width="11.42578125" style="743"/>
    <col min="12033" max="12033" width="0" style="743" hidden="1" customWidth="1"/>
    <col min="12034" max="12034" width="49.85546875" style="743" customWidth="1"/>
    <col min="12035" max="12035" width="14.7109375" style="743" customWidth="1"/>
    <col min="12036" max="12036" width="0" style="743" hidden="1" customWidth="1"/>
    <col min="12037" max="12038" width="14.7109375" style="743" customWidth="1"/>
    <col min="12039" max="12039" width="14.140625" style="743" customWidth="1"/>
    <col min="12040" max="12040" width="13.7109375" style="743" bestFit="1" customWidth="1"/>
    <col min="12041" max="12288" width="11.42578125" style="743"/>
    <col min="12289" max="12289" width="0" style="743" hidden="1" customWidth="1"/>
    <col min="12290" max="12290" width="49.85546875" style="743" customWidth="1"/>
    <col min="12291" max="12291" width="14.7109375" style="743" customWidth="1"/>
    <col min="12292" max="12292" width="0" style="743" hidden="1" customWidth="1"/>
    <col min="12293" max="12294" width="14.7109375" style="743" customWidth="1"/>
    <col min="12295" max="12295" width="14.140625" style="743" customWidth="1"/>
    <col min="12296" max="12296" width="13.7109375" style="743" bestFit="1" customWidth="1"/>
    <col min="12297" max="12544" width="11.42578125" style="743"/>
    <col min="12545" max="12545" width="0" style="743" hidden="1" customWidth="1"/>
    <col min="12546" max="12546" width="49.85546875" style="743" customWidth="1"/>
    <col min="12547" max="12547" width="14.7109375" style="743" customWidth="1"/>
    <col min="12548" max="12548" width="0" style="743" hidden="1" customWidth="1"/>
    <col min="12549" max="12550" width="14.7109375" style="743" customWidth="1"/>
    <col min="12551" max="12551" width="14.140625" style="743" customWidth="1"/>
    <col min="12552" max="12552" width="13.7109375" style="743" bestFit="1" customWidth="1"/>
    <col min="12553" max="12800" width="11.42578125" style="743"/>
    <col min="12801" max="12801" width="0" style="743" hidden="1" customWidth="1"/>
    <col min="12802" max="12802" width="49.85546875" style="743" customWidth="1"/>
    <col min="12803" max="12803" width="14.7109375" style="743" customWidth="1"/>
    <col min="12804" max="12804" width="0" style="743" hidden="1" customWidth="1"/>
    <col min="12805" max="12806" width="14.7109375" style="743" customWidth="1"/>
    <col min="12807" max="12807" width="14.140625" style="743" customWidth="1"/>
    <col min="12808" max="12808" width="13.7109375" style="743" bestFit="1" customWidth="1"/>
    <col min="12809" max="13056" width="11.42578125" style="743"/>
    <col min="13057" max="13057" width="0" style="743" hidden="1" customWidth="1"/>
    <col min="13058" max="13058" width="49.85546875" style="743" customWidth="1"/>
    <col min="13059" max="13059" width="14.7109375" style="743" customWidth="1"/>
    <col min="13060" max="13060" width="0" style="743" hidden="1" customWidth="1"/>
    <col min="13061" max="13062" width="14.7109375" style="743" customWidth="1"/>
    <col min="13063" max="13063" width="14.140625" style="743" customWidth="1"/>
    <col min="13064" max="13064" width="13.7109375" style="743" bestFit="1" customWidth="1"/>
    <col min="13065" max="13312" width="11.42578125" style="743"/>
    <col min="13313" max="13313" width="0" style="743" hidden="1" customWidth="1"/>
    <col min="13314" max="13314" width="49.85546875" style="743" customWidth="1"/>
    <col min="13315" max="13315" width="14.7109375" style="743" customWidth="1"/>
    <col min="13316" max="13316" width="0" style="743" hidden="1" customWidth="1"/>
    <col min="13317" max="13318" width="14.7109375" style="743" customWidth="1"/>
    <col min="13319" max="13319" width="14.140625" style="743" customWidth="1"/>
    <col min="13320" max="13320" width="13.7109375" style="743" bestFit="1" customWidth="1"/>
    <col min="13321" max="13568" width="11.42578125" style="743"/>
    <col min="13569" max="13569" width="0" style="743" hidden="1" customWidth="1"/>
    <col min="13570" max="13570" width="49.85546875" style="743" customWidth="1"/>
    <col min="13571" max="13571" width="14.7109375" style="743" customWidth="1"/>
    <col min="13572" max="13572" width="0" style="743" hidden="1" customWidth="1"/>
    <col min="13573" max="13574" width="14.7109375" style="743" customWidth="1"/>
    <col min="13575" max="13575" width="14.140625" style="743" customWidth="1"/>
    <col min="13576" max="13576" width="13.7109375" style="743" bestFit="1" customWidth="1"/>
    <col min="13577" max="13824" width="11.42578125" style="743"/>
    <col min="13825" max="13825" width="0" style="743" hidden="1" customWidth="1"/>
    <col min="13826" max="13826" width="49.85546875" style="743" customWidth="1"/>
    <col min="13827" max="13827" width="14.7109375" style="743" customWidth="1"/>
    <col min="13828" max="13828" width="0" style="743" hidden="1" customWidth="1"/>
    <col min="13829" max="13830" width="14.7109375" style="743" customWidth="1"/>
    <col min="13831" max="13831" width="14.140625" style="743" customWidth="1"/>
    <col min="13832" max="13832" width="13.7109375" style="743" bestFit="1" customWidth="1"/>
    <col min="13833" max="14080" width="11.42578125" style="743"/>
    <col min="14081" max="14081" width="0" style="743" hidden="1" customWidth="1"/>
    <col min="14082" max="14082" width="49.85546875" style="743" customWidth="1"/>
    <col min="14083" max="14083" width="14.7109375" style="743" customWidth="1"/>
    <col min="14084" max="14084" width="0" style="743" hidden="1" customWidth="1"/>
    <col min="14085" max="14086" width="14.7109375" style="743" customWidth="1"/>
    <col min="14087" max="14087" width="14.140625" style="743" customWidth="1"/>
    <col min="14088" max="14088" width="13.7109375" style="743" bestFit="1" customWidth="1"/>
    <col min="14089" max="14336" width="11.42578125" style="743"/>
    <col min="14337" max="14337" width="0" style="743" hidden="1" customWidth="1"/>
    <col min="14338" max="14338" width="49.85546875" style="743" customWidth="1"/>
    <col min="14339" max="14339" width="14.7109375" style="743" customWidth="1"/>
    <col min="14340" max="14340" width="0" style="743" hidden="1" customWidth="1"/>
    <col min="14341" max="14342" width="14.7109375" style="743" customWidth="1"/>
    <col min="14343" max="14343" width="14.140625" style="743" customWidth="1"/>
    <col min="14344" max="14344" width="13.7109375" style="743" bestFit="1" customWidth="1"/>
    <col min="14345" max="14592" width="11.42578125" style="743"/>
    <col min="14593" max="14593" width="0" style="743" hidden="1" customWidth="1"/>
    <col min="14594" max="14594" width="49.85546875" style="743" customWidth="1"/>
    <col min="14595" max="14595" width="14.7109375" style="743" customWidth="1"/>
    <col min="14596" max="14596" width="0" style="743" hidden="1" customWidth="1"/>
    <col min="14597" max="14598" width="14.7109375" style="743" customWidth="1"/>
    <col min="14599" max="14599" width="14.140625" style="743" customWidth="1"/>
    <col min="14600" max="14600" width="13.7109375" style="743" bestFit="1" customWidth="1"/>
    <col min="14601" max="14848" width="11.42578125" style="743"/>
    <col min="14849" max="14849" width="0" style="743" hidden="1" customWidth="1"/>
    <col min="14850" max="14850" width="49.85546875" style="743" customWidth="1"/>
    <col min="14851" max="14851" width="14.7109375" style="743" customWidth="1"/>
    <col min="14852" max="14852" width="0" style="743" hidden="1" customWidth="1"/>
    <col min="14853" max="14854" width="14.7109375" style="743" customWidth="1"/>
    <col min="14855" max="14855" width="14.140625" style="743" customWidth="1"/>
    <col min="14856" max="14856" width="13.7109375" style="743" bestFit="1" customWidth="1"/>
    <col min="14857" max="15104" width="11.42578125" style="743"/>
    <col min="15105" max="15105" width="0" style="743" hidden="1" customWidth="1"/>
    <col min="15106" max="15106" width="49.85546875" style="743" customWidth="1"/>
    <col min="15107" max="15107" width="14.7109375" style="743" customWidth="1"/>
    <col min="15108" max="15108" width="0" style="743" hidden="1" customWidth="1"/>
    <col min="15109" max="15110" width="14.7109375" style="743" customWidth="1"/>
    <col min="15111" max="15111" width="14.140625" style="743" customWidth="1"/>
    <col min="15112" max="15112" width="13.7109375" style="743" bestFit="1" customWidth="1"/>
    <col min="15113" max="15360" width="11.42578125" style="743"/>
    <col min="15361" max="15361" width="0" style="743" hidden="1" customWidth="1"/>
    <col min="15362" max="15362" width="49.85546875" style="743" customWidth="1"/>
    <col min="15363" max="15363" width="14.7109375" style="743" customWidth="1"/>
    <col min="15364" max="15364" width="0" style="743" hidden="1" customWidth="1"/>
    <col min="15365" max="15366" width="14.7109375" style="743" customWidth="1"/>
    <col min="15367" max="15367" width="14.140625" style="743" customWidth="1"/>
    <col min="15368" max="15368" width="13.7109375" style="743" bestFit="1" customWidth="1"/>
    <col min="15369" max="15616" width="11.42578125" style="743"/>
    <col min="15617" max="15617" width="0" style="743" hidden="1" customWidth="1"/>
    <col min="15618" max="15618" width="49.85546875" style="743" customWidth="1"/>
    <col min="15619" max="15619" width="14.7109375" style="743" customWidth="1"/>
    <col min="15620" max="15620" width="0" style="743" hidden="1" customWidth="1"/>
    <col min="15621" max="15622" width="14.7109375" style="743" customWidth="1"/>
    <col min="15623" max="15623" width="14.140625" style="743" customWidth="1"/>
    <col min="15624" max="15624" width="13.7109375" style="743" bestFit="1" customWidth="1"/>
    <col min="15625" max="15872" width="11.42578125" style="743"/>
    <col min="15873" max="15873" width="0" style="743" hidden="1" customWidth="1"/>
    <col min="15874" max="15874" width="49.85546875" style="743" customWidth="1"/>
    <col min="15875" max="15875" width="14.7109375" style="743" customWidth="1"/>
    <col min="15876" max="15876" width="0" style="743" hidden="1" customWidth="1"/>
    <col min="15877" max="15878" width="14.7109375" style="743" customWidth="1"/>
    <col min="15879" max="15879" width="14.140625" style="743" customWidth="1"/>
    <col min="15880" max="15880" width="13.7109375" style="743" bestFit="1" customWidth="1"/>
    <col min="15881" max="16128" width="11.42578125" style="743"/>
    <col min="16129" max="16129" width="0" style="743" hidden="1" customWidth="1"/>
    <col min="16130" max="16130" width="49.85546875" style="743" customWidth="1"/>
    <col min="16131" max="16131" width="14.7109375" style="743" customWidth="1"/>
    <col min="16132" max="16132" width="0" style="743" hidden="1" customWidth="1"/>
    <col min="16133" max="16134" width="14.7109375" style="743" customWidth="1"/>
    <col min="16135" max="16135" width="14.140625" style="743" customWidth="1"/>
    <col min="16136" max="16136" width="13.7109375" style="743" bestFit="1" customWidth="1"/>
    <col min="16137" max="16384" width="11.42578125" style="743"/>
  </cols>
  <sheetData>
    <row r="6" spans="2:6">
      <c r="B6" s="744" t="s">
        <v>862</v>
      </c>
    </row>
    <row r="7" spans="2:6">
      <c r="B7" s="744" t="s">
        <v>595</v>
      </c>
    </row>
    <row r="8" spans="2:6">
      <c r="B8" s="744" t="s">
        <v>863</v>
      </c>
    </row>
    <row r="10" spans="2:6">
      <c r="B10" s="746" t="s">
        <v>596</v>
      </c>
    </row>
    <row r="11" spans="2:6">
      <c r="B11" s="746"/>
    </row>
    <row r="12" spans="2:6">
      <c r="B12" s="746" t="s">
        <v>6</v>
      </c>
    </row>
    <row r="13" spans="2:6" ht="13.5" thickBot="1">
      <c r="B13" s="746" t="s">
        <v>597</v>
      </c>
    </row>
    <row r="14" spans="2:6" ht="13.5" thickBot="1">
      <c r="B14" s="747" t="s">
        <v>598</v>
      </c>
      <c r="C14" s="748"/>
      <c r="D14" s="749" t="s">
        <v>155</v>
      </c>
      <c r="E14" s="749" t="s">
        <v>276</v>
      </c>
      <c r="F14" s="747" t="s">
        <v>599</v>
      </c>
    </row>
    <row r="15" spans="2:6">
      <c r="B15" s="743" t="s">
        <v>600</v>
      </c>
      <c r="C15" s="750"/>
      <c r="D15" s="750">
        <v>43564</v>
      </c>
      <c r="E15" s="751">
        <v>555000000</v>
      </c>
      <c r="F15" s="750">
        <v>43564</v>
      </c>
    </row>
    <row r="16" spans="2:6">
      <c r="B16" s="743" t="s">
        <v>600</v>
      </c>
      <c r="C16" s="750"/>
      <c r="D16" s="750">
        <v>43571</v>
      </c>
      <c r="E16" s="751">
        <v>555000000</v>
      </c>
      <c r="F16" s="750">
        <v>43571</v>
      </c>
    </row>
    <row r="17" spans="2:6">
      <c r="B17" s="743" t="s">
        <v>600</v>
      </c>
      <c r="C17" s="750"/>
      <c r="D17" s="750">
        <v>43578</v>
      </c>
      <c r="E17" s="751">
        <v>555000000</v>
      </c>
      <c r="F17" s="750">
        <v>43578</v>
      </c>
    </row>
    <row r="18" spans="2:6">
      <c r="B18" s="743" t="s">
        <v>600</v>
      </c>
      <c r="C18" s="750"/>
      <c r="D18" s="750">
        <v>43592</v>
      </c>
      <c r="E18" s="751">
        <v>555000000</v>
      </c>
      <c r="F18" s="750">
        <v>43592</v>
      </c>
    </row>
    <row r="19" spans="2:6">
      <c r="B19" s="743" t="s">
        <v>600</v>
      </c>
      <c r="C19" s="750"/>
      <c r="D19" s="750">
        <v>43599</v>
      </c>
      <c r="E19" s="751">
        <v>555000000</v>
      </c>
      <c r="F19" s="750">
        <v>43599</v>
      </c>
    </row>
    <row r="20" spans="2:6">
      <c r="B20" s="743" t="s">
        <v>600</v>
      </c>
      <c r="C20" s="750"/>
      <c r="D20" s="750">
        <v>43606</v>
      </c>
      <c r="E20" s="751">
        <v>555000000</v>
      </c>
      <c r="F20" s="750">
        <v>43606</v>
      </c>
    </row>
    <row r="21" spans="2:6">
      <c r="B21" s="743" t="s">
        <v>600</v>
      </c>
      <c r="C21" s="750"/>
      <c r="D21" s="750">
        <v>43613</v>
      </c>
      <c r="E21" s="751">
        <v>555000000</v>
      </c>
      <c r="F21" s="750">
        <v>43613</v>
      </c>
    </row>
    <row r="22" spans="2:6">
      <c r="B22" s="744" t="s">
        <v>601</v>
      </c>
      <c r="C22" s="750"/>
      <c r="D22" s="752">
        <v>43557</v>
      </c>
      <c r="E22" s="751">
        <v>112000000</v>
      </c>
      <c r="F22" s="752">
        <v>43557</v>
      </c>
    </row>
    <row r="23" spans="2:6">
      <c r="B23" s="744" t="s">
        <v>601</v>
      </c>
      <c r="C23" s="750"/>
      <c r="D23" s="752">
        <v>43564</v>
      </c>
      <c r="E23" s="751">
        <v>112000000</v>
      </c>
      <c r="F23" s="752">
        <v>43564</v>
      </c>
    </row>
    <row r="24" spans="2:6">
      <c r="B24" s="744" t="s">
        <v>601</v>
      </c>
      <c r="C24" s="750"/>
      <c r="D24" s="752">
        <v>43571</v>
      </c>
      <c r="E24" s="751">
        <v>112000000</v>
      </c>
      <c r="F24" s="752">
        <v>43571</v>
      </c>
    </row>
    <row r="25" spans="2:6">
      <c r="B25" s="744" t="s">
        <v>601</v>
      </c>
      <c r="C25" s="750"/>
      <c r="D25" s="752">
        <v>43578</v>
      </c>
      <c r="E25" s="751">
        <v>112000000</v>
      </c>
      <c r="F25" s="752">
        <v>43578</v>
      </c>
    </row>
    <row r="26" spans="2:6">
      <c r="B26" s="744" t="s">
        <v>601</v>
      </c>
      <c r="C26" s="750"/>
      <c r="D26" s="752">
        <v>43592</v>
      </c>
      <c r="E26" s="751">
        <v>112000000</v>
      </c>
      <c r="F26" s="752">
        <v>43592</v>
      </c>
    </row>
    <row r="27" spans="2:6">
      <c r="B27" s="744" t="s">
        <v>601</v>
      </c>
      <c r="C27" s="750"/>
      <c r="D27" s="752">
        <v>43599</v>
      </c>
      <c r="E27" s="751">
        <v>112000000</v>
      </c>
      <c r="F27" s="752">
        <v>43599</v>
      </c>
    </row>
    <row r="28" spans="2:6">
      <c r="B28" s="744" t="s">
        <v>601</v>
      </c>
      <c r="C28" s="750"/>
      <c r="D28" s="752">
        <v>43606</v>
      </c>
      <c r="E28" s="751">
        <v>112000000</v>
      </c>
      <c r="F28" s="752">
        <v>43606</v>
      </c>
    </row>
    <row r="29" spans="2:6">
      <c r="B29" s="744" t="s">
        <v>601</v>
      </c>
      <c r="C29" s="750"/>
      <c r="D29" s="752">
        <v>43613</v>
      </c>
      <c r="E29" s="751">
        <v>112000000</v>
      </c>
      <c r="F29" s="752">
        <v>43613</v>
      </c>
    </row>
    <row r="30" spans="2:6">
      <c r="B30" s="744" t="s">
        <v>601</v>
      </c>
      <c r="C30" s="750"/>
      <c r="D30" s="752">
        <v>43620</v>
      </c>
      <c r="E30" s="751">
        <v>112000000</v>
      </c>
      <c r="F30" s="752">
        <v>43620</v>
      </c>
    </row>
    <row r="31" spans="2:6">
      <c r="B31" s="744" t="s">
        <v>601</v>
      </c>
      <c r="C31" s="750"/>
      <c r="D31" s="752">
        <v>43627</v>
      </c>
      <c r="E31" s="751">
        <v>112000000</v>
      </c>
      <c r="F31" s="752">
        <v>43627</v>
      </c>
    </row>
    <row r="32" spans="2:6">
      <c r="B32" s="744" t="s">
        <v>601</v>
      </c>
      <c r="C32" s="750"/>
      <c r="D32" s="752">
        <v>43634</v>
      </c>
      <c r="E32" s="751">
        <v>112000000</v>
      </c>
      <c r="F32" s="752">
        <v>43634</v>
      </c>
    </row>
    <row r="33" spans="2:6">
      <c r="B33" s="744" t="s">
        <v>601</v>
      </c>
      <c r="C33" s="750"/>
      <c r="D33" s="752">
        <v>43641</v>
      </c>
      <c r="E33" s="751">
        <v>112000000</v>
      </c>
      <c r="F33" s="752">
        <v>43641</v>
      </c>
    </row>
    <row r="34" spans="2:6">
      <c r="B34" s="744" t="s">
        <v>601</v>
      </c>
      <c r="C34" s="750"/>
      <c r="D34" s="752">
        <v>43648</v>
      </c>
      <c r="E34" s="751">
        <v>112000000</v>
      </c>
      <c r="F34" s="752">
        <v>43648</v>
      </c>
    </row>
    <row r="35" spans="2:6">
      <c r="B35" s="744" t="s">
        <v>601</v>
      </c>
      <c r="C35" s="750"/>
      <c r="D35" s="752">
        <v>43655</v>
      </c>
      <c r="E35" s="751">
        <v>112000000</v>
      </c>
      <c r="F35" s="752">
        <v>43655</v>
      </c>
    </row>
    <row r="36" spans="2:6">
      <c r="B36" s="744" t="s">
        <v>601</v>
      </c>
      <c r="C36" s="750"/>
      <c r="D36" s="752">
        <v>43662</v>
      </c>
      <c r="E36" s="751">
        <v>112000000</v>
      </c>
      <c r="F36" s="752">
        <v>43662</v>
      </c>
    </row>
    <row r="37" spans="2:6">
      <c r="B37" s="744" t="s">
        <v>601</v>
      </c>
      <c r="C37" s="750"/>
      <c r="D37" s="752">
        <v>43669</v>
      </c>
      <c r="E37" s="751">
        <v>112000000</v>
      </c>
      <c r="F37" s="752">
        <v>43669</v>
      </c>
    </row>
    <row r="38" spans="2:6">
      <c r="B38" s="744" t="s">
        <v>601</v>
      </c>
      <c r="C38" s="750"/>
      <c r="D38" s="752">
        <v>43683</v>
      </c>
      <c r="E38" s="751">
        <v>112000000</v>
      </c>
      <c r="F38" s="752">
        <v>43683</v>
      </c>
    </row>
    <row r="39" spans="2:6">
      <c r="B39" s="744" t="s">
        <v>601</v>
      </c>
      <c r="C39" s="750"/>
      <c r="D39" s="752">
        <v>43690</v>
      </c>
      <c r="E39" s="751">
        <v>112000000</v>
      </c>
      <c r="F39" s="752">
        <v>43690</v>
      </c>
    </row>
    <row r="40" spans="2:6">
      <c r="B40" s="744" t="s">
        <v>601</v>
      </c>
      <c r="C40" s="750"/>
      <c r="D40" s="752">
        <v>43697</v>
      </c>
      <c r="E40" s="751">
        <v>112000000</v>
      </c>
      <c r="F40" s="752">
        <v>43697</v>
      </c>
    </row>
    <row r="41" spans="2:6">
      <c r="B41" s="744" t="s">
        <v>601</v>
      </c>
      <c r="C41" s="750"/>
      <c r="D41" s="752">
        <v>43704</v>
      </c>
      <c r="E41" s="751">
        <v>112000000</v>
      </c>
      <c r="F41" s="752">
        <v>43704</v>
      </c>
    </row>
    <row r="42" spans="2:6">
      <c r="B42" s="744" t="s">
        <v>601</v>
      </c>
      <c r="C42" s="750"/>
      <c r="D42" s="752">
        <v>43711</v>
      </c>
      <c r="E42" s="751">
        <v>112000000</v>
      </c>
      <c r="F42" s="752">
        <v>43711</v>
      </c>
    </row>
    <row r="43" spans="2:6">
      <c r="B43" s="744" t="s">
        <v>601</v>
      </c>
      <c r="C43" s="750"/>
      <c r="D43" s="752">
        <v>43718</v>
      </c>
      <c r="E43" s="751">
        <v>112000000</v>
      </c>
      <c r="F43" s="752">
        <v>43718</v>
      </c>
    </row>
    <row r="44" spans="2:6">
      <c r="B44" s="744" t="s">
        <v>601</v>
      </c>
      <c r="C44" s="750"/>
      <c r="D44" s="752">
        <v>43725</v>
      </c>
      <c r="E44" s="751">
        <v>112000000</v>
      </c>
      <c r="F44" s="752">
        <v>43725</v>
      </c>
    </row>
    <row r="45" spans="2:6">
      <c r="B45" s="744" t="s">
        <v>601</v>
      </c>
      <c r="C45" s="750"/>
      <c r="D45" s="752">
        <v>43732</v>
      </c>
      <c r="E45" s="751">
        <v>112000000</v>
      </c>
      <c r="F45" s="752">
        <v>43732</v>
      </c>
    </row>
    <row r="46" spans="2:6">
      <c r="B46" s="744" t="s">
        <v>601</v>
      </c>
      <c r="C46" s="750"/>
      <c r="D46" s="752">
        <v>43739</v>
      </c>
      <c r="E46" s="751">
        <v>112000000</v>
      </c>
      <c r="F46" s="752">
        <v>43739</v>
      </c>
    </row>
    <row r="47" spans="2:6">
      <c r="B47" s="744" t="s">
        <v>601</v>
      </c>
      <c r="C47" s="750"/>
      <c r="D47" s="752">
        <v>43746</v>
      </c>
      <c r="E47" s="751">
        <v>112000000</v>
      </c>
      <c r="F47" s="752">
        <v>43746</v>
      </c>
    </row>
    <row r="48" spans="2:6">
      <c r="B48" s="744" t="s">
        <v>601</v>
      </c>
      <c r="C48" s="750"/>
      <c r="D48" s="752">
        <v>43753</v>
      </c>
      <c r="E48" s="751">
        <v>112000000</v>
      </c>
      <c r="F48" s="752">
        <v>43753</v>
      </c>
    </row>
    <row r="49" spans="2:6">
      <c r="B49" s="744" t="s">
        <v>601</v>
      </c>
      <c r="C49" s="750"/>
      <c r="D49" s="752">
        <v>43760</v>
      </c>
      <c r="E49" s="751">
        <v>112000000</v>
      </c>
      <c r="F49" s="752">
        <v>43760</v>
      </c>
    </row>
    <row r="50" spans="2:6">
      <c r="B50" s="744" t="s">
        <v>601</v>
      </c>
      <c r="C50" s="750"/>
      <c r="D50" s="752">
        <v>43767</v>
      </c>
      <c r="E50" s="751">
        <v>112000000</v>
      </c>
      <c r="F50" s="752">
        <v>43767</v>
      </c>
    </row>
    <row r="51" spans="2:6">
      <c r="B51" s="744" t="s">
        <v>601</v>
      </c>
      <c r="C51" s="750"/>
      <c r="D51" s="752">
        <v>43774</v>
      </c>
      <c r="E51" s="751">
        <v>112000000</v>
      </c>
      <c r="F51" s="752">
        <v>43774</v>
      </c>
    </row>
    <row r="52" spans="2:6">
      <c r="B52" s="744" t="s">
        <v>601</v>
      </c>
      <c r="C52" s="750"/>
      <c r="D52" s="752">
        <v>43781</v>
      </c>
      <c r="E52" s="751">
        <v>112000000</v>
      </c>
      <c r="F52" s="752">
        <v>43781</v>
      </c>
    </row>
    <row r="53" spans="2:6">
      <c r="B53" s="744" t="s">
        <v>601</v>
      </c>
      <c r="C53" s="750"/>
      <c r="D53" s="752">
        <v>43788</v>
      </c>
      <c r="E53" s="751">
        <v>112000000</v>
      </c>
      <c r="F53" s="752">
        <v>43788</v>
      </c>
    </row>
    <row r="54" spans="2:6">
      <c r="B54" s="744" t="s">
        <v>601</v>
      </c>
      <c r="C54" s="750"/>
      <c r="D54" s="752">
        <v>43795</v>
      </c>
      <c r="E54" s="751">
        <v>112000000</v>
      </c>
      <c r="F54" s="752">
        <v>43795</v>
      </c>
    </row>
    <row r="55" spans="2:6">
      <c r="B55" s="744" t="s">
        <v>601</v>
      </c>
      <c r="C55" s="750"/>
      <c r="D55" s="752">
        <v>43802</v>
      </c>
      <c r="E55" s="751">
        <v>112000000</v>
      </c>
      <c r="F55" s="752">
        <v>43802</v>
      </c>
    </row>
    <row r="56" spans="2:6">
      <c r="B56" s="744" t="s">
        <v>602</v>
      </c>
      <c r="C56" s="750"/>
      <c r="D56" s="752">
        <v>43832</v>
      </c>
      <c r="E56" s="751">
        <v>6000000000</v>
      </c>
      <c r="F56" s="752">
        <v>43832</v>
      </c>
    </row>
    <row r="57" spans="2:6">
      <c r="B57" s="744" t="s">
        <v>603</v>
      </c>
      <c r="C57" s="750"/>
      <c r="D57" s="750">
        <v>43620</v>
      </c>
      <c r="E57" s="745">
        <v>480000000</v>
      </c>
      <c r="F57" s="750">
        <v>43620</v>
      </c>
    </row>
    <row r="58" spans="2:6">
      <c r="B58" s="744" t="s">
        <v>603</v>
      </c>
      <c r="C58" s="750"/>
      <c r="D58" s="750">
        <v>43627</v>
      </c>
      <c r="E58" s="745">
        <v>504000000</v>
      </c>
      <c r="F58" s="750">
        <v>43627</v>
      </c>
    </row>
    <row r="59" spans="2:6">
      <c r="B59" s="744" t="s">
        <v>603</v>
      </c>
      <c r="C59" s="750"/>
      <c r="D59" s="750">
        <v>43634</v>
      </c>
      <c r="E59" s="745">
        <v>504000000</v>
      </c>
      <c r="F59" s="750">
        <v>43634</v>
      </c>
    </row>
    <row r="60" spans="2:6">
      <c r="B60" s="744" t="s">
        <v>603</v>
      </c>
      <c r="C60" s="750"/>
      <c r="D60" s="750">
        <v>43641</v>
      </c>
      <c r="E60" s="745">
        <v>504000000</v>
      </c>
      <c r="F60" s="750">
        <v>43641</v>
      </c>
    </row>
    <row r="61" spans="2:6">
      <c r="B61" s="744" t="s">
        <v>603</v>
      </c>
      <c r="C61" s="750"/>
      <c r="D61" s="750">
        <v>43648</v>
      </c>
      <c r="E61" s="745">
        <v>504000000</v>
      </c>
      <c r="F61" s="750">
        <v>43648</v>
      </c>
    </row>
    <row r="62" spans="2:6">
      <c r="B62" s="744" t="s">
        <v>603</v>
      </c>
      <c r="C62" s="750"/>
      <c r="D62" s="750">
        <v>43655</v>
      </c>
      <c r="E62" s="745">
        <v>504000000</v>
      </c>
      <c r="F62" s="750">
        <v>43655</v>
      </c>
    </row>
    <row r="63" spans="2:6">
      <c r="B63" s="744" t="s">
        <v>604</v>
      </c>
      <c r="C63" s="750"/>
      <c r="D63" s="750">
        <v>43662</v>
      </c>
      <c r="E63" s="745">
        <v>500000000</v>
      </c>
      <c r="F63" s="750">
        <v>43662</v>
      </c>
    </row>
    <row r="64" spans="2:6">
      <c r="B64" s="744" t="s">
        <v>604</v>
      </c>
      <c r="C64" s="750"/>
      <c r="D64" s="750">
        <v>43669</v>
      </c>
      <c r="E64" s="745">
        <v>620000000</v>
      </c>
      <c r="F64" s="750">
        <v>43669</v>
      </c>
    </row>
    <row r="65" spans="2:8">
      <c r="B65" s="744" t="s">
        <v>604</v>
      </c>
      <c r="C65" s="750"/>
      <c r="D65" s="750">
        <v>43683</v>
      </c>
      <c r="E65" s="745">
        <v>620000000</v>
      </c>
      <c r="F65" s="750">
        <v>43683</v>
      </c>
    </row>
    <row r="66" spans="2:8">
      <c r="B66" s="744" t="s">
        <v>604</v>
      </c>
      <c r="C66" s="750"/>
      <c r="D66" s="750">
        <v>43690</v>
      </c>
      <c r="E66" s="745">
        <v>620000000</v>
      </c>
      <c r="F66" s="750">
        <v>43690</v>
      </c>
    </row>
    <row r="67" spans="2:8">
      <c r="B67" s="744" t="s">
        <v>604</v>
      </c>
      <c r="C67" s="750"/>
      <c r="D67" s="750">
        <v>43697</v>
      </c>
      <c r="E67" s="745">
        <v>620000000</v>
      </c>
      <c r="F67" s="750">
        <v>43697</v>
      </c>
    </row>
    <row r="68" spans="2:8">
      <c r="B68" s="744" t="s">
        <v>604</v>
      </c>
      <c r="C68" s="750"/>
      <c r="D68" s="750">
        <v>43704</v>
      </c>
      <c r="E68" s="745">
        <v>620000000</v>
      </c>
      <c r="F68" s="750">
        <v>43704</v>
      </c>
    </row>
    <row r="69" spans="2:8">
      <c r="B69" s="744" t="s">
        <v>605</v>
      </c>
      <c r="C69" s="750"/>
      <c r="D69" s="750">
        <v>43711</v>
      </c>
      <c r="E69" s="745">
        <v>450000000</v>
      </c>
      <c r="F69" s="750">
        <v>43711</v>
      </c>
    </row>
    <row r="70" spans="2:8">
      <c r="B70" s="744" t="s">
        <v>605</v>
      </c>
      <c r="C70" s="750"/>
      <c r="D70" s="750">
        <v>43718</v>
      </c>
      <c r="E70" s="745">
        <v>550000000</v>
      </c>
      <c r="F70" s="750">
        <v>43718</v>
      </c>
    </row>
    <row r="71" spans="2:8">
      <c r="B71" s="744" t="s">
        <v>605</v>
      </c>
      <c r="C71" s="750"/>
      <c r="D71" s="750">
        <v>43725</v>
      </c>
      <c r="E71" s="745">
        <v>550000000</v>
      </c>
      <c r="F71" s="750">
        <v>43725</v>
      </c>
    </row>
    <row r="72" spans="2:8">
      <c r="B72" s="744" t="s">
        <v>605</v>
      </c>
      <c r="C72" s="750"/>
      <c r="D72" s="750">
        <v>43732</v>
      </c>
      <c r="E72" s="745">
        <v>550000000</v>
      </c>
      <c r="F72" s="750">
        <v>43732</v>
      </c>
    </row>
    <row r="73" spans="2:8">
      <c r="B73" s="744" t="s">
        <v>605</v>
      </c>
      <c r="C73" s="750"/>
      <c r="D73" s="750">
        <v>43746</v>
      </c>
      <c r="E73" s="745">
        <v>550000000</v>
      </c>
      <c r="F73" s="750">
        <v>43746</v>
      </c>
    </row>
    <row r="74" spans="2:8">
      <c r="B74" s="744" t="s">
        <v>605</v>
      </c>
      <c r="C74" s="750"/>
      <c r="D74" s="750">
        <v>43753</v>
      </c>
      <c r="E74" s="745">
        <v>550000000</v>
      </c>
      <c r="F74" s="750">
        <v>43753</v>
      </c>
    </row>
    <row r="75" spans="2:8">
      <c r="B75" s="744" t="s">
        <v>605</v>
      </c>
      <c r="C75" s="750"/>
      <c r="D75" s="750">
        <v>43760</v>
      </c>
      <c r="E75" s="745">
        <v>550000000</v>
      </c>
      <c r="F75" s="750">
        <v>43760</v>
      </c>
    </row>
    <row r="76" spans="2:8">
      <c r="B76" s="744" t="s">
        <v>605</v>
      </c>
      <c r="C76" s="750"/>
      <c r="D76" s="750">
        <v>43767</v>
      </c>
      <c r="E76" s="745">
        <v>550000000</v>
      </c>
      <c r="F76" s="750">
        <v>43767</v>
      </c>
    </row>
    <row r="77" spans="2:8" s="753" customFormat="1" ht="13.5" thickBot="1">
      <c r="B77" s="754"/>
      <c r="C77" s="755"/>
      <c r="D77" s="756"/>
      <c r="E77" s="757"/>
      <c r="F77" s="755"/>
      <c r="G77" s="743"/>
      <c r="H77" s="743"/>
    </row>
    <row r="78" spans="2:8" s="753" customFormat="1" ht="13.5" thickBot="1">
      <c r="B78" s="758"/>
      <c r="C78" s="755"/>
      <c r="D78" s="756"/>
      <c r="E78" s="759">
        <f>SUM(E15:E77)</f>
        <v>24593000000</v>
      </c>
      <c r="F78" s="760"/>
      <c r="G78" s="743"/>
      <c r="H78" s="743"/>
    </row>
    <row r="79" spans="2:8" s="753" customFormat="1">
      <c r="B79" s="746" t="s">
        <v>606</v>
      </c>
      <c r="C79" s="744"/>
      <c r="D79" s="744"/>
      <c r="E79" s="745"/>
      <c r="F79" s="750"/>
      <c r="G79" s="743"/>
      <c r="H79" s="743"/>
    </row>
    <row r="80" spans="2:8" s="753" customFormat="1">
      <c r="B80" s="744" t="s">
        <v>601</v>
      </c>
      <c r="C80" s="750"/>
      <c r="D80" s="752">
        <v>43557</v>
      </c>
      <c r="E80" s="745">
        <v>5185140</v>
      </c>
      <c r="F80" s="752">
        <v>43557</v>
      </c>
      <c r="H80" s="743"/>
    </row>
    <row r="81" spans="2:8" s="753" customFormat="1">
      <c r="B81" s="744" t="s">
        <v>602</v>
      </c>
      <c r="C81" s="750"/>
      <c r="D81" s="752">
        <v>43562</v>
      </c>
      <c r="E81" s="745">
        <v>105041096</v>
      </c>
      <c r="F81" s="752">
        <v>43562</v>
      </c>
      <c r="H81" s="743"/>
    </row>
    <row r="82" spans="2:8" s="753" customFormat="1">
      <c r="B82" s="743" t="s">
        <v>600</v>
      </c>
      <c r="C82" s="750"/>
      <c r="D82" s="750">
        <v>43564</v>
      </c>
      <c r="E82" s="745">
        <v>9313356</v>
      </c>
      <c r="F82" s="750">
        <v>43564</v>
      </c>
      <c r="H82" s="743"/>
    </row>
    <row r="83" spans="2:8" s="753" customFormat="1">
      <c r="B83" s="744" t="s">
        <v>601</v>
      </c>
      <c r="C83" s="750"/>
      <c r="D83" s="752">
        <v>43564</v>
      </c>
      <c r="E83" s="745">
        <v>5032636</v>
      </c>
      <c r="F83" s="752">
        <v>43564</v>
      </c>
      <c r="H83" s="743"/>
    </row>
    <row r="84" spans="2:8" s="753" customFormat="1">
      <c r="B84" s="743" t="s">
        <v>600</v>
      </c>
      <c r="C84" s="750"/>
      <c r="D84" s="750">
        <v>43571</v>
      </c>
      <c r="E84" s="745">
        <v>3991438</v>
      </c>
      <c r="F84" s="750">
        <v>43571</v>
      </c>
      <c r="H84" s="743"/>
    </row>
    <row r="85" spans="2:8" s="753" customFormat="1">
      <c r="B85" s="744" t="s">
        <v>601</v>
      </c>
      <c r="C85" s="750"/>
      <c r="D85" s="752">
        <v>43571</v>
      </c>
      <c r="E85" s="745">
        <v>4880132</v>
      </c>
      <c r="F85" s="752">
        <v>43571</v>
      </c>
      <c r="H85" s="743"/>
    </row>
    <row r="86" spans="2:8" s="753" customFormat="1">
      <c r="B86" s="743" t="s">
        <v>600</v>
      </c>
      <c r="C86" s="750"/>
      <c r="D86" s="750">
        <v>43578</v>
      </c>
      <c r="E86" s="745">
        <v>3326199</v>
      </c>
      <c r="F86" s="750">
        <v>43578</v>
      </c>
      <c r="H86" s="743"/>
    </row>
    <row r="87" spans="2:8" s="753" customFormat="1">
      <c r="B87" s="744" t="s">
        <v>601</v>
      </c>
      <c r="C87" s="750"/>
      <c r="D87" s="752">
        <v>43578</v>
      </c>
      <c r="E87" s="745">
        <v>4727627</v>
      </c>
      <c r="F87" s="752">
        <v>43578</v>
      </c>
      <c r="H87" s="743"/>
    </row>
    <row r="88" spans="2:8" s="753" customFormat="1">
      <c r="B88" s="743" t="s">
        <v>600</v>
      </c>
      <c r="C88" s="750"/>
      <c r="D88" s="750">
        <v>43592</v>
      </c>
      <c r="E88" s="745">
        <v>5321918</v>
      </c>
      <c r="F88" s="750">
        <v>43592</v>
      </c>
      <c r="H88" s="743"/>
    </row>
    <row r="89" spans="2:8" s="753" customFormat="1">
      <c r="B89" s="744" t="s">
        <v>601</v>
      </c>
      <c r="C89" s="750"/>
      <c r="D89" s="752">
        <v>43592</v>
      </c>
      <c r="E89" s="745">
        <v>9150247</v>
      </c>
      <c r="F89" s="752">
        <v>43592</v>
      </c>
      <c r="H89" s="743"/>
    </row>
    <row r="90" spans="2:8" s="753" customFormat="1">
      <c r="B90" s="743" t="s">
        <v>600</v>
      </c>
      <c r="C90" s="750"/>
      <c r="D90" s="750">
        <v>43599</v>
      </c>
      <c r="E90" s="745">
        <v>1995719</v>
      </c>
      <c r="F90" s="750">
        <v>43599</v>
      </c>
      <c r="H90" s="743"/>
    </row>
    <row r="91" spans="2:8" s="753" customFormat="1">
      <c r="B91" s="744" t="s">
        <v>601</v>
      </c>
      <c r="C91" s="750"/>
      <c r="D91" s="752">
        <v>43599</v>
      </c>
      <c r="E91" s="745">
        <v>4422619</v>
      </c>
      <c r="F91" s="752">
        <v>43599</v>
      </c>
      <c r="H91" s="743"/>
    </row>
    <row r="92" spans="2:8" s="753" customFormat="1">
      <c r="B92" s="743" t="s">
        <v>600</v>
      </c>
      <c r="C92" s="750"/>
      <c r="D92" s="750">
        <v>43606</v>
      </c>
      <c r="E92" s="745">
        <v>1330479</v>
      </c>
      <c r="F92" s="750">
        <v>43606</v>
      </c>
      <c r="H92" s="743"/>
    </row>
    <row r="93" spans="2:8" s="753" customFormat="1">
      <c r="B93" s="744" t="s">
        <v>601</v>
      </c>
      <c r="C93" s="750"/>
      <c r="D93" s="752">
        <v>43606</v>
      </c>
      <c r="E93" s="745">
        <v>4270115</v>
      </c>
      <c r="F93" s="752">
        <v>43606</v>
      </c>
      <c r="H93" s="743"/>
    </row>
    <row r="94" spans="2:8" s="753" customFormat="1">
      <c r="B94" s="743" t="s">
        <v>600</v>
      </c>
      <c r="C94" s="750"/>
      <c r="D94" s="750">
        <v>43613</v>
      </c>
      <c r="E94" s="745">
        <v>665240</v>
      </c>
      <c r="F94" s="750">
        <v>43613</v>
      </c>
      <c r="H94" s="743"/>
    </row>
    <row r="95" spans="2:8" s="753" customFormat="1">
      <c r="B95" s="744" t="s">
        <v>601</v>
      </c>
      <c r="C95" s="750"/>
      <c r="D95" s="752">
        <v>43613</v>
      </c>
      <c r="E95" s="745">
        <v>4117611</v>
      </c>
      <c r="F95" s="752">
        <v>43613</v>
      </c>
      <c r="H95" s="743"/>
    </row>
    <row r="96" spans="2:8" s="753" customFormat="1">
      <c r="B96" s="744" t="s">
        <v>601</v>
      </c>
      <c r="C96" s="750"/>
      <c r="D96" s="752">
        <v>43620</v>
      </c>
      <c r="E96" s="745">
        <v>3965107</v>
      </c>
      <c r="F96" s="752">
        <v>43620</v>
      </c>
      <c r="H96" s="743"/>
    </row>
    <row r="97" spans="2:8" s="753" customFormat="1">
      <c r="B97" s="744" t="s">
        <v>601</v>
      </c>
      <c r="C97" s="750"/>
      <c r="D97" s="752">
        <v>43627</v>
      </c>
      <c r="E97" s="745">
        <v>3812603</v>
      </c>
      <c r="F97" s="752">
        <v>43627</v>
      </c>
      <c r="H97" s="743"/>
    </row>
    <row r="98" spans="2:8" s="753" customFormat="1">
      <c r="B98" s="744" t="s">
        <v>601</v>
      </c>
      <c r="C98" s="750"/>
      <c r="D98" s="752">
        <v>43634</v>
      </c>
      <c r="E98" s="745">
        <v>3660099</v>
      </c>
      <c r="F98" s="752">
        <v>43634</v>
      </c>
      <c r="H98" s="743"/>
    </row>
    <row r="99" spans="2:8" s="753" customFormat="1">
      <c r="B99" s="744" t="s">
        <v>601</v>
      </c>
      <c r="C99" s="750"/>
      <c r="D99" s="752">
        <v>43641</v>
      </c>
      <c r="E99" s="745">
        <v>3507595</v>
      </c>
      <c r="F99" s="752">
        <v>43641</v>
      </c>
      <c r="H99" s="743"/>
    </row>
    <row r="100" spans="2:8" s="753" customFormat="1">
      <c r="B100" s="744" t="s">
        <v>601</v>
      </c>
      <c r="C100" s="750"/>
      <c r="D100" s="752">
        <v>43648</v>
      </c>
      <c r="E100" s="745">
        <v>3355090</v>
      </c>
      <c r="F100" s="752">
        <v>43648</v>
      </c>
      <c r="H100" s="743"/>
    </row>
    <row r="101" spans="2:8" s="753" customFormat="1">
      <c r="B101" s="744" t="s">
        <v>602</v>
      </c>
      <c r="C101" s="750"/>
      <c r="D101" s="752">
        <v>43652</v>
      </c>
      <c r="E101" s="745">
        <v>105041096</v>
      </c>
      <c r="F101" s="752">
        <v>43652</v>
      </c>
      <c r="H101" s="743"/>
    </row>
    <row r="102" spans="2:8" s="753" customFormat="1">
      <c r="B102" s="744" t="s">
        <v>601</v>
      </c>
      <c r="C102" s="750"/>
      <c r="D102" s="752">
        <v>43655</v>
      </c>
      <c r="E102" s="745">
        <v>3202586</v>
      </c>
      <c r="F102" s="752">
        <v>43655</v>
      </c>
      <c r="H102" s="743"/>
    </row>
    <row r="103" spans="2:8" s="753" customFormat="1">
      <c r="B103" s="744" t="s">
        <v>601</v>
      </c>
      <c r="C103" s="750"/>
      <c r="D103" s="752">
        <v>43662</v>
      </c>
      <c r="E103" s="745">
        <v>3050082</v>
      </c>
      <c r="F103" s="752">
        <v>43662</v>
      </c>
      <c r="H103" s="743"/>
    </row>
    <row r="104" spans="2:8" s="753" customFormat="1">
      <c r="B104" s="744" t="s">
        <v>601</v>
      </c>
      <c r="C104" s="750"/>
      <c r="D104" s="752">
        <v>43669</v>
      </c>
      <c r="E104" s="745">
        <v>2897578</v>
      </c>
      <c r="F104" s="752">
        <v>43669</v>
      </c>
      <c r="H104" s="743"/>
    </row>
    <row r="105" spans="2:8" s="753" customFormat="1">
      <c r="B105" s="744" t="s">
        <v>601</v>
      </c>
      <c r="C105" s="750"/>
      <c r="D105" s="752">
        <v>43683</v>
      </c>
      <c r="E105" s="745">
        <v>5490148</v>
      </c>
      <c r="F105" s="752">
        <v>43683</v>
      </c>
      <c r="H105" s="743"/>
    </row>
    <row r="106" spans="2:8" s="753" customFormat="1">
      <c r="B106" s="744" t="s">
        <v>601</v>
      </c>
      <c r="C106" s="750"/>
      <c r="D106" s="752">
        <v>43690</v>
      </c>
      <c r="E106" s="745">
        <v>2592570</v>
      </c>
      <c r="F106" s="752">
        <v>43690</v>
      </c>
      <c r="H106" s="743"/>
    </row>
    <row r="107" spans="2:8" s="753" customFormat="1">
      <c r="B107" s="744" t="s">
        <v>601</v>
      </c>
      <c r="C107" s="750"/>
      <c r="D107" s="752">
        <v>43697</v>
      </c>
      <c r="E107" s="745">
        <v>2440066</v>
      </c>
      <c r="F107" s="752">
        <v>43697</v>
      </c>
      <c r="H107" s="743"/>
    </row>
    <row r="108" spans="2:8" s="753" customFormat="1">
      <c r="B108" s="744" t="s">
        <v>601</v>
      </c>
      <c r="C108" s="750"/>
      <c r="D108" s="752">
        <v>43704</v>
      </c>
      <c r="E108" s="745">
        <v>2287562</v>
      </c>
      <c r="F108" s="752">
        <v>43704</v>
      </c>
      <c r="H108" s="743"/>
    </row>
    <row r="109" spans="2:8" s="753" customFormat="1">
      <c r="B109" s="744" t="s">
        <v>601</v>
      </c>
      <c r="C109" s="750"/>
      <c r="D109" s="752">
        <v>43711</v>
      </c>
      <c r="E109" s="745">
        <v>2135058</v>
      </c>
      <c r="F109" s="752">
        <v>43711</v>
      </c>
      <c r="H109" s="743"/>
    </row>
    <row r="110" spans="2:8" s="753" customFormat="1">
      <c r="B110" s="744" t="s">
        <v>601</v>
      </c>
      <c r="C110" s="750"/>
      <c r="D110" s="752">
        <v>43718</v>
      </c>
      <c r="E110" s="745">
        <v>1982553</v>
      </c>
      <c r="F110" s="752">
        <v>43718</v>
      </c>
      <c r="H110" s="743"/>
    </row>
    <row r="111" spans="2:8" s="753" customFormat="1">
      <c r="B111" s="744" t="s">
        <v>601</v>
      </c>
      <c r="C111" s="750"/>
      <c r="D111" s="752">
        <v>43725</v>
      </c>
      <c r="E111" s="745">
        <v>1830049</v>
      </c>
      <c r="F111" s="752">
        <v>43725</v>
      </c>
      <c r="H111" s="743"/>
    </row>
    <row r="112" spans="2:8" s="753" customFormat="1">
      <c r="B112" s="744" t="s">
        <v>601</v>
      </c>
      <c r="C112" s="750"/>
      <c r="D112" s="752">
        <v>43732</v>
      </c>
      <c r="E112" s="745">
        <v>1677545</v>
      </c>
      <c r="F112" s="752">
        <v>43732</v>
      </c>
      <c r="H112" s="743"/>
    </row>
    <row r="113" spans="2:8" s="753" customFormat="1">
      <c r="B113" s="744" t="s">
        <v>601</v>
      </c>
      <c r="C113" s="750"/>
      <c r="D113" s="752">
        <v>43739</v>
      </c>
      <c r="E113" s="745">
        <v>1525041</v>
      </c>
      <c r="F113" s="752">
        <v>43739</v>
      </c>
      <c r="H113" s="743"/>
    </row>
    <row r="114" spans="2:8" s="753" customFormat="1">
      <c r="B114" s="744" t="s">
        <v>602</v>
      </c>
      <c r="C114" s="750"/>
      <c r="D114" s="752">
        <v>43742</v>
      </c>
      <c r="E114" s="745">
        <v>105041096</v>
      </c>
      <c r="F114" s="752">
        <v>43742</v>
      </c>
      <c r="H114" s="743"/>
    </row>
    <row r="115" spans="2:8" s="753" customFormat="1">
      <c r="B115" s="744" t="s">
        <v>601</v>
      </c>
      <c r="C115" s="750"/>
      <c r="D115" s="752">
        <v>43746</v>
      </c>
      <c r="E115" s="745">
        <v>1372537</v>
      </c>
      <c r="F115" s="752">
        <v>43746</v>
      </c>
      <c r="H115" s="743"/>
    </row>
    <row r="116" spans="2:8" s="753" customFormat="1">
      <c r="B116" s="744" t="s">
        <v>601</v>
      </c>
      <c r="C116" s="750"/>
      <c r="D116" s="752">
        <v>43753</v>
      </c>
      <c r="E116" s="745">
        <v>1220033</v>
      </c>
      <c r="F116" s="752">
        <v>43753</v>
      </c>
      <c r="H116" s="743"/>
    </row>
    <row r="117" spans="2:8" s="753" customFormat="1">
      <c r="B117" s="744" t="s">
        <v>601</v>
      </c>
      <c r="C117" s="750"/>
      <c r="D117" s="752">
        <v>43760</v>
      </c>
      <c r="E117" s="745">
        <v>1067529</v>
      </c>
      <c r="F117" s="752">
        <v>43760</v>
      </c>
      <c r="H117" s="743"/>
    </row>
    <row r="118" spans="2:8" s="753" customFormat="1">
      <c r="B118" s="744" t="s">
        <v>601</v>
      </c>
      <c r="C118" s="750"/>
      <c r="D118" s="752">
        <v>43767</v>
      </c>
      <c r="E118" s="745">
        <v>915025</v>
      </c>
      <c r="F118" s="752">
        <v>43767</v>
      </c>
      <c r="H118" s="743"/>
    </row>
    <row r="119" spans="2:8" s="753" customFormat="1">
      <c r="B119" s="744" t="s">
        <v>601</v>
      </c>
      <c r="C119" s="750"/>
      <c r="D119" s="752">
        <v>43774</v>
      </c>
      <c r="E119" s="745">
        <v>762521</v>
      </c>
      <c r="F119" s="752">
        <v>43774</v>
      </c>
      <c r="H119" s="743"/>
    </row>
    <row r="120" spans="2:8" s="753" customFormat="1">
      <c r="B120" s="744" t="s">
        <v>601</v>
      </c>
      <c r="C120" s="750"/>
      <c r="D120" s="752">
        <v>43781</v>
      </c>
      <c r="E120" s="745">
        <v>610016</v>
      </c>
      <c r="F120" s="752">
        <v>43781</v>
      </c>
      <c r="H120" s="743"/>
    </row>
    <row r="121" spans="2:8" s="753" customFormat="1">
      <c r="B121" s="744" t="s">
        <v>601</v>
      </c>
      <c r="C121" s="750"/>
      <c r="D121" s="752">
        <v>43788</v>
      </c>
      <c r="E121" s="745">
        <v>457512</v>
      </c>
      <c r="F121" s="752">
        <v>43788</v>
      </c>
      <c r="H121" s="743"/>
    </row>
    <row r="122" spans="2:8" s="753" customFormat="1">
      <c r="B122" s="744" t="s">
        <v>601</v>
      </c>
      <c r="C122" s="750"/>
      <c r="D122" s="752">
        <v>43795</v>
      </c>
      <c r="E122" s="745">
        <v>305008</v>
      </c>
      <c r="F122" s="752">
        <v>43795</v>
      </c>
      <c r="H122" s="743"/>
    </row>
    <row r="123" spans="2:8" s="753" customFormat="1">
      <c r="B123" s="744" t="s">
        <v>601</v>
      </c>
      <c r="C123" s="750"/>
      <c r="D123" s="752">
        <v>43802</v>
      </c>
      <c r="E123" s="745">
        <v>152504</v>
      </c>
      <c r="F123" s="752">
        <v>43802</v>
      </c>
      <c r="H123" s="743"/>
    </row>
    <row r="124" spans="2:8" s="753" customFormat="1">
      <c r="B124" s="744" t="s">
        <v>602</v>
      </c>
      <c r="C124" s="750"/>
      <c r="D124" s="752">
        <v>43832</v>
      </c>
      <c r="E124" s="745">
        <v>105041096</v>
      </c>
      <c r="F124" s="752">
        <v>43832</v>
      </c>
      <c r="H124" s="743"/>
    </row>
    <row r="125" spans="2:8" s="753" customFormat="1">
      <c r="B125" s="744" t="s">
        <v>605</v>
      </c>
      <c r="C125" s="750"/>
      <c r="D125" s="750">
        <v>43567</v>
      </c>
      <c r="E125" s="745">
        <v>24739726</v>
      </c>
      <c r="F125" s="750">
        <v>43567</v>
      </c>
      <c r="H125" s="743"/>
    </row>
    <row r="126" spans="2:8" s="753" customFormat="1">
      <c r="B126" s="744" t="s">
        <v>604</v>
      </c>
      <c r="C126" s="750"/>
      <c r="D126" s="750">
        <v>43580</v>
      </c>
      <c r="E126" s="745">
        <v>20268493</v>
      </c>
      <c r="F126" s="750">
        <v>43580</v>
      </c>
      <c r="H126" s="743"/>
    </row>
    <row r="127" spans="2:8" s="753" customFormat="1">
      <c r="B127" s="744" t="s">
        <v>605</v>
      </c>
      <c r="C127" s="750"/>
      <c r="D127" s="750">
        <v>43597</v>
      </c>
      <c r="E127" s="745">
        <v>24739726</v>
      </c>
      <c r="F127" s="750">
        <v>43597</v>
      </c>
      <c r="H127" s="743"/>
    </row>
    <row r="128" spans="2:8" s="753" customFormat="1">
      <c r="B128" s="744" t="s">
        <v>604</v>
      </c>
      <c r="C128" s="750"/>
      <c r="D128" s="750">
        <v>43610</v>
      </c>
      <c r="E128" s="745">
        <v>20268493</v>
      </c>
      <c r="F128" s="750">
        <v>43610</v>
      </c>
      <c r="H128" s="743"/>
    </row>
    <row r="129" spans="2:8" s="753" customFormat="1">
      <c r="B129" s="744" t="s">
        <v>603</v>
      </c>
      <c r="C129" s="750"/>
      <c r="D129" s="750">
        <v>43620</v>
      </c>
      <c r="E129" s="745">
        <v>125556164</v>
      </c>
      <c r="F129" s="750">
        <v>43620</v>
      </c>
      <c r="H129" s="743"/>
    </row>
    <row r="130" spans="2:8" s="753" customFormat="1">
      <c r="B130" s="744" t="s">
        <v>603</v>
      </c>
      <c r="C130" s="750"/>
      <c r="D130" s="750">
        <v>43627</v>
      </c>
      <c r="E130" s="745">
        <v>3238027</v>
      </c>
      <c r="F130" s="750">
        <v>43627</v>
      </c>
      <c r="H130" s="743"/>
    </row>
    <row r="131" spans="2:8" s="753" customFormat="1">
      <c r="B131" s="744" t="s">
        <v>605</v>
      </c>
      <c r="C131" s="750"/>
      <c r="D131" s="750">
        <v>43627</v>
      </c>
      <c r="E131" s="745">
        <v>24739726</v>
      </c>
      <c r="F131" s="750">
        <v>43627</v>
      </c>
      <c r="H131" s="743"/>
    </row>
    <row r="132" spans="2:8" s="753" customFormat="1">
      <c r="B132" s="744" t="s">
        <v>603</v>
      </c>
      <c r="C132" s="750"/>
      <c r="D132" s="750">
        <v>43634</v>
      </c>
      <c r="E132" s="745">
        <v>2590422</v>
      </c>
      <c r="F132" s="750">
        <v>43634</v>
      </c>
      <c r="H132" s="743"/>
    </row>
    <row r="133" spans="2:8" s="753" customFormat="1">
      <c r="B133" s="744" t="s">
        <v>604</v>
      </c>
      <c r="C133" s="750"/>
      <c r="D133" s="750">
        <v>43640</v>
      </c>
      <c r="E133" s="745">
        <v>20268493</v>
      </c>
      <c r="F133" s="750">
        <v>43640</v>
      </c>
      <c r="H133" s="743"/>
    </row>
    <row r="134" spans="2:8" s="753" customFormat="1">
      <c r="B134" s="744" t="s">
        <v>603</v>
      </c>
      <c r="C134" s="750"/>
      <c r="D134" s="750">
        <v>43641</v>
      </c>
      <c r="E134" s="745">
        <v>1942816</v>
      </c>
      <c r="F134" s="750">
        <v>43641</v>
      </c>
      <c r="H134" s="743"/>
    </row>
    <row r="135" spans="2:8" s="753" customFormat="1">
      <c r="B135" s="744" t="s">
        <v>603</v>
      </c>
      <c r="C135" s="750"/>
      <c r="D135" s="750">
        <v>43648</v>
      </c>
      <c r="E135" s="745">
        <v>1295211</v>
      </c>
      <c r="F135" s="750">
        <v>43648</v>
      </c>
      <c r="H135" s="743"/>
    </row>
    <row r="136" spans="2:8" s="753" customFormat="1">
      <c r="B136" s="744" t="s">
        <v>603</v>
      </c>
      <c r="C136" s="750"/>
      <c r="D136" s="750">
        <v>43655</v>
      </c>
      <c r="E136" s="745">
        <v>647605</v>
      </c>
      <c r="F136" s="750">
        <v>43655</v>
      </c>
    </row>
    <row r="137" spans="2:8" s="753" customFormat="1">
      <c r="B137" s="744" t="s">
        <v>605</v>
      </c>
      <c r="C137" s="750"/>
      <c r="D137" s="750">
        <v>43657</v>
      </c>
      <c r="E137" s="745">
        <v>24739726</v>
      </c>
      <c r="F137" s="750">
        <v>43657</v>
      </c>
    </row>
    <row r="138" spans="2:8" s="753" customFormat="1">
      <c r="B138" s="744" t="s">
        <v>604</v>
      </c>
      <c r="C138" s="750"/>
      <c r="D138" s="750">
        <v>43662</v>
      </c>
      <c r="E138" s="745">
        <v>14863562</v>
      </c>
      <c r="F138" s="750">
        <v>43662</v>
      </c>
    </row>
    <row r="139" spans="2:8" s="753" customFormat="1">
      <c r="B139" s="744" t="s">
        <v>604</v>
      </c>
      <c r="C139" s="750"/>
      <c r="D139" s="750">
        <v>43669</v>
      </c>
      <c r="E139" s="745">
        <v>4072466</v>
      </c>
      <c r="F139" s="750">
        <v>43669</v>
      </c>
    </row>
    <row r="140" spans="2:8" s="753" customFormat="1">
      <c r="B140" s="744" t="s">
        <v>604</v>
      </c>
      <c r="C140" s="750"/>
      <c r="D140" s="750">
        <v>43683</v>
      </c>
      <c r="E140" s="745">
        <v>6515945</v>
      </c>
      <c r="F140" s="750">
        <v>43683</v>
      </c>
    </row>
    <row r="141" spans="2:8" s="753" customFormat="1">
      <c r="B141" s="744" t="s">
        <v>605</v>
      </c>
      <c r="C141" s="750"/>
      <c r="D141" s="750">
        <v>43687</v>
      </c>
      <c r="E141" s="745">
        <v>24739726</v>
      </c>
      <c r="F141" s="750">
        <v>43687</v>
      </c>
    </row>
    <row r="142" spans="2:8" s="753" customFormat="1">
      <c r="B142" s="744" t="s">
        <v>604</v>
      </c>
      <c r="C142" s="750"/>
      <c r="D142" s="750">
        <v>43690</v>
      </c>
      <c r="E142" s="745">
        <v>2443479</v>
      </c>
      <c r="F142" s="750">
        <v>43690</v>
      </c>
    </row>
    <row r="143" spans="2:8" s="753" customFormat="1">
      <c r="B143" s="744" t="s">
        <v>604</v>
      </c>
      <c r="C143" s="750"/>
      <c r="D143" s="750">
        <v>43697</v>
      </c>
      <c r="E143" s="745">
        <v>1628986</v>
      </c>
      <c r="F143" s="750">
        <v>43697</v>
      </c>
    </row>
    <row r="144" spans="2:8" s="753" customFormat="1">
      <c r="B144" s="744" t="s">
        <v>604</v>
      </c>
      <c r="C144" s="750"/>
      <c r="D144" s="750">
        <v>43704</v>
      </c>
      <c r="E144" s="745">
        <v>814493</v>
      </c>
      <c r="F144" s="750">
        <v>43704</v>
      </c>
    </row>
    <row r="145" spans="2:8" s="753" customFormat="1">
      <c r="B145" s="744" t="s">
        <v>605</v>
      </c>
      <c r="C145" s="750"/>
      <c r="D145" s="750">
        <v>43711</v>
      </c>
      <c r="E145" s="745">
        <v>19791781</v>
      </c>
      <c r="F145" s="750">
        <v>43711</v>
      </c>
      <c r="H145" s="744"/>
    </row>
    <row r="146" spans="2:8" s="753" customFormat="1">
      <c r="B146" s="744" t="s">
        <v>605</v>
      </c>
      <c r="C146" s="750"/>
      <c r="D146" s="750">
        <v>43718</v>
      </c>
      <c r="E146" s="745">
        <v>5168493</v>
      </c>
      <c r="F146" s="750">
        <v>43718</v>
      </c>
      <c r="H146" s="744"/>
    </row>
    <row r="147" spans="2:8" s="753" customFormat="1">
      <c r="B147" s="744" t="s">
        <v>605</v>
      </c>
      <c r="C147" s="750"/>
      <c r="D147" s="750">
        <v>43725</v>
      </c>
      <c r="E147" s="745">
        <v>4430137</v>
      </c>
      <c r="F147" s="750">
        <v>43725</v>
      </c>
      <c r="H147" s="744"/>
    </row>
    <row r="148" spans="2:8" s="753" customFormat="1">
      <c r="B148" s="744" t="s">
        <v>605</v>
      </c>
      <c r="C148" s="750"/>
      <c r="D148" s="750">
        <v>43732</v>
      </c>
      <c r="E148" s="745">
        <v>3691781</v>
      </c>
      <c r="F148" s="750">
        <v>43732</v>
      </c>
      <c r="H148" s="744"/>
    </row>
    <row r="149" spans="2:8" s="753" customFormat="1">
      <c r="B149" s="744" t="s">
        <v>605</v>
      </c>
      <c r="C149" s="750"/>
      <c r="D149" s="750">
        <v>43746</v>
      </c>
      <c r="E149" s="745">
        <v>5906849</v>
      </c>
      <c r="F149" s="750">
        <v>43746</v>
      </c>
      <c r="H149" s="744"/>
    </row>
    <row r="150" spans="2:8" s="753" customFormat="1">
      <c r="B150" s="744" t="s">
        <v>605</v>
      </c>
      <c r="C150" s="750"/>
      <c r="D150" s="750">
        <v>43753</v>
      </c>
      <c r="E150" s="745">
        <v>2215068</v>
      </c>
      <c r="F150" s="750">
        <v>43753</v>
      </c>
      <c r="H150" s="744"/>
    </row>
    <row r="151" spans="2:8" s="753" customFormat="1">
      <c r="B151" s="744" t="s">
        <v>605</v>
      </c>
      <c r="C151" s="750"/>
      <c r="D151" s="750">
        <v>43760</v>
      </c>
      <c r="E151" s="745">
        <v>1476712</v>
      </c>
      <c r="F151" s="750">
        <v>43760</v>
      </c>
      <c r="H151" s="744"/>
    </row>
    <row r="152" spans="2:8" s="753" customFormat="1">
      <c r="B152" s="744" t="s">
        <v>605</v>
      </c>
      <c r="C152" s="750"/>
      <c r="D152" s="750">
        <v>43767</v>
      </c>
      <c r="E152" s="745">
        <v>738356</v>
      </c>
      <c r="F152" s="750">
        <v>43767</v>
      </c>
      <c r="H152" s="744"/>
    </row>
    <row r="153" spans="2:8" s="753" customFormat="1" ht="13.5" thickBot="1">
      <c r="B153" s="758"/>
      <c r="C153" s="755"/>
      <c r="D153" s="756"/>
      <c r="E153" s="759"/>
      <c r="F153" s="755"/>
      <c r="G153" s="743"/>
      <c r="H153" s="744"/>
    </row>
    <row r="154" spans="2:8" s="753" customFormat="1" ht="13.5" thickBot="1">
      <c r="B154" s="761"/>
      <c r="C154" s="762"/>
      <c r="D154" s="763"/>
      <c r="E154" s="764">
        <f>SUM(E80:E153)</f>
        <v>937701339</v>
      </c>
      <c r="F154" s="762"/>
      <c r="G154" s="743"/>
      <c r="H154" s="744"/>
    </row>
    <row r="155" spans="2:8" s="753" customFormat="1" ht="13.5" thickBot="1">
      <c r="B155" s="746" t="s">
        <v>607</v>
      </c>
      <c r="C155" s="744"/>
      <c r="D155" s="744"/>
      <c r="E155" s="745"/>
      <c r="F155" s="743"/>
      <c r="G155" s="743"/>
      <c r="H155" s="744"/>
    </row>
    <row r="156" spans="2:8" s="753" customFormat="1" ht="13.5" thickBot="1">
      <c r="B156" s="747" t="s">
        <v>598</v>
      </c>
      <c r="C156" s="747" t="s">
        <v>608</v>
      </c>
      <c r="D156" s="749" t="s">
        <v>155</v>
      </c>
      <c r="E156" s="749" t="s">
        <v>276</v>
      </c>
      <c r="F156" s="747" t="s">
        <v>599</v>
      </c>
      <c r="G156" s="743"/>
      <c r="H156" s="744"/>
    </row>
    <row r="157" spans="2:8" s="753" customFormat="1" ht="13.5" thickBot="1">
      <c r="B157" s="758"/>
      <c r="C157" s="755"/>
      <c r="D157" s="756"/>
      <c r="E157" s="759"/>
      <c r="F157" s="755"/>
      <c r="G157" s="743"/>
      <c r="H157" s="744"/>
    </row>
    <row r="158" spans="2:8" s="753" customFormat="1" ht="13.5" thickBot="1">
      <c r="B158" s="761"/>
      <c r="C158" s="765">
        <f>SUM(C157:C157)</f>
        <v>0</v>
      </c>
      <c r="D158" s="763"/>
      <c r="E158" s="764">
        <f>SUM(E157:E157)</f>
        <v>0</v>
      </c>
      <c r="F158" s="762"/>
      <c r="G158" s="743"/>
      <c r="H158" s="744"/>
    </row>
    <row r="159" spans="2:8" s="753" customFormat="1">
      <c r="B159" s="766"/>
      <c r="C159" s="750"/>
      <c r="D159" s="767"/>
      <c r="E159" s="768"/>
      <c r="F159" s="750"/>
      <c r="G159" s="743"/>
      <c r="H159" s="744"/>
    </row>
    <row r="160" spans="2:8" s="753" customFormat="1" ht="13.5" thickBot="1">
      <c r="B160" s="769" t="s">
        <v>609</v>
      </c>
      <c r="C160" s="755"/>
      <c r="D160" s="756"/>
      <c r="E160" s="759"/>
      <c r="F160" s="755"/>
      <c r="G160" s="743"/>
      <c r="H160" s="744"/>
    </row>
    <row r="161" spans="2:8" s="753" customFormat="1" ht="13.5" thickBot="1">
      <c r="B161" s="758"/>
      <c r="C161" s="755"/>
      <c r="D161" s="756"/>
      <c r="E161" s="759"/>
      <c r="F161" s="755"/>
      <c r="G161" s="743"/>
      <c r="H161" s="744"/>
    </row>
    <row r="162" spans="2:8" s="753" customFormat="1" ht="13.5" thickBot="1">
      <c r="B162" s="761"/>
      <c r="C162" s="765">
        <f>SUM(C161:C161)</f>
        <v>0</v>
      </c>
      <c r="D162" s="763"/>
      <c r="E162" s="764">
        <f>SUM(E161:E161)</f>
        <v>0</v>
      </c>
      <c r="F162" s="762"/>
      <c r="G162" s="743"/>
      <c r="H162" s="744"/>
    </row>
    <row r="163" spans="2:8" s="753" customFormat="1">
      <c r="B163" s="744"/>
      <c r="C163" s="744"/>
      <c r="D163" s="744"/>
      <c r="E163" s="745"/>
      <c r="F163" s="750"/>
      <c r="H163" s="744"/>
    </row>
    <row r="164" spans="2:8" s="753" customFormat="1" ht="13.5" thickBot="1">
      <c r="B164" s="746" t="s">
        <v>610</v>
      </c>
      <c r="C164" s="770"/>
      <c r="D164" s="744"/>
      <c r="E164" s="721" t="s">
        <v>276</v>
      </c>
      <c r="H164" s="744"/>
    </row>
    <row r="165" spans="2:8" s="753" customFormat="1" ht="13.5" thickBot="1">
      <c r="B165" s="771" t="s">
        <v>611</v>
      </c>
      <c r="C165" s="772"/>
      <c r="D165" s="748"/>
      <c r="E165" s="764">
        <v>-729520346</v>
      </c>
      <c r="F165" s="748"/>
      <c r="H165" s="744"/>
    </row>
    <row r="166" spans="2:8" s="753" customFormat="1" ht="13.5" thickBot="1">
      <c r="B166" s="754"/>
      <c r="C166" s="754"/>
      <c r="D166" s="754"/>
      <c r="E166" s="757"/>
      <c r="F166" s="773"/>
      <c r="H166" s="744"/>
    </row>
    <row r="167" spans="2:8" s="753" customFormat="1" ht="13.5" thickBot="1">
      <c r="B167" s="774" t="s">
        <v>612</v>
      </c>
      <c r="C167" s="748"/>
      <c r="D167" s="748"/>
      <c r="E167" s="764">
        <f>E78+E154+E158+E162+E165</f>
        <v>24801180993</v>
      </c>
      <c r="F167" s="748"/>
      <c r="H167" s="744"/>
    </row>
    <row r="168" spans="2:8" s="753" customFormat="1">
      <c r="B168" s="775"/>
      <c r="C168" s="744"/>
      <c r="D168" s="744"/>
      <c r="E168" s="745"/>
      <c r="F168" s="744"/>
      <c r="H168" s="744"/>
    </row>
    <row r="169" spans="2:8" s="753" customFormat="1">
      <c r="B169" s="746" t="s">
        <v>613</v>
      </c>
      <c r="C169" s="744"/>
      <c r="D169" s="744"/>
      <c r="E169" s="745"/>
      <c r="F169" s="744"/>
      <c r="H169" s="744"/>
    </row>
    <row r="170" spans="2:8" s="753" customFormat="1" ht="13.5" thickBot="1">
      <c r="B170" s="754"/>
      <c r="C170" s="754"/>
      <c r="D170" s="754"/>
      <c r="E170" s="757"/>
      <c r="F170" s="754"/>
      <c r="H170" s="744"/>
    </row>
    <row r="171" spans="2:8" s="753" customFormat="1" ht="13.5" thickBot="1">
      <c r="B171" s="776" t="s">
        <v>614</v>
      </c>
      <c r="C171" s="754"/>
      <c r="D171" s="754"/>
      <c r="E171" s="777" t="s">
        <v>615</v>
      </c>
      <c r="F171" s="776" t="s">
        <v>616</v>
      </c>
      <c r="H171" s="744"/>
    </row>
    <row r="172" spans="2:8" s="753" customFormat="1">
      <c r="B172" s="778" t="s">
        <v>617</v>
      </c>
      <c r="C172" s="745"/>
      <c r="D172" s="744"/>
      <c r="E172" s="779">
        <v>1075599</v>
      </c>
      <c r="F172" s="780">
        <v>43580</v>
      </c>
      <c r="H172" s="744"/>
    </row>
    <row r="173" spans="2:8" s="753" customFormat="1">
      <c r="B173" s="778" t="s">
        <v>618</v>
      </c>
      <c r="C173" s="745"/>
      <c r="D173" s="744"/>
      <c r="E173" s="779">
        <v>7000000</v>
      </c>
      <c r="F173" s="780">
        <v>43572</v>
      </c>
      <c r="H173" s="744"/>
    </row>
    <row r="174" spans="2:8" s="753" customFormat="1">
      <c r="B174" s="778" t="s">
        <v>619</v>
      </c>
      <c r="C174" s="745"/>
      <c r="D174" s="744"/>
      <c r="E174" s="779">
        <v>18409337</v>
      </c>
      <c r="F174" s="780">
        <v>43574</v>
      </c>
      <c r="H174" s="744"/>
    </row>
    <row r="175" spans="2:8" s="753" customFormat="1">
      <c r="B175" s="778" t="s">
        <v>620</v>
      </c>
      <c r="C175" s="745"/>
      <c r="D175" s="744"/>
      <c r="E175" s="779">
        <v>10134389</v>
      </c>
      <c r="F175" s="780">
        <v>43568</v>
      </c>
      <c r="H175" s="744"/>
    </row>
    <row r="176" spans="2:8" s="753" customFormat="1">
      <c r="B176" s="778" t="s">
        <v>621</v>
      </c>
      <c r="C176" s="745"/>
      <c r="D176" s="744"/>
      <c r="E176" s="779">
        <v>17305000</v>
      </c>
      <c r="F176" s="780">
        <v>43584</v>
      </c>
      <c r="H176" s="744"/>
    </row>
    <row r="177" spans="2:8" s="753" customFormat="1">
      <c r="B177" s="778" t="s">
        <v>622</v>
      </c>
      <c r="C177" s="745"/>
      <c r="D177" s="744"/>
      <c r="E177" s="779">
        <v>2200000</v>
      </c>
      <c r="F177" s="780">
        <v>43572</v>
      </c>
      <c r="H177" s="744"/>
    </row>
    <row r="178" spans="2:8" s="753" customFormat="1">
      <c r="B178" s="778" t="s">
        <v>623</v>
      </c>
      <c r="C178" s="745"/>
      <c r="D178" s="744"/>
      <c r="E178" s="779">
        <v>1200000</v>
      </c>
      <c r="F178" s="780">
        <v>43581</v>
      </c>
      <c r="H178" s="744"/>
    </row>
    <row r="179" spans="2:8" s="753" customFormat="1">
      <c r="B179" s="778" t="s">
        <v>624</v>
      </c>
      <c r="C179" s="745"/>
      <c r="D179" s="744"/>
      <c r="E179" s="779">
        <v>54500</v>
      </c>
      <c r="F179" s="780">
        <v>42881</v>
      </c>
      <c r="H179" s="744"/>
    </row>
    <row r="180" spans="2:8" s="753" customFormat="1">
      <c r="B180" s="778" t="s">
        <v>625</v>
      </c>
      <c r="C180" s="745"/>
      <c r="D180" s="744"/>
      <c r="E180" s="779">
        <v>47887</v>
      </c>
      <c r="F180" s="780">
        <v>43206</v>
      </c>
      <c r="H180" s="744"/>
    </row>
    <row r="181" spans="2:8" s="753" customFormat="1">
      <c r="B181" s="778" t="s">
        <v>626</v>
      </c>
      <c r="C181" s="745"/>
      <c r="D181" s="744"/>
      <c r="E181" s="779">
        <v>7532432</v>
      </c>
      <c r="F181" s="780">
        <v>43584</v>
      </c>
      <c r="H181" s="744"/>
    </row>
    <row r="182" spans="2:8" s="753" customFormat="1">
      <c r="B182" s="778" t="s">
        <v>627</v>
      </c>
      <c r="C182" s="745"/>
      <c r="D182" s="744"/>
      <c r="E182" s="779">
        <v>271000</v>
      </c>
      <c r="F182" s="780">
        <v>43547</v>
      </c>
      <c r="H182" s="744"/>
    </row>
    <row r="183" spans="2:8" s="753" customFormat="1">
      <c r="B183" s="778" t="s">
        <v>628</v>
      </c>
      <c r="C183" s="745"/>
      <c r="D183" s="744"/>
      <c r="E183" s="779">
        <v>2740000</v>
      </c>
      <c r="F183" s="780">
        <v>43558</v>
      </c>
      <c r="H183" s="744"/>
    </row>
    <row r="184" spans="2:8" s="753" customFormat="1">
      <c r="B184" s="778" t="s">
        <v>629</v>
      </c>
      <c r="C184" s="745"/>
      <c r="D184" s="744"/>
      <c r="E184" s="779">
        <v>660000</v>
      </c>
      <c r="F184" s="780">
        <v>43573</v>
      </c>
      <c r="H184" s="744"/>
    </row>
    <row r="185" spans="2:8" s="753" customFormat="1">
      <c r="B185" s="778" t="s">
        <v>630</v>
      </c>
      <c r="C185" s="745"/>
      <c r="D185" s="744"/>
      <c r="E185" s="779">
        <v>6200000</v>
      </c>
      <c r="F185" s="780">
        <v>43576</v>
      </c>
      <c r="H185" s="744"/>
    </row>
    <row r="186" spans="2:8" s="753" customFormat="1">
      <c r="B186" s="778" t="s">
        <v>631</v>
      </c>
      <c r="C186" s="745"/>
      <c r="D186" s="744"/>
      <c r="E186" s="779">
        <v>3981859</v>
      </c>
      <c r="F186" s="780">
        <v>43570</v>
      </c>
      <c r="H186" s="744"/>
    </row>
    <row r="187" spans="2:8" s="753" customFormat="1">
      <c r="B187" s="778" t="s">
        <v>632</v>
      </c>
      <c r="C187" s="745"/>
      <c r="D187" s="744"/>
      <c r="E187" s="779">
        <v>1658000</v>
      </c>
      <c r="F187" s="780">
        <v>43576</v>
      </c>
      <c r="H187" s="744"/>
    </row>
    <row r="188" spans="2:8" s="753" customFormat="1">
      <c r="B188" s="778" t="s">
        <v>633</v>
      </c>
      <c r="C188" s="745"/>
      <c r="D188" s="744"/>
      <c r="E188" s="779">
        <v>11927157</v>
      </c>
      <c r="F188" s="780">
        <v>43574</v>
      </c>
      <c r="H188" s="744"/>
    </row>
    <row r="189" spans="2:8" s="753" customFormat="1">
      <c r="B189" s="778" t="s">
        <v>634</v>
      </c>
      <c r="C189" s="745"/>
      <c r="D189" s="744"/>
      <c r="E189" s="779">
        <v>1754929</v>
      </c>
      <c r="F189" s="780">
        <v>43561</v>
      </c>
      <c r="H189" s="744"/>
    </row>
    <row r="190" spans="2:8" s="753" customFormat="1">
      <c r="B190" s="778" t="s">
        <v>635</v>
      </c>
      <c r="C190" s="745"/>
      <c r="D190" s="744"/>
      <c r="E190" s="779">
        <v>1343554</v>
      </c>
      <c r="F190" s="780">
        <v>43576</v>
      </c>
      <c r="H190" s="744"/>
    </row>
    <row r="191" spans="2:8" s="753" customFormat="1">
      <c r="B191" s="778" t="s">
        <v>636</v>
      </c>
      <c r="C191" s="745"/>
      <c r="D191" s="744"/>
      <c r="E191" s="779">
        <v>631868</v>
      </c>
      <c r="F191" s="780">
        <v>42908</v>
      </c>
      <c r="H191" s="744"/>
    </row>
    <row r="192" spans="2:8" s="753" customFormat="1">
      <c r="B192" s="778" t="s">
        <v>637</v>
      </c>
      <c r="C192" s="745"/>
      <c r="D192" s="744"/>
      <c r="E192" s="779">
        <v>4002750</v>
      </c>
      <c r="F192" s="780">
        <v>43582</v>
      </c>
      <c r="H192" s="744"/>
    </row>
    <row r="193" spans="2:8" s="753" customFormat="1">
      <c r="B193" s="778" t="s">
        <v>638</v>
      </c>
      <c r="C193" s="745"/>
      <c r="D193" s="744"/>
      <c r="E193" s="779">
        <v>1960226</v>
      </c>
      <c r="F193" s="780">
        <v>43572</v>
      </c>
      <c r="H193" s="744"/>
    </row>
    <row r="194" spans="2:8" s="753" customFormat="1">
      <c r="B194" s="778" t="s">
        <v>639</v>
      </c>
      <c r="C194" s="745"/>
      <c r="D194" s="744"/>
      <c r="E194" s="779">
        <v>3316500</v>
      </c>
      <c r="F194" s="780">
        <v>43576</v>
      </c>
      <c r="H194" s="744"/>
    </row>
    <row r="195" spans="2:8" s="753" customFormat="1">
      <c r="B195" s="778" t="s">
        <v>640</v>
      </c>
      <c r="C195" s="745"/>
      <c r="D195" s="744"/>
      <c r="E195" s="779">
        <v>859756</v>
      </c>
      <c r="F195" s="780">
        <v>43579</v>
      </c>
      <c r="H195" s="744"/>
    </row>
    <row r="196" spans="2:8" s="753" customFormat="1">
      <c r="B196" s="778" t="s">
        <v>641</v>
      </c>
      <c r="C196" s="745"/>
      <c r="D196" s="744"/>
      <c r="E196" s="779">
        <v>40794357</v>
      </c>
      <c r="F196" s="780">
        <v>43581</v>
      </c>
      <c r="H196" s="744"/>
    </row>
    <row r="197" spans="2:8" s="753" customFormat="1">
      <c r="B197" s="778" t="s">
        <v>642</v>
      </c>
      <c r="C197" s="745"/>
      <c r="D197" s="744"/>
      <c r="E197" s="779">
        <v>796700</v>
      </c>
      <c r="F197" s="780">
        <v>43568</v>
      </c>
      <c r="H197" s="744"/>
    </row>
    <row r="198" spans="2:8" s="753" customFormat="1">
      <c r="B198" s="778" t="s">
        <v>643</v>
      </c>
      <c r="C198" s="745"/>
      <c r="D198" s="744"/>
      <c r="E198" s="779">
        <v>115000</v>
      </c>
      <c r="F198" s="780">
        <v>43020</v>
      </c>
      <c r="H198" s="744"/>
    </row>
    <row r="199" spans="2:8" s="753" customFormat="1">
      <c r="B199" s="778" t="s">
        <v>644</v>
      </c>
      <c r="C199" s="745"/>
      <c r="D199" s="744"/>
      <c r="E199" s="779">
        <v>3421240</v>
      </c>
      <c r="F199" s="780">
        <v>43580</v>
      </c>
      <c r="H199" s="744"/>
    </row>
    <row r="200" spans="2:8" s="753" customFormat="1">
      <c r="B200" s="778" t="s">
        <v>645</v>
      </c>
      <c r="C200" s="745"/>
      <c r="D200" s="744"/>
      <c r="E200" s="779">
        <v>39624800</v>
      </c>
      <c r="F200" s="780">
        <v>43583</v>
      </c>
      <c r="H200" s="744"/>
    </row>
    <row r="201" spans="2:8" s="753" customFormat="1">
      <c r="B201" s="778" t="s">
        <v>646</v>
      </c>
      <c r="C201" s="745"/>
      <c r="D201" s="744"/>
      <c r="E201" s="779">
        <v>966000</v>
      </c>
      <c r="F201" s="780">
        <v>43582</v>
      </c>
      <c r="H201" s="744"/>
    </row>
    <row r="202" spans="2:8" s="753" customFormat="1">
      <c r="B202" s="778" t="s">
        <v>647</v>
      </c>
      <c r="C202" s="745"/>
      <c r="D202" s="744"/>
      <c r="E202" s="779">
        <v>6546100</v>
      </c>
      <c r="F202" s="780">
        <v>43576</v>
      </c>
      <c r="H202" s="744"/>
    </row>
    <row r="203" spans="2:8" s="753" customFormat="1">
      <c r="B203" s="778" t="s">
        <v>648</v>
      </c>
      <c r="C203" s="745"/>
      <c r="D203" s="744"/>
      <c r="E203" s="779">
        <v>566302</v>
      </c>
      <c r="F203" s="780">
        <v>43582</v>
      </c>
      <c r="H203" s="744"/>
    </row>
    <row r="204" spans="2:8" s="753" customFormat="1">
      <c r="B204" s="778" t="s">
        <v>649</v>
      </c>
      <c r="C204" s="745"/>
      <c r="D204" s="744"/>
      <c r="E204" s="779">
        <v>732500</v>
      </c>
      <c r="F204" s="780">
        <v>43576</v>
      </c>
      <c r="H204" s="744"/>
    </row>
    <row r="205" spans="2:8" s="753" customFormat="1">
      <c r="B205" s="778" t="s">
        <v>650</v>
      </c>
      <c r="C205" s="745"/>
      <c r="D205" s="744"/>
      <c r="E205" s="779">
        <v>1400000</v>
      </c>
      <c r="F205" s="780">
        <v>42175</v>
      </c>
      <c r="H205" s="744"/>
    </row>
    <row r="206" spans="2:8" s="753" customFormat="1">
      <c r="B206" s="778" t="s">
        <v>651</v>
      </c>
      <c r="C206" s="745"/>
      <c r="D206" s="744"/>
      <c r="E206" s="779">
        <v>1490500</v>
      </c>
      <c r="F206" s="780">
        <v>43583</v>
      </c>
      <c r="H206" s="744"/>
    </row>
    <row r="207" spans="2:8" s="753" customFormat="1">
      <c r="B207" s="778" t="s">
        <v>652</v>
      </c>
      <c r="C207" s="745"/>
      <c r="D207" s="744"/>
      <c r="E207" s="779">
        <v>2548641</v>
      </c>
      <c r="F207" s="780">
        <v>43583</v>
      </c>
      <c r="H207" s="744"/>
    </row>
    <row r="208" spans="2:8" s="753" customFormat="1">
      <c r="B208" s="778" t="s">
        <v>653</v>
      </c>
      <c r="C208" s="745"/>
      <c r="D208" s="744"/>
      <c r="E208" s="779">
        <v>4150000</v>
      </c>
      <c r="F208" s="780">
        <v>43582</v>
      </c>
      <c r="H208" s="744"/>
    </row>
    <row r="209" spans="2:8" s="753" customFormat="1">
      <c r="B209" s="778" t="s">
        <v>654</v>
      </c>
      <c r="C209" s="745"/>
      <c r="D209" s="744"/>
      <c r="E209" s="779">
        <v>50625490</v>
      </c>
      <c r="F209" s="780">
        <v>43580</v>
      </c>
      <c r="H209" s="744"/>
    </row>
    <row r="210" spans="2:8" s="753" customFormat="1">
      <c r="B210" s="778" t="s">
        <v>655</v>
      </c>
      <c r="C210" s="745"/>
      <c r="D210" s="744"/>
      <c r="E210" s="779">
        <v>393334</v>
      </c>
      <c r="F210" s="780">
        <v>43575</v>
      </c>
      <c r="H210" s="744"/>
    </row>
    <row r="211" spans="2:8" s="753" customFormat="1">
      <c r="B211" s="778" t="s">
        <v>656</v>
      </c>
      <c r="C211" s="745"/>
      <c r="D211" s="744"/>
      <c r="E211" s="779">
        <v>7230000</v>
      </c>
      <c r="F211" s="780">
        <v>43580</v>
      </c>
      <c r="H211" s="744"/>
    </row>
    <row r="212" spans="2:8" s="753" customFormat="1">
      <c r="B212" s="778" t="s">
        <v>657</v>
      </c>
      <c r="C212" s="745"/>
      <c r="D212" s="744"/>
      <c r="E212" s="779">
        <v>5030500</v>
      </c>
      <c r="F212" s="780">
        <v>43584</v>
      </c>
      <c r="H212" s="744"/>
    </row>
    <row r="213" spans="2:8" s="753" customFormat="1">
      <c r="B213" s="778" t="s">
        <v>658</v>
      </c>
      <c r="C213" s="745"/>
      <c r="D213" s="744"/>
      <c r="E213" s="779">
        <v>8173400</v>
      </c>
      <c r="F213" s="780">
        <v>43582</v>
      </c>
      <c r="H213" s="744"/>
    </row>
    <row r="214" spans="2:8" s="753" customFormat="1">
      <c r="B214" s="778" t="s">
        <v>659</v>
      </c>
      <c r="C214" s="745"/>
      <c r="D214" s="744"/>
      <c r="E214" s="779">
        <v>12000000</v>
      </c>
      <c r="F214" s="780">
        <v>43341</v>
      </c>
      <c r="H214" s="744"/>
    </row>
    <row r="215" spans="2:8" s="753" customFormat="1">
      <c r="B215" s="778" t="s">
        <v>660</v>
      </c>
      <c r="C215" s="745"/>
      <c r="D215" s="744"/>
      <c r="E215" s="779">
        <v>1221250</v>
      </c>
      <c r="F215" s="780">
        <v>43580</v>
      </c>
      <c r="H215" s="744"/>
    </row>
    <row r="216" spans="2:8" s="753" customFormat="1">
      <c r="B216" s="778" t="s">
        <v>661</v>
      </c>
      <c r="C216" s="745"/>
      <c r="D216" s="744"/>
      <c r="E216" s="779">
        <v>7771775</v>
      </c>
      <c r="F216" s="780">
        <v>43582</v>
      </c>
      <c r="H216" s="744"/>
    </row>
    <row r="217" spans="2:8" s="753" customFormat="1">
      <c r="B217" s="778" t="s">
        <v>662</v>
      </c>
      <c r="C217" s="745"/>
      <c r="D217" s="744"/>
      <c r="E217" s="779">
        <v>4030088</v>
      </c>
      <c r="F217" s="780">
        <v>43574</v>
      </c>
      <c r="H217" s="744"/>
    </row>
    <row r="218" spans="2:8" s="753" customFormat="1">
      <c r="B218" s="778" t="s">
        <v>663</v>
      </c>
      <c r="C218" s="745"/>
      <c r="D218" s="744"/>
      <c r="E218" s="779">
        <v>4562250</v>
      </c>
      <c r="F218" s="780">
        <v>43580</v>
      </c>
      <c r="H218" s="744"/>
    </row>
    <row r="219" spans="2:8" s="753" customFormat="1">
      <c r="B219" s="778" t="s">
        <v>664</v>
      </c>
      <c r="C219" s="745"/>
      <c r="D219" s="744"/>
      <c r="E219" s="779">
        <v>2095000</v>
      </c>
      <c r="F219" s="780">
        <v>43583</v>
      </c>
      <c r="H219" s="744"/>
    </row>
    <row r="220" spans="2:8" s="753" customFormat="1">
      <c r="B220" s="778" t="s">
        <v>665</v>
      </c>
      <c r="C220" s="745"/>
      <c r="D220" s="744"/>
      <c r="E220" s="779">
        <v>13783969</v>
      </c>
      <c r="F220" s="780">
        <v>43580</v>
      </c>
      <c r="H220" s="744"/>
    </row>
    <row r="221" spans="2:8" s="753" customFormat="1">
      <c r="B221" s="778" t="s">
        <v>666</v>
      </c>
      <c r="C221" s="745"/>
      <c r="D221" s="744"/>
      <c r="E221" s="779">
        <v>1196400</v>
      </c>
      <c r="F221" s="780">
        <v>43569</v>
      </c>
      <c r="H221" s="744"/>
    </row>
    <row r="222" spans="2:8" s="753" customFormat="1">
      <c r="B222" s="778" t="s">
        <v>667</v>
      </c>
      <c r="C222" s="745"/>
      <c r="D222" s="744"/>
      <c r="E222" s="779">
        <v>1100000</v>
      </c>
      <c r="F222" s="780">
        <v>43582</v>
      </c>
      <c r="H222" s="744"/>
    </row>
    <row r="223" spans="2:8" s="753" customFormat="1">
      <c r="B223" s="778" t="s">
        <v>668</v>
      </c>
      <c r="C223" s="745"/>
      <c r="D223" s="744"/>
      <c r="E223" s="779">
        <v>37280000</v>
      </c>
      <c r="F223" s="780">
        <v>43261</v>
      </c>
      <c r="H223" s="744"/>
    </row>
    <row r="224" spans="2:8" s="753" customFormat="1">
      <c r="B224" s="778" t="s">
        <v>669</v>
      </c>
      <c r="C224" s="745"/>
      <c r="D224" s="744"/>
      <c r="E224" s="779">
        <v>4950000</v>
      </c>
      <c r="F224" s="780">
        <v>43573</v>
      </c>
      <c r="H224" s="744"/>
    </row>
    <row r="225" spans="2:8" s="753" customFormat="1">
      <c r="B225" s="778" t="s">
        <v>670</v>
      </c>
      <c r="C225" s="745"/>
      <c r="D225" s="744"/>
      <c r="E225" s="779">
        <v>9612900</v>
      </c>
      <c r="F225" s="780">
        <v>43579</v>
      </c>
      <c r="H225" s="744"/>
    </row>
    <row r="226" spans="2:8" s="753" customFormat="1">
      <c r="B226" s="778" t="s">
        <v>671</v>
      </c>
      <c r="C226" s="745"/>
      <c r="D226" s="744"/>
      <c r="E226" s="779">
        <v>4560000</v>
      </c>
      <c r="F226" s="780">
        <v>43567</v>
      </c>
      <c r="H226" s="744"/>
    </row>
    <row r="227" spans="2:8" s="753" customFormat="1">
      <c r="B227" s="778" t="s">
        <v>672</v>
      </c>
      <c r="C227" s="745"/>
      <c r="D227" s="744"/>
      <c r="E227" s="779">
        <v>850000</v>
      </c>
      <c r="F227" s="780">
        <v>43524</v>
      </c>
      <c r="H227" s="744"/>
    </row>
    <row r="228" spans="2:8" s="753" customFormat="1">
      <c r="B228" s="778" t="s">
        <v>673</v>
      </c>
      <c r="C228" s="745"/>
      <c r="D228" s="744"/>
      <c r="E228" s="779">
        <v>2539000</v>
      </c>
      <c r="F228" s="780">
        <v>43574</v>
      </c>
      <c r="H228" s="744"/>
    </row>
    <row r="229" spans="2:8" s="753" customFormat="1">
      <c r="B229" s="778" t="s">
        <v>674</v>
      </c>
      <c r="C229" s="745"/>
      <c r="D229" s="744"/>
      <c r="E229" s="779">
        <v>1930000</v>
      </c>
      <c r="F229" s="780">
        <v>43584</v>
      </c>
      <c r="H229" s="744"/>
    </row>
    <row r="230" spans="2:8" s="753" customFormat="1">
      <c r="B230" s="778" t="s">
        <v>675</v>
      </c>
      <c r="C230" s="745"/>
      <c r="D230" s="744"/>
      <c r="E230" s="779">
        <v>12858487</v>
      </c>
      <c r="F230" s="780">
        <v>43582</v>
      </c>
      <c r="H230" s="744"/>
    </row>
    <row r="231" spans="2:8" s="753" customFormat="1">
      <c r="B231" s="778" t="s">
        <v>676</v>
      </c>
      <c r="C231" s="745"/>
      <c r="D231" s="744"/>
      <c r="E231" s="779">
        <v>64640</v>
      </c>
      <c r="F231" s="780">
        <v>43584</v>
      </c>
      <c r="H231" s="744"/>
    </row>
    <row r="232" spans="2:8" s="753" customFormat="1">
      <c r="B232" s="778" t="s">
        <v>677</v>
      </c>
      <c r="C232" s="745"/>
      <c r="D232" s="744"/>
      <c r="E232" s="779">
        <v>660000</v>
      </c>
      <c r="F232" s="780">
        <v>43579</v>
      </c>
      <c r="H232" s="744"/>
    </row>
    <row r="233" spans="2:8" s="753" customFormat="1">
      <c r="B233" s="778" t="s">
        <v>678</v>
      </c>
      <c r="C233" s="745"/>
      <c r="D233" s="744"/>
      <c r="E233" s="779">
        <v>453144</v>
      </c>
      <c r="F233" s="780">
        <v>43055</v>
      </c>
      <c r="H233" s="744"/>
    </row>
    <row r="234" spans="2:8" s="753" customFormat="1">
      <c r="B234" s="778" t="s">
        <v>679</v>
      </c>
      <c r="C234" s="745"/>
      <c r="D234" s="744"/>
      <c r="E234" s="779">
        <v>624634</v>
      </c>
      <c r="F234" s="780">
        <v>43559</v>
      </c>
      <c r="H234" s="744"/>
    </row>
    <row r="235" spans="2:8" s="753" customFormat="1">
      <c r="B235" s="778" t="s">
        <v>680</v>
      </c>
      <c r="C235" s="745"/>
      <c r="D235" s="744"/>
      <c r="E235" s="779">
        <v>1996500</v>
      </c>
      <c r="F235" s="780">
        <v>43582</v>
      </c>
      <c r="H235" s="744"/>
    </row>
    <row r="236" spans="2:8" s="753" customFormat="1">
      <c r="B236" s="778" t="s">
        <v>681</v>
      </c>
      <c r="C236" s="745"/>
      <c r="D236" s="744"/>
      <c r="E236" s="779">
        <v>13686750</v>
      </c>
      <c r="F236" s="780">
        <v>43583</v>
      </c>
      <c r="H236" s="744"/>
    </row>
    <row r="237" spans="2:8" s="753" customFormat="1">
      <c r="B237" s="778" t="s">
        <v>682</v>
      </c>
      <c r="C237" s="745"/>
      <c r="D237" s="744"/>
      <c r="E237" s="779">
        <v>1410000</v>
      </c>
      <c r="F237" s="780">
        <v>43553</v>
      </c>
      <c r="H237" s="744"/>
    </row>
    <row r="238" spans="2:8" s="753" customFormat="1">
      <c r="B238" s="778" t="s">
        <v>683</v>
      </c>
      <c r="C238" s="745"/>
      <c r="D238" s="744"/>
      <c r="E238" s="779">
        <v>460020</v>
      </c>
      <c r="F238" s="780">
        <v>43583</v>
      </c>
      <c r="H238" s="744"/>
    </row>
    <row r="239" spans="2:8" s="753" customFormat="1">
      <c r="B239" s="778" t="s">
        <v>684</v>
      </c>
      <c r="C239" s="745"/>
      <c r="D239" s="744"/>
      <c r="E239" s="779">
        <v>3778667</v>
      </c>
      <c r="F239" s="780">
        <v>43497</v>
      </c>
      <c r="H239" s="744"/>
    </row>
    <row r="240" spans="2:8" s="753" customFormat="1">
      <c r="B240" s="778" t="s">
        <v>685</v>
      </c>
      <c r="C240" s="745"/>
      <c r="D240" s="744"/>
      <c r="E240" s="779">
        <v>4638998</v>
      </c>
      <c r="F240" s="780">
        <v>43584</v>
      </c>
      <c r="H240" s="744"/>
    </row>
    <row r="241" spans="2:8" s="753" customFormat="1">
      <c r="B241" s="778" t="s">
        <v>686</v>
      </c>
      <c r="C241" s="745"/>
      <c r="D241" s="744"/>
      <c r="E241" s="779">
        <v>4822000</v>
      </c>
      <c r="F241" s="780">
        <v>43574</v>
      </c>
      <c r="H241" s="744"/>
    </row>
    <row r="242" spans="2:8" s="753" customFormat="1">
      <c r="B242" s="778" t="s">
        <v>687</v>
      </c>
      <c r="C242" s="745"/>
      <c r="D242" s="744"/>
      <c r="E242" s="779">
        <v>550000</v>
      </c>
      <c r="F242" s="780">
        <v>43566</v>
      </c>
      <c r="H242" s="744"/>
    </row>
    <row r="243" spans="2:8" s="753" customFormat="1">
      <c r="B243" s="778" t="s">
        <v>688</v>
      </c>
      <c r="C243" s="745"/>
      <c r="D243" s="744"/>
      <c r="E243" s="779">
        <v>620000</v>
      </c>
      <c r="F243" s="780">
        <v>43580</v>
      </c>
      <c r="H243" s="744"/>
    </row>
    <row r="244" spans="2:8" s="753" customFormat="1">
      <c r="B244" s="778" t="s">
        <v>689</v>
      </c>
      <c r="C244" s="745"/>
      <c r="D244" s="744"/>
      <c r="E244" s="779">
        <v>741000</v>
      </c>
      <c r="F244" s="780">
        <v>43540</v>
      </c>
      <c r="H244" s="744"/>
    </row>
    <row r="245" spans="2:8" s="753" customFormat="1">
      <c r="B245" s="778" t="s">
        <v>690</v>
      </c>
      <c r="C245" s="745"/>
      <c r="D245" s="744"/>
      <c r="E245" s="779">
        <v>1419000</v>
      </c>
      <c r="F245" s="780">
        <v>43566</v>
      </c>
      <c r="H245" s="744"/>
    </row>
    <row r="246" spans="2:8" s="753" customFormat="1">
      <c r="B246" s="778" t="s">
        <v>691</v>
      </c>
      <c r="C246" s="745"/>
      <c r="D246" s="744"/>
      <c r="E246" s="779">
        <v>3135700</v>
      </c>
      <c r="F246" s="780">
        <v>43583</v>
      </c>
      <c r="H246" s="744"/>
    </row>
    <row r="247" spans="2:8" s="753" customFormat="1">
      <c r="B247" s="778" t="s">
        <v>692</v>
      </c>
      <c r="C247" s="745"/>
      <c r="D247" s="744"/>
      <c r="E247" s="779">
        <v>6810000</v>
      </c>
      <c r="F247" s="780">
        <v>43573</v>
      </c>
      <c r="H247" s="744"/>
    </row>
    <row r="248" spans="2:8" s="753" customFormat="1">
      <c r="B248" s="778" t="s">
        <v>693</v>
      </c>
      <c r="C248" s="745"/>
      <c r="D248" s="744"/>
      <c r="E248" s="779">
        <v>184700</v>
      </c>
      <c r="F248" s="780">
        <v>42502</v>
      </c>
      <c r="H248" s="744"/>
    </row>
    <row r="249" spans="2:8" s="753" customFormat="1">
      <c r="B249" s="778" t="s">
        <v>694</v>
      </c>
      <c r="C249" s="745"/>
      <c r="D249" s="744"/>
      <c r="E249" s="779">
        <v>9050000</v>
      </c>
      <c r="F249" s="780">
        <v>43569</v>
      </c>
      <c r="H249" s="744"/>
    </row>
    <row r="250" spans="2:8" s="753" customFormat="1">
      <c r="B250" s="778" t="s">
        <v>695</v>
      </c>
      <c r="C250" s="745"/>
      <c r="D250" s="744"/>
      <c r="E250" s="779">
        <v>634400</v>
      </c>
      <c r="F250" s="780">
        <v>43576</v>
      </c>
      <c r="H250" s="744"/>
    </row>
    <row r="251" spans="2:8" s="753" customFormat="1">
      <c r="B251" s="778" t="s">
        <v>696</v>
      </c>
      <c r="C251" s="745"/>
      <c r="D251" s="744"/>
      <c r="E251" s="779">
        <v>626822</v>
      </c>
      <c r="F251" s="780">
        <v>43568</v>
      </c>
      <c r="H251" s="744"/>
    </row>
    <row r="252" spans="2:8" s="753" customFormat="1">
      <c r="B252" s="778" t="s">
        <v>697</v>
      </c>
      <c r="C252" s="745"/>
      <c r="D252" s="744"/>
      <c r="E252" s="779">
        <v>108898000</v>
      </c>
      <c r="F252" s="780">
        <v>43582</v>
      </c>
      <c r="H252" s="744"/>
    </row>
    <row r="253" spans="2:8" s="753" customFormat="1">
      <c r="B253" s="778" t="s">
        <v>698</v>
      </c>
      <c r="C253" s="745"/>
      <c r="D253" s="744"/>
      <c r="E253" s="779">
        <v>220000</v>
      </c>
      <c r="F253" s="780">
        <v>43576</v>
      </c>
      <c r="H253" s="744"/>
    </row>
    <row r="254" spans="2:8" s="753" customFormat="1">
      <c r="B254" s="778" t="s">
        <v>699</v>
      </c>
      <c r="C254" s="745"/>
      <c r="D254" s="744"/>
      <c r="E254" s="779">
        <v>21140000</v>
      </c>
      <c r="F254" s="780">
        <v>43579</v>
      </c>
    </row>
    <row r="255" spans="2:8" s="753" customFormat="1">
      <c r="B255" s="778" t="s">
        <v>700</v>
      </c>
      <c r="C255" s="745"/>
      <c r="D255" s="744"/>
      <c r="E255" s="779">
        <v>622000</v>
      </c>
      <c r="F255" s="780">
        <v>43579</v>
      </c>
    </row>
    <row r="256" spans="2:8" s="753" customFormat="1">
      <c r="B256" s="778" t="s">
        <v>701</v>
      </c>
      <c r="C256" s="745"/>
      <c r="D256" s="744"/>
      <c r="E256" s="779">
        <v>18700000</v>
      </c>
      <c r="F256" s="780">
        <v>43582</v>
      </c>
    </row>
    <row r="257" spans="2:8" s="753" customFormat="1">
      <c r="B257" s="778" t="s">
        <v>702</v>
      </c>
      <c r="C257" s="745"/>
      <c r="D257" s="744"/>
      <c r="E257" s="779">
        <v>350000</v>
      </c>
      <c r="F257" s="780">
        <v>43573</v>
      </c>
    </row>
    <row r="258" spans="2:8" s="753" customFormat="1">
      <c r="B258" s="778" t="s">
        <v>703</v>
      </c>
      <c r="C258" s="745"/>
      <c r="D258" s="744"/>
      <c r="E258" s="779">
        <v>876512</v>
      </c>
      <c r="F258" s="780">
        <v>43573</v>
      </c>
    </row>
    <row r="259" spans="2:8" s="753" customFormat="1">
      <c r="B259" s="778" t="s">
        <v>704</v>
      </c>
      <c r="C259" s="745"/>
      <c r="D259" s="744"/>
      <c r="E259" s="779">
        <v>5428784</v>
      </c>
      <c r="F259" s="780">
        <v>43582</v>
      </c>
    </row>
    <row r="260" spans="2:8" s="753" customFormat="1">
      <c r="B260" s="778" t="s">
        <v>705</v>
      </c>
      <c r="C260" s="745"/>
      <c r="D260" s="744"/>
      <c r="E260" s="779">
        <v>222400</v>
      </c>
      <c r="F260" s="780">
        <v>43570</v>
      </c>
    </row>
    <row r="261" spans="2:8" s="753" customFormat="1">
      <c r="B261" s="778" t="s">
        <v>706</v>
      </c>
      <c r="C261" s="745"/>
      <c r="D261" s="744"/>
      <c r="E261" s="779">
        <v>10670000</v>
      </c>
      <c r="F261" s="780">
        <v>43580</v>
      </c>
    </row>
    <row r="262" spans="2:8" s="744" customFormat="1">
      <c r="B262" s="778" t="s">
        <v>707</v>
      </c>
      <c r="C262" s="745"/>
      <c r="E262" s="779">
        <v>2583300</v>
      </c>
      <c r="F262" s="780">
        <v>43583</v>
      </c>
      <c r="G262" s="753"/>
      <c r="H262" s="753"/>
    </row>
    <row r="263" spans="2:8" s="744" customFormat="1">
      <c r="B263" s="778" t="s">
        <v>708</v>
      </c>
      <c r="C263" s="745"/>
      <c r="E263" s="779">
        <v>7543750</v>
      </c>
      <c r="F263" s="780">
        <v>43581</v>
      </c>
      <c r="G263" s="753"/>
      <c r="H263" s="753"/>
    </row>
    <row r="264" spans="2:8" s="744" customFormat="1">
      <c r="B264" s="778" t="s">
        <v>709</v>
      </c>
      <c r="C264" s="745"/>
      <c r="E264" s="779">
        <v>18738303</v>
      </c>
      <c r="F264" s="780">
        <v>43581</v>
      </c>
      <c r="G264" s="753"/>
      <c r="H264" s="753"/>
    </row>
    <row r="265" spans="2:8" s="744" customFormat="1">
      <c r="B265" s="778" t="s">
        <v>710</v>
      </c>
      <c r="C265" s="745"/>
      <c r="E265" s="779">
        <v>9709000</v>
      </c>
      <c r="F265" s="780">
        <v>43583</v>
      </c>
      <c r="G265" s="753"/>
      <c r="H265" s="753"/>
    </row>
    <row r="266" spans="2:8" s="744" customFormat="1">
      <c r="B266" s="778" t="s">
        <v>711</v>
      </c>
      <c r="C266" s="745"/>
      <c r="E266" s="779">
        <v>250000</v>
      </c>
      <c r="F266" s="780">
        <v>43568</v>
      </c>
      <c r="G266" s="753"/>
      <c r="H266" s="753"/>
    </row>
    <row r="267" spans="2:8" s="744" customFormat="1">
      <c r="B267" s="778" t="s">
        <v>712</v>
      </c>
      <c r="C267" s="745"/>
      <c r="E267" s="779">
        <v>10389716</v>
      </c>
      <c r="F267" s="780">
        <v>43581</v>
      </c>
      <c r="G267" s="753"/>
      <c r="H267" s="753"/>
    </row>
    <row r="268" spans="2:8" s="744" customFormat="1">
      <c r="B268" s="778" t="s">
        <v>713</v>
      </c>
      <c r="C268" s="745"/>
      <c r="E268" s="779">
        <v>270000</v>
      </c>
      <c r="F268" s="780">
        <v>42593</v>
      </c>
      <c r="G268" s="753"/>
      <c r="H268" s="753"/>
    </row>
    <row r="269" spans="2:8" s="744" customFormat="1">
      <c r="B269" s="778" t="s">
        <v>714</v>
      </c>
      <c r="C269" s="745"/>
      <c r="E269" s="779">
        <v>7772576</v>
      </c>
      <c r="F269" s="780">
        <v>43582</v>
      </c>
      <c r="G269" s="753"/>
      <c r="H269" s="753"/>
    </row>
    <row r="270" spans="2:8" s="744" customFormat="1">
      <c r="B270" s="778" t="s">
        <v>715</v>
      </c>
      <c r="C270" s="745"/>
      <c r="E270" s="779">
        <v>24312000</v>
      </c>
      <c r="F270" s="780">
        <v>43584</v>
      </c>
      <c r="G270" s="753"/>
      <c r="H270" s="753"/>
    </row>
    <row r="271" spans="2:8" s="744" customFormat="1">
      <c r="B271" s="778" t="s">
        <v>716</v>
      </c>
      <c r="C271" s="745"/>
      <c r="E271" s="779">
        <v>12800000</v>
      </c>
      <c r="F271" s="780">
        <v>43581</v>
      </c>
      <c r="G271" s="753"/>
      <c r="H271" s="753"/>
    </row>
    <row r="272" spans="2:8" s="744" customFormat="1">
      <c r="B272" s="778" t="s">
        <v>717</v>
      </c>
      <c r="C272" s="745"/>
      <c r="E272" s="779">
        <v>550000</v>
      </c>
      <c r="F272" s="780">
        <v>43581</v>
      </c>
      <c r="G272" s="753"/>
      <c r="H272" s="753"/>
    </row>
    <row r="273" spans="2:8" s="753" customFormat="1">
      <c r="B273" s="778" t="s">
        <v>718</v>
      </c>
      <c r="C273" s="745"/>
      <c r="D273" s="744"/>
      <c r="E273" s="779">
        <v>460750</v>
      </c>
      <c r="F273" s="780">
        <v>43210</v>
      </c>
      <c r="H273" s="781"/>
    </row>
    <row r="274" spans="2:8" s="753" customFormat="1">
      <c r="B274" s="778" t="s">
        <v>719</v>
      </c>
      <c r="C274" s="745"/>
      <c r="D274" s="744"/>
      <c r="E274" s="779">
        <v>15000000</v>
      </c>
      <c r="F274" s="780">
        <v>43572</v>
      </c>
    </row>
    <row r="275" spans="2:8" s="753" customFormat="1">
      <c r="B275" s="778" t="s">
        <v>720</v>
      </c>
      <c r="C275" s="745"/>
      <c r="D275" s="744"/>
      <c r="E275" s="779">
        <v>-1469300</v>
      </c>
      <c r="F275" s="780">
        <v>43198</v>
      </c>
    </row>
    <row r="276" spans="2:8" s="753" customFormat="1">
      <c r="B276" s="778" t="s">
        <v>721</v>
      </c>
      <c r="C276" s="745"/>
      <c r="D276" s="744"/>
      <c r="E276" s="779">
        <v>2132500</v>
      </c>
      <c r="F276" s="780">
        <v>43574</v>
      </c>
    </row>
    <row r="277" spans="2:8" s="753" customFormat="1">
      <c r="B277" s="778" t="s">
        <v>722</v>
      </c>
      <c r="C277" s="745"/>
      <c r="D277" s="744"/>
      <c r="E277" s="779">
        <v>297000</v>
      </c>
      <c r="F277" s="780">
        <v>43540</v>
      </c>
    </row>
    <row r="278" spans="2:8" s="753" customFormat="1">
      <c r="B278" s="778" t="s">
        <v>723</v>
      </c>
      <c r="C278" s="745"/>
      <c r="D278" s="744"/>
      <c r="E278" s="779">
        <v>144000</v>
      </c>
      <c r="F278" s="780">
        <v>43343</v>
      </c>
    </row>
    <row r="279" spans="2:8" s="753" customFormat="1">
      <c r="B279" s="778" t="s">
        <v>724</v>
      </c>
      <c r="C279" s="745"/>
      <c r="D279" s="744"/>
      <c r="E279" s="779">
        <v>3051000</v>
      </c>
      <c r="F279" s="780">
        <v>43579</v>
      </c>
    </row>
    <row r="280" spans="2:8" s="753" customFormat="1">
      <c r="B280" s="778" t="s">
        <v>725</v>
      </c>
      <c r="C280" s="745"/>
      <c r="D280" s="744"/>
      <c r="E280" s="779">
        <v>194224</v>
      </c>
      <c r="F280" s="780">
        <v>43574</v>
      </c>
    </row>
    <row r="281" spans="2:8" s="753" customFormat="1">
      <c r="B281" s="778" t="s">
        <v>726</v>
      </c>
      <c r="C281" s="745"/>
      <c r="D281" s="744"/>
      <c r="E281" s="779">
        <v>280000</v>
      </c>
      <c r="F281" s="780">
        <v>43555</v>
      </c>
    </row>
    <row r="282" spans="2:8" s="753" customFormat="1">
      <c r="B282" s="778" t="s">
        <v>727</v>
      </c>
      <c r="C282" s="745"/>
      <c r="D282" s="744"/>
      <c r="E282" s="779">
        <v>99600</v>
      </c>
      <c r="F282" s="780">
        <v>43573</v>
      </c>
    </row>
    <row r="283" spans="2:8" s="753" customFormat="1">
      <c r="B283" s="778" t="s">
        <v>728</v>
      </c>
      <c r="C283" s="745"/>
      <c r="D283" s="744"/>
      <c r="E283" s="779">
        <v>3806500</v>
      </c>
      <c r="F283" s="780">
        <v>43580</v>
      </c>
    </row>
    <row r="284" spans="2:8" s="753" customFormat="1">
      <c r="B284" s="778" t="s">
        <v>729</v>
      </c>
      <c r="C284" s="745"/>
      <c r="D284" s="744"/>
      <c r="E284" s="779">
        <v>17074638</v>
      </c>
      <c r="F284" s="780">
        <v>43573</v>
      </c>
    </row>
    <row r="285" spans="2:8" s="753" customFormat="1">
      <c r="B285" s="778" t="s">
        <v>730</v>
      </c>
      <c r="C285" s="745"/>
      <c r="D285" s="744"/>
      <c r="E285" s="779">
        <v>11028000</v>
      </c>
      <c r="F285" s="780">
        <v>43567</v>
      </c>
    </row>
    <row r="286" spans="2:8" s="753" customFormat="1">
      <c r="B286" s="778" t="s">
        <v>731</v>
      </c>
      <c r="C286" s="745"/>
      <c r="D286" s="744"/>
      <c r="E286" s="779">
        <v>2995000</v>
      </c>
      <c r="F286" s="780">
        <v>43576</v>
      </c>
    </row>
    <row r="287" spans="2:8" s="753" customFormat="1">
      <c r="B287" s="778" t="s">
        <v>732</v>
      </c>
      <c r="C287" s="745"/>
      <c r="D287" s="744"/>
      <c r="E287" s="779">
        <v>1484752</v>
      </c>
      <c r="F287" s="780">
        <v>43566</v>
      </c>
    </row>
    <row r="288" spans="2:8" s="753" customFormat="1">
      <c r="B288" s="778" t="s">
        <v>733</v>
      </c>
      <c r="C288" s="745"/>
      <c r="D288" s="744"/>
      <c r="E288" s="779">
        <v>1091</v>
      </c>
      <c r="F288" s="780">
        <v>43542</v>
      </c>
    </row>
    <row r="289" spans="2:6" s="753" customFormat="1">
      <c r="B289" s="778" t="s">
        <v>734</v>
      </c>
      <c r="C289" s="745"/>
      <c r="D289" s="744"/>
      <c r="E289" s="779">
        <v>919000</v>
      </c>
      <c r="F289" s="780">
        <v>43580</v>
      </c>
    </row>
    <row r="290" spans="2:6" s="753" customFormat="1">
      <c r="B290" s="778" t="s">
        <v>735</v>
      </c>
      <c r="C290" s="745"/>
      <c r="D290" s="744"/>
      <c r="E290" s="779">
        <v>4901119</v>
      </c>
      <c r="F290" s="780">
        <v>43580</v>
      </c>
    </row>
    <row r="291" spans="2:6" s="753" customFormat="1">
      <c r="B291" s="778" t="s">
        <v>736</v>
      </c>
      <c r="C291" s="745"/>
      <c r="D291" s="744"/>
      <c r="E291" s="779">
        <v>10838883</v>
      </c>
      <c r="F291" s="780">
        <v>43566</v>
      </c>
    </row>
    <row r="292" spans="2:6" s="753" customFormat="1">
      <c r="B292" s="778" t="s">
        <v>737</v>
      </c>
      <c r="C292" s="745"/>
      <c r="D292" s="744"/>
      <c r="E292" s="779">
        <v>1614200</v>
      </c>
      <c r="F292" s="780">
        <v>43579</v>
      </c>
    </row>
    <row r="293" spans="2:6" s="753" customFormat="1">
      <c r="B293" s="778" t="s">
        <v>738</v>
      </c>
      <c r="C293" s="745"/>
      <c r="D293" s="744"/>
      <c r="E293" s="779">
        <v>2689685</v>
      </c>
      <c r="F293" s="780">
        <v>43567</v>
      </c>
    </row>
    <row r="294" spans="2:6" s="753" customFormat="1">
      <c r="B294" s="778" t="s">
        <v>739</v>
      </c>
      <c r="C294" s="745"/>
      <c r="D294" s="744"/>
      <c r="E294" s="779">
        <v>1</v>
      </c>
      <c r="F294" s="780">
        <v>43294</v>
      </c>
    </row>
    <row r="295" spans="2:6" s="753" customFormat="1">
      <c r="B295" s="778" t="s">
        <v>740</v>
      </c>
      <c r="C295" s="745"/>
      <c r="D295" s="744"/>
      <c r="E295" s="779">
        <v>15300000</v>
      </c>
      <c r="F295" s="780">
        <v>43584</v>
      </c>
    </row>
    <row r="296" spans="2:6" s="753" customFormat="1">
      <c r="B296" s="778" t="s">
        <v>741</v>
      </c>
      <c r="C296" s="745"/>
      <c r="D296" s="744"/>
      <c r="E296" s="779">
        <v>18875000</v>
      </c>
      <c r="F296" s="780">
        <v>43545</v>
      </c>
    </row>
    <row r="297" spans="2:6" s="753" customFormat="1">
      <c r="B297" s="778" t="s">
        <v>742</v>
      </c>
      <c r="C297" s="745"/>
      <c r="D297" s="744"/>
      <c r="E297" s="779">
        <v>10360000</v>
      </c>
      <c r="F297" s="780">
        <v>43577</v>
      </c>
    </row>
    <row r="298" spans="2:6" s="753" customFormat="1">
      <c r="B298" s="778" t="s">
        <v>743</v>
      </c>
      <c r="C298" s="745"/>
      <c r="D298" s="744"/>
      <c r="E298" s="779">
        <v>858000</v>
      </c>
      <c r="F298" s="780">
        <v>42981</v>
      </c>
    </row>
    <row r="299" spans="2:6" s="753" customFormat="1">
      <c r="B299" s="778" t="s">
        <v>744</v>
      </c>
      <c r="C299" s="745"/>
      <c r="D299" s="744"/>
      <c r="E299" s="779">
        <v>9991920</v>
      </c>
      <c r="F299" s="780">
        <v>43575</v>
      </c>
    </row>
    <row r="300" spans="2:6" s="753" customFormat="1">
      <c r="B300" s="778" t="s">
        <v>745</v>
      </c>
      <c r="C300" s="745"/>
      <c r="D300" s="744"/>
      <c r="E300" s="779">
        <v>1794870</v>
      </c>
      <c r="F300" s="780">
        <v>43517</v>
      </c>
    </row>
    <row r="301" spans="2:6" s="753" customFormat="1">
      <c r="B301" s="778" t="s">
        <v>746</v>
      </c>
      <c r="C301" s="745"/>
      <c r="D301" s="744"/>
      <c r="E301" s="779">
        <v>846000</v>
      </c>
      <c r="F301" s="780">
        <v>43574</v>
      </c>
    </row>
    <row r="302" spans="2:6" s="753" customFormat="1">
      <c r="B302" s="778" t="s">
        <v>747</v>
      </c>
      <c r="C302" s="745"/>
      <c r="D302" s="744"/>
      <c r="E302" s="779">
        <v>10350000</v>
      </c>
      <c r="F302" s="780">
        <v>43562</v>
      </c>
    </row>
    <row r="303" spans="2:6" s="753" customFormat="1">
      <c r="B303" s="778" t="s">
        <v>748</v>
      </c>
      <c r="C303" s="745"/>
      <c r="D303" s="744"/>
      <c r="E303" s="779">
        <v>217399883</v>
      </c>
      <c r="F303" s="780">
        <v>43787</v>
      </c>
    </row>
    <row r="304" spans="2:6" s="753" customFormat="1">
      <c r="B304" s="778" t="s">
        <v>749</v>
      </c>
      <c r="C304" s="745"/>
      <c r="D304" s="744"/>
      <c r="E304" s="779">
        <v>87500</v>
      </c>
      <c r="F304" s="780">
        <v>43514</v>
      </c>
    </row>
    <row r="305" spans="1:8" s="753" customFormat="1">
      <c r="B305" s="778" t="s">
        <v>750</v>
      </c>
      <c r="C305" s="745"/>
      <c r="D305" s="744"/>
      <c r="E305" s="779">
        <v>3062115</v>
      </c>
      <c r="F305" s="780">
        <v>43581</v>
      </c>
    </row>
    <row r="306" spans="1:8" s="753" customFormat="1">
      <c r="B306" s="778" t="s">
        <v>751</v>
      </c>
      <c r="C306" s="745"/>
      <c r="D306" s="744"/>
      <c r="E306" s="779">
        <v>990000</v>
      </c>
      <c r="F306" s="780">
        <v>43483</v>
      </c>
    </row>
    <row r="307" spans="1:8" s="753" customFormat="1">
      <c r="B307" s="778" t="s">
        <v>752</v>
      </c>
      <c r="C307" s="745"/>
      <c r="D307" s="744"/>
      <c r="E307" s="779">
        <v>3000000</v>
      </c>
      <c r="F307" s="780">
        <v>43583</v>
      </c>
    </row>
    <row r="308" spans="1:8" s="753" customFormat="1">
      <c r="B308" s="778" t="s">
        <v>753</v>
      </c>
      <c r="C308" s="745"/>
      <c r="D308" s="744"/>
      <c r="E308" s="779">
        <v>6472532</v>
      </c>
      <c r="F308" s="780">
        <v>43583</v>
      </c>
    </row>
    <row r="309" spans="1:8" s="753" customFormat="1">
      <c r="B309" s="778" t="s">
        <v>754</v>
      </c>
      <c r="C309" s="745"/>
      <c r="D309" s="744"/>
      <c r="E309" s="779">
        <v>4273500</v>
      </c>
      <c r="F309" s="780">
        <v>43579</v>
      </c>
    </row>
    <row r="310" spans="1:8" s="753" customFormat="1">
      <c r="B310" s="778" t="s">
        <v>755</v>
      </c>
      <c r="C310" s="745"/>
      <c r="D310" s="744"/>
      <c r="E310" s="779">
        <v>4535216</v>
      </c>
      <c r="F310" s="780">
        <v>43579</v>
      </c>
    </row>
    <row r="311" spans="1:8" s="753" customFormat="1">
      <c r="B311" s="778" t="s">
        <v>756</v>
      </c>
      <c r="C311" s="745"/>
      <c r="D311" s="744"/>
      <c r="E311" s="779">
        <v>1676000</v>
      </c>
      <c r="F311" s="780">
        <v>43576</v>
      </c>
    </row>
    <row r="312" spans="1:8" s="753" customFormat="1">
      <c r="A312" s="782"/>
      <c r="B312" s="778" t="s">
        <v>757</v>
      </c>
      <c r="C312" s="745"/>
      <c r="D312" s="744"/>
      <c r="E312" s="779">
        <v>4600000</v>
      </c>
      <c r="F312" s="780">
        <v>43568</v>
      </c>
    </row>
    <row r="313" spans="1:8" s="753" customFormat="1">
      <c r="A313" s="782"/>
      <c r="B313" s="778" t="s">
        <v>758</v>
      </c>
      <c r="C313" s="745"/>
      <c r="D313" s="744"/>
      <c r="E313" s="779">
        <v>3075001</v>
      </c>
      <c r="F313" s="780">
        <v>43565</v>
      </c>
    </row>
    <row r="314" spans="1:8" s="753" customFormat="1">
      <c r="A314" s="782"/>
      <c r="B314" s="778" t="s">
        <v>759</v>
      </c>
      <c r="C314" s="745"/>
      <c r="D314" s="744"/>
      <c r="E314" s="779">
        <v>-5005000</v>
      </c>
      <c r="F314" s="780">
        <v>43216</v>
      </c>
    </row>
    <row r="315" spans="1:8" s="753" customFormat="1">
      <c r="A315" s="782"/>
      <c r="B315" s="778" t="s">
        <v>760</v>
      </c>
      <c r="C315" s="745"/>
      <c r="D315" s="744"/>
      <c r="E315" s="779">
        <v>1428000</v>
      </c>
      <c r="F315" s="780">
        <v>43582</v>
      </c>
    </row>
    <row r="316" spans="1:8" s="753" customFormat="1">
      <c r="A316" s="782"/>
      <c r="B316" s="778" t="s">
        <v>761</v>
      </c>
      <c r="C316" s="745"/>
      <c r="D316" s="744"/>
      <c r="E316" s="779">
        <v>18580764</v>
      </c>
      <c r="F316" s="780">
        <v>43584</v>
      </c>
      <c r="H316" s="781"/>
    </row>
    <row r="317" spans="1:8" s="753" customFormat="1">
      <c r="A317" s="782"/>
      <c r="B317" s="778" t="s">
        <v>762</v>
      </c>
      <c r="C317" s="745"/>
      <c r="D317" s="744"/>
      <c r="E317" s="779">
        <v>7800000</v>
      </c>
      <c r="F317" s="780">
        <v>43582</v>
      </c>
    </row>
    <row r="318" spans="1:8" s="753" customFormat="1">
      <c r="A318" s="782"/>
      <c r="B318" s="778" t="s">
        <v>763</v>
      </c>
      <c r="C318" s="745"/>
      <c r="D318" s="744"/>
      <c r="E318" s="779">
        <v>24777837</v>
      </c>
      <c r="F318" s="780">
        <v>43569</v>
      </c>
    </row>
    <row r="319" spans="1:8" s="753" customFormat="1">
      <c r="A319" s="782"/>
      <c r="B319" s="778" t="s">
        <v>764</v>
      </c>
      <c r="C319" s="745"/>
      <c r="D319" s="744"/>
      <c r="E319" s="779">
        <v>6000000</v>
      </c>
      <c r="F319" s="780">
        <v>43582</v>
      </c>
    </row>
    <row r="320" spans="1:8" s="753" customFormat="1">
      <c r="B320" s="778" t="s">
        <v>765</v>
      </c>
      <c r="C320" s="745"/>
      <c r="D320" s="744"/>
      <c r="E320" s="779">
        <v>2340000</v>
      </c>
      <c r="F320" s="780">
        <v>43268</v>
      </c>
    </row>
    <row r="321" spans="1:8" s="753" customFormat="1">
      <c r="B321" s="778" t="s">
        <v>766</v>
      </c>
      <c r="C321" s="745"/>
      <c r="D321" s="744"/>
      <c r="E321" s="779">
        <v>2496000</v>
      </c>
      <c r="F321" s="780">
        <v>43582</v>
      </c>
    </row>
    <row r="322" spans="1:8" s="753" customFormat="1">
      <c r="B322" s="778" t="s">
        <v>767</v>
      </c>
      <c r="C322" s="745"/>
      <c r="D322" s="744"/>
      <c r="E322" s="779">
        <v>750000</v>
      </c>
      <c r="F322" s="780">
        <v>43252</v>
      </c>
    </row>
    <row r="323" spans="1:8" s="753" customFormat="1">
      <c r="B323" s="778" t="s">
        <v>768</v>
      </c>
      <c r="C323" s="745"/>
      <c r="D323" s="744"/>
      <c r="E323" s="779">
        <v>665000</v>
      </c>
      <c r="F323" s="780">
        <v>43559</v>
      </c>
    </row>
    <row r="324" spans="1:8" s="753" customFormat="1">
      <c r="B324" s="778" t="s">
        <v>769</v>
      </c>
      <c r="C324" s="745"/>
      <c r="D324" s="744"/>
      <c r="E324" s="779">
        <v>5175000</v>
      </c>
      <c r="F324" s="780">
        <v>43579</v>
      </c>
      <c r="H324" s="744"/>
    </row>
    <row r="325" spans="1:8" s="753" customFormat="1">
      <c r="B325" s="778" t="s">
        <v>770</v>
      </c>
      <c r="C325" s="745"/>
      <c r="D325" s="744"/>
      <c r="E325" s="779">
        <v>406500</v>
      </c>
      <c r="F325" s="780">
        <v>43579</v>
      </c>
      <c r="H325" s="744"/>
    </row>
    <row r="326" spans="1:8" s="753" customFormat="1" ht="13.5" thickBot="1">
      <c r="B326" s="778" t="s">
        <v>771</v>
      </c>
      <c r="C326" s="745"/>
      <c r="D326" s="744"/>
      <c r="E326" s="779">
        <v>600000</v>
      </c>
      <c r="F326" s="780">
        <v>43266</v>
      </c>
      <c r="H326" s="744"/>
    </row>
    <row r="327" spans="1:8" s="753" customFormat="1" ht="13.5" thickBot="1">
      <c r="B327" s="747" t="s">
        <v>772</v>
      </c>
      <c r="C327" s="748"/>
      <c r="D327" s="748"/>
      <c r="E327" s="764">
        <f>SUM(E172:E326)</f>
        <v>1182730323</v>
      </c>
      <c r="F327" s="748"/>
      <c r="H327" s="744"/>
    </row>
    <row r="328" spans="1:8" s="753" customFormat="1">
      <c r="B328" s="783"/>
      <c r="C328" s="744"/>
      <c r="D328" s="744"/>
      <c r="E328" s="768"/>
      <c r="F328" s="744"/>
      <c r="H328" s="744"/>
    </row>
    <row r="329" spans="1:8" s="753" customFormat="1" ht="13.5" thickBot="1">
      <c r="A329" s="784"/>
      <c r="B329" s="783" t="s">
        <v>773</v>
      </c>
      <c r="C329" s="744"/>
      <c r="D329" s="744"/>
      <c r="E329" s="785"/>
      <c r="F329" s="786"/>
      <c r="H329" s="744"/>
    </row>
    <row r="330" spans="1:8" s="753" customFormat="1" ht="13.5" thickBot="1">
      <c r="A330" s="784"/>
      <c r="B330" s="747" t="s">
        <v>774</v>
      </c>
      <c r="C330" s="787" t="s">
        <v>608</v>
      </c>
      <c r="D330" s="748"/>
      <c r="E330" s="788" t="s">
        <v>276</v>
      </c>
      <c r="F330" s="747"/>
      <c r="H330" s="744"/>
    </row>
    <row r="331" spans="1:8" s="753" customFormat="1">
      <c r="A331" s="789"/>
      <c r="B331" s="783"/>
      <c r="C331" s="790"/>
      <c r="D331" s="744"/>
      <c r="E331" s="791"/>
      <c r="F331" s="783"/>
      <c r="H331" s="744"/>
    </row>
    <row r="332" spans="1:8" s="753" customFormat="1">
      <c r="A332" s="789"/>
      <c r="B332" s="778" t="s">
        <v>775</v>
      </c>
      <c r="C332" s="792">
        <v>1000</v>
      </c>
      <c r="D332" s="744"/>
      <c r="E332" s="793">
        <f>C332*6187.55</f>
        <v>6187550</v>
      </c>
      <c r="F332" s="794">
        <v>43569</v>
      </c>
      <c r="H332" s="744"/>
    </row>
    <row r="333" spans="1:8" s="753" customFormat="1">
      <c r="A333" s="789"/>
      <c r="B333" s="778" t="s">
        <v>776</v>
      </c>
      <c r="C333" s="792">
        <v>5455.08</v>
      </c>
      <c r="D333" s="744"/>
      <c r="E333" s="793">
        <f t="shared" ref="E333:E344" si="0">C333*6187.55</f>
        <v>33753580.254000001</v>
      </c>
      <c r="F333" s="794">
        <v>43462</v>
      </c>
      <c r="H333" s="744"/>
    </row>
    <row r="334" spans="1:8" s="753" customFormat="1">
      <c r="B334" s="778" t="s">
        <v>777</v>
      </c>
      <c r="C334" s="792">
        <v>3485.73</v>
      </c>
      <c r="D334" s="744"/>
      <c r="E334" s="793">
        <f t="shared" si="0"/>
        <v>21568128.661499999</v>
      </c>
      <c r="F334" s="794">
        <v>43581</v>
      </c>
    </row>
    <row r="335" spans="1:8" s="753" customFormat="1">
      <c r="B335" s="778" t="s">
        <v>778</v>
      </c>
      <c r="C335" s="792">
        <v>1162.93</v>
      </c>
      <c r="D335" s="744"/>
      <c r="E335" s="793">
        <f t="shared" si="0"/>
        <v>7195687.5215000007</v>
      </c>
      <c r="F335" s="794">
        <v>43233</v>
      </c>
    </row>
    <row r="336" spans="1:8" s="753" customFormat="1">
      <c r="B336" s="778" t="s">
        <v>779</v>
      </c>
      <c r="C336" s="792">
        <v>1105</v>
      </c>
      <c r="D336" s="744"/>
      <c r="E336" s="793">
        <f t="shared" si="0"/>
        <v>6837242.75</v>
      </c>
      <c r="F336" s="794">
        <v>43579</v>
      </c>
    </row>
    <row r="337" spans="2:6" s="753" customFormat="1">
      <c r="B337" s="778" t="s">
        <v>780</v>
      </c>
      <c r="C337" s="792">
        <v>610.71</v>
      </c>
      <c r="D337" s="744"/>
      <c r="E337" s="793">
        <f t="shared" si="0"/>
        <v>3778798.6605000002</v>
      </c>
      <c r="F337" s="794">
        <v>43566</v>
      </c>
    </row>
    <row r="338" spans="2:6" s="753" customFormat="1">
      <c r="B338" s="778" t="s">
        <v>781</v>
      </c>
      <c r="C338" s="792">
        <v>1684.22</v>
      </c>
      <c r="D338" s="744"/>
      <c r="E338" s="793">
        <f t="shared" si="0"/>
        <v>10421195.461000001</v>
      </c>
      <c r="F338" s="794">
        <v>43565</v>
      </c>
    </row>
    <row r="339" spans="2:6" s="753" customFormat="1">
      <c r="B339" s="778" t="s">
        <v>782</v>
      </c>
      <c r="C339" s="792">
        <v>7216.0599999999995</v>
      </c>
      <c r="D339" s="744"/>
      <c r="E339" s="793">
        <f t="shared" si="0"/>
        <v>44649732.052999996</v>
      </c>
      <c r="F339" s="794">
        <v>43583</v>
      </c>
    </row>
    <row r="340" spans="2:6" s="753" customFormat="1">
      <c r="B340" s="778" t="s">
        <v>783</v>
      </c>
      <c r="C340" s="792">
        <v>1232</v>
      </c>
      <c r="D340" s="744"/>
      <c r="E340" s="793">
        <f t="shared" si="0"/>
        <v>7623061.6000000006</v>
      </c>
      <c r="F340" s="794">
        <v>43442</v>
      </c>
    </row>
    <row r="341" spans="2:6" s="753" customFormat="1">
      <c r="B341" s="778" t="s">
        <v>784</v>
      </c>
      <c r="C341" s="792">
        <v>-1210.33</v>
      </c>
      <c r="D341" s="744"/>
      <c r="E341" s="793">
        <f t="shared" si="0"/>
        <v>-7488977.3914999999</v>
      </c>
      <c r="F341" s="794">
        <v>43391</v>
      </c>
    </row>
    <row r="342" spans="2:6" s="753" customFormat="1">
      <c r="B342" s="778" t="s">
        <v>733</v>
      </c>
      <c r="C342" s="792">
        <v>7820.829999999999</v>
      </c>
      <c r="D342" s="744"/>
      <c r="E342" s="793">
        <f t="shared" si="0"/>
        <v>48391776.666499995</v>
      </c>
      <c r="F342" s="794">
        <v>43574</v>
      </c>
    </row>
    <row r="343" spans="2:6" s="753" customFormat="1">
      <c r="B343" s="778" t="s">
        <v>755</v>
      </c>
      <c r="C343" s="792">
        <v>68</v>
      </c>
      <c r="D343" s="744"/>
      <c r="E343" s="793">
        <f t="shared" si="0"/>
        <v>420753.4</v>
      </c>
      <c r="F343" s="794">
        <v>43574</v>
      </c>
    </row>
    <row r="344" spans="2:6" s="753" customFormat="1" ht="13.5" thickBot="1">
      <c r="B344" s="778" t="s">
        <v>757</v>
      </c>
      <c r="C344" s="792">
        <v>141.65</v>
      </c>
      <c r="D344" s="744"/>
      <c r="E344" s="793">
        <f t="shared" si="0"/>
        <v>876466.45750000002</v>
      </c>
      <c r="F344" s="794">
        <v>43420</v>
      </c>
    </row>
    <row r="345" spans="2:6" s="753" customFormat="1" ht="13.5" thickBot="1">
      <c r="B345" s="748"/>
      <c r="C345" s="795">
        <f>SUM(C332:C344)</f>
        <v>29771.88</v>
      </c>
      <c r="D345" s="771"/>
      <c r="E345" s="796">
        <f>SUM(E332:E344)</f>
        <v>184214996.09400001</v>
      </c>
      <c r="F345" s="762"/>
    </row>
    <row r="346" spans="2:6" s="753" customFormat="1" ht="13.5" thickBot="1">
      <c r="B346" s="747" t="s">
        <v>785</v>
      </c>
      <c r="C346" s="787" t="s">
        <v>608</v>
      </c>
      <c r="D346" s="748"/>
      <c r="E346" s="788" t="s">
        <v>276</v>
      </c>
      <c r="F346" s="747"/>
    </row>
    <row r="347" spans="2:6" s="753" customFormat="1">
      <c r="B347" s="778" t="s">
        <v>786</v>
      </c>
      <c r="C347" s="797">
        <v>199062.6</v>
      </c>
      <c r="D347" s="744"/>
      <c r="E347" s="793">
        <f>C347*6187.55</f>
        <v>1231709790.6300001</v>
      </c>
      <c r="F347" s="794">
        <v>43521</v>
      </c>
    </row>
    <row r="348" spans="2:6" s="753" customFormat="1">
      <c r="B348" s="778" t="s">
        <v>787</v>
      </c>
      <c r="C348" s="797">
        <v>83911.28</v>
      </c>
      <c r="D348" s="744"/>
      <c r="E348" s="793">
        <f t="shared" ref="E348:E375" si="1">C348*6187.55</f>
        <v>519205240.56400001</v>
      </c>
      <c r="F348" s="794">
        <v>43635</v>
      </c>
    </row>
    <row r="349" spans="2:6" s="753" customFormat="1">
      <c r="B349" s="778" t="s">
        <v>788</v>
      </c>
      <c r="C349" s="797">
        <v>3142.5</v>
      </c>
      <c r="D349" s="744"/>
      <c r="E349" s="793">
        <f t="shared" si="1"/>
        <v>19444375.875</v>
      </c>
      <c r="F349" s="794">
        <v>43577</v>
      </c>
    </row>
    <row r="350" spans="2:6" s="753" customFormat="1">
      <c r="B350" s="778" t="s">
        <v>789</v>
      </c>
      <c r="C350" s="797">
        <v>10434.299999999999</v>
      </c>
      <c r="D350" s="744"/>
      <c r="E350" s="793">
        <f t="shared" si="1"/>
        <v>64562752.964999996</v>
      </c>
      <c r="F350" s="794">
        <v>43500</v>
      </c>
    </row>
    <row r="351" spans="2:6" s="753" customFormat="1">
      <c r="B351" s="778" t="s">
        <v>790</v>
      </c>
      <c r="C351" s="797">
        <v>0.3</v>
      </c>
      <c r="D351" s="744"/>
      <c r="E351" s="793">
        <f t="shared" si="1"/>
        <v>1856.2649999999999</v>
      </c>
      <c r="F351" s="794">
        <v>42734</v>
      </c>
    </row>
    <row r="352" spans="2:6" s="753" customFormat="1">
      <c r="B352" s="778" t="s">
        <v>791</v>
      </c>
      <c r="C352" s="797">
        <v>11783.38</v>
      </c>
      <c r="D352" s="744"/>
      <c r="E352" s="793">
        <f t="shared" si="1"/>
        <v>72910252.919</v>
      </c>
      <c r="F352" s="794">
        <v>43532</v>
      </c>
    </row>
    <row r="353" spans="2:6" s="753" customFormat="1">
      <c r="B353" s="778" t="s">
        <v>792</v>
      </c>
      <c r="C353" s="797">
        <v>241072.88</v>
      </c>
      <c r="D353" s="744"/>
      <c r="E353" s="793">
        <f t="shared" si="1"/>
        <v>1491650498.6440001</v>
      </c>
      <c r="F353" s="794">
        <v>43546</v>
      </c>
    </row>
    <row r="354" spans="2:6" s="753" customFormat="1">
      <c r="B354" s="778" t="s">
        <v>793</v>
      </c>
      <c r="C354" s="797">
        <v>32076</v>
      </c>
      <c r="D354" s="744"/>
      <c r="E354" s="793">
        <f t="shared" si="1"/>
        <v>198471853.80000001</v>
      </c>
      <c r="F354" s="794">
        <v>43575</v>
      </c>
    </row>
    <row r="355" spans="2:6" s="753" customFormat="1">
      <c r="B355" s="778" t="s">
        <v>794</v>
      </c>
      <c r="C355" s="797">
        <v>17481.900000000001</v>
      </c>
      <c r="D355" s="744"/>
      <c r="E355" s="793">
        <f t="shared" si="1"/>
        <v>108170130.34500001</v>
      </c>
      <c r="F355" s="794">
        <v>43573</v>
      </c>
    </row>
    <row r="356" spans="2:6" s="753" customFormat="1">
      <c r="B356" s="778" t="s">
        <v>795</v>
      </c>
      <c r="C356" s="797">
        <v>20778.099999999999</v>
      </c>
      <c r="D356" s="744"/>
      <c r="E356" s="793">
        <f t="shared" si="1"/>
        <v>128565532.655</v>
      </c>
      <c r="F356" s="794">
        <v>43546</v>
      </c>
    </row>
    <row r="357" spans="2:6" s="753" customFormat="1">
      <c r="B357" s="778" t="s">
        <v>796</v>
      </c>
      <c r="C357" s="797">
        <v>9959.9599999999991</v>
      </c>
      <c r="D357" s="744"/>
      <c r="E357" s="793">
        <f t="shared" si="1"/>
        <v>61627750.497999996</v>
      </c>
      <c r="F357" s="794">
        <v>43282</v>
      </c>
    </row>
    <row r="358" spans="2:6" s="753" customFormat="1">
      <c r="B358" s="778" t="s">
        <v>797</v>
      </c>
      <c r="C358" s="797">
        <v>223.94</v>
      </c>
      <c r="D358" s="744"/>
      <c r="E358" s="793">
        <f t="shared" si="1"/>
        <v>1385639.9469999999</v>
      </c>
      <c r="F358" s="794">
        <v>43405</v>
      </c>
    </row>
    <row r="359" spans="2:6" s="753" customFormat="1">
      <c r="B359" s="778" t="s">
        <v>798</v>
      </c>
      <c r="C359" s="797">
        <v>9742.07</v>
      </c>
      <c r="D359" s="744"/>
      <c r="E359" s="793">
        <f t="shared" si="1"/>
        <v>60279545.228500001</v>
      </c>
      <c r="F359" s="794">
        <v>43610</v>
      </c>
    </row>
    <row r="360" spans="2:6" s="753" customFormat="1">
      <c r="B360" s="778" t="s">
        <v>799</v>
      </c>
      <c r="C360" s="797">
        <v>11071.21</v>
      </c>
      <c r="D360" s="744"/>
      <c r="E360" s="793">
        <f t="shared" si="1"/>
        <v>68503665.435499996</v>
      </c>
      <c r="F360" s="794">
        <v>43524</v>
      </c>
    </row>
    <row r="361" spans="2:6" s="753" customFormat="1">
      <c r="B361" s="778" t="s">
        <v>800</v>
      </c>
      <c r="C361" s="797">
        <v>1100789.6500000001</v>
      </c>
      <c r="D361" s="744"/>
      <c r="E361" s="793">
        <f t="shared" si="1"/>
        <v>6811190998.857501</v>
      </c>
      <c r="F361" s="794">
        <v>43643</v>
      </c>
    </row>
    <row r="362" spans="2:6" s="753" customFormat="1">
      <c r="B362" s="778" t="s">
        <v>801</v>
      </c>
      <c r="C362" s="797">
        <v>67446.990000000005</v>
      </c>
      <c r="D362" s="744"/>
      <c r="E362" s="793">
        <f t="shared" si="1"/>
        <v>417331622.97450006</v>
      </c>
      <c r="F362" s="794">
        <v>43546</v>
      </c>
    </row>
    <row r="363" spans="2:6" s="753" customFormat="1">
      <c r="B363" s="778" t="s">
        <v>802</v>
      </c>
      <c r="C363" s="797">
        <v>112810.68000000001</v>
      </c>
      <c r="D363" s="744"/>
      <c r="E363" s="793">
        <f t="shared" si="1"/>
        <v>698021723.03400004</v>
      </c>
      <c r="F363" s="794">
        <v>43627</v>
      </c>
    </row>
    <row r="364" spans="2:6" s="753" customFormat="1">
      <c r="B364" s="778" t="s">
        <v>803</v>
      </c>
      <c r="C364" s="797">
        <v>66863.509999999995</v>
      </c>
      <c r="D364" s="744"/>
      <c r="E364" s="793">
        <f t="shared" si="1"/>
        <v>413721311.30049998</v>
      </c>
      <c r="F364" s="794">
        <v>43546</v>
      </c>
    </row>
    <row r="365" spans="2:6" s="753" customFormat="1">
      <c r="B365" s="778" t="s">
        <v>804</v>
      </c>
      <c r="C365" s="797">
        <v>6902.42</v>
      </c>
      <c r="D365" s="744"/>
      <c r="E365" s="793">
        <f t="shared" si="1"/>
        <v>42709068.870999999</v>
      </c>
      <c r="F365" s="794">
        <v>43573</v>
      </c>
    </row>
    <row r="366" spans="2:6" s="753" customFormat="1">
      <c r="B366" s="778" t="s">
        <v>805</v>
      </c>
      <c r="C366" s="797">
        <v>31717.31</v>
      </c>
      <c r="D366" s="744"/>
      <c r="E366" s="793">
        <f t="shared" si="1"/>
        <v>196252441.4905</v>
      </c>
      <c r="F366" s="794">
        <v>43599</v>
      </c>
    </row>
    <row r="367" spans="2:6" s="753" customFormat="1">
      <c r="B367" s="778" t="s">
        <v>806</v>
      </c>
      <c r="C367" s="797">
        <v>19632</v>
      </c>
      <c r="D367" s="744"/>
      <c r="E367" s="793">
        <f t="shared" si="1"/>
        <v>121473981.60000001</v>
      </c>
      <c r="F367" s="794">
        <v>43530</v>
      </c>
    </row>
    <row r="368" spans="2:6" s="753" customFormat="1">
      <c r="B368" s="778" t="s">
        <v>807</v>
      </c>
      <c r="C368" s="797">
        <v>39077.64</v>
      </c>
      <c r="D368" s="744"/>
      <c r="E368" s="793">
        <f t="shared" si="1"/>
        <v>241794851.382</v>
      </c>
      <c r="F368" s="794">
        <v>43550</v>
      </c>
    </row>
    <row r="369" spans="2:6" s="753" customFormat="1">
      <c r="B369" s="778" t="s">
        <v>808</v>
      </c>
      <c r="C369" s="797">
        <v>9831.5499999999993</v>
      </c>
      <c r="D369" s="744"/>
      <c r="E369" s="793">
        <f t="shared" si="1"/>
        <v>60833207.202500001</v>
      </c>
      <c r="F369" s="794">
        <v>43586</v>
      </c>
    </row>
    <row r="370" spans="2:6" s="753" customFormat="1">
      <c r="B370" s="778" t="s">
        <v>809</v>
      </c>
      <c r="C370" s="797">
        <v>-2731.84</v>
      </c>
      <c r="D370" s="744"/>
      <c r="E370" s="793">
        <f t="shared" si="1"/>
        <v>-16903396.592</v>
      </c>
      <c r="F370" s="794">
        <v>43432</v>
      </c>
    </row>
    <row r="371" spans="2:6" s="753" customFormat="1">
      <c r="B371" s="778" t="s">
        <v>810</v>
      </c>
      <c r="C371" s="797">
        <v>132.19999999999999</v>
      </c>
      <c r="D371" s="744"/>
      <c r="E371" s="793">
        <f t="shared" si="1"/>
        <v>817994.11</v>
      </c>
      <c r="F371" s="794">
        <v>43174</v>
      </c>
    </row>
    <row r="372" spans="2:6" s="753" customFormat="1">
      <c r="B372" s="778" t="s">
        <v>811</v>
      </c>
      <c r="C372" s="797">
        <v>44.66</v>
      </c>
      <c r="D372" s="744"/>
      <c r="E372" s="793">
        <f t="shared" si="1"/>
        <v>276335.98300000001</v>
      </c>
      <c r="F372" s="794">
        <v>43282</v>
      </c>
    </row>
    <row r="373" spans="2:6" s="753" customFormat="1">
      <c r="B373" s="778" t="s">
        <v>812</v>
      </c>
      <c r="C373" s="797">
        <v>219933.97000000003</v>
      </c>
      <c r="D373" s="744"/>
      <c r="E373" s="793">
        <f t="shared" si="1"/>
        <v>1360852436.0735002</v>
      </c>
      <c r="F373" s="794">
        <v>43584</v>
      </c>
    </row>
    <row r="374" spans="2:6" s="753" customFormat="1">
      <c r="B374" s="778" t="s">
        <v>813</v>
      </c>
      <c r="C374" s="797">
        <v>29080.16</v>
      </c>
      <c r="D374" s="744"/>
      <c r="E374" s="793">
        <f t="shared" si="1"/>
        <v>179934944.00800002</v>
      </c>
      <c r="F374" s="794">
        <v>43577</v>
      </c>
    </row>
    <row r="375" spans="2:6" s="753" customFormat="1">
      <c r="B375" s="778" t="s">
        <v>814</v>
      </c>
      <c r="C375" s="797">
        <v>18685.27</v>
      </c>
      <c r="D375" s="744"/>
      <c r="E375" s="793">
        <f t="shared" si="1"/>
        <v>115616042.38850001</v>
      </c>
      <c r="F375" s="794">
        <v>43525</v>
      </c>
    </row>
    <row r="376" spans="2:6" s="753" customFormat="1" ht="13.5" thickBot="1">
      <c r="B376" s="754"/>
      <c r="C376" s="798"/>
      <c r="D376" s="754"/>
      <c r="E376" s="799"/>
      <c r="F376" s="755"/>
    </row>
    <row r="377" spans="2:6" s="753" customFormat="1" ht="13.5" thickBot="1">
      <c r="B377" s="748"/>
      <c r="C377" s="795">
        <f>SUM(C347:C376)</f>
        <v>2370956.5900000003</v>
      </c>
      <c r="D377" s="748"/>
      <c r="E377" s="796">
        <f>SUM(E347:E376)</f>
        <v>14670412448.454504</v>
      </c>
      <c r="F377" s="762"/>
    </row>
    <row r="378" spans="2:6" s="753" customFormat="1" ht="13.5" thickBot="1">
      <c r="B378" s="744"/>
      <c r="C378" s="800"/>
      <c r="D378" s="744"/>
      <c r="E378" s="801"/>
      <c r="F378" s="750"/>
    </row>
    <row r="379" spans="2:6" s="753" customFormat="1" ht="13.5" thickBot="1">
      <c r="B379" s="802" t="s">
        <v>815</v>
      </c>
      <c r="C379" s="787" t="s">
        <v>816</v>
      </c>
      <c r="D379" s="748"/>
      <c r="E379" s="788" t="s">
        <v>276</v>
      </c>
      <c r="F379" s="803"/>
    </row>
    <row r="380" spans="2:6" s="753" customFormat="1">
      <c r="B380" s="778" t="s">
        <v>817</v>
      </c>
      <c r="C380" s="797">
        <v>159</v>
      </c>
      <c r="D380" s="744"/>
      <c r="E380" s="793">
        <f>C380*6952.33</f>
        <v>1105420.47</v>
      </c>
      <c r="F380" s="794">
        <v>43482</v>
      </c>
    </row>
    <row r="381" spans="2:6" s="753" customFormat="1">
      <c r="B381" s="778" t="s">
        <v>818</v>
      </c>
      <c r="C381" s="797">
        <v>0.3</v>
      </c>
      <c r="D381" s="744"/>
      <c r="E381" s="793">
        <f t="shared" ref="E381:E386" si="2">C381*6952.33</f>
        <v>2085.6990000000001</v>
      </c>
      <c r="F381" s="794">
        <v>43318</v>
      </c>
    </row>
    <row r="382" spans="2:6" s="753" customFormat="1">
      <c r="B382" s="778" t="s">
        <v>819</v>
      </c>
      <c r="C382" s="797">
        <v>26263.06</v>
      </c>
      <c r="D382" s="744"/>
      <c r="E382" s="793">
        <f t="shared" si="2"/>
        <v>182589459.9298</v>
      </c>
      <c r="F382" s="794">
        <v>43474</v>
      </c>
    </row>
    <row r="383" spans="2:6" s="753" customFormat="1">
      <c r="B383" s="778" t="s">
        <v>820</v>
      </c>
      <c r="C383" s="797">
        <v>61.45</v>
      </c>
      <c r="D383" s="744"/>
      <c r="E383" s="793">
        <f t="shared" si="2"/>
        <v>427220.67850000004</v>
      </c>
      <c r="F383" s="794">
        <v>43534</v>
      </c>
    </row>
    <row r="384" spans="2:6" s="753" customFormat="1">
      <c r="B384" s="778" t="s">
        <v>821</v>
      </c>
      <c r="C384" s="797">
        <v>186</v>
      </c>
      <c r="D384" s="744"/>
      <c r="E384" s="793">
        <f t="shared" si="2"/>
        <v>1293133.3799999999</v>
      </c>
      <c r="F384" s="794">
        <v>43364</v>
      </c>
    </row>
    <row r="385" spans="2:8" s="753" customFormat="1">
      <c r="B385" s="778" t="s">
        <v>822</v>
      </c>
      <c r="C385" s="797">
        <v>7331.49</v>
      </c>
      <c r="D385" s="744"/>
      <c r="E385" s="793">
        <f t="shared" si="2"/>
        <v>50970937.871699996</v>
      </c>
      <c r="F385" s="794">
        <v>43532</v>
      </c>
    </row>
    <row r="386" spans="2:8" s="753" customFormat="1">
      <c r="B386" s="778" t="s">
        <v>823</v>
      </c>
      <c r="C386" s="797">
        <v>26903.759999999998</v>
      </c>
      <c r="D386" s="744"/>
      <c r="E386" s="793">
        <f t="shared" si="2"/>
        <v>187043817.76079997</v>
      </c>
      <c r="F386" s="794">
        <v>43638</v>
      </c>
    </row>
    <row r="387" spans="2:8" s="753" customFormat="1" ht="13.5" thickBot="1">
      <c r="B387" s="744"/>
      <c r="C387" s="792"/>
      <c r="D387" s="744"/>
      <c r="E387" s="793"/>
      <c r="F387" s="750"/>
    </row>
    <row r="388" spans="2:8" s="753" customFormat="1" ht="13.5" thickBot="1">
      <c r="B388" s="748"/>
      <c r="C388" s="795">
        <f>SUM(C380:C387)</f>
        <v>60905.06</v>
      </c>
      <c r="D388" s="748"/>
      <c r="E388" s="796">
        <f>SUM(E380:E387)</f>
        <v>423432075.78979993</v>
      </c>
      <c r="F388" s="762"/>
    </row>
    <row r="389" spans="2:8" s="753" customFormat="1" ht="13.5" thickBot="1">
      <c r="B389" s="747" t="s">
        <v>815</v>
      </c>
      <c r="C389" s="787" t="s">
        <v>824</v>
      </c>
      <c r="D389" s="748"/>
      <c r="E389" s="788" t="s">
        <v>276</v>
      </c>
      <c r="F389" s="747"/>
    </row>
    <row r="390" spans="2:8" s="753" customFormat="1" ht="13.5" thickBot="1">
      <c r="B390" s="744"/>
      <c r="C390" s="792"/>
      <c r="D390" s="744"/>
      <c r="E390" s="793"/>
      <c r="F390" s="750"/>
    </row>
    <row r="391" spans="2:8" s="753" customFormat="1" ht="13.5" thickBot="1">
      <c r="B391" s="748"/>
      <c r="C391" s="795">
        <f>SUM(C390)</f>
        <v>0</v>
      </c>
      <c r="D391" s="748"/>
      <c r="E391" s="796">
        <f>SUM(E390)</f>
        <v>0</v>
      </c>
      <c r="F391" s="762"/>
    </row>
    <row r="392" spans="2:8" s="753" customFormat="1" ht="13.5" thickBot="1">
      <c r="B392" s="771" t="s">
        <v>825</v>
      </c>
      <c r="C392" s="804"/>
      <c r="D392" s="748"/>
      <c r="E392" s="796">
        <f>E377+E388+E391</f>
        <v>15093844524.244305</v>
      </c>
      <c r="F392" s="762"/>
    </row>
    <row r="393" spans="2:8" s="753" customFormat="1">
      <c r="B393" s="805"/>
      <c r="C393" s="806"/>
      <c r="D393" s="807"/>
      <c r="E393" s="808"/>
      <c r="F393" s="809"/>
    </row>
    <row r="394" spans="2:8" s="753" customFormat="1">
      <c r="B394" s="746" t="s">
        <v>826</v>
      </c>
      <c r="C394" s="744"/>
      <c r="D394" s="744"/>
      <c r="E394" s="745"/>
      <c r="F394" s="744"/>
    </row>
    <row r="395" spans="2:8" s="753" customFormat="1" ht="13.5" thickBot="1">
      <c r="B395" s="744" t="s">
        <v>827</v>
      </c>
      <c r="C395" s="744"/>
      <c r="D395" s="744"/>
      <c r="E395" s="745"/>
      <c r="F395" s="744"/>
    </row>
    <row r="396" spans="2:8" s="753" customFormat="1" ht="13.5" thickBot="1">
      <c r="B396" s="771" t="s">
        <v>828</v>
      </c>
      <c r="C396" s="748"/>
      <c r="D396" s="748"/>
      <c r="E396" s="810" t="s">
        <v>276</v>
      </c>
      <c r="F396" s="748"/>
      <c r="G396" s="744"/>
    </row>
    <row r="397" spans="2:8" s="753" customFormat="1">
      <c r="B397" s="746"/>
      <c r="C397" s="744"/>
      <c r="D397" s="744"/>
      <c r="E397" s="811"/>
      <c r="F397" s="744"/>
      <c r="G397" s="744"/>
    </row>
    <row r="398" spans="2:8" s="753" customFormat="1">
      <c r="B398" s="812" t="s">
        <v>829</v>
      </c>
      <c r="C398" s="744"/>
      <c r="D398" s="744"/>
      <c r="E398" s="813">
        <v>24508800</v>
      </c>
      <c r="F398" s="744"/>
      <c r="G398" s="744"/>
    </row>
    <row r="399" spans="2:8" ht="13.5" thickBot="1">
      <c r="B399" s="754"/>
      <c r="C399" s="754"/>
      <c r="D399" s="754"/>
      <c r="E399" s="757"/>
      <c r="F399" s="753"/>
      <c r="G399" s="753"/>
      <c r="H399" s="753"/>
    </row>
    <row r="400" spans="2:8" ht="13.5" thickBot="1">
      <c r="B400" s="814" t="s">
        <v>830</v>
      </c>
      <c r="C400" s="748"/>
      <c r="D400" s="748"/>
      <c r="E400" s="764">
        <f>SUM(E398:E399)</f>
        <v>24508800</v>
      </c>
      <c r="F400" s="753"/>
      <c r="G400" s="753"/>
      <c r="H400" s="753"/>
    </row>
    <row r="401" spans="1:256" ht="13.5" thickBot="1">
      <c r="B401" s="771" t="s">
        <v>831</v>
      </c>
      <c r="C401" s="815" t="s">
        <v>608</v>
      </c>
      <c r="D401" s="771"/>
      <c r="E401" s="796" t="s">
        <v>276</v>
      </c>
      <c r="F401" s="792"/>
      <c r="G401" s="753"/>
      <c r="H401" s="781"/>
    </row>
    <row r="402" spans="1:256">
      <c r="B402" s="746"/>
      <c r="C402" s="816"/>
      <c r="D402" s="746"/>
      <c r="E402" s="801"/>
      <c r="F402" s="792"/>
      <c r="G402" s="753"/>
      <c r="H402" s="781"/>
    </row>
    <row r="403" spans="1:256">
      <c r="B403" s="812" t="s">
        <v>832</v>
      </c>
      <c r="C403" s="817">
        <v>28364.92</v>
      </c>
      <c r="E403" s="793">
        <f t="shared" ref="E403:E408" si="3">C403*6187.55</f>
        <v>175509360.74599999</v>
      </c>
      <c r="F403" s="753"/>
      <c r="G403" s="753"/>
      <c r="H403" s="753"/>
    </row>
    <row r="404" spans="1:256">
      <c r="B404" s="812" t="s">
        <v>833</v>
      </c>
      <c r="C404" s="817">
        <v>1315</v>
      </c>
      <c r="E404" s="793">
        <f t="shared" si="3"/>
        <v>8136628.25</v>
      </c>
      <c r="F404" s="753"/>
      <c r="G404" s="753"/>
      <c r="H404" s="753"/>
    </row>
    <row r="405" spans="1:256">
      <c r="B405" s="812" t="s">
        <v>834</v>
      </c>
      <c r="C405" s="817">
        <v>6161.01</v>
      </c>
      <c r="E405" s="793">
        <f t="shared" si="3"/>
        <v>38121557.425500005</v>
      </c>
      <c r="F405" s="753"/>
      <c r="G405" s="753"/>
      <c r="H405" s="753"/>
    </row>
    <row r="406" spans="1:256">
      <c r="B406" s="812" t="s">
        <v>835</v>
      </c>
      <c r="C406" s="817">
        <v>9269</v>
      </c>
      <c r="E406" s="793">
        <f t="shared" si="3"/>
        <v>57352400.950000003</v>
      </c>
      <c r="F406" s="753"/>
      <c r="G406" s="753"/>
      <c r="H406" s="753"/>
    </row>
    <row r="407" spans="1:256">
      <c r="B407" s="812" t="s">
        <v>836</v>
      </c>
      <c r="C407" s="817">
        <v>129808.16</v>
      </c>
      <c r="E407" s="793">
        <f t="shared" si="3"/>
        <v>803194480.40799999</v>
      </c>
      <c r="F407" s="753"/>
      <c r="G407" s="753"/>
      <c r="H407" s="753"/>
    </row>
    <row r="408" spans="1:256">
      <c r="B408" s="812" t="s">
        <v>837</v>
      </c>
      <c r="C408" s="817">
        <v>1140</v>
      </c>
      <c r="E408" s="793">
        <f t="shared" si="3"/>
        <v>7053807</v>
      </c>
      <c r="F408" s="753"/>
      <c r="G408" s="753"/>
      <c r="H408" s="753"/>
    </row>
    <row r="409" spans="1:256" ht="13.5" thickBot="1">
      <c r="B409" s="818"/>
      <c r="C409" s="819"/>
      <c r="D409" s="754"/>
      <c r="E409" s="799"/>
      <c r="F409" s="773"/>
      <c r="G409" s="753"/>
    </row>
    <row r="410" spans="1:256" ht="13.5" thickBot="1">
      <c r="B410" s="771" t="s">
        <v>838</v>
      </c>
      <c r="C410" s="820">
        <f>SUM(C403:C409)</f>
        <v>176058.09</v>
      </c>
      <c r="E410" s="768">
        <f>SUM(E403:E409)</f>
        <v>1089368234.7795</v>
      </c>
      <c r="F410" s="773"/>
      <c r="G410" s="781"/>
    </row>
    <row r="411" spans="1:256" ht="13.5" thickBot="1">
      <c r="B411" s="771" t="s">
        <v>839</v>
      </c>
      <c r="C411" s="821"/>
      <c r="D411" s="754"/>
      <c r="E411" s="796">
        <f>E400+E410</f>
        <v>1113877034.7795</v>
      </c>
      <c r="F411" s="754"/>
      <c r="G411" s="753"/>
    </row>
    <row r="412" spans="1:256" ht="13.5" thickBot="1">
      <c r="B412" s="769"/>
      <c r="C412" s="822"/>
      <c r="D412" s="754"/>
      <c r="E412" s="823"/>
      <c r="F412" s="754"/>
      <c r="G412" s="753"/>
    </row>
    <row r="413" spans="1:256">
      <c r="B413" s="746" t="s">
        <v>840</v>
      </c>
      <c r="C413" s="824"/>
      <c r="D413" s="746"/>
      <c r="E413" s="721" t="s">
        <v>276</v>
      </c>
      <c r="F413" s="783" t="s">
        <v>599</v>
      </c>
      <c r="G413" s="753"/>
    </row>
    <row r="414" spans="1:256">
      <c r="B414" s="744" t="s">
        <v>841</v>
      </c>
      <c r="E414" s="793">
        <f>3061829+1040949+76560668</f>
        <v>80663446</v>
      </c>
      <c r="F414" s="750">
        <v>43197</v>
      </c>
      <c r="G414" s="753"/>
    </row>
    <row r="415" spans="1:256">
      <c r="A415" s="744"/>
      <c r="B415" s="744" t="s">
        <v>842</v>
      </c>
      <c r="E415" s="793">
        <v>187863350</v>
      </c>
      <c r="F415" s="750">
        <v>43574</v>
      </c>
      <c r="G415" s="744"/>
      <c r="H415" s="744"/>
      <c r="I415" s="744"/>
      <c r="J415" s="744"/>
      <c r="K415" s="744"/>
      <c r="L415" s="744"/>
      <c r="M415" s="744"/>
      <c r="N415" s="744"/>
      <c r="O415" s="744"/>
      <c r="P415" s="744"/>
      <c r="Q415" s="744"/>
      <c r="R415" s="744"/>
      <c r="S415" s="744"/>
      <c r="T415" s="744"/>
      <c r="U415" s="744"/>
      <c r="V415" s="744"/>
      <c r="W415" s="744"/>
      <c r="X415" s="744"/>
      <c r="Y415" s="744"/>
      <c r="Z415" s="744"/>
      <c r="AA415" s="744"/>
      <c r="AB415" s="744"/>
      <c r="AC415" s="744"/>
      <c r="AD415" s="744"/>
      <c r="AE415" s="744"/>
      <c r="AF415" s="744"/>
      <c r="AG415" s="744"/>
      <c r="AH415" s="744"/>
      <c r="AI415" s="744"/>
      <c r="AJ415" s="744"/>
      <c r="AK415" s="744"/>
      <c r="AL415" s="744"/>
      <c r="AM415" s="744"/>
      <c r="AN415" s="744"/>
      <c r="AO415" s="744"/>
      <c r="AP415" s="744"/>
      <c r="AQ415" s="744"/>
      <c r="AR415" s="744"/>
      <c r="AS415" s="744"/>
      <c r="AT415" s="744"/>
      <c r="AU415" s="744"/>
      <c r="AV415" s="744"/>
      <c r="AW415" s="744"/>
      <c r="AX415" s="744"/>
      <c r="AY415" s="744"/>
      <c r="AZ415" s="744"/>
      <c r="BA415" s="744"/>
      <c r="BB415" s="744"/>
      <c r="BC415" s="744"/>
      <c r="BD415" s="744"/>
      <c r="BE415" s="744"/>
      <c r="BF415" s="744"/>
      <c r="BG415" s="744"/>
      <c r="BH415" s="744"/>
      <c r="BI415" s="744"/>
      <c r="BJ415" s="744"/>
      <c r="BK415" s="744"/>
      <c r="BL415" s="744"/>
      <c r="BM415" s="744"/>
      <c r="BN415" s="744"/>
      <c r="BO415" s="744"/>
      <c r="BP415" s="744"/>
      <c r="BQ415" s="744"/>
      <c r="BR415" s="744"/>
      <c r="BS415" s="744"/>
      <c r="BT415" s="744"/>
      <c r="BU415" s="744"/>
      <c r="BV415" s="744"/>
      <c r="BW415" s="744"/>
      <c r="BX415" s="744"/>
      <c r="BY415" s="744"/>
      <c r="BZ415" s="744"/>
      <c r="CA415" s="744"/>
      <c r="CB415" s="744"/>
      <c r="CC415" s="744"/>
      <c r="CD415" s="744"/>
      <c r="CE415" s="744"/>
      <c r="CF415" s="744"/>
      <c r="CG415" s="744"/>
      <c r="CH415" s="744"/>
      <c r="CI415" s="744"/>
      <c r="CJ415" s="744"/>
      <c r="CK415" s="744"/>
      <c r="CL415" s="744"/>
      <c r="CM415" s="744"/>
      <c r="CN415" s="744"/>
      <c r="CO415" s="744"/>
      <c r="CP415" s="744"/>
      <c r="CQ415" s="744"/>
      <c r="CR415" s="744"/>
      <c r="CS415" s="744"/>
      <c r="CT415" s="744"/>
      <c r="CU415" s="744"/>
      <c r="CV415" s="744"/>
      <c r="CW415" s="744"/>
      <c r="CX415" s="744"/>
      <c r="CY415" s="744"/>
      <c r="CZ415" s="744"/>
      <c r="DA415" s="744"/>
      <c r="DB415" s="744"/>
      <c r="DC415" s="744"/>
      <c r="DD415" s="744"/>
      <c r="DE415" s="744"/>
      <c r="DF415" s="744"/>
      <c r="DG415" s="744"/>
      <c r="DH415" s="744"/>
      <c r="DI415" s="744"/>
      <c r="DJ415" s="744"/>
      <c r="DK415" s="744"/>
      <c r="DL415" s="744"/>
      <c r="DM415" s="744"/>
      <c r="DN415" s="744"/>
      <c r="DO415" s="744"/>
      <c r="DP415" s="744"/>
      <c r="DQ415" s="744"/>
      <c r="DR415" s="744"/>
      <c r="DS415" s="744"/>
      <c r="DT415" s="744"/>
      <c r="DU415" s="744"/>
      <c r="DV415" s="744"/>
      <c r="DW415" s="744"/>
      <c r="DX415" s="744"/>
      <c r="DY415" s="744"/>
      <c r="DZ415" s="744"/>
      <c r="EA415" s="744"/>
      <c r="EB415" s="744"/>
      <c r="EC415" s="744"/>
      <c r="ED415" s="744"/>
      <c r="EE415" s="744"/>
      <c r="EF415" s="744"/>
      <c r="EG415" s="744"/>
      <c r="EH415" s="744"/>
      <c r="EI415" s="744"/>
      <c r="EJ415" s="744"/>
      <c r="EK415" s="744"/>
      <c r="EL415" s="744"/>
      <c r="EM415" s="744"/>
      <c r="EN415" s="744"/>
      <c r="EO415" s="744"/>
      <c r="EP415" s="744"/>
      <c r="EQ415" s="744"/>
      <c r="ER415" s="744"/>
      <c r="ES415" s="744"/>
      <c r="ET415" s="744"/>
      <c r="EU415" s="744"/>
      <c r="EV415" s="744"/>
      <c r="EW415" s="744"/>
      <c r="EX415" s="744"/>
      <c r="EY415" s="744"/>
      <c r="EZ415" s="744"/>
      <c r="FA415" s="744"/>
      <c r="FB415" s="744"/>
      <c r="FC415" s="744"/>
      <c r="FD415" s="744"/>
      <c r="FE415" s="744"/>
      <c r="FF415" s="744"/>
      <c r="FG415" s="744"/>
      <c r="FH415" s="744"/>
      <c r="FI415" s="744"/>
      <c r="FJ415" s="744"/>
      <c r="FK415" s="744"/>
      <c r="FL415" s="744"/>
      <c r="FM415" s="744"/>
      <c r="FN415" s="744"/>
      <c r="FO415" s="744"/>
      <c r="FP415" s="744"/>
      <c r="FQ415" s="744"/>
      <c r="FR415" s="744"/>
      <c r="FS415" s="744"/>
      <c r="FT415" s="744"/>
      <c r="FU415" s="744"/>
      <c r="FV415" s="744"/>
      <c r="FW415" s="744"/>
      <c r="FX415" s="744"/>
      <c r="FY415" s="744"/>
      <c r="FZ415" s="744"/>
      <c r="GA415" s="744"/>
      <c r="GB415" s="744"/>
      <c r="GC415" s="744"/>
      <c r="GD415" s="744"/>
      <c r="GE415" s="744"/>
      <c r="GF415" s="744"/>
      <c r="GG415" s="744"/>
      <c r="GH415" s="744"/>
      <c r="GI415" s="744"/>
      <c r="GJ415" s="744"/>
      <c r="GK415" s="744"/>
      <c r="GL415" s="744"/>
      <c r="GM415" s="744"/>
      <c r="GN415" s="744"/>
      <c r="GO415" s="744"/>
      <c r="GP415" s="744"/>
      <c r="GQ415" s="744"/>
      <c r="GR415" s="744"/>
      <c r="GS415" s="744"/>
      <c r="GT415" s="744"/>
      <c r="GU415" s="744"/>
      <c r="GV415" s="744"/>
      <c r="GW415" s="744"/>
      <c r="GX415" s="744"/>
      <c r="GY415" s="744"/>
      <c r="GZ415" s="744"/>
      <c r="HA415" s="744"/>
      <c r="HB415" s="744"/>
      <c r="HC415" s="744"/>
      <c r="HD415" s="744"/>
      <c r="HE415" s="744"/>
      <c r="HF415" s="744"/>
      <c r="HG415" s="744"/>
      <c r="HH415" s="744"/>
      <c r="HI415" s="744"/>
      <c r="HJ415" s="744"/>
      <c r="HK415" s="744"/>
      <c r="HL415" s="744"/>
      <c r="HM415" s="744"/>
      <c r="HN415" s="744"/>
      <c r="HO415" s="744"/>
      <c r="HP415" s="744"/>
      <c r="HQ415" s="744"/>
      <c r="HR415" s="744"/>
      <c r="HS415" s="744"/>
      <c r="HT415" s="744"/>
      <c r="HU415" s="744"/>
      <c r="HV415" s="744"/>
      <c r="HW415" s="744"/>
      <c r="HX415" s="744"/>
      <c r="HY415" s="744"/>
      <c r="HZ415" s="744"/>
      <c r="IA415" s="744"/>
      <c r="IB415" s="744"/>
      <c r="IC415" s="744"/>
      <c r="ID415" s="744"/>
      <c r="IE415" s="744"/>
      <c r="IF415" s="744"/>
      <c r="IG415" s="744"/>
      <c r="IH415" s="744"/>
      <c r="II415" s="744"/>
      <c r="IJ415" s="744"/>
      <c r="IK415" s="744"/>
      <c r="IL415" s="744"/>
      <c r="IM415" s="744"/>
      <c r="IN415" s="744"/>
      <c r="IO415" s="744"/>
      <c r="IP415" s="744"/>
      <c r="IQ415" s="744"/>
      <c r="IR415" s="744"/>
      <c r="IS415" s="744"/>
      <c r="IT415" s="744"/>
      <c r="IU415" s="744"/>
      <c r="IV415" s="744"/>
    </row>
    <row r="416" spans="1:256">
      <c r="B416" s="744" t="s">
        <v>843</v>
      </c>
      <c r="E416" s="793">
        <v>334061994</v>
      </c>
      <c r="F416" s="750">
        <v>43195</v>
      </c>
      <c r="G416" s="753"/>
    </row>
    <row r="417" spans="2:8" ht="13.5" thickBot="1">
      <c r="B417" s="754"/>
      <c r="C417" s="754"/>
      <c r="D417" s="754"/>
      <c r="E417" s="757"/>
      <c r="F417" s="755"/>
      <c r="G417" s="753"/>
    </row>
    <row r="418" spans="2:8" ht="13.5" thickBot="1">
      <c r="B418" s="771" t="s">
        <v>844</v>
      </c>
      <c r="C418" s="748"/>
      <c r="D418" s="748"/>
      <c r="E418" s="764">
        <f>SUM(E414:E417)</f>
        <v>602588790</v>
      </c>
      <c r="F418" s="825"/>
      <c r="G418" s="753"/>
    </row>
    <row r="419" spans="2:8">
      <c r="B419" s="746" t="s">
        <v>845</v>
      </c>
      <c r="E419" s="721" t="s">
        <v>276</v>
      </c>
      <c r="F419" s="783"/>
      <c r="G419" s="753"/>
    </row>
    <row r="420" spans="2:8">
      <c r="B420" s="744" t="s">
        <v>846</v>
      </c>
      <c r="E420" s="793">
        <v>1784957927</v>
      </c>
      <c r="F420" s="750"/>
      <c r="G420" s="753"/>
    </row>
    <row r="421" spans="2:8">
      <c r="B421" s="744" t="s">
        <v>847</v>
      </c>
      <c r="E421" s="793">
        <v>330421793</v>
      </c>
      <c r="F421" s="750"/>
      <c r="G421" s="753"/>
    </row>
    <row r="422" spans="2:8">
      <c r="B422" s="744" t="s">
        <v>848</v>
      </c>
      <c r="E422" s="793">
        <v>235000000</v>
      </c>
      <c r="F422" s="750"/>
      <c r="G422" s="753"/>
    </row>
    <row r="423" spans="2:8">
      <c r="B423" s="744" t="s">
        <v>849</v>
      </c>
      <c r="E423" s="745">
        <v>13643253995</v>
      </c>
      <c r="F423" s="783"/>
      <c r="G423" s="753"/>
    </row>
    <row r="424" spans="2:8">
      <c r="B424" s="744" t="s">
        <v>850</v>
      </c>
      <c r="E424" s="793">
        <v>64058572</v>
      </c>
      <c r="F424" s="783"/>
      <c r="G424" s="753"/>
    </row>
    <row r="425" spans="2:8">
      <c r="B425" s="744" t="s">
        <v>851</v>
      </c>
      <c r="E425" s="745">
        <f>79083380+190156000</f>
        <v>269239380</v>
      </c>
      <c r="F425" s="750"/>
      <c r="G425" s="753"/>
    </row>
    <row r="426" spans="2:8" ht="13.5" thickBot="1">
      <c r="B426" s="754"/>
      <c r="C426" s="754"/>
      <c r="E426" s="757"/>
      <c r="F426" s="755"/>
      <c r="G426" s="753"/>
    </row>
    <row r="427" spans="2:8" ht="13.5" thickBot="1">
      <c r="B427" s="769" t="s">
        <v>852</v>
      </c>
      <c r="C427" s="754"/>
      <c r="D427" s="754"/>
      <c r="E427" s="759">
        <f>SUM(E420:E426)</f>
        <v>16326931667</v>
      </c>
      <c r="F427" s="754"/>
      <c r="G427" s="753"/>
    </row>
    <row r="428" spans="2:8" ht="13.5" thickBot="1">
      <c r="B428" s="769"/>
      <c r="C428" s="754"/>
      <c r="D428" s="754"/>
      <c r="E428" s="757"/>
      <c r="F428" s="773"/>
      <c r="G428" s="753"/>
    </row>
    <row r="429" spans="2:8" ht="13.5" thickBot="1">
      <c r="B429" s="771" t="s">
        <v>853</v>
      </c>
      <c r="C429" s="754"/>
      <c r="E429" s="759">
        <f>E167+E327+E345+E392+E411+E418+E427</f>
        <v>59305368328.117805</v>
      </c>
      <c r="F429" s="826"/>
      <c r="G429" s="753"/>
      <c r="H429" s="751"/>
    </row>
    <row r="430" spans="2:8" ht="13.5" thickBot="1">
      <c r="B430" s="759"/>
      <c r="C430" s="748"/>
      <c r="D430" s="748"/>
      <c r="E430" s="764"/>
      <c r="F430" s="748"/>
      <c r="G430" s="753"/>
    </row>
    <row r="431" spans="2:8" ht="13.5" thickBot="1">
      <c r="B431" s="764" t="s">
        <v>854</v>
      </c>
      <c r="C431" s="754"/>
      <c r="D431" s="754"/>
      <c r="E431" s="759">
        <f>E429</f>
        <v>59305368328.117805</v>
      </c>
      <c r="F431" s="754"/>
      <c r="G431" s="753"/>
    </row>
    <row r="432" spans="2:8">
      <c r="B432" s="768"/>
      <c r="E432" s="768"/>
      <c r="F432" s="744"/>
      <c r="G432" s="753"/>
    </row>
    <row r="433" spans="2:7">
      <c r="E433" s="768"/>
      <c r="F433" s="753"/>
      <c r="G433" s="753"/>
    </row>
    <row r="434" spans="2:7">
      <c r="B434" s="746" t="s">
        <v>855</v>
      </c>
      <c r="F434" s="753"/>
      <c r="G434" s="753"/>
    </row>
    <row r="435" spans="2:7">
      <c r="F435" s="753"/>
      <c r="G435" s="753"/>
    </row>
    <row r="436" spans="2:7">
      <c r="B436" s="827" t="s">
        <v>856</v>
      </c>
      <c r="C436" s="828">
        <f>E431</f>
        <v>59305368328.117805</v>
      </c>
      <c r="E436" s="829">
        <f>C436/C437*100</f>
        <v>41.905918529479628</v>
      </c>
      <c r="F436" s="753"/>
      <c r="G436" s="753"/>
    </row>
    <row r="437" spans="2:7">
      <c r="B437" s="744" t="s">
        <v>9</v>
      </c>
      <c r="C437" s="745">
        <v>141520268280</v>
      </c>
      <c r="F437" s="753"/>
      <c r="G437" s="753"/>
    </row>
    <row r="438" spans="2:7">
      <c r="C438" s="745"/>
      <c r="E438" s="768"/>
      <c r="F438" s="753"/>
      <c r="G438" s="753"/>
    </row>
    <row r="439" spans="2:7">
      <c r="C439" s="745"/>
      <c r="F439" s="753"/>
      <c r="G439" s="753"/>
    </row>
    <row r="440" spans="2:7">
      <c r="F440" s="753"/>
      <c r="G440" s="753"/>
    </row>
    <row r="441" spans="2:7">
      <c r="B441" s="746" t="s">
        <v>857</v>
      </c>
      <c r="C441" s="744" t="s">
        <v>608</v>
      </c>
      <c r="E441" s="829">
        <v>6187.55</v>
      </c>
      <c r="F441" s="753"/>
    </row>
    <row r="442" spans="2:7">
      <c r="C442" s="744" t="s">
        <v>816</v>
      </c>
      <c r="E442" s="829">
        <v>6952.33</v>
      </c>
      <c r="F442" s="789"/>
    </row>
    <row r="443" spans="2:7">
      <c r="F443" s="744"/>
    </row>
    <row r="444" spans="2:7">
      <c r="B444" s="746" t="s">
        <v>858</v>
      </c>
      <c r="F444" s="744"/>
    </row>
    <row r="445" spans="2:7">
      <c r="F445" s="744"/>
    </row>
    <row r="446" spans="2:7">
      <c r="B446" s="830" t="s">
        <v>864</v>
      </c>
      <c r="C446" s="830"/>
      <c r="D446" s="830"/>
      <c r="E446" s="831"/>
      <c r="F446" s="830"/>
    </row>
    <row r="447" spans="2:7">
      <c r="B447" s="831" t="s">
        <v>859</v>
      </c>
      <c r="C447" s="832"/>
      <c r="D447" s="830"/>
      <c r="E447" s="831"/>
      <c r="F447" s="831"/>
    </row>
    <row r="448" spans="2:7">
      <c r="B448" s="831"/>
      <c r="C448" s="832"/>
      <c r="D448" s="830"/>
      <c r="E448" s="831"/>
      <c r="F448" s="831"/>
    </row>
    <row r="449" spans="2:6">
      <c r="B449" s="830" t="s">
        <v>860</v>
      </c>
      <c r="C449" s="832"/>
      <c r="D449" s="830"/>
      <c r="E449" s="831"/>
      <c r="F449" s="831"/>
    </row>
    <row r="450" spans="2:6">
      <c r="B450" s="830" t="s">
        <v>865</v>
      </c>
      <c r="C450" s="832"/>
      <c r="D450" s="830"/>
      <c r="E450" s="831"/>
      <c r="F450" s="830"/>
    </row>
    <row r="451" spans="2:6">
      <c r="C451" s="833"/>
      <c r="F451" s="744"/>
    </row>
    <row r="452" spans="2:6">
      <c r="C452" s="833"/>
      <c r="F452" s="744"/>
    </row>
    <row r="453" spans="2:6">
      <c r="C453" s="833"/>
      <c r="E453" s="768" t="s">
        <v>592</v>
      </c>
      <c r="F453" s="744"/>
    </row>
    <row r="454" spans="2:6">
      <c r="E454" s="768" t="s">
        <v>861</v>
      </c>
      <c r="F454" s="744"/>
    </row>
    <row r="455" spans="2:6">
      <c r="F455" s="753"/>
    </row>
    <row r="456" spans="2:6">
      <c r="F456" s="753"/>
    </row>
    <row r="457" spans="2:6">
      <c r="F457" s="753"/>
    </row>
    <row r="458" spans="2:6">
      <c r="F458" s="753"/>
    </row>
    <row r="562" spans="6:6">
      <c r="F562" s="753"/>
    </row>
  </sheetData>
  <pageMargins left="0.7" right="0.7" top="0.75" bottom="0.75" header="0.3" footer="0.3"/>
  <legacyDrawing r:id="rId1"/>
  <oleObjects>
    <oleObject progId="CorelDraw.Graphic.7" shapeId="34817" r:id="rId2"/>
  </oleObjects>
</worksheet>
</file>

<file path=xl/worksheets/sheet21.xml><?xml version="1.0" encoding="utf-8"?>
<worksheet xmlns="http://schemas.openxmlformats.org/spreadsheetml/2006/main" xmlns:r="http://schemas.openxmlformats.org/officeDocument/2006/relationships">
  <dimension ref="A1:H242"/>
  <sheetViews>
    <sheetView workbookViewId="0">
      <selection activeCell="A227" sqref="A227"/>
    </sheetView>
  </sheetViews>
  <sheetFormatPr baseColWidth="10" defaultRowHeight="12.75"/>
  <cols>
    <col min="1" max="1" width="37.28515625" customWidth="1"/>
    <col min="2" max="2" width="18" customWidth="1"/>
    <col min="3" max="3" width="27" bestFit="1" customWidth="1"/>
    <col min="4" max="4" width="28.7109375" bestFit="1" customWidth="1"/>
  </cols>
  <sheetData>
    <row r="1" spans="1:8" ht="29.25" customHeight="1">
      <c r="B1" s="835" t="s">
        <v>1014</v>
      </c>
      <c r="C1" s="834"/>
      <c r="D1" s="834"/>
      <c r="E1" s="834"/>
      <c r="F1" s="834"/>
      <c r="G1" s="834"/>
      <c r="H1" s="834"/>
    </row>
    <row r="2" spans="1:8" ht="15" customHeight="1">
      <c r="B2" s="835" t="s">
        <v>1015</v>
      </c>
      <c r="C2" s="834"/>
      <c r="D2" s="834"/>
      <c r="E2" s="834"/>
      <c r="F2" s="834"/>
      <c r="G2" s="834"/>
      <c r="H2" s="834"/>
    </row>
    <row r="3" spans="1:8">
      <c r="A3" s="161" t="s">
        <v>866</v>
      </c>
    </row>
    <row r="5" spans="1:8">
      <c r="A5" s="942" t="s">
        <v>867</v>
      </c>
      <c r="B5" s="942"/>
      <c r="C5" s="942"/>
      <c r="D5" s="942"/>
      <c r="E5" s="942"/>
      <c r="F5" s="942"/>
      <c r="G5" s="942"/>
      <c r="H5" s="942"/>
    </row>
    <row r="6" spans="1:8" ht="18" customHeight="1">
      <c r="A6" s="942"/>
      <c r="B6" s="942"/>
      <c r="C6" s="942"/>
      <c r="D6" s="942"/>
      <c r="E6" s="942"/>
      <c r="F6" s="942"/>
      <c r="G6" s="942"/>
      <c r="H6" s="942"/>
    </row>
    <row r="7" spans="1:8">
      <c r="A7" s="942" t="s">
        <v>868</v>
      </c>
      <c r="B7" s="942"/>
      <c r="C7" s="942"/>
      <c r="D7" s="942"/>
      <c r="E7" s="942"/>
      <c r="F7" s="942"/>
      <c r="G7" s="942"/>
      <c r="H7" s="942"/>
    </row>
    <row r="8" spans="1:8" ht="24.75" customHeight="1">
      <c r="A8" s="942"/>
      <c r="B8" s="942"/>
      <c r="C8" s="942"/>
      <c r="D8" s="942"/>
      <c r="E8" s="942"/>
      <c r="F8" s="942"/>
      <c r="G8" s="942"/>
      <c r="H8" s="942"/>
    </row>
    <row r="9" spans="1:8">
      <c r="A9" s="942" t="s">
        <v>869</v>
      </c>
      <c r="B9" s="942"/>
      <c r="C9" s="942"/>
      <c r="D9" s="942"/>
      <c r="E9" s="942"/>
      <c r="F9" s="942"/>
      <c r="G9" s="942"/>
      <c r="H9" s="942"/>
    </row>
    <row r="10" spans="1:8" ht="27" customHeight="1">
      <c r="A10" s="942"/>
      <c r="B10" s="942"/>
      <c r="C10" s="942"/>
      <c r="D10" s="942"/>
      <c r="E10" s="942"/>
      <c r="F10" s="942"/>
      <c r="G10" s="942"/>
      <c r="H10" s="942"/>
    </row>
    <row r="11" spans="1:8">
      <c r="A11" s="942" t="s">
        <v>870</v>
      </c>
      <c r="B11" s="942"/>
      <c r="C11" s="942"/>
      <c r="D11" s="942"/>
      <c r="E11" s="942"/>
      <c r="F11" s="942"/>
      <c r="G11" s="942"/>
      <c r="H11" s="942"/>
    </row>
    <row r="12" spans="1:8" ht="24.75" customHeight="1">
      <c r="A12" s="942"/>
      <c r="B12" s="942"/>
      <c r="C12" s="942"/>
      <c r="D12" s="942"/>
      <c r="E12" s="942"/>
      <c r="F12" s="942"/>
      <c r="G12" s="942"/>
      <c r="H12" s="942"/>
    </row>
    <row r="13" spans="1:8">
      <c r="A13" s="941" t="s">
        <v>871</v>
      </c>
      <c r="B13" s="941"/>
      <c r="C13" s="941"/>
      <c r="D13" s="941"/>
      <c r="E13" s="941"/>
      <c r="F13" s="941"/>
      <c r="G13" s="941"/>
      <c r="H13" s="941"/>
    </row>
    <row r="14" spans="1:8" ht="21" customHeight="1">
      <c r="A14" s="941"/>
      <c r="B14" s="941"/>
      <c r="C14" s="941"/>
      <c r="D14" s="941"/>
      <c r="E14" s="941"/>
      <c r="F14" s="941"/>
      <c r="G14" s="941"/>
      <c r="H14" s="941"/>
    </row>
    <row r="15" spans="1:8">
      <c r="A15" s="941" t="s">
        <v>872</v>
      </c>
      <c r="B15" s="941"/>
      <c r="C15" s="941"/>
      <c r="D15" s="941"/>
      <c r="E15" s="941"/>
      <c r="F15" s="941"/>
      <c r="G15" s="941"/>
      <c r="H15" s="941"/>
    </row>
    <row r="16" spans="1:8" ht="18.75" customHeight="1">
      <c r="A16" s="941"/>
      <c r="B16" s="941"/>
      <c r="C16" s="941"/>
      <c r="D16" s="941"/>
      <c r="E16" s="941"/>
      <c r="F16" s="941"/>
      <c r="G16" s="941"/>
      <c r="H16" s="941"/>
    </row>
    <row r="18" spans="1:2">
      <c r="A18" s="161" t="s">
        <v>873</v>
      </c>
    </row>
    <row r="20" spans="1:2">
      <c r="A20" t="s">
        <v>874</v>
      </c>
    </row>
    <row r="21" spans="1:2">
      <c r="A21" t="s">
        <v>875</v>
      </c>
    </row>
    <row r="23" spans="1:2">
      <c r="A23" t="s">
        <v>876</v>
      </c>
    </row>
    <row r="25" spans="1:2">
      <c r="A25" s="161" t="s">
        <v>877</v>
      </c>
      <c r="B25" s="161" t="s">
        <v>878</v>
      </c>
    </row>
    <row r="27" spans="1:2">
      <c r="A27" t="s">
        <v>879</v>
      </c>
    </row>
    <row r="29" spans="1:2">
      <c r="A29" t="s">
        <v>880</v>
      </c>
    </row>
    <row r="31" spans="1:2">
      <c r="A31" t="s">
        <v>881</v>
      </c>
    </row>
    <row r="34" spans="1:3">
      <c r="A34" t="s">
        <v>882</v>
      </c>
      <c r="B34" t="s">
        <v>883</v>
      </c>
      <c r="C34" t="s">
        <v>884</v>
      </c>
    </row>
    <row r="35" spans="1:3">
      <c r="A35" s="838" t="s">
        <v>885</v>
      </c>
      <c r="B35" s="841">
        <v>6175.18</v>
      </c>
      <c r="C35" s="841">
        <v>6187.55</v>
      </c>
    </row>
    <row r="36" spans="1:3">
      <c r="A36" s="838" t="s">
        <v>886</v>
      </c>
      <c r="B36" s="841">
        <v>6937.81</v>
      </c>
      <c r="C36" s="841">
        <v>6952.33</v>
      </c>
    </row>
    <row r="40" spans="1:3">
      <c r="A40" s="161" t="s">
        <v>887</v>
      </c>
      <c r="B40" s="161" t="s">
        <v>888</v>
      </c>
    </row>
    <row r="42" spans="1:3">
      <c r="A42" t="s">
        <v>889</v>
      </c>
    </row>
    <row r="45" spans="1:3">
      <c r="A45" s="161" t="s">
        <v>890</v>
      </c>
      <c r="B45" s="161" t="s">
        <v>891</v>
      </c>
    </row>
    <row r="48" spans="1:3">
      <c r="A48" t="s">
        <v>892</v>
      </c>
    </row>
    <row r="50" spans="1:3">
      <c r="A50" s="161" t="s">
        <v>893</v>
      </c>
    </row>
    <row r="52" spans="1:3">
      <c r="A52" t="s">
        <v>894</v>
      </c>
    </row>
    <row r="55" spans="1:3">
      <c r="A55" s="838" t="s">
        <v>895</v>
      </c>
      <c r="B55" s="836">
        <v>43555</v>
      </c>
      <c r="C55" s="836">
        <v>43190</v>
      </c>
    </row>
    <row r="56" spans="1:3">
      <c r="A56" s="838" t="s">
        <v>896</v>
      </c>
      <c r="B56" s="838" t="s">
        <v>897</v>
      </c>
      <c r="C56" s="838" t="s">
        <v>897</v>
      </c>
    </row>
    <row r="57" spans="1:3">
      <c r="A57" s="838" t="s">
        <v>898</v>
      </c>
      <c r="B57" s="837">
        <v>97700000</v>
      </c>
      <c r="C57" s="837">
        <v>100700000</v>
      </c>
    </row>
    <row r="58" spans="1:3">
      <c r="A58" s="838" t="s">
        <v>899</v>
      </c>
      <c r="B58" s="837">
        <v>97700000</v>
      </c>
      <c r="C58" s="837">
        <v>100700000</v>
      </c>
    </row>
    <row r="59" spans="1:3">
      <c r="A59" s="838" t="s">
        <v>900</v>
      </c>
      <c r="B59" s="838"/>
      <c r="C59" s="838"/>
    </row>
    <row r="60" spans="1:3">
      <c r="A60" s="838" t="s">
        <v>901</v>
      </c>
      <c r="B60" s="837">
        <v>1199212898</v>
      </c>
      <c r="C60" s="837">
        <v>272502928</v>
      </c>
    </row>
    <row r="61" spans="1:3">
      <c r="A61" s="838" t="s">
        <v>902</v>
      </c>
      <c r="B61" s="837">
        <v>951905911</v>
      </c>
      <c r="C61" s="837">
        <v>704262586</v>
      </c>
    </row>
    <row r="62" spans="1:3">
      <c r="A62" s="838" t="s">
        <v>903</v>
      </c>
      <c r="B62" s="837">
        <v>591752685</v>
      </c>
      <c r="C62" s="837">
        <v>247848904</v>
      </c>
    </row>
    <row r="63" spans="1:3">
      <c r="A63" s="838" t="s">
        <v>904</v>
      </c>
      <c r="B63" s="837">
        <v>886425599</v>
      </c>
      <c r="C63" s="837">
        <v>442109434</v>
      </c>
    </row>
    <row r="64" spans="1:3">
      <c r="A64" s="838" t="s">
        <v>905</v>
      </c>
      <c r="B64" s="838">
        <v>0</v>
      </c>
      <c r="C64" s="837">
        <v>52004706</v>
      </c>
    </row>
    <row r="65" spans="1:3">
      <c r="A65" s="838" t="s">
        <v>906</v>
      </c>
      <c r="B65" s="838">
        <v>0</v>
      </c>
      <c r="C65" s="837">
        <v>14560983</v>
      </c>
    </row>
    <row r="66" spans="1:3">
      <c r="A66" s="838" t="s">
        <v>907</v>
      </c>
      <c r="B66" s="837">
        <v>51516325</v>
      </c>
      <c r="C66" s="837">
        <v>20297838</v>
      </c>
    </row>
    <row r="67" spans="1:3">
      <c r="A67" s="838" t="s">
        <v>908</v>
      </c>
      <c r="B67" s="837">
        <v>23030704</v>
      </c>
      <c r="C67" s="837">
        <v>36531363</v>
      </c>
    </row>
    <row r="68" spans="1:3">
      <c r="A68" s="838" t="s">
        <v>909</v>
      </c>
      <c r="B68" s="837">
        <v>77081178</v>
      </c>
      <c r="C68" s="837">
        <v>55207299</v>
      </c>
    </row>
    <row r="69" spans="1:3">
      <c r="A69" s="838" t="s">
        <v>910</v>
      </c>
      <c r="B69" s="837">
        <v>124230727</v>
      </c>
      <c r="C69" s="837">
        <v>48653372</v>
      </c>
    </row>
    <row r="70" spans="1:3">
      <c r="A70" s="838" t="s">
        <v>911</v>
      </c>
      <c r="B70" s="837">
        <v>5779402251</v>
      </c>
      <c r="C70" s="837">
        <v>3029157806</v>
      </c>
    </row>
    <row r="71" spans="1:3">
      <c r="A71" s="838" t="s">
        <v>912</v>
      </c>
      <c r="B71" s="837">
        <v>509799457</v>
      </c>
      <c r="C71" s="837">
        <v>24845837</v>
      </c>
    </row>
    <row r="72" spans="1:3">
      <c r="A72" s="838" t="s">
        <v>913</v>
      </c>
      <c r="B72" s="837">
        <v>475989271</v>
      </c>
      <c r="C72" s="837">
        <v>179700371</v>
      </c>
    </row>
    <row r="73" spans="1:3">
      <c r="A73" s="838" t="s">
        <v>914</v>
      </c>
      <c r="B73" s="837">
        <v>31100061</v>
      </c>
      <c r="C73" s="837">
        <v>24769677</v>
      </c>
    </row>
    <row r="74" spans="1:3">
      <c r="A74" s="838" t="s">
        <v>915</v>
      </c>
      <c r="B74" s="837">
        <v>65770916</v>
      </c>
      <c r="C74" s="837">
        <v>42425729</v>
      </c>
    </row>
    <row r="75" spans="1:3">
      <c r="A75" s="838" t="s">
        <v>916</v>
      </c>
      <c r="B75" s="837">
        <v>69263855</v>
      </c>
      <c r="C75" s="837">
        <v>-74788976</v>
      </c>
    </row>
    <row r="76" spans="1:3">
      <c r="A76" s="838" t="s">
        <v>917</v>
      </c>
      <c r="B76" s="837">
        <v>355984307</v>
      </c>
      <c r="C76" s="837">
        <v>114440677</v>
      </c>
    </row>
    <row r="77" spans="1:3">
      <c r="A77" s="838" t="s">
        <v>918</v>
      </c>
      <c r="B77" s="837">
        <v>11192466145</v>
      </c>
      <c r="C77" s="837">
        <v>5234530534</v>
      </c>
    </row>
    <row r="78" spans="1:3">
      <c r="A78" s="838" t="s">
        <v>29</v>
      </c>
      <c r="B78" s="837">
        <v>11290166144</v>
      </c>
      <c r="C78" s="837">
        <v>5335230534</v>
      </c>
    </row>
    <row r="80" spans="1:3">
      <c r="A80" s="161" t="s">
        <v>919</v>
      </c>
    </row>
    <row r="83" spans="1:3">
      <c r="A83" t="s">
        <v>920</v>
      </c>
    </row>
    <row r="86" spans="1:3">
      <c r="A86" s="838" t="s">
        <v>895</v>
      </c>
      <c r="B86" s="836">
        <v>43555</v>
      </c>
      <c r="C86" s="836">
        <v>43190</v>
      </c>
    </row>
    <row r="87" spans="1:3">
      <c r="A87" s="838" t="s">
        <v>921</v>
      </c>
      <c r="B87" s="838" t="s">
        <v>897</v>
      </c>
      <c r="C87" s="838" t="s">
        <v>897</v>
      </c>
    </row>
    <row r="88" spans="1:3">
      <c r="A88" s="838" t="s">
        <v>922</v>
      </c>
      <c r="B88" s="837">
        <v>43685371109</v>
      </c>
      <c r="C88" s="837">
        <v>44062108423</v>
      </c>
    </row>
    <row r="89" spans="1:3">
      <c r="A89" s="838" t="s">
        <v>409</v>
      </c>
      <c r="B89" s="837">
        <v>7867537232</v>
      </c>
      <c r="C89" s="837">
        <v>6295458068</v>
      </c>
    </row>
    <row r="90" spans="1:3">
      <c r="A90" s="838" t="s">
        <v>923</v>
      </c>
      <c r="B90" s="837">
        <v>-7271697298</v>
      </c>
      <c r="C90" s="837">
        <v>-7115306289</v>
      </c>
    </row>
    <row r="91" spans="1:3">
      <c r="A91" s="838" t="s">
        <v>899</v>
      </c>
      <c r="B91" s="837">
        <v>44281211043</v>
      </c>
      <c r="C91" s="837">
        <v>43242260202</v>
      </c>
    </row>
    <row r="92" spans="1:3">
      <c r="A92" s="838" t="s">
        <v>924</v>
      </c>
      <c r="B92" s="838"/>
      <c r="C92" s="838"/>
    </row>
    <row r="93" spans="1:3">
      <c r="A93" s="838" t="s">
        <v>925</v>
      </c>
      <c r="B93" s="837">
        <v>558389810</v>
      </c>
      <c r="C93" s="837">
        <v>233840812</v>
      </c>
    </row>
    <row r="94" spans="1:3">
      <c r="A94" s="838" t="s">
        <v>926</v>
      </c>
      <c r="B94" s="838">
        <v>0</v>
      </c>
      <c r="C94" s="837">
        <v>593006924</v>
      </c>
    </row>
    <row r="95" spans="1:3">
      <c r="A95" s="838" t="s">
        <v>927</v>
      </c>
      <c r="B95" s="837">
        <v>637241868</v>
      </c>
      <c r="C95" s="837">
        <v>639778321</v>
      </c>
    </row>
    <row r="96" spans="1:3">
      <c r="A96" s="838" t="s">
        <v>928</v>
      </c>
      <c r="B96" s="837">
        <v>88392788</v>
      </c>
      <c r="C96" s="837">
        <v>153533843</v>
      </c>
    </row>
    <row r="97" spans="1:3">
      <c r="A97" s="838" t="s">
        <v>929</v>
      </c>
      <c r="B97" s="837">
        <v>7102381</v>
      </c>
      <c r="C97" s="837">
        <v>7102381</v>
      </c>
    </row>
    <row r="98" spans="1:3">
      <c r="A98" s="838" t="s">
        <v>930</v>
      </c>
      <c r="B98" s="837">
        <v>935808785</v>
      </c>
      <c r="C98" s="837">
        <v>44658000</v>
      </c>
    </row>
    <row r="99" spans="1:3">
      <c r="A99" s="838" t="s">
        <v>931</v>
      </c>
      <c r="B99" s="837">
        <v>274138233</v>
      </c>
      <c r="C99" s="838">
        <v>0</v>
      </c>
    </row>
    <row r="100" spans="1:3">
      <c r="A100" s="838" t="s">
        <v>556</v>
      </c>
      <c r="B100" s="837">
        <v>594755916</v>
      </c>
      <c r="C100" s="837">
        <v>471677222</v>
      </c>
    </row>
    <row r="101" spans="1:3">
      <c r="A101" s="838" t="s">
        <v>899</v>
      </c>
      <c r="B101" s="837">
        <v>3095829781</v>
      </c>
      <c r="C101" s="837">
        <v>2143597503</v>
      </c>
    </row>
    <row r="102" spans="1:3">
      <c r="A102" s="838" t="s">
        <v>932</v>
      </c>
      <c r="B102" s="838"/>
      <c r="C102" s="838"/>
    </row>
    <row r="103" spans="1:3">
      <c r="A103" s="838" t="s">
        <v>922</v>
      </c>
      <c r="B103" s="837">
        <v>4659110558</v>
      </c>
      <c r="C103" s="837">
        <v>4951854872</v>
      </c>
    </row>
    <row r="104" spans="1:3">
      <c r="A104" s="838" t="s">
        <v>933</v>
      </c>
      <c r="B104" s="837">
        <v>297344821</v>
      </c>
      <c r="C104" s="837">
        <v>961175567</v>
      </c>
    </row>
    <row r="105" spans="1:3">
      <c r="A105" s="838" t="s">
        <v>410</v>
      </c>
      <c r="B105" s="837">
        <v>2766831055</v>
      </c>
      <c r="C105" s="837">
        <v>1798273965</v>
      </c>
    </row>
    <row r="106" spans="1:3">
      <c r="A106" s="838" t="s">
        <v>923</v>
      </c>
      <c r="B106" s="837">
        <v>-3839952348</v>
      </c>
      <c r="C106" s="837">
        <v>-3558833220</v>
      </c>
    </row>
    <row r="107" spans="1:3">
      <c r="A107" s="838" t="s">
        <v>899</v>
      </c>
      <c r="B107" s="837">
        <v>3883334086</v>
      </c>
      <c r="C107" s="837">
        <v>4152471184</v>
      </c>
    </row>
    <row r="108" spans="1:3">
      <c r="A108" s="838"/>
      <c r="B108" s="838"/>
      <c r="C108" s="838"/>
    </row>
    <row r="109" spans="1:3">
      <c r="A109" s="838" t="s">
        <v>934</v>
      </c>
      <c r="B109" s="838"/>
      <c r="C109" s="838"/>
    </row>
    <row r="110" spans="1:3">
      <c r="A110" s="838" t="s">
        <v>935</v>
      </c>
      <c r="B110" s="837">
        <v>240291692</v>
      </c>
      <c r="C110" s="837">
        <v>252458360</v>
      </c>
    </row>
    <row r="111" spans="1:3">
      <c r="A111" s="838" t="s">
        <v>936</v>
      </c>
      <c r="B111" s="837">
        <v>276530207</v>
      </c>
      <c r="C111" s="837">
        <v>400113237</v>
      </c>
    </row>
    <row r="112" spans="1:3">
      <c r="A112" s="838" t="s">
        <v>937</v>
      </c>
      <c r="B112" s="837">
        <v>1525756620</v>
      </c>
      <c r="C112" s="837">
        <v>1978589877</v>
      </c>
    </row>
    <row r="113" spans="1:3">
      <c r="A113" s="838" t="s">
        <v>938</v>
      </c>
      <c r="B113" s="837">
        <v>-338532198</v>
      </c>
      <c r="C113" s="838">
        <v>0</v>
      </c>
    </row>
    <row r="114" spans="1:3">
      <c r="A114" s="838" t="s">
        <v>939</v>
      </c>
      <c r="B114" s="837">
        <v>214692065</v>
      </c>
      <c r="C114" s="838">
        <v>0</v>
      </c>
    </row>
    <row r="115" spans="1:3">
      <c r="A115" s="838" t="s">
        <v>940</v>
      </c>
      <c r="B115" s="837">
        <v>-214692065</v>
      </c>
      <c r="C115" s="838">
        <v>0</v>
      </c>
    </row>
    <row r="116" spans="1:3">
      <c r="A116" s="838" t="s">
        <v>899</v>
      </c>
      <c r="B116" s="837">
        <v>1704046321</v>
      </c>
      <c r="C116" s="837">
        <v>2631161474</v>
      </c>
    </row>
    <row r="117" spans="1:3">
      <c r="A117" s="838" t="s">
        <v>941</v>
      </c>
      <c r="B117" s="837">
        <v>52964421231</v>
      </c>
      <c r="C117" s="837">
        <v>52169490363</v>
      </c>
    </row>
    <row r="120" spans="1:3">
      <c r="A120" s="161" t="s">
        <v>942</v>
      </c>
    </row>
    <row r="122" spans="1:3">
      <c r="A122" t="s">
        <v>943</v>
      </c>
    </row>
    <row r="124" spans="1:3">
      <c r="A124" s="838" t="s">
        <v>944</v>
      </c>
      <c r="B124" s="836">
        <v>43555</v>
      </c>
      <c r="C124" s="836">
        <v>43190</v>
      </c>
    </row>
    <row r="125" spans="1:3">
      <c r="A125" s="838" t="s">
        <v>309</v>
      </c>
      <c r="B125" s="838"/>
      <c r="C125" s="838" t="s">
        <v>897</v>
      </c>
    </row>
    <row r="126" spans="1:3">
      <c r="A126" s="838" t="s">
        <v>945</v>
      </c>
      <c r="B126" s="837">
        <v>75535989205</v>
      </c>
      <c r="C126" s="837">
        <v>78312889695</v>
      </c>
    </row>
    <row r="127" spans="1:3">
      <c r="A127" s="838" t="s">
        <v>946</v>
      </c>
      <c r="B127" s="837">
        <v>-3776799460</v>
      </c>
      <c r="C127" s="837">
        <v>-3915644485</v>
      </c>
    </row>
    <row r="128" spans="1:3">
      <c r="A128" s="838" t="s">
        <v>947</v>
      </c>
      <c r="B128" s="837">
        <v>4715084560</v>
      </c>
      <c r="C128" s="837">
        <v>4822488481</v>
      </c>
    </row>
    <row r="129" spans="1:3">
      <c r="A129" s="838" t="s">
        <v>948</v>
      </c>
      <c r="B129" s="837">
        <v>16807865499</v>
      </c>
      <c r="C129" s="837">
        <v>8191468004</v>
      </c>
    </row>
    <row r="130" spans="1:3">
      <c r="A130" s="838" t="s">
        <v>77</v>
      </c>
      <c r="B130" s="837">
        <v>93282139804</v>
      </c>
      <c r="C130" s="837">
        <v>87411201695</v>
      </c>
    </row>
    <row r="133" spans="1:3">
      <c r="A133" t="s">
        <v>949</v>
      </c>
    </row>
    <row r="136" spans="1:3">
      <c r="A136" s="838" t="s">
        <v>895</v>
      </c>
      <c r="B136" s="836">
        <v>43555</v>
      </c>
      <c r="C136" s="836">
        <v>43190</v>
      </c>
    </row>
    <row r="137" spans="1:3">
      <c r="A137" s="838" t="s">
        <v>950</v>
      </c>
      <c r="B137" s="838" t="s">
        <v>897</v>
      </c>
      <c r="C137" s="838" t="s">
        <v>897</v>
      </c>
    </row>
    <row r="138" spans="1:3">
      <c r="A138" s="838" t="s">
        <v>951</v>
      </c>
      <c r="B138" s="838">
        <v>0</v>
      </c>
      <c r="C138" s="837">
        <v>5900000000</v>
      </c>
    </row>
    <row r="139" spans="1:3">
      <c r="A139" s="838" t="s">
        <v>952</v>
      </c>
      <c r="B139" s="837">
        <v>13693000000</v>
      </c>
      <c r="C139" s="838">
        <v>0</v>
      </c>
    </row>
    <row r="140" spans="1:3">
      <c r="A140" s="838" t="s">
        <v>953</v>
      </c>
      <c r="B140" s="837">
        <v>10900000000</v>
      </c>
      <c r="C140" s="838"/>
    </row>
    <row r="141" spans="1:3">
      <c r="A141" s="838" t="s">
        <v>954</v>
      </c>
      <c r="B141" s="838">
        <v>0</v>
      </c>
      <c r="C141" s="837">
        <v>3375000000</v>
      </c>
    </row>
    <row r="142" spans="1:3">
      <c r="A142" s="838" t="s">
        <v>955</v>
      </c>
      <c r="B142" s="838">
        <v>0</v>
      </c>
      <c r="C142" s="837">
        <v>5822498378</v>
      </c>
    </row>
    <row r="143" spans="1:3">
      <c r="A143" s="838" t="s">
        <v>956</v>
      </c>
      <c r="B143" s="838">
        <v>0</v>
      </c>
      <c r="C143" s="837">
        <v>5010804237</v>
      </c>
    </row>
    <row r="144" spans="1:3">
      <c r="A144" s="838" t="s">
        <v>957</v>
      </c>
      <c r="B144" s="837">
        <v>937701339</v>
      </c>
      <c r="C144" s="837">
        <v>599705427</v>
      </c>
    </row>
    <row r="145" spans="1:3">
      <c r="A145" s="838" t="s">
        <v>958</v>
      </c>
      <c r="B145" s="837">
        <v>-729520346</v>
      </c>
      <c r="C145" s="837">
        <v>-426786962</v>
      </c>
    </row>
    <row r="146" spans="1:3">
      <c r="A146" s="838" t="s">
        <v>959</v>
      </c>
      <c r="B146" s="837">
        <v>24801180993</v>
      </c>
      <c r="C146" s="837">
        <v>20281221080</v>
      </c>
    </row>
    <row r="147" spans="1:3">
      <c r="A147" s="838" t="s">
        <v>960</v>
      </c>
      <c r="B147" s="837">
        <v>24801180993</v>
      </c>
      <c r="C147" s="837">
        <v>20281221080</v>
      </c>
    </row>
    <row r="150" spans="1:3">
      <c r="A150" t="s">
        <v>961</v>
      </c>
    </row>
    <row r="152" spans="1:3">
      <c r="A152" t="s">
        <v>962</v>
      </c>
    </row>
    <row r="155" spans="1:3">
      <c r="A155" s="838" t="s">
        <v>895</v>
      </c>
      <c r="B155" s="836">
        <v>43555</v>
      </c>
      <c r="C155" s="836">
        <v>43190</v>
      </c>
    </row>
    <row r="156" spans="1:3">
      <c r="A156" s="838" t="s">
        <v>963</v>
      </c>
      <c r="B156" s="837">
        <v>1366945319</v>
      </c>
      <c r="C156" s="837">
        <v>2558978659</v>
      </c>
    </row>
    <row r="157" spans="1:3">
      <c r="A157" s="838" t="s">
        <v>964</v>
      </c>
      <c r="B157" s="837">
        <v>15093844524</v>
      </c>
      <c r="C157" s="837">
        <v>8531430771</v>
      </c>
    </row>
    <row r="158" spans="1:3">
      <c r="A158" s="838" t="s">
        <v>965</v>
      </c>
      <c r="B158" s="837">
        <v>1113877035</v>
      </c>
      <c r="C158" s="837">
        <v>2122550667</v>
      </c>
    </row>
    <row r="159" spans="1:3">
      <c r="A159" s="838" t="s">
        <v>966</v>
      </c>
      <c r="B159" s="837">
        <v>17574666878</v>
      </c>
      <c r="C159" s="837">
        <v>13212960097</v>
      </c>
    </row>
    <row r="161" spans="1:5">
      <c r="A161" s="161" t="s">
        <v>967</v>
      </c>
    </row>
    <row r="163" spans="1:5">
      <c r="A163" t="s">
        <v>968</v>
      </c>
    </row>
    <row r="166" spans="1:5">
      <c r="A166" s="838" t="s">
        <v>969</v>
      </c>
      <c r="B166" s="839">
        <v>43555</v>
      </c>
      <c r="C166" s="840" t="s">
        <v>283</v>
      </c>
      <c r="D166" s="839">
        <v>43190</v>
      </c>
      <c r="E166" s="840" t="s">
        <v>283</v>
      </c>
    </row>
    <row r="167" spans="1:5">
      <c r="A167" s="838" t="s">
        <v>970</v>
      </c>
      <c r="B167" s="837">
        <v>15556080762</v>
      </c>
      <c r="C167" s="838">
        <v>30.68</v>
      </c>
      <c r="D167" s="837">
        <v>20019768418</v>
      </c>
      <c r="E167" s="838">
        <v>42.89</v>
      </c>
    </row>
    <row r="168" spans="1:5">
      <c r="A168" s="838" t="s">
        <v>971</v>
      </c>
      <c r="B168" s="837">
        <v>5777253228</v>
      </c>
      <c r="C168" s="838">
        <v>11.39</v>
      </c>
      <c r="D168" s="837">
        <v>5046457871</v>
      </c>
      <c r="E168" s="838">
        <v>10.81</v>
      </c>
    </row>
    <row r="169" spans="1:5">
      <c r="A169" s="838" t="s">
        <v>972</v>
      </c>
      <c r="B169" s="837">
        <v>3777656078</v>
      </c>
      <c r="C169" s="838">
        <v>7.45</v>
      </c>
      <c r="D169" s="837">
        <v>3993021982</v>
      </c>
      <c r="E169" s="838">
        <v>8.5500000000000007</v>
      </c>
    </row>
    <row r="170" spans="1:5">
      <c r="A170" s="838" t="s">
        <v>973</v>
      </c>
      <c r="B170" s="837">
        <v>3476557661</v>
      </c>
      <c r="C170" s="838">
        <v>6.86</v>
      </c>
      <c r="D170" s="837">
        <v>2503626115</v>
      </c>
      <c r="E170" s="838">
        <v>5.36</v>
      </c>
    </row>
    <row r="171" spans="1:5">
      <c r="A171" s="838" t="s">
        <v>974</v>
      </c>
      <c r="B171" s="837">
        <v>3744739441</v>
      </c>
      <c r="C171" s="838">
        <v>7.38</v>
      </c>
      <c r="D171" s="837">
        <v>2406193316</v>
      </c>
      <c r="E171" s="838">
        <v>5.15</v>
      </c>
    </row>
    <row r="172" spans="1:5">
      <c r="A172" s="838" t="s">
        <v>975</v>
      </c>
      <c r="B172" s="837">
        <v>1232042330</v>
      </c>
      <c r="C172" s="838">
        <v>2.4300000000000002</v>
      </c>
      <c r="D172" s="837">
        <v>1986040803</v>
      </c>
      <c r="E172" s="838">
        <v>4.25</v>
      </c>
    </row>
    <row r="173" spans="1:5">
      <c r="A173" s="838" t="s">
        <v>976</v>
      </c>
      <c r="B173" s="837">
        <v>2258262198</v>
      </c>
      <c r="C173" s="838">
        <v>4.45</v>
      </c>
      <c r="D173" s="837">
        <v>1974955650</v>
      </c>
      <c r="E173" s="838">
        <v>4.2300000000000004</v>
      </c>
    </row>
    <row r="174" spans="1:5">
      <c r="A174" s="838" t="s">
        <v>977</v>
      </c>
      <c r="B174" s="837">
        <v>1588204425</v>
      </c>
      <c r="C174" s="838">
        <v>3.13</v>
      </c>
      <c r="D174" s="837">
        <v>1709626540</v>
      </c>
      <c r="E174" s="838">
        <v>3.66</v>
      </c>
    </row>
    <row r="175" spans="1:5">
      <c r="A175" s="838" t="s">
        <v>978</v>
      </c>
      <c r="B175" s="837">
        <v>1574212091</v>
      </c>
      <c r="C175" s="838">
        <v>3.1</v>
      </c>
      <c r="D175" s="837">
        <v>1442523921</v>
      </c>
      <c r="E175" s="838">
        <v>3.09</v>
      </c>
    </row>
    <row r="176" spans="1:5">
      <c r="A176" s="838" t="s">
        <v>979</v>
      </c>
      <c r="B176" s="837">
        <v>1726890338</v>
      </c>
      <c r="C176" s="838">
        <v>3.41</v>
      </c>
      <c r="D176" s="837">
        <v>1317495857</v>
      </c>
      <c r="E176" s="838">
        <v>2.82</v>
      </c>
    </row>
    <row r="177" spans="1:5">
      <c r="A177" s="838" t="s">
        <v>980</v>
      </c>
      <c r="B177" s="837">
        <v>7564226110</v>
      </c>
      <c r="C177" s="838">
        <v>14.92</v>
      </c>
      <c r="D177" s="837">
        <v>1210519421</v>
      </c>
      <c r="E177" s="838">
        <v>2.59</v>
      </c>
    </row>
    <row r="178" spans="1:5">
      <c r="A178" s="838" t="s">
        <v>981</v>
      </c>
      <c r="B178" s="837">
        <v>1080353034</v>
      </c>
      <c r="C178" s="838">
        <v>2.13</v>
      </c>
      <c r="D178" s="837">
        <v>1098879014</v>
      </c>
      <c r="E178" s="838">
        <v>2.35</v>
      </c>
    </row>
    <row r="179" spans="1:5">
      <c r="A179" s="838" t="s">
        <v>982</v>
      </c>
      <c r="B179" s="837">
        <v>1353334831</v>
      </c>
      <c r="C179" s="838">
        <v>2.67</v>
      </c>
      <c r="D179" s="837">
        <v>1021809050</v>
      </c>
      <c r="E179" s="838">
        <v>2.19</v>
      </c>
    </row>
    <row r="180" spans="1:5">
      <c r="A180" s="838" t="s">
        <v>983</v>
      </c>
      <c r="B180" s="838">
        <v>0</v>
      </c>
      <c r="C180" s="838">
        <v>0</v>
      </c>
      <c r="D180" s="837">
        <v>611227361</v>
      </c>
      <c r="E180" s="838">
        <v>1.34</v>
      </c>
    </row>
    <row r="181" spans="1:5">
      <c r="A181" s="838" t="s">
        <v>984</v>
      </c>
      <c r="B181" s="838">
        <v>0</v>
      </c>
      <c r="C181" s="838">
        <v>0</v>
      </c>
      <c r="D181" s="838">
        <v>0</v>
      </c>
      <c r="E181" s="838">
        <v>0</v>
      </c>
    </row>
    <row r="182" spans="1:5">
      <c r="A182" s="838" t="s">
        <v>985</v>
      </c>
      <c r="B182" s="838">
        <v>0</v>
      </c>
      <c r="C182" s="838">
        <v>0</v>
      </c>
      <c r="D182" s="838">
        <v>0</v>
      </c>
      <c r="E182" s="838">
        <v>0</v>
      </c>
    </row>
    <row r="183" spans="1:5">
      <c r="A183" s="838" t="s">
        <v>986</v>
      </c>
      <c r="B183" s="837">
        <v>50709812527</v>
      </c>
      <c r="C183" s="838">
        <v>100</v>
      </c>
      <c r="D183" s="837">
        <v>46342145319</v>
      </c>
      <c r="E183" s="838">
        <v>99.28</v>
      </c>
    </row>
    <row r="184" spans="1:5">
      <c r="A184" s="838" t="s">
        <v>987</v>
      </c>
      <c r="B184" s="838">
        <v>0</v>
      </c>
      <c r="C184" s="838">
        <v>0</v>
      </c>
      <c r="D184" s="837">
        <v>335498005</v>
      </c>
      <c r="E184" s="838">
        <v>0.72</v>
      </c>
    </row>
    <row r="185" spans="1:5">
      <c r="A185" s="838" t="s">
        <v>988</v>
      </c>
      <c r="B185" s="837">
        <v>50709812527</v>
      </c>
      <c r="C185" s="838">
        <v>100</v>
      </c>
      <c r="D185" s="837">
        <v>46677643324</v>
      </c>
      <c r="E185" s="838">
        <v>100</v>
      </c>
    </row>
    <row r="188" spans="1:5">
      <c r="A188" s="161" t="s">
        <v>989</v>
      </c>
    </row>
    <row r="189" spans="1:5">
      <c r="A189" t="s">
        <v>990</v>
      </c>
    </row>
    <row r="192" spans="1:5">
      <c r="A192" s="838" t="s">
        <v>895</v>
      </c>
      <c r="B192" s="836">
        <v>43555</v>
      </c>
      <c r="C192" s="836">
        <v>43190</v>
      </c>
    </row>
    <row r="193" spans="1:5">
      <c r="A193" s="838" t="s">
        <v>991</v>
      </c>
      <c r="B193" s="837">
        <v>1681267875</v>
      </c>
      <c r="C193" s="837">
        <v>1075559535</v>
      </c>
    </row>
    <row r="194" spans="1:5">
      <c r="A194" s="838" t="s">
        <v>992</v>
      </c>
      <c r="B194" s="837">
        <v>234432544</v>
      </c>
      <c r="C194" s="837">
        <v>77616382</v>
      </c>
    </row>
    <row r="195" spans="1:5">
      <c r="A195" s="838" t="s">
        <v>993</v>
      </c>
      <c r="B195" s="837">
        <v>220983348</v>
      </c>
      <c r="C195" s="837">
        <v>87979277</v>
      </c>
    </row>
    <row r="196" spans="1:5">
      <c r="A196" s="838" t="s">
        <v>994</v>
      </c>
      <c r="B196" s="837">
        <v>67246383</v>
      </c>
      <c r="C196" s="837">
        <v>64608999</v>
      </c>
    </row>
    <row r="197" spans="1:5">
      <c r="A197" s="838" t="s">
        <v>995</v>
      </c>
      <c r="B197" s="837">
        <v>606661</v>
      </c>
      <c r="C197" s="837">
        <v>730125</v>
      </c>
    </row>
    <row r="198" spans="1:5">
      <c r="A198" s="838" t="s">
        <v>996</v>
      </c>
      <c r="B198" s="837">
        <v>3430635</v>
      </c>
      <c r="C198" s="838">
        <v>0</v>
      </c>
    </row>
    <row r="199" spans="1:5">
      <c r="A199" s="838" t="s">
        <v>997</v>
      </c>
      <c r="B199" s="837">
        <v>81228377</v>
      </c>
      <c r="C199" s="838">
        <v>0</v>
      </c>
    </row>
    <row r="200" spans="1:5">
      <c r="A200" s="838" t="s">
        <v>966</v>
      </c>
      <c r="B200" s="837">
        <v>2289195823</v>
      </c>
      <c r="C200" s="837">
        <v>1306494318</v>
      </c>
    </row>
    <row r="203" spans="1:5">
      <c r="A203" s="161" t="s">
        <v>998</v>
      </c>
    </row>
    <row r="205" spans="1:5">
      <c r="A205" t="s">
        <v>999</v>
      </c>
    </row>
    <row r="208" spans="1:5">
      <c r="A208" s="838" t="s">
        <v>1000</v>
      </c>
      <c r="B208" s="839">
        <v>43555</v>
      </c>
      <c r="C208" s="840" t="s">
        <v>283</v>
      </c>
      <c r="D208" s="839">
        <v>43190</v>
      </c>
      <c r="E208" s="840" t="s">
        <v>283</v>
      </c>
    </row>
    <row r="209" spans="1:5">
      <c r="A209" s="838" t="s">
        <v>970</v>
      </c>
      <c r="B209" s="837">
        <v>13795270537</v>
      </c>
      <c r="C209" s="838">
        <v>40.08</v>
      </c>
      <c r="D209" s="837">
        <v>16703137020</v>
      </c>
      <c r="E209" s="838">
        <v>52.53</v>
      </c>
    </row>
    <row r="210" spans="1:5">
      <c r="A210" s="838" t="s">
        <v>1001</v>
      </c>
      <c r="B210" s="837">
        <v>3164417610</v>
      </c>
      <c r="C210" s="838">
        <v>9.19</v>
      </c>
      <c r="D210" s="837">
        <v>2731933703</v>
      </c>
      <c r="E210" s="838">
        <v>8.59</v>
      </c>
    </row>
    <row r="211" spans="1:5">
      <c r="A211" s="838" t="s">
        <v>972</v>
      </c>
      <c r="B211" s="837">
        <v>2684079276</v>
      </c>
      <c r="C211" s="838">
        <v>7.8</v>
      </c>
      <c r="D211" s="837">
        <v>2460975613</v>
      </c>
      <c r="E211" s="838">
        <v>7.74</v>
      </c>
    </row>
    <row r="212" spans="1:5">
      <c r="A212" s="838" t="s">
        <v>973</v>
      </c>
      <c r="B212" s="837">
        <v>2135842137</v>
      </c>
      <c r="C212" s="838">
        <v>6.2</v>
      </c>
      <c r="D212" s="837">
        <v>1659929969</v>
      </c>
      <c r="E212" s="838">
        <v>5.22</v>
      </c>
    </row>
    <row r="213" spans="1:5">
      <c r="A213" s="838" t="s">
        <v>974</v>
      </c>
      <c r="B213" s="837">
        <v>2096567014</v>
      </c>
      <c r="C213" s="838">
        <v>6.09</v>
      </c>
      <c r="D213" s="837">
        <v>1404340448</v>
      </c>
      <c r="E213" s="838">
        <v>4.42</v>
      </c>
    </row>
    <row r="214" spans="1:5">
      <c r="A214" s="838" t="s">
        <v>975</v>
      </c>
      <c r="B214" s="837">
        <v>657381566</v>
      </c>
      <c r="C214" s="838">
        <v>1.91</v>
      </c>
      <c r="D214" s="837">
        <v>1192744740</v>
      </c>
      <c r="E214" s="838">
        <v>3.75</v>
      </c>
    </row>
    <row r="215" spans="1:5">
      <c r="A215" s="838" t="s">
        <v>1002</v>
      </c>
      <c r="B215" s="837">
        <v>1068873015</v>
      </c>
      <c r="C215" s="838">
        <v>3.11</v>
      </c>
      <c r="D215" s="837">
        <v>978589610</v>
      </c>
      <c r="E215" s="838">
        <v>3.08</v>
      </c>
    </row>
    <row r="216" spans="1:5">
      <c r="A216" s="838" t="s">
        <v>977</v>
      </c>
      <c r="B216" s="837">
        <v>811508573</v>
      </c>
      <c r="C216" s="838">
        <v>2.36</v>
      </c>
      <c r="D216" s="837">
        <v>955086369</v>
      </c>
      <c r="E216" s="838">
        <v>3</v>
      </c>
    </row>
    <row r="217" spans="1:5">
      <c r="A217" s="838" t="s">
        <v>980</v>
      </c>
      <c r="B217" s="837">
        <v>5241427474</v>
      </c>
      <c r="C217" s="838">
        <v>15.23</v>
      </c>
      <c r="D217" s="837">
        <v>909757169</v>
      </c>
      <c r="E217" s="838">
        <v>2.86</v>
      </c>
    </row>
    <row r="218" spans="1:5">
      <c r="A218" s="838" t="s">
        <v>981</v>
      </c>
      <c r="B218" s="837">
        <v>706625023</v>
      </c>
      <c r="C218" s="838">
        <v>2.0499999999999998</v>
      </c>
      <c r="D218" s="837">
        <v>748317444</v>
      </c>
      <c r="E218" s="838">
        <v>2.35</v>
      </c>
    </row>
    <row r="219" spans="1:5">
      <c r="A219" s="838" t="s">
        <v>982</v>
      </c>
      <c r="B219" s="837">
        <v>793319496</v>
      </c>
      <c r="C219" s="838">
        <v>2.2999999999999998</v>
      </c>
      <c r="D219" s="837">
        <v>608428377</v>
      </c>
      <c r="E219" s="838">
        <v>1.91</v>
      </c>
    </row>
    <row r="220" spans="1:5">
      <c r="A220" s="838" t="s">
        <v>979</v>
      </c>
      <c r="B220" s="837">
        <v>806790131</v>
      </c>
      <c r="C220" s="838">
        <v>2.34</v>
      </c>
      <c r="D220" s="837">
        <v>592885922</v>
      </c>
      <c r="E220" s="838">
        <v>1.86</v>
      </c>
    </row>
    <row r="221" spans="1:5">
      <c r="A221" s="838" t="s">
        <v>978</v>
      </c>
      <c r="B221" s="837">
        <v>461293149</v>
      </c>
      <c r="C221" s="838">
        <v>1.34</v>
      </c>
      <c r="D221" s="837">
        <v>549774597</v>
      </c>
      <c r="E221" s="838">
        <v>1.73</v>
      </c>
    </row>
    <row r="222" spans="1:5">
      <c r="A222" s="838" t="s">
        <v>983</v>
      </c>
      <c r="B222" s="838">
        <v>0</v>
      </c>
      <c r="C222" s="838">
        <v>0</v>
      </c>
      <c r="D222" s="837">
        <v>301014925</v>
      </c>
      <c r="E222" s="838">
        <v>0.96</v>
      </c>
    </row>
    <row r="223" spans="1:5">
      <c r="A223" s="838" t="s">
        <v>984</v>
      </c>
      <c r="B223" s="838">
        <v>0</v>
      </c>
      <c r="C223" s="838">
        <v>0</v>
      </c>
      <c r="D223" s="838">
        <v>0</v>
      </c>
      <c r="E223" s="838">
        <v>0</v>
      </c>
    </row>
    <row r="224" spans="1:5">
      <c r="A224" s="838" t="s">
        <v>985</v>
      </c>
      <c r="B224" s="838">
        <v>0</v>
      </c>
      <c r="C224" s="838">
        <v>0</v>
      </c>
      <c r="D224" s="838">
        <v>0</v>
      </c>
      <c r="E224" s="838">
        <v>0</v>
      </c>
    </row>
    <row r="225" spans="1:5">
      <c r="A225" s="838" t="s">
        <v>966</v>
      </c>
      <c r="B225" s="837">
        <v>34423395001</v>
      </c>
      <c r="C225" s="838">
        <v>100</v>
      </c>
      <c r="D225" s="837">
        <v>31796915906</v>
      </c>
      <c r="E225" s="838">
        <v>100</v>
      </c>
    </row>
    <row r="227" spans="1:5">
      <c r="A227" s="161" t="s">
        <v>1003</v>
      </c>
    </row>
    <row r="229" spans="1:5">
      <c r="A229" t="s">
        <v>1004</v>
      </c>
    </row>
    <row r="232" spans="1:5">
      <c r="A232" s="838" t="s">
        <v>895</v>
      </c>
      <c r="B232" s="836">
        <v>43555</v>
      </c>
      <c r="C232" s="836">
        <v>43190</v>
      </c>
    </row>
    <row r="233" spans="1:5">
      <c r="A233" s="838" t="s">
        <v>1005</v>
      </c>
      <c r="B233" s="837">
        <v>228944888</v>
      </c>
      <c r="C233" s="837">
        <v>1274495510</v>
      </c>
    </row>
    <row r="234" spans="1:5">
      <c r="A234" s="838" t="s">
        <v>1006</v>
      </c>
      <c r="B234" s="838">
        <v>0</v>
      </c>
      <c r="C234" s="837">
        <v>4438484</v>
      </c>
    </row>
    <row r="235" spans="1:5">
      <c r="A235" s="838" t="s">
        <v>1007</v>
      </c>
      <c r="B235" s="837">
        <v>48875515</v>
      </c>
      <c r="C235" s="838">
        <v>0</v>
      </c>
    </row>
    <row r="236" spans="1:5">
      <c r="A236" s="838" t="s">
        <v>77</v>
      </c>
      <c r="B236" s="837">
        <v>277820403</v>
      </c>
      <c r="C236" s="837">
        <v>1278933994</v>
      </c>
    </row>
    <row r="240" spans="1:5">
      <c r="A240" t="s">
        <v>129</v>
      </c>
      <c r="C240" t="s">
        <v>1008</v>
      </c>
      <c r="D240" t="s">
        <v>1009</v>
      </c>
    </row>
    <row r="241" spans="1:5">
      <c r="A241" t="s">
        <v>1010</v>
      </c>
      <c r="C241" t="s">
        <v>1011</v>
      </c>
      <c r="D241" t="s">
        <v>1012</v>
      </c>
    </row>
    <row r="242" spans="1:5">
      <c r="E242" t="s">
        <v>1013</v>
      </c>
    </row>
  </sheetData>
  <mergeCells count="6">
    <mergeCell ref="A15:H16"/>
    <mergeCell ref="A5:H6"/>
    <mergeCell ref="A7:H8"/>
    <mergeCell ref="A9:H10"/>
    <mergeCell ref="A11:H12"/>
    <mergeCell ref="A13:H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6"/>
  <sheetViews>
    <sheetView workbookViewId="0">
      <selection activeCell="B37" sqref="B37"/>
    </sheetView>
  </sheetViews>
  <sheetFormatPr baseColWidth="10" defaultColWidth="14.85546875" defaultRowHeight="12.75"/>
  <cols>
    <col min="1" max="1" width="6.7109375" style="6" customWidth="1"/>
    <col min="2" max="2" width="54.7109375" style="7" customWidth="1"/>
    <col min="3" max="3" width="17" style="7" customWidth="1"/>
    <col min="4" max="4" width="4" style="7" customWidth="1"/>
    <col min="5" max="5" width="18.7109375" style="7" bestFit="1" customWidth="1"/>
    <col min="6" max="16384" width="14.85546875" style="6"/>
  </cols>
  <sheetData>
    <row r="2" spans="1:6">
      <c r="A2"/>
    </row>
    <row r="7" spans="1:6" ht="14.25" customHeight="1">
      <c r="A7" s="8"/>
      <c r="B7" s="6"/>
      <c r="F7" s="496"/>
    </row>
    <row r="9" spans="1:6" ht="15.75">
      <c r="A9" s="853" t="s">
        <v>10</v>
      </c>
      <c r="B9" s="853"/>
      <c r="C9" s="853"/>
      <c r="D9" s="853"/>
      <c r="E9" s="853"/>
    </row>
    <row r="10" spans="1:6">
      <c r="A10" s="854" t="s">
        <v>562</v>
      </c>
      <c r="B10" s="854"/>
      <c r="C10" s="854"/>
      <c r="D10" s="854"/>
      <c r="E10" s="854"/>
    </row>
    <row r="11" spans="1:6">
      <c r="A11" s="855" t="s">
        <v>1</v>
      </c>
      <c r="B11" s="855"/>
      <c r="C11" s="855"/>
      <c r="D11" s="855"/>
      <c r="E11" s="855"/>
    </row>
    <row r="12" spans="1:6">
      <c r="A12" s="164"/>
      <c r="B12" s="164"/>
      <c r="C12" s="164"/>
      <c r="D12" s="164"/>
      <c r="E12" s="164"/>
    </row>
    <row r="13" spans="1:6">
      <c r="B13" s="9"/>
      <c r="C13" s="9"/>
      <c r="D13" s="9"/>
      <c r="E13" s="9"/>
    </row>
    <row r="14" spans="1:6">
      <c r="C14" s="519" t="s">
        <v>563</v>
      </c>
      <c r="D14" s="520"/>
      <c r="E14" s="519" t="s">
        <v>328</v>
      </c>
    </row>
    <row r="16" spans="1:6">
      <c r="A16" s="10" t="s">
        <v>11</v>
      </c>
    </row>
    <row r="17" spans="1:6">
      <c r="A17" s="11"/>
    </row>
    <row r="18" spans="1:6">
      <c r="A18" s="6" t="s">
        <v>223</v>
      </c>
      <c r="B18" s="6"/>
      <c r="C18" s="7">
        <v>50709812527</v>
      </c>
      <c r="E18" s="7">
        <v>46342145319</v>
      </c>
    </row>
    <row r="19" spans="1:6">
      <c r="A19" s="6" t="s">
        <v>262</v>
      </c>
      <c r="B19" s="6"/>
      <c r="C19" s="7">
        <v>0</v>
      </c>
      <c r="E19" s="7">
        <v>335498005</v>
      </c>
    </row>
    <row r="20" spans="1:6">
      <c r="A20" s="6" t="s">
        <v>12</v>
      </c>
      <c r="B20" s="7" t="s">
        <v>244</v>
      </c>
      <c r="C20" s="521">
        <v>-34423395001</v>
      </c>
      <c r="E20" s="521">
        <v>-31796915906</v>
      </c>
    </row>
    <row r="21" spans="1:6" ht="20.100000000000001" customHeight="1">
      <c r="A21" s="11" t="s">
        <v>13</v>
      </c>
      <c r="B21" s="12"/>
      <c r="C21" s="522">
        <f>C18+C19+C20</f>
        <v>16286417526</v>
      </c>
      <c r="E21" s="522">
        <f>E18+E19+E20</f>
        <v>14880727418</v>
      </c>
    </row>
    <row r="23" spans="1:6">
      <c r="A23" s="6" t="s">
        <v>12</v>
      </c>
      <c r="B23" s="7" t="s">
        <v>14</v>
      </c>
    </row>
    <row r="24" spans="1:6">
      <c r="B24" s="7" t="s">
        <v>15</v>
      </c>
      <c r="C24" s="7">
        <v>-7321468286</v>
      </c>
      <c r="E24" s="7">
        <v>-8546893523</v>
      </c>
    </row>
    <row r="25" spans="1:6">
      <c r="B25" s="7" t="s">
        <v>16</v>
      </c>
      <c r="C25" s="7">
        <v>-3071501962</v>
      </c>
      <c r="E25" s="7">
        <v>-3294480643</v>
      </c>
    </row>
    <row r="26" spans="1:6">
      <c r="B26" s="7" t="s">
        <v>17</v>
      </c>
      <c r="C26" s="7">
        <v>-535623327</v>
      </c>
      <c r="E26" s="7">
        <v>-349693966</v>
      </c>
    </row>
    <row r="27" spans="1:6">
      <c r="C27" s="523">
        <f>SUM(C24:C26)</f>
        <v>-10928593575</v>
      </c>
      <c r="E27" s="523">
        <f>SUM(E24:E26)</f>
        <v>-12191068132</v>
      </c>
      <c r="F27" s="498"/>
    </row>
    <row r="28" spans="1:6" ht="20.100000000000001" customHeight="1">
      <c r="A28" s="11" t="s">
        <v>18</v>
      </c>
      <c r="B28" s="12"/>
      <c r="C28" s="524">
        <f>SUM(C21+C27)</f>
        <v>5357823951</v>
      </c>
      <c r="D28" s="12"/>
      <c r="E28" s="524">
        <f>SUM(E21+E27)</f>
        <v>2689659286</v>
      </c>
    </row>
    <row r="30" spans="1:6">
      <c r="A30" s="6" t="s">
        <v>19</v>
      </c>
      <c r="B30" s="7" t="s">
        <v>224</v>
      </c>
      <c r="C30" s="7">
        <v>2289195823</v>
      </c>
      <c r="E30" s="7">
        <v>1306494318</v>
      </c>
    </row>
    <row r="31" spans="1:6">
      <c r="C31" s="523">
        <f>SUM(C30)</f>
        <v>2289195823</v>
      </c>
      <c r="E31" s="523">
        <f>SUM(E30)</f>
        <v>1306494318</v>
      </c>
    </row>
    <row r="33" spans="1:5">
      <c r="A33" s="6" t="s">
        <v>12</v>
      </c>
      <c r="B33" s="7" t="s">
        <v>238</v>
      </c>
      <c r="C33" s="525">
        <f>-277820403</f>
        <v>-277820403</v>
      </c>
      <c r="E33" s="525">
        <f>-1274495510-4438484</f>
        <v>-1278933994</v>
      </c>
    </row>
    <row r="34" spans="1:5">
      <c r="C34" s="7">
        <f>SUM(C33)</f>
        <v>-277820403</v>
      </c>
      <c r="E34" s="7">
        <f>SUM(E33)</f>
        <v>-1278933994</v>
      </c>
    </row>
    <row r="36" spans="1:5" ht="20.100000000000001" customHeight="1">
      <c r="A36" s="11" t="s">
        <v>20</v>
      </c>
      <c r="B36" s="12"/>
      <c r="C36" s="524">
        <f>C28+C30+C33</f>
        <v>7369199371</v>
      </c>
      <c r="E36" s="524">
        <f>E28+E30+E33</f>
        <v>2717219610</v>
      </c>
    </row>
    <row r="38" spans="1:5">
      <c r="A38" s="7" t="s">
        <v>21</v>
      </c>
      <c r="B38" s="6"/>
      <c r="C38" s="526">
        <v>-1034957927</v>
      </c>
      <c r="E38" s="526">
        <v>-513566353</v>
      </c>
    </row>
    <row r="40" spans="1:5" s="11" customFormat="1">
      <c r="A40" s="11" t="s">
        <v>22</v>
      </c>
      <c r="C40" s="527">
        <f>+C36+C38</f>
        <v>6334241444</v>
      </c>
      <c r="D40" s="12"/>
      <c r="E40" s="527">
        <f>+E36+E38</f>
        <v>2203653257</v>
      </c>
    </row>
    <row r="45" spans="1:5">
      <c r="A45" s="1"/>
    </row>
    <row r="52" spans="1:6">
      <c r="A52" s="1"/>
      <c r="B52" s="2" t="s">
        <v>573</v>
      </c>
      <c r="C52" s="500"/>
      <c r="D52" s="3"/>
      <c r="E52" s="264" t="s">
        <v>293</v>
      </c>
    </row>
    <row r="53" spans="1:6">
      <c r="A53" s="1"/>
      <c r="B53" s="4" t="s">
        <v>23</v>
      </c>
      <c r="C53" s="355"/>
      <c r="D53" s="3"/>
      <c r="E53" s="264" t="s">
        <v>4</v>
      </c>
    </row>
    <row r="54" spans="1:6">
      <c r="A54" s="1"/>
      <c r="B54" s="4" t="s">
        <v>572</v>
      </c>
      <c r="C54" s="500"/>
      <c r="D54" s="1"/>
      <c r="E54" s="5"/>
    </row>
    <row r="55" spans="1:6">
      <c r="B55" s="13"/>
      <c r="C55" s="14"/>
      <c r="D55" s="1"/>
      <c r="E55" s="4"/>
    </row>
    <row r="56" spans="1:6">
      <c r="B56" s="15"/>
      <c r="F56" s="13"/>
    </row>
  </sheetData>
  <mergeCells count="3">
    <mergeCell ref="A9:E9"/>
    <mergeCell ref="A10:E10"/>
    <mergeCell ref="A11:E11"/>
  </mergeCells>
  <phoneticPr fontId="9" type="noConversion"/>
  <printOptions horizontalCentered="1"/>
  <pageMargins left="0.59055118110236227" right="0.39370078740157483" top="0.47244094488188981" bottom="0.98425196850393704" header="0.51181102362204722" footer="0.78740157480314965"/>
  <pageSetup scale="95" firstPageNumber="0" orientation="portrait" r:id="rId1"/>
  <headerFooter alignWithMargins="0">
    <oddFooter>&amp;C2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52"/>
  <sheetViews>
    <sheetView topLeftCell="A16" workbookViewId="0">
      <selection activeCell="A35" sqref="A35"/>
    </sheetView>
  </sheetViews>
  <sheetFormatPr baseColWidth="10" defaultColWidth="14.85546875" defaultRowHeight="12" customHeight="1"/>
  <cols>
    <col min="1" max="1" width="45.42578125" style="16" customWidth="1"/>
    <col min="2" max="8" width="17.7109375" style="16" customWidth="1"/>
    <col min="9" max="16384" width="14.85546875" style="216"/>
  </cols>
  <sheetData>
    <row r="3" spans="1:10" ht="12" customHeight="1">
      <c r="A3" s="212"/>
    </row>
    <row r="5" spans="1:10" ht="15.75" customHeight="1">
      <c r="A5" s="212"/>
    </row>
    <row r="6" spans="1:10" ht="15.75" customHeight="1">
      <c r="A6" s="212"/>
    </row>
    <row r="7" spans="1:10" ht="15.75" customHeight="1">
      <c r="A7" s="17"/>
    </row>
    <row r="8" spans="1:10" ht="15.75" customHeight="1">
      <c r="A8" s="17"/>
    </row>
    <row r="9" spans="1:10" ht="15.75" customHeight="1">
      <c r="A9" s="17"/>
    </row>
    <row r="10" spans="1:10" ht="15.75" customHeight="1">
      <c r="A10" s="17"/>
    </row>
    <row r="11" spans="1:10" s="217" customFormat="1" ht="15" customHeight="1">
      <c r="A11" s="856" t="s">
        <v>24</v>
      </c>
      <c r="B11" s="856"/>
      <c r="C11" s="856"/>
      <c r="D11" s="856"/>
      <c r="E11" s="856"/>
      <c r="F11" s="856"/>
      <c r="G11" s="856"/>
      <c r="H11" s="856"/>
    </row>
    <row r="12" spans="1:10" ht="12" customHeight="1">
      <c r="A12" s="857" t="s">
        <v>564</v>
      </c>
      <c r="B12" s="857"/>
      <c r="C12" s="857"/>
      <c r="D12" s="857"/>
      <c r="E12" s="857"/>
      <c r="F12" s="857"/>
      <c r="G12" s="857"/>
      <c r="H12" s="857"/>
    </row>
    <row r="13" spans="1:10" ht="12" customHeight="1">
      <c r="A13" s="858" t="s">
        <v>1</v>
      </c>
      <c r="B13" s="858"/>
      <c r="C13" s="858"/>
      <c r="D13" s="858"/>
      <c r="E13" s="858"/>
      <c r="F13" s="858"/>
      <c r="G13" s="858"/>
      <c r="H13" s="858"/>
      <c r="I13" s="218"/>
      <c r="J13" s="218"/>
    </row>
    <row r="14" spans="1:10" ht="12" customHeight="1">
      <c r="A14" s="215"/>
      <c r="B14" s="215"/>
      <c r="C14" s="215"/>
      <c r="D14" s="215"/>
      <c r="E14" s="215"/>
      <c r="F14" s="215"/>
      <c r="G14" s="215"/>
      <c r="H14" s="215"/>
      <c r="I14" s="218"/>
      <c r="J14" s="218"/>
    </row>
    <row r="15" spans="1:10" ht="17.25" customHeight="1">
      <c r="A15" s="18"/>
      <c r="B15" s="214"/>
      <c r="C15" s="214"/>
      <c r="D15" s="214"/>
      <c r="E15" s="214"/>
      <c r="F15" s="214"/>
      <c r="G15" s="214"/>
      <c r="H15" s="214"/>
      <c r="I15" s="218"/>
      <c r="J15" s="218"/>
    </row>
    <row r="16" spans="1:10" ht="15" customHeight="1"/>
    <row r="17" spans="1:10" ht="18.75" customHeight="1">
      <c r="A17" s="859" t="s">
        <v>25</v>
      </c>
      <c r="B17" s="860" t="s">
        <v>26</v>
      </c>
      <c r="C17" s="860"/>
      <c r="D17" s="861" t="s">
        <v>27</v>
      </c>
      <c r="E17" s="862" t="s">
        <v>28</v>
      </c>
      <c r="F17" s="859" t="s">
        <v>29</v>
      </c>
      <c r="G17" s="863" t="s">
        <v>8</v>
      </c>
      <c r="H17" s="863"/>
      <c r="I17" s="219"/>
      <c r="J17" s="219"/>
    </row>
    <row r="18" spans="1:10" ht="25.5" customHeight="1">
      <c r="A18" s="859"/>
      <c r="B18" s="220" t="s">
        <v>30</v>
      </c>
      <c r="C18" s="19" t="s">
        <v>265</v>
      </c>
      <c r="D18" s="861"/>
      <c r="E18" s="862"/>
      <c r="F18" s="859"/>
      <c r="G18" s="20" t="s">
        <v>568</v>
      </c>
      <c r="H18" s="20" t="s">
        <v>329</v>
      </c>
      <c r="I18" s="219"/>
      <c r="J18" s="219"/>
    </row>
    <row r="19" spans="1:10" ht="12" customHeight="1">
      <c r="A19" s="21"/>
      <c r="B19" s="22"/>
      <c r="C19" s="22"/>
      <c r="D19" s="22"/>
      <c r="E19" s="22"/>
      <c r="F19" s="22"/>
      <c r="G19" s="22"/>
      <c r="H19" s="22"/>
      <c r="I19" s="219"/>
      <c r="J19" s="219"/>
    </row>
    <row r="20" spans="1:10" ht="12" customHeight="1">
      <c r="A20" s="21" t="s">
        <v>31</v>
      </c>
      <c r="B20" s="528">
        <v>50000000000</v>
      </c>
      <c r="C20" s="528">
        <v>6845083153</v>
      </c>
      <c r="D20" s="528">
        <v>3914495048</v>
      </c>
      <c r="E20" s="528">
        <v>89426448634</v>
      </c>
      <c r="F20" s="528">
        <f>SUM(B20:E20)+1</f>
        <v>150186026836</v>
      </c>
      <c r="G20" s="529">
        <v>50000000000</v>
      </c>
      <c r="H20" s="530">
        <v>50000000000</v>
      </c>
      <c r="I20" s="219"/>
      <c r="J20" s="219"/>
    </row>
    <row r="21" spans="1:10" ht="12" customHeight="1">
      <c r="A21" s="21"/>
      <c r="B21" s="531"/>
      <c r="C21" s="529"/>
      <c r="D21" s="529"/>
      <c r="E21" s="529"/>
      <c r="F21" s="529"/>
      <c r="G21" s="529"/>
      <c r="H21" s="530"/>
      <c r="I21" s="221"/>
      <c r="J21" s="221"/>
    </row>
    <row r="22" spans="1:10" ht="12" customHeight="1">
      <c r="A22" s="21" t="s">
        <v>294</v>
      </c>
      <c r="B22" s="529">
        <v>0</v>
      </c>
      <c r="C22" s="529">
        <v>0</v>
      </c>
      <c r="D22" s="529">
        <v>0</v>
      </c>
      <c r="E22" s="529">
        <v>0</v>
      </c>
      <c r="F22" s="528">
        <v>0</v>
      </c>
      <c r="G22" s="528"/>
      <c r="H22" s="530"/>
      <c r="I22" s="221"/>
      <c r="J22" s="221"/>
    </row>
    <row r="23" spans="1:10" ht="12" customHeight="1">
      <c r="A23" s="21"/>
      <c r="B23" s="529"/>
      <c r="C23" s="529"/>
      <c r="D23" s="529"/>
      <c r="E23" s="529"/>
      <c r="F23" s="529"/>
      <c r="G23" s="202"/>
      <c r="H23" s="530"/>
      <c r="I23" s="221"/>
      <c r="J23" s="221"/>
    </row>
    <row r="24" spans="1:10" ht="12" customHeight="1">
      <c r="A24" s="21" t="s">
        <v>32</v>
      </c>
      <c r="B24" s="529">
        <v>0</v>
      </c>
      <c r="C24" s="529">
        <v>0</v>
      </c>
      <c r="D24" s="529">
        <v>841696493</v>
      </c>
      <c r="E24" s="529">
        <v>-841696493</v>
      </c>
      <c r="F24" s="528">
        <v>0</v>
      </c>
      <c r="G24" s="529">
        <f>D37</f>
        <v>4756191541</v>
      </c>
      <c r="H24" s="530">
        <v>3914495048</v>
      </c>
    </row>
    <row r="25" spans="1:10" ht="12" customHeight="1">
      <c r="A25" s="21"/>
      <c r="B25" s="529"/>
      <c r="C25" s="529"/>
      <c r="D25" s="529"/>
      <c r="E25" s="529"/>
      <c r="F25" s="529"/>
      <c r="G25" s="26"/>
      <c r="H25" s="530"/>
    </row>
    <row r="26" spans="1:10" ht="12" customHeight="1">
      <c r="A26" s="21" t="s">
        <v>33</v>
      </c>
      <c r="B26" s="529">
        <v>0</v>
      </c>
      <c r="C26" s="529">
        <v>0</v>
      </c>
      <c r="D26" s="529">
        <v>0</v>
      </c>
      <c r="E26" s="529">
        <v>0</v>
      </c>
      <c r="F26" s="529">
        <f>SUM(D26:E26)</f>
        <v>0</v>
      </c>
      <c r="G26" s="528">
        <v>0</v>
      </c>
      <c r="H26" s="530">
        <v>0</v>
      </c>
    </row>
    <row r="27" spans="1:10" ht="12" customHeight="1">
      <c r="A27" s="21"/>
      <c r="B27" s="529"/>
      <c r="C27" s="529"/>
      <c r="D27" s="529"/>
      <c r="E27" s="529"/>
      <c r="F27" s="529"/>
      <c r="G27" s="202"/>
      <c r="H27" s="530"/>
    </row>
    <row r="28" spans="1:10" ht="12" customHeight="1">
      <c r="A28" s="21" t="s">
        <v>34</v>
      </c>
      <c r="B28" s="529">
        <v>0</v>
      </c>
      <c r="C28" s="529">
        <v>0</v>
      </c>
      <c r="D28" s="529">
        <v>0</v>
      </c>
      <c r="E28" s="529">
        <v>0</v>
      </c>
      <c r="F28" s="529">
        <f>SUM(D28:E28)</f>
        <v>0</v>
      </c>
      <c r="G28" s="528">
        <f>C37</f>
        <v>6845083153</v>
      </c>
      <c r="H28" s="528">
        <v>5592686489</v>
      </c>
    </row>
    <row r="29" spans="1:10" ht="12" customHeight="1">
      <c r="A29" s="21"/>
      <c r="B29" s="529"/>
      <c r="C29" s="529"/>
      <c r="D29" s="529"/>
      <c r="E29" s="529"/>
      <c r="F29" s="529"/>
      <c r="G29" s="529"/>
      <c r="H29" s="530"/>
    </row>
    <row r="30" spans="1:10" ht="12" customHeight="1">
      <c r="A30" s="21" t="s">
        <v>229</v>
      </c>
      <c r="B30" s="529">
        <v>0</v>
      </c>
      <c r="C30" s="529">
        <v>0</v>
      </c>
      <c r="D30" s="529">
        <v>0</v>
      </c>
      <c r="E30" s="529">
        <v>0</v>
      </c>
      <c r="F30" s="529">
        <v>0</v>
      </c>
      <c r="G30" s="529">
        <f>73584752142+15000000000</f>
        <v>88584752142</v>
      </c>
      <c r="H30" s="529">
        <v>87592818769</v>
      </c>
    </row>
    <row r="31" spans="1:10" ht="12" customHeight="1">
      <c r="A31" s="21"/>
      <c r="B31" s="529"/>
      <c r="C31" s="529"/>
      <c r="D31" s="529"/>
      <c r="E31" s="529"/>
      <c r="F31" s="529"/>
      <c r="G31" s="529"/>
      <c r="H31" s="528"/>
    </row>
    <row r="32" spans="1:10" ht="12" customHeight="1">
      <c r="A32" s="21" t="s">
        <v>245</v>
      </c>
      <c r="B32" s="529">
        <v>0</v>
      </c>
      <c r="C32" s="529">
        <v>0</v>
      </c>
      <c r="D32" s="529">
        <v>0</v>
      </c>
      <c r="E32" s="529">
        <v>-15000000000</v>
      </c>
      <c r="F32" s="529">
        <f>E32</f>
        <v>-15000000000</v>
      </c>
      <c r="G32" s="529">
        <f>F32</f>
        <v>-15000000000</v>
      </c>
      <c r="H32" s="528">
        <v>-15000000000</v>
      </c>
    </row>
    <row r="33" spans="1:9" ht="12" customHeight="1">
      <c r="A33" s="21"/>
      <c r="B33" s="529"/>
      <c r="C33" s="529"/>
      <c r="D33" s="529"/>
      <c r="E33" s="529"/>
      <c r="F33" s="529"/>
      <c r="G33" s="529"/>
      <c r="H33" s="528"/>
      <c r="I33" s="222"/>
    </row>
    <row r="34" spans="1:9" ht="12" customHeight="1">
      <c r="A34" s="21" t="s">
        <v>295</v>
      </c>
      <c r="B34" s="529">
        <v>0</v>
      </c>
      <c r="C34" s="529">
        <v>0</v>
      </c>
      <c r="D34" s="529">
        <v>0</v>
      </c>
      <c r="E34" s="529">
        <v>6334241444</v>
      </c>
      <c r="F34" s="529">
        <f>E34</f>
        <v>6334241444</v>
      </c>
      <c r="G34" s="529">
        <v>6334241444</v>
      </c>
      <c r="H34" s="528">
        <v>2203653257</v>
      </c>
    </row>
    <row r="35" spans="1:9" ht="12" customHeight="1">
      <c r="A35" s="21"/>
      <c r="B35" s="529"/>
      <c r="C35" s="529"/>
      <c r="D35" s="529"/>
      <c r="E35" s="529"/>
      <c r="F35" s="529"/>
      <c r="G35" s="529"/>
      <c r="H35" s="529"/>
    </row>
    <row r="36" spans="1:9" ht="12" customHeight="1">
      <c r="A36" s="21"/>
      <c r="B36" s="529"/>
      <c r="C36" s="529"/>
      <c r="D36" s="529"/>
      <c r="E36" s="529"/>
      <c r="F36" s="529"/>
      <c r="G36" s="529"/>
      <c r="H36" s="529"/>
    </row>
    <row r="37" spans="1:9" s="223" customFormat="1" ht="18" customHeight="1">
      <c r="A37" s="23" t="s">
        <v>29</v>
      </c>
      <c r="B37" s="532">
        <f t="shared" ref="B37:H37" si="0">SUM(B20:B35)</f>
        <v>50000000000</v>
      </c>
      <c r="C37" s="532">
        <f t="shared" si="0"/>
        <v>6845083153</v>
      </c>
      <c r="D37" s="532">
        <f t="shared" si="0"/>
        <v>4756191541</v>
      </c>
      <c r="E37" s="532">
        <f t="shared" si="0"/>
        <v>79918993585</v>
      </c>
      <c r="F37" s="533">
        <f t="shared" si="0"/>
        <v>141520268280</v>
      </c>
      <c r="G37" s="533">
        <f t="shared" si="0"/>
        <v>141520268280</v>
      </c>
      <c r="H37" s="532">
        <f t="shared" si="0"/>
        <v>134303653563</v>
      </c>
    </row>
    <row r="38" spans="1:9" ht="12" customHeight="1">
      <c r="A38" s="24"/>
      <c r="B38" s="24"/>
      <c r="C38" s="24"/>
      <c r="D38" s="24"/>
      <c r="E38" s="26"/>
      <c r="F38" s="26"/>
      <c r="G38" s="224"/>
      <c r="H38" s="202"/>
      <c r="I38" s="219"/>
    </row>
    <row r="39" spans="1:9" ht="12" customHeight="1">
      <c r="A39" s="25"/>
      <c r="B39" s="25"/>
      <c r="C39" s="25"/>
      <c r="D39" s="25"/>
      <c r="E39" s="26"/>
      <c r="F39" s="26"/>
      <c r="G39" s="26"/>
      <c r="H39" s="202"/>
    </row>
    <row r="40" spans="1:9" ht="12" customHeight="1">
      <c r="A40" s="25"/>
      <c r="B40" s="25"/>
      <c r="C40" s="25"/>
      <c r="D40" s="25"/>
      <c r="E40" s="25"/>
      <c r="F40" s="26"/>
      <c r="G40" s="26"/>
      <c r="H40" s="25"/>
    </row>
    <row r="41" spans="1:9" ht="12" customHeight="1">
      <c r="A41" s="225"/>
      <c r="B41" s="7"/>
      <c r="C41" s="25"/>
      <c r="D41" s="25"/>
      <c r="E41" s="25"/>
      <c r="F41" s="25"/>
      <c r="G41" s="26"/>
      <c r="H41" s="25"/>
    </row>
    <row r="42" spans="1:9" ht="12" customHeight="1">
      <c r="A42" s="25"/>
      <c r="B42" s="25"/>
      <c r="C42" s="25"/>
      <c r="D42" s="25"/>
      <c r="E42" s="25"/>
      <c r="F42" s="25"/>
      <c r="G42" s="25"/>
      <c r="H42" s="25"/>
    </row>
    <row r="43" spans="1:9" ht="12" customHeight="1">
      <c r="A43" s="25"/>
      <c r="B43" s="25"/>
      <c r="C43" s="25"/>
      <c r="D43" s="25"/>
      <c r="E43" s="25"/>
      <c r="F43" s="25"/>
      <c r="G43" s="25"/>
      <c r="H43" s="25"/>
    </row>
    <row r="44" spans="1:9" ht="12" customHeight="1">
      <c r="A44" s="25"/>
      <c r="B44" s="25"/>
      <c r="C44" s="25"/>
      <c r="D44" s="25"/>
      <c r="E44" s="25"/>
      <c r="F44" s="25"/>
      <c r="G44" s="25"/>
      <c r="H44" s="25"/>
    </row>
    <row r="45" spans="1:9" ht="12" customHeight="1">
      <c r="A45" s="25"/>
      <c r="B45" s="25"/>
      <c r="C45" s="25"/>
      <c r="D45" s="25"/>
      <c r="E45" s="25"/>
      <c r="F45" s="25"/>
      <c r="G45" s="25"/>
      <c r="H45" s="25"/>
    </row>
    <row r="46" spans="1:9" ht="12" customHeight="1">
      <c r="A46" s="25"/>
      <c r="B46" s="25"/>
      <c r="C46" s="25"/>
      <c r="D46" s="25"/>
      <c r="E46" s="25"/>
      <c r="F46" s="25"/>
      <c r="G46" s="25"/>
      <c r="H46" s="25"/>
    </row>
    <row r="47" spans="1:9" ht="12" customHeight="1">
      <c r="A47" s="25"/>
      <c r="B47" s="25"/>
      <c r="C47" s="25"/>
      <c r="D47" s="25"/>
      <c r="E47" s="25"/>
      <c r="F47" s="25"/>
      <c r="G47" s="25"/>
      <c r="H47" s="25"/>
    </row>
    <row r="48" spans="1:9" ht="12" customHeight="1">
      <c r="A48" s="265" t="s">
        <v>35</v>
      </c>
      <c r="B48" s="227"/>
      <c r="C48" s="500" t="s">
        <v>571</v>
      </c>
      <c r="D48" s="228"/>
      <c r="E48" s="228"/>
      <c r="F48" s="264" t="s">
        <v>293</v>
      </c>
      <c r="G48" s="27"/>
      <c r="H48" s="25"/>
    </row>
    <row r="49" spans="1:8" ht="12" customHeight="1">
      <c r="A49" s="265" t="s">
        <v>36</v>
      </c>
      <c r="B49" s="227"/>
      <c r="C49" s="355" t="s">
        <v>326</v>
      </c>
      <c r="D49" s="228"/>
      <c r="E49" s="228"/>
      <c r="F49" s="264" t="s">
        <v>4</v>
      </c>
      <c r="G49" s="215"/>
      <c r="H49" s="27"/>
    </row>
    <row r="50" spans="1:8" ht="12" customHeight="1">
      <c r="A50" s="226"/>
      <c r="B50" s="229"/>
      <c r="C50" s="500" t="s">
        <v>570</v>
      </c>
      <c r="D50" s="229"/>
      <c r="E50" s="229"/>
      <c r="F50" s="229"/>
      <c r="G50" s="229"/>
      <c r="H50" s="215"/>
    </row>
    <row r="51" spans="1:8" ht="12" customHeight="1">
      <c r="A51" s="226"/>
      <c r="B51" s="227"/>
      <c r="C51" s="215"/>
      <c r="D51" s="215"/>
      <c r="E51" s="215"/>
      <c r="F51" s="215"/>
      <c r="G51" s="215"/>
      <c r="H51" s="215"/>
    </row>
    <row r="52" spans="1:8" ht="12" customHeight="1">
      <c r="A52" s="28"/>
      <c r="B52" s="29"/>
      <c r="C52" s="29"/>
      <c r="D52" s="29"/>
      <c r="E52" s="29"/>
      <c r="F52" s="29"/>
      <c r="G52" s="29"/>
      <c r="H52" s="29"/>
    </row>
  </sheetData>
  <mergeCells count="9">
    <mergeCell ref="A11:H11"/>
    <mergeCell ref="A12:H12"/>
    <mergeCell ref="A13:H13"/>
    <mergeCell ref="A17:A18"/>
    <mergeCell ref="B17:C17"/>
    <mergeCell ref="D17:D18"/>
    <mergeCell ref="E17:E18"/>
    <mergeCell ref="F17:F18"/>
    <mergeCell ref="G17:H17"/>
  </mergeCells>
  <phoneticPr fontId="9" type="noConversion"/>
  <printOptions horizontalCentered="1"/>
  <pageMargins left="0.51181102362204722" right="0.51181102362204722" top="0.51181102362204722" bottom="1.0629921259842521" header="0.51181102362204722" footer="0.86614173228346458"/>
  <pageSetup scale="76" firstPageNumber="0" orientation="landscape" horizontalDpi="300" verticalDpi="300" r:id="rId1"/>
  <headerFooter alignWithMargins="0">
    <oddFooter>&amp;C3</oddFooter>
  </headerFooter>
  <ignoredErrors>
    <ignoredError sqref="F26 F28" formulaRange="1"/>
  </ignoredErrors>
  <legacyDrawing r:id="rId2"/>
  <oleObjects>
    <oleObject shapeId="4097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37"/>
  <sheetViews>
    <sheetView topLeftCell="A49" workbookViewId="0">
      <selection activeCell="C11" sqref="C11"/>
    </sheetView>
  </sheetViews>
  <sheetFormatPr baseColWidth="10" defaultColWidth="17.140625" defaultRowHeight="12.75"/>
  <cols>
    <col min="1" max="1" width="11.42578125" style="30" customWidth="1"/>
    <col min="2" max="2" width="6" style="30" customWidth="1"/>
    <col min="3" max="3" width="56.42578125" style="30" customWidth="1"/>
    <col min="4" max="4" width="15.7109375" style="30" customWidth="1"/>
    <col min="5" max="5" width="3.7109375" style="30" customWidth="1"/>
    <col min="6" max="6" width="15.7109375" style="30" customWidth="1"/>
    <col min="7" max="16384" width="17.140625" style="30"/>
  </cols>
  <sheetData>
    <row r="1" spans="2:6" ht="12.75" customHeight="1"/>
    <row r="2" spans="2:6" ht="12.75" customHeight="1"/>
    <row r="3" spans="2:6" ht="12.75" customHeight="1">
      <c r="B3"/>
    </row>
    <row r="4" spans="2:6" ht="12.75" customHeight="1"/>
    <row r="5" spans="2:6" ht="12.75" customHeight="1">
      <c r="B5" s="31"/>
      <c r="C5" s="32"/>
      <c r="D5" s="32"/>
      <c r="E5" s="33"/>
      <c r="F5" s="33"/>
    </row>
    <row r="6" spans="2:6" ht="12.75" customHeight="1">
      <c r="B6" s="31"/>
      <c r="C6" s="32"/>
      <c r="D6" s="32"/>
      <c r="E6" s="33"/>
      <c r="F6" s="33"/>
    </row>
    <row r="7" spans="2:6" ht="12.75" customHeight="1">
      <c r="B7" s="534"/>
      <c r="C7" s="535"/>
      <c r="D7" s="535"/>
      <c r="E7" s="536"/>
      <c r="F7" s="536"/>
    </row>
    <row r="8" spans="2:6" ht="12.75" customHeight="1">
      <c r="B8" s="864" t="s">
        <v>37</v>
      </c>
      <c r="C8" s="864"/>
      <c r="D8" s="864"/>
      <c r="E8" s="864"/>
      <c r="F8" s="864"/>
    </row>
    <row r="9" spans="2:6" ht="12.75" customHeight="1">
      <c r="B9" s="865" t="s">
        <v>565</v>
      </c>
      <c r="C9" s="866"/>
      <c r="D9" s="866"/>
      <c r="E9" s="866"/>
      <c r="F9" s="866"/>
    </row>
    <row r="10" spans="2:6" ht="12.75" customHeight="1">
      <c r="B10" s="867" t="s">
        <v>1</v>
      </c>
      <c r="C10" s="867"/>
      <c r="D10" s="867"/>
      <c r="E10" s="867"/>
      <c r="F10" s="867"/>
    </row>
    <row r="11" spans="2:6" ht="12.75" customHeight="1">
      <c r="B11" s="537"/>
      <c r="C11" s="537"/>
      <c r="D11" s="538"/>
      <c r="E11" s="539"/>
      <c r="F11" s="540"/>
    </row>
    <row r="12" spans="2:6" ht="12.75" customHeight="1">
      <c r="B12" s="537"/>
      <c r="C12" s="537"/>
      <c r="D12" s="541" t="s">
        <v>568</v>
      </c>
      <c r="E12" s="539"/>
      <c r="F12" s="541" t="s">
        <v>329</v>
      </c>
    </row>
    <row r="13" spans="2:6" ht="12.75" customHeight="1">
      <c r="B13" s="207" t="s">
        <v>242</v>
      </c>
      <c r="C13" s="542"/>
      <c r="D13" s="543"/>
      <c r="E13" s="539"/>
      <c r="F13" s="543"/>
    </row>
    <row r="14" spans="2:6" ht="12.75" customHeight="1">
      <c r="B14" s="207" t="s">
        <v>241</v>
      </c>
      <c r="C14" s="542"/>
      <c r="D14" s="543"/>
      <c r="E14" s="539"/>
      <c r="F14" s="543"/>
    </row>
    <row r="15" spans="2:6" ht="12.75" customHeight="1">
      <c r="B15" s="207"/>
      <c r="C15" s="542"/>
      <c r="D15" s="543"/>
      <c r="E15" s="539"/>
      <c r="F15" s="543"/>
    </row>
    <row r="16" spans="2:6" ht="12.75" customHeight="1">
      <c r="B16" s="207" t="s">
        <v>38</v>
      </c>
      <c r="C16" s="542"/>
      <c r="D16" s="544">
        <v>6334241444</v>
      </c>
      <c r="E16" s="539"/>
      <c r="F16" s="544">
        <v>2203653257</v>
      </c>
    </row>
    <row r="17" spans="2:7" ht="12.75" customHeight="1">
      <c r="B17" s="207"/>
      <c r="C17" s="542"/>
      <c r="D17" s="543"/>
      <c r="E17" s="539"/>
      <c r="F17" s="543"/>
    </row>
    <row r="18" spans="2:7" ht="12.75" customHeight="1">
      <c r="B18" s="545" t="s">
        <v>39</v>
      </c>
      <c r="C18" s="546" t="s">
        <v>40</v>
      </c>
      <c r="D18" s="539">
        <v>683729865</v>
      </c>
      <c r="E18" s="539"/>
      <c r="F18" s="539">
        <v>624579353</v>
      </c>
    </row>
    <row r="19" spans="2:7" ht="12.75" customHeight="1">
      <c r="B19" s="545"/>
      <c r="C19" s="546" t="s">
        <v>41</v>
      </c>
      <c r="D19" s="539">
        <v>412112352</v>
      </c>
      <c r="E19" s="539"/>
      <c r="F19" s="539">
        <v>796056296</v>
      </c>
    </row>
    <row r="20" spans="2:7" ht="12.75" customHeight="1">
      <c r="B20" s="545"/>
      <c r="C20" s="546" t="s">
        <v>42</v>
      </c>
      <c r="D20" s="539">
        <v>-81006983</v>
      </c>
      <c r="E20" s="539"/>
      <c r="F20" s="539">
        <v>347967599</v>
      </c>
    </row>
    <row r="21" spans="2:7" ht="12.75" customHeight="1">
      <c r="B21" s="545"/>
      <c r="C21" s="547" t="s">
        <v>230</v>
      </c>
      <c r="D21" s="539">
        <v>13977568813</v>
      </c>
      <c r="E21" s="539"/>
      <c r="F21" s="539">
        <v>11356689601</v>
      </c>
    </row>
    <row r="22" spans="2:7" ht="12.75" customHeight="1">
      <c r="B22" s="545"/>
      <c r="C22" s="546"/>
      <c r="D22" s="539"/>
      <c r="E22" s="539"/>
      <c r="F22" s="539"/>
    </row>
    <row r="23" spans="2:7" ht="12.75" customHeight="1">
      <c r="B23" s="207" t="s">
        <v>43</v>
      </c>
      <c r="C23" s="542"/>
      <c r="D23" s="543"/>
      <c r="E23" s="539"/>
      <c r="F23" s="543"/>
    </row>
    <row r="24" spans="2:7" ht="12.75" customHeight="1">
      <c r="B24" s="545"/>
      <c r="C24" s="546"/>
      <c r="D24" s="548"/>
      <c r="E24" s="539"/>
      <c r="F24" s="548"/>
      <c r="G24" s="34"/>
    </row>
    <row r="25" spans="2:7" ht="12.75" customHeight="1">
      <c r="B25" s="549"/>
      <c r="C25" s="549" t="s">
        <v>44</v>
      </c>
      <c r="D25" s="550">
        <v>-1631069864</v>
      </c>
      <c r="E25" s="539"/>
      <c r="F25" s="550">
        <v>3043336116</v>
      </c>
    </row>
    <row r="26" spans="2:7" ht="12.75" customHeight="1">
      <c r="B26" s="549"/>
      <c r="C26" s="549" t="s">
        <v>45</v>
      </c>
      <c r="D26" s="550">
        <v>1244254585</v>
      </c>
      <c r="E26" s="539"/>
      <c r="F26" s="550">
        <v>7270622176</v>
      </c>
      <c r="G26" s="34">
        <f>SUM(G24:G25)</f>
        <v>0</v>
      </c>
    </row>
    <row r="27" spans="2:7" ht="12.75" customHeight="1">
      <c r="B27" s="549"/>
      <c r="C27" s="549" t="s">
        <v>46</v>
      </c>
      <c r="D27" s="550">
        <v>0</v>
      </c>
      <c r="E27" s="539"/>
      <c r="F27" s="550">
        <v>0</v>
      </c>
    </row>
    <row r="28" spans="2:7" ht="12.75" customHeight="1">
      <c r="B28" s="549"/>
      <c r="C28" s="549" t="s">
        <v>236</v>
      </c>
      <c r="D28" s="550">
        <v>345118322</v>
      </c>
      <c r="E28" s="539"/>
      <c r="F28" s="550">
        <v>-13103577155</v>
      </c>
    </row>
    <row r="29" spans="2:7" ht="12.75" customHeight="1">
      <c r="B29" s="549"/>
      <c r="C29" s="549" t="s">
        <v>47</v>
      </c>
      <c r="D29" s="551">
        <v>1196065316</v>
      </c>
      <c r="E29" s="539"/>
      <c r="F29" s="551">
        <v>682177201</v>
      </c>
    </row>
    <row r="30" spans="2:7" ht="12.75" customHeight="1">
      <c r="B30" s="549"/>
      <c r="C30" s="549"/>
      <c r="D30" s="550"/>
      <c r="E30" s="539"/>
      <c r="F30" s="550"/>
      <c r="G30" s="35"/>
    </row>
    <row r="31" spans="2:7" ht="12.75" customHeight="1">
      <c r="B31" s="552" t="s">
        <v>232</v>
      </c>
      <c r="C31" s="549"/>
      <c r="D31" s="553"/>
      <c r="E31" s="554"/>
      <c r="F31" s="553"/>
      <c r="G31" s="35"/>
    </row>
    <row r="32" spans="2:7" ht="12.75" customHeight="1">
      <c r="B32" s="552" t="s">
        <v>231</v>
      </c>
      <c r="C32" s="549"/>
      <c r="D32" s="555">
        <f>SUM(D16:D29)</f>
        <v>22481013850</v>
      </c>
      <c r="E32" s="556"/>
      <c r="F32" s="555">
        <f>SUM(F16:F29)</f>
        <v>13221504444</v>
      </c>
      <c r="G32" s="35"/>
    </row>
    <row r="33" spans="2:7" ht="12.75" customHeight="1">
      <c r="B33" s="552"/>
      <c r="C33" s="549"/>
      <c r="D33" s="553"/>
      <c r="E33" s="554"/>
      <c r="F33" s="553"/>
      <c r="G33" s="35"/>
    </row>
    <row r="34" spans="2:7" ht="12.75" customHeight="1">
      <c r="B34" s="552" t="s">
        <v>237</v>
      </c>
      <c r="C34" s="549"/>
      <c r="D34" s="553"/>
      <c r="E34" s="554"/>
      <c r="F34" s="553"/>
      <c r="G34" s="35"/>
    </row>
    <row r="35" spans="2:7" ht="12.75" customHeight="1">
      <c r="B35" s="552"/>
      <c r="C35" s="549"/>
      <c r="D35" s="550"/>
      <c r="E35" s="554"/>
      <c r="F35" s="550"/>
      <c r="G35" s="35"/>
    </row>
    <row r="36" spans="2:7" ht="12.75" customHeight="1">
      <c r="B36" s="552"/>
      <c r="C36" s="549" t="s">
        <v>296</v>
      </c>
      <c r="D36" s="550">
        <v>-3430635</v>
      </c>
      <c r="E36" s="554"/>
      <c r="F36" s="550">
        <v>4438484</v>
      </c>
      <c r="G36" s="35"/>
    </row>
    <row r="37" spans="2:7" ht="12.75" customHeight="1">
      <c r="B37" s="552"/>
      <c r="C37" s="549" t="s">
        <v>406</v>
      </c>
      <c r="D37" s="550">
        <v>-256897035</v>
      </c>
      <c r="E37" s="554"/>
      <c r="F37" s="550">
        <v>-897491097</v>
      </c>
      <c r="G37" s="35"/>
    </row>
    <row r="38" spans="2:7" ht="12.75" customHeight="1">
      <c r="B38" s="552"/>
      <c r="C38" s="549" t="s">
        <v>407</v>
      </c>
      <c r="D38" s="550">
        <v>78949636</v>
      </c>
      <c r="E38" s="554"/>
      <c r="F38" s="550">
        <v>372255193</v>
      </c>
      <c r="G38" s="35"/>
    </row>
    <row r="39" spans="2:7" ht="12.75" customHeight="1">
      <c r="B39" s="552"/>
      <c r="C39" s="549" t="s">
        <v>408</v>
      </c>
      <c r="D39" s="557">
        <v>-32476601</v>
      </c>
      <c r="E39" s="554"/>
      <c r="F39" s="557">
        <v>-383030402</v>
      </c>
      <c r="G39" s="35"/>
    </row>
    <row r="40" spans="2:7" ht="12.75" customHeight="1">
      <c r="B40" s="549"/>
      <c r="C40" s="549"/>
      <c r="D40" s="550"/>
      <c r="E40" s="539"/>
      <c r="F40" s="550"/>
      <c r="G40" s="35"/>
    </row>
    <row r="41" spans="2:7" ht="12.75" customHeight="1">
      <c r="B41" s="552" t="s">
        <v>232</v>
      </c>
      <c r="C41" s="549"/>
      <c r="D41" s="553"/>
      <c r="E41" s="554"/>
      <c r="F41" s="553"/>
      <c r="G41" s="35"/>
    </row>
    <row r="42" spans="2:7" ht="12.75" customHeight="1">
      <c r="B42" s="552" t="s">
        <v>233</v>
      </c>
      <c r="C42" s="549"/>
      <c r="D42" s="555">
        <f>SUM(D36:D41)</f>
        <v>-213854635</v>
      </c>
      <c r="E42" s="556"/>
      <c r="F42" s="555">
        <f>SUM(F36:F41)</f>
        <v>-903827822</v>
      </c>
      <c r="G42" s="35"/>
    </row>
    <row r="43" spans="2:7" ht="12.75" customHeight="1">
      <c r="B43" s="549"/>
      <c r="C43" s="549"/>
      <c r="D43" s="550"/>
      <c r="E43" s="539"/>
      <c r="F43" s="550"/>
      <c r="G43" s="35"/>
    </row>
    <row r="44" spans="2:7" ht="12.75" customHeight="1">
      <c r="B44" s="552" t="s">
        <v>243</v>
      </c>
      <c r="C44" s="549"/>
      <c r="D44" s="553"/>
      <c r="E44" s="554"/>
      <c r="F44" s="553"/>
      <c r="G44" s="35"/>
    </row>
    <row r="45" spans="2:7" ht="12.75" customHeight="1">
      <c r="B45" s="552"/>
      <c r="C45" s="549"/>
      <c r="D45" s="553"/>
      <c r="E45" s="554"/>
      <c r="F45" s="553"/>
      <c r="G45" s="35"/>
    </row>
    <row r="46" spans="2:7" ht="12.75" customHeight="1">
      <c r="B46" s="552"/>
      <c r="C46" s="549" t="s">
        <v>48</v>
      </c>
      <c r="D46" s="550">
        <v>-438425811</v>
      </c>
      <c r="E46" s="554"/>
      <c r="F46" s="550">
        <v>2984700775</v>
      </c>
      <c r="G46" s="35"/>
    </row>
    <row r="47" spans="2:7" ht="12.75" customHeight="1">
      <c r="B47" s="549"/>
      <c r="C47" s="549" t="s">
        <v>49</v>
      </c>
      <c r="D47" s="551">
        <v>-15000000000</v>
      </c>
      <c r="E47" s="539"/>
      <c r="F47" s="551">
        <v>-15000000000</v>
      </c>
      <c r="G47" s="35"/>
    </row>
    <row r="48" spans="2:7" ht="12.75" customHeight="1">
      <c r="B48" s="549"/>
      <c r="C48" s="549"/>
      <c r="D48" s="550">
        <f>SUM(D46:D47)</f>
        <v>-15438425811</v>
      </c>
      <c r="E48" s="539"/>
      <c r="F48" s="550">
        <f>SUM(F46:F47)</f>
        <v>-12015299225</v>
      </c>
      <c r="G48" s="35"/>
    </row>
    <row r="49" spans="2:7" ht="12.75" customHeight="1">
      <c r="B49" s="552" t="s">
        <v>232</v>
      </c>
      <c r="C49" s="549"/>
      <c r="D49" s="553"/>
      <c r="E49" s="554"/>
      <c r="F49" s="553"/>
      <c r="G49" s="35"/>
    </row>
    <row r="50" spans="2:7" ht="12.75" customHeight="1">
      <c r="B50" s="552" t="s">
        <v>234</v>
      </c>
      <c r="C50" s="549"/>
      <c r="D50" s="555">
        <f>SUM(D48)</f>
        <v>-15438425811</v>
      </c>
      <c r="E50" s="556"/>
      <c r="F50" s="555">
        <f>SUM(F48)</f>
        <v>-12015299225</v>
      </c>
      <c r="G50" s="35"/>
    </row>
    <row r="51" spans="2:7" ht="12.75" customHeight="1">
      <c r="B51" s="549"/>
      <c r="C51" s="549"/>
      <c r="D51" s="550"/>
      <c r="E51" s="539"/>
      <c r="F51" s="550"/>
      <c r="G51" s="35"/>
    </row>
    <row r="52" spans="2:7" ht="12.75" customHeight="1">
      <c r="B52" s="552" t="s">
        <v>50</v>
      </c>
      <c r="C52" s="549"/>
      <c r="D52" s="558">
        <f>SUM(D32+D42+D50)</f>
        <v>6828733404</v>
      </c>
      <c r="E52" s="554"/>
      <c r="F52" s="558">
        <f>SUM(F32+F42+F50)</f>
        <v>302377397</v>
      </c>
      <c r="G52" s="35"/>
    </row>
    <row r="53" spans="2:7" ht="12.75" customHeight="1">
      <c r="B53" s="549"/>
      <c r="C53" s="549"/>
      <c r="D53" s="550"/>
      <c r="E53" s="539"/>
      <c r="F53" s="550"/>
      <c r="G53" s="35"/>
    </row>
    <row r="54" spans="2:7" ht="12.75" customHeight="1">
      <c r="B54" s="552" t="s">
        <v>51</v>
      </c>
      <c r="C54" s="552"/>
      <c r="D54" s="213">
        <v>4461432740</v>
      </c>
      <c r="E54" s="556"/>
      <c r="F54" s="213">
        <v>5032853137</v>
      </c>
      <c r="G54" s="35"/>
    </row>
    <row r="55" spans="2:7" ht="12.75" customHeight="1">
      <c r="B55" s="552"/>
      <c r="C55" s="552"/>
      <c r="D55" s="213"/>
      <c r="E55" s="556"/>
      <c r="F55" s="213"/>
      <c r="G55" s="35"/>
    </row>
    <row r="56" spans="2:7" ht="12.75" customHeight="1">
      <c r="B56" s="207" t="s">
        <v>52</v>
      </c>
      <c r="C56" s="559"/>
      <c r="D56" s="560">
        <f>SUM(D52:D54)</f>
        <v>11290166144</v>
      </c>
      <c r="E56" s="561"/>
      <c r="F56" s="560">
        <f>SUM(F52:F54)</f>
        <v>5335230534</v>
      </c>
      <c r="G56" s="35"/>
    </row>
    <row r="57" spans="2:7" ht="12.75" customHeight="1">
      <c r="B57" s="207"/>
      <c r="C57" s="207"/>
      <c r="D57" s="562"/>
      <c r="E57" s="561"/>
      <c r="F57" s="562"/>
      <c r="G57" s="35"/>
    </row>
    <row r="58" spans="2:7" ht="12.75" customHeight="1">
      <c r="B58" s="38"/>
      <c r="C58" s="207"/>
      <c r="D58" s="562"/>
      <c r="E58" s="561"/>
      <c r="F58" s="558"/>
      <c r="G58" s="35"/>
    </row>
    <row r="59" spans="2:7" ht="12.75" customHeight="1">
      <c r="B59" s="559"/>
      <c r="C59" s="207"/>
      <c r="D59" s="213"/>
      <c r="E59" s="539"/>
      <c r="F59" s="540"/>
      <c r="G59" s="35"/>
    </row>
    <row r="60" spans="2:7" ht="12.75" customHeight="1">
      <c r="B60" s="559"/>
      <c r="C60" s="207"/>
      <c r="D60" s="213"/>
      <c r="E60" s="539"/>
      <c r="F60" s="540"/>
      <c r="G60" s="35"/>
    </row>
    <row r="61" spans="2:7" ht="12.75" customHeight="1">
      <c r="B61" s="559"/>
      <c r="C61" s="207"/>
      <c r="D61" s="213"/>
      <c r="E61" s="539"/>
      <c r="F61" s="540"/>
      <c r="G61" s="35"/>
    </row>
    <row r="62" spans="2:7" ht="12.75" customHeight="1">
      <c r="B62" s="559"/>
      <c r="C62" s="207"/>
      <c r="D62" s="213"/>
      <c r="E62" s="539"/>
      <c r="F62" s="540"/>
      <c r="G62" s="35"/>
    </row>
    <row r="63" spans="2:7" ht="12.75" customHeight="1">
      <c r="B63" s="559"/>
      <c r="C63" s="207"/>
      <c r="D63" s="213"/>
      <c r="E63" s="539"/>
      <c r="F63" s="540"/>
      <c r="G63" s="35"/>
    </row>
    <row r="64" spans="2:7" ht="12.75" customHeight="1">
      <c r="B64" s="559"/>
      <c r="C64" s="207"/>
      <c r="D64" s="213"/>
      <c r="E64" s="539"/>
      <c r="F64" s="540"/>
      <c r="G64" s="35"/>
    </row>
    <row r="65" spans="2:7" ht="12.75" customHeight="1">
      <c r="B65" s="559"/>
      <c r="C65" s="559"/>
      <c r="D65" s="213"/>
      <c r="E65" s="539"/>
      <c r="F65" s="540"/>
    </row>
    <row r="66" spans="2:7" ht="12.75" customHeight="1">
      <c r="B66" s="559" t="s">
        <v>53</v>
      </c>
      <c r="C66" s="563" t="s">
        <v>573</v>
      </c>
      <c r="D66" s="264" t="s">
        <v>297</v>
      </c>
      <c r="E66" s="264"/>
      <c r="F66" s="264"/>
    </row>
    <row r="67" spans="2:7" ht="12.75" customHeight="1">
      <c r="B67" s="564"/>
      <c r="C67" s="565" t="s">
        <v>23</v>
      </c>
      <c r="D67" s="264" t="s">
        <v>298</v>
      </c>
      <c r="E67" s="264"/>
      <c r="F67" s="264"/>
    </row>
    <row r="68" spans="2:7" ht="12.75" customHeight="1">
      <c r="B68" s="564"/>
      <c r="C68" s="565" t="s">
        <v>572</v>
      </c>
      <c r="D68" s="566"/>
      <c r="E68" s="567"/>
      <c r="F68" s="568"/>
    </row>
    <row r="69" spans="2:7" ht="12.75" customHeight="1"/>
    <row r="70" spans="2:7" ht="12.75" customHeight="1">
      <c r="B70" s="36"/>
      <c r="C70" s="36"/>
      <c r="D70" s="37"/>
      <c r="E70" s="37"/>
      <c r="F70" s="37"/>
      <c r="G70" s="35"/>
    </row>
    <row r="71" spans="2:7" ht="12.75" customHeight="1">
      <c r="B71" s="38"/>
      <c r="C71" s="38"/>
      <c r="D71" s="39"/>
      <c r="E71" s="39"/>
      <c r="F71" s="39"/>
      <c r="G71" s="35"/>
    </row>
    <row r="72" spans="2:7" ht="12.75" customHeight="1">
      <c r="B72" s="38"/>
      <c r="C72" s="38"/>
      <c r="D72" s="39"/>
      <c r="E72" s="39"/>
      <c r="F72" s="39"/>
      <c r="G72" s="35"/>
    </row>
    <row r="73" spans="2:7" ht="12.75" customHeight="1">
      <c r="B73" s="38"/>
      <c r="C73" s="38"/>
      <c r="D73" s="39"/>
      <c r="E73" s="39"/>
      <c r="F73" s="39"/>
      <c r="G73" s="35"/>
    </row>
    <row r="74" spans="2:7" ht="12.75" customHeight="1">
      <c r="B74" s="38"/>
      <c r="C74" s="38"/>
      <c r="D74" s="38"/>
      <c r="E74" s="38"/>
      <c r="F74" s="40"/>
    </row>
    <row r="75" spans="2:7" ht="12.75" customHeight="1">
      <c r="B75"/>
      <c r="C75"/>
      <c r="D75"/>
      <c r="E75"/>
      <c r="F75"/>
    </row>
    <row r="76" spans="2:7" ht="12.75" customHeight="1">
      <c r="B76"/>
      <c r="C76"/>
      <c r="D76"/>
      <c r="E76"/>
      <c r="F76"/>
    </row>
    <row r="77" spans="2:7" ht="12.75" customHeight="1">
      <c r="B77"/>
      <c r="C77"/>
      <c r="D77"/>
      <c r="E77"/>
      <c r="F77"/>
    </row>
    <row r="78" spans="2:7">
      <c r="B78"/>
      <c r="C78"/>
      <c r="D78"/>
      <c r="E78"/>
      <c r="F78"/>
    </row>
    <row r="79" spans="2:7">
      <c r="B79" s="38"/>
      <c r="C79" s="38"/>
      <c r="D79" s="41"/>
      <c r="E79" s="38"/>
      <c r="F79" s="40"/>
    </row>
    <row r="80" spans="2:7">
      <c r="B80" s="38"/>
      <c r="C80" s="38"/>
      <c r="D80" s="41"/>
      <c r="E80" s="38"/>
      <c r="F80" s="40"/>
    </row>
    <row r="81" spans="2:6">
      <c r="B81" s="38"/>
      <c r="C81" s="41"/>
      <c r="D81" s="41"/>
      <c r="E81" s="38"/>
      <c r="F81" s="40"/>
    </row>
    <row r="82" spans="2:6">
      <c r="B82" s="38"/>
      <c r="C82" s="41"/>
      <c r="D82" s="41"/>
      <c r="E82" s="38"/>
      <c r="F82" s="40"/>
    </row>
    <row r="83" spans="2:6">
      <c r="B83" s="38"/>
      <c r="C83" s="38"/>
      <c r="D83" s="41"/>
      <c r="E83" s="38"/>
      <c r="F83" s="40"/>
    </row>
    <row r="84" spans="2:6">
      <c r="B84" s="38"/>
      <c r="C84" s="42"/>
      <c r="D84" s="41"/>
      <c r="E84" s="38"/>
      <c r="F84" s="40"/>
    </row>
    <row r="85" spans="2:6">
      <c r="B85" s="38"/>
      <c r="C85" s="38"/>
      <c r="D85" s="41"/>
      <c r="E85" s="38"/>
      <c r="F85" s="40"/>
    </row>
    <row r="86" spans="2:6">
      <c r="B86" s="38"/>
      <c r="C86" s="38"/>
      <c r="D86" s="41"/>
      <c r="E86" s="38"/>
      <c r="F86" s="40"/>
    </row>
    <row r="87" spans="2:6">
      <c r="B87" s="38"/>
      <c r="C87" s="38"/>
      <c r="D87" s="42"/>
      <c r="E87" s="38"/>
      <c r="F87" s="40"/>
    </row>
    <row r="88" spans="2:6">
      <c r="B88" s="38"/>
      <c r="C88" s="38"/>
      <c r="D88" s="42"/>
      <c r="E88" s="38"/>
      <c r="F88" s="40"/>
    </row>
    <row r="89" spans="2:6">
      <c r="B89" s="38"/>
      <c r="C89" s="38"/>
      <c r="D89" s="38"/>
      <c r="E89" s="38"/>
      <c r="F89" s="40"/>
    </row>
    <row r="90" spans="2:6">
      <c r="B90" s="38"/>
      <c r="C90" s="38"/>
      <c r="D90" s="42"/>
      <c r="E90" s="38"/>
      <c r="F90" s="40"/>
    </row>
    <row r="91" spans="2:6">
      <c r="B91" s="38"/>
      <c r="C91" s="38"/>
      <c r="D91" s="38"/>
      <c r="E91" s="38"/>
      <c r="F91" s="40"/>
    </row>
    <row r="92" spans="2:6">
      <c r="B92" s="38"/>
      <c r="C92" s="38"/>
      <c r="D92" s="41"/>
      <c r="E92" s="38"/>
      <c r="F92" s="40"/>
    </row>
    <row r="93" spans="2:6">
      <c r="B93" s="38"/>
      <c r="C93" s="38"/>
      <c r="D93" s="41"/>
      <c r="E93" s="38"/>
      <c r="F93" s="40"/>
    </row>
    <row r="94" spans="2:6">
      <c r="B94" s="38"/>
      <c r="C94" s="38"/>
      <c r="D94" s="41"/>
      <c r="E94" s="38"/>
      <c r="F94" s="40"/>
    </row>
    <row r="95" spans="2:6">
      <c r="B95" s="38"/>
      <c r="C95" s="38"/>
      <c r="D95" s="41"/>
      <c r="E95" s="38"/>
      <c r="F95" s="40"/>
    </row>
    <row r="96" spans="2:6">
      <c r="B96" s="38"/>
      <c r="C96" s="38"/>
      <c r="D96" s="41"/>
      <c r="E96" s="38"/>
      <c r="F96" s="40"/>
    </row>
    <row r="97" spans="2:6">
      <c r="B97" s="38"/>
      <c r="C97" s="38"/>
      <c r="D97" s="41"/>
      <c r="E97" s="38"/>
      <c r="F97" s="40"/>
    </row>
    <row r="98" spans="2:6">
      <c r="B98" s="38"/>
      <c r="C98" s="38"/>
      <c r="D98" s="41"/>
      <c r="E98" s="38"/>
      <c r="F98" s="40"/>
    </row>
    <row r="99" spans="2:6">
      <c r="B99" s="38"/>
      <c r="C99" s="38"/>
      <c r="D99" s="41"/>
      <c r="E99" s="38"/>
      <c r="F99" s="40"/>
    </row>
    <row r="100" spans="2:6">
      <c r="B100" s="38"/>
      <c r="C100" s="38"/>
      <c r="D100" s="38"/>
      <c r="E100" s="38"/>
      <c r="F100" s="40"/>
    </row>
    <row r="101" spans="2:6">
      <c r="B101" s="38"/>
      <c r="C101" s="38"/>
      <c r="D101" s="42"/>
      <c r="E101" s="38"/>
      <c r="F101" s="40"/>
    </row>
    <row r="102" spans="2:6">
      <c r="B102" s="38"/>
      <c r="C102" s="38"/>
      <c r="D102" s="38"/>
      <c r="E102" s="38"/>
      <c r="F102" s="40"/>
    </row>
    <row r="103" spans="2:6">
      <c r="B103" s="38"/>
      <c r="C103" s="38"/>
      <c r="D103" s="38"/>
      <c r="E103" s="38"/>
      <c r="F103" s="40"/>
    </row>
    <row r="104" spans="2:6">
      <c r="B104" s="38"/>
      <c r="C104" s="38"/>
      <c r="D104" s="38"/>
      <c r="E104" s="38"/>
      <c r="F104" s="40"/>
    </row>
    <row r="105" spans="2:6">
      <c r="B105" s="38"/>
      <c r="C105" s="38"/>
      <c r="D105" s="42"/>
      <c r="E105" s="38"/>
      <c r="F105" s="38"/>
    </row>
    <row r="106" spans="2:6">
      <c r="B106" s="38"/>
      <c r="C106" s="38"/>
      <c r="D106" s="38"/>
      <c r="E106" s="38"/>
      <c r="F106" s="38"/>
    </row>
    <row r="107" spans="2:6">
      <c r="B107" s="38"/>
      <c r="C107" s="38"/>
      <c r="D107" s="38"/>
      <c r="E107" s="38"/>
      <c r="F107" s="38"/>
    </row>
    <row r="108" spans="2:6">
      <c r="B108" s="38"/>
      <c r="C108" s="38"/>
      <c r="D108" s="38"/>
      <c r="E108" s="38"/>
      <c r="F108" s="38"/>
    </row>
    <row r="109" spans="2:6">
      <c r="B109" s="38"/>
      <c r="C109" s="38"/>
      <c r="D109" s="38"/>
      <c r="E109" s="38"/>
      <c r="F109" s="38"/>
    </row>
    <row r="110" spans="2:6">
      <c r="B110" s="38"/>
      <c r="C110" s="38"/>
      <c r="D110" s="38"/>
      <c r="E110" s="38"/>
      <c r="F110" s="38"/>
    </row>
    <row r="111" spans="2:6">
      <c r="B111" s="38"/>
      <c r="C111" s="38"/>
      <c r="D111" s="38"/>
      <c r="E111" s="38"/>
      <c r="F111" s="38"/>
    </row>
    <row r="112" spans="2:6">
      <c r="B112" s="38"/>
      <c r="C112" s="38"/>
      <c r="D112" s="38"/>
      <c r="E112" s="38"/>
      <c r="F112" s="38"/>
    </row>
    <row r="113" spans="2:6">
      <c r="B113" s="38"/>
      <c r="C113" s="38"/>
      <c r="D113" s="38"/>
      <c r="E113" s="38"/>
      <c r="F113" s="38"/>
    </row>
    <row r="114" spans="2:6">
      <c r="B114" s="38"/>
      <c r="C114" s="38"/>
      <c r="D114" s="38"/>
      <c r="E114" s="38"/>
      <c r="F114" s="38"/>
    </row>
    <row r="115" spans="2:6">
      <c r="B115" s="38"/>
      <c r="C115" s="38"/>
      <c r="D115" s="38"/>
      <c r="E115" s="38"/>
      <c r="F115" s="38"/>
    </row>
    <row r="116" spans="2:6">
      <c r="B116" s="38"/>
      <c r="C116" s="38"/>
      <c r="D116" s="38"/>
      <c r="E116" s="38"/>
      <c r="F116" s="38"/>
    </row>
    <row r="117" spans="2:6">
      <c r="B117" s="38"/>
      <c r="C117" s="38"/>
      <c r="D117" s="38"/>
      <c r="E117" s="38"/>
      <c r="F117" s="38"/>
    </row>
    <row r="118" spans="2:6">
      <c r="B118" s="38"/>
      <c r="C118" s="38"/>
      <c r="D118" s="38"/>
      <c r="E118" s="38"/>
      <c r="F118" s="38"/>
    </row>
    <row r="119" spans="2:6">
      <c r="B119" s="38"/>
      <c r="C119" s="38"/>
      <c r="D119" s="38"/>
      <c r="E119" s="38"/>
      <c r="F119" s="38"/>
    </row>
    <row r="120" spans="2:6">
      <c r="B120" s="38"/>
      <c r="C120" s="38"/>
      <c r="D120" s="38"/>
      <c r="E120" s="38"/>
      <c r="F120" s="38"/>
    </row>
    <row r="121" spans="2:6">
      <c r="B121" s="38"/>
      <c r="C121" s="38"/>
      <c r="D121" s="38"/>
      <c r="E121" s="38"/>
      <c r="F121" s="38"/>
    </row>
    <row r="122" spans="2:6">
      <c r="B122" s="38"/>
      <c r="C122" s="38"/>
      <c r="D122" s="38"/>
      <c r="E122" s="38"/>
      <c r="F122" s="38"/>
    </row>
    <row r="123" spans="2:6">
      <c r="B123" s="38"/>
      <c r="C123" s="38"/>
      <c r="D123" s="38"/>
      <c r="E123" s="38"/>
      <c r="F123" s="38"/>
    </row>
    <row r="124" spans="2:6">
      <c r="B124" s="38"/>
      <c r="C124" s="38"/>
      <c r="D124" s="38"/>
      <c r="E124" s="38"/>
      <c r="F124" s="38"/>
    </row>
    <row r="125" spans="2:6">
      <c r="B125" s="38"/>
      <c r="C125" s="38"/>
      <c r="D125" s="38"/>
      <c r="E125" s="38"/>
      <c r="F125" s="38"/>
    </row>
    <row r="126" spans="2:6">
      <c r="B126" s="38"/>
      <c r="C126" s="38"/>
      <c r="D126" s="38"/>
      <c r="E126" s="38"/>
      <c r="F126" s="38"/>
    </row>
    <row r="127" spans="2:6">
      <c r="B127" s="38"/>
      <c r="C127" s="38"/>
      <c r="D127" s="38"/>
      <c r="E127" s="38"/>
      <c r="F127" s="38"/>
    </row>
    <row r="128" spans="2:6">
      <c r="B128" s="38"/>
      <c r="C128" s="38"/>
      <c r="D128" s="38"/>
      <c r="E128" s="38"/>
      <c r="F128" s="38"/>
    </row>
    <row r="129" spans="2:6">
      <c r="B129" s="38"/>
      <c r="C129" s="38"/>
      <c r="D129" s="38"/>
      <c r="E129" s="38"/>
      <c r="F129" s="38"/>
    </row>
    <row r="130" spans="2:6">
      <c r="B130" s="38"/>
      <c r="C130" s="38"/>
      <c r="D130" s="38"/>
      <c r="E130" s="38"/>
      <c r="F130" s="38"/>
    </row>
    <row r="131" spans="2:6">
      <c r="B131" s="38"/>
      <c r="C131" s="38"/>
      <c r="D131" s="38"/>
      <c r="E131" s="38"/>
      <c r="F131" s="38"/>
    </row>
    <row r="132" spans="2:6">
      <c r="B132" s="38"/>
      <c r="C132" s="38"/>
      <c r="D132" s="38"/>
      <c r="E132" s="38"/>
      <c r="F132" s="38"/>
    </row>
    <row r="133" spans="2:6">
      <c r="B133" s="38"/>
      <c r="C133" s="38"/>
      <c r="D133" s="38"/>
      <c r="E133" s="38"/>
      <c r="F133" s="38"/>
    </row>
    <row r="134" spans="2:6">
      <c r="B134" s="38"/>
      <c r="C134" s="38"/>
      <c r="D134" s="38"/>
      <c r="E134" s="38"/>
      <c r="F134" s="38"/>
    </row>
    <row r="135" spans="2:6">
      <c r="B135" s="38"/>
      <c r="C135" s="38"/>
      <c r="D135" s="38"/>
      <c r="E135" s="38"/>
      <c r="F135" s="38"/>
    </row>
    <row r="136" spans="2:6">
      <c r="B136" s="38"/>
      <c r="C136" s="38"/>
      <c r="D136" s="38"/>
      <c r="E136" s="38"/>
      <c r="F136" s="38"/>
    </row>
    <row r="137" spans="2:6">
      <c r="B137" s="38"/>
      <c r="C137" s="38"/>
      <c r="D137" s="38"/>
      <c r="E137" s="38"/>
      <c r="F137" s="38"/>
    </row>
  </sheetData>
  <mergeCells count="3">
    <mergeCell ref="B8:F8"/>
    <mergeCell ref="B9:F9"/>
    <mergeCell ref="B10:F10"/>
  </mergeCells>
  <phoneticPr fontId="9" type="noConversion"/>
  <printOptions horizontalCentered="1"/>
  <pageMargins left="0.43307086614173229" right="0.74803149606299213" top="0.43307086614173229" bottom="0.62992125984251968" header="0.51181102362204722" footer="0.39370078740157483"/>
  <pageSetup scale="83" firstPageNumber="0" orientation="portrait" horizontalDpi="300" verticalDpi="300" r:id="rId1"/>
  <headerFooter alignWithMargins="0">
    <oddFooter>&amp;C4</oddFooter>
  </headerFooter>
  <legacyDrawing r:id="rId2"/>
  <oleObjects>
    <oleObject shapeId="5121" r:id="rId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Z86"/>
  <sheetViews>
    <sheetView topLeftCell="A25" zoomScale="90" zoomScaleNormal="90" workbookViewId="0">
      <selection activeCell="A43" sqref="A43"/>
    </sheetView>
  </sheetViews>
  <sheetFormatPr baseColWidth="10" defaultColWidth="14.85546875" defaultRowHeight="12.75"/>
  <cols>
    <col min="1" max="1" width="37.85546875" style="267" customWidth="1"/>
    <col min="2" max="2" width="19.7109375" style="267" customWidth="1"/>
    <col min="3" max="4" width="17.5703125" style="267" customWidth="1"/>
    <col min="5" max="5" width="13.85546875" style="267" customWidth="1"/>
    <col min="6" max="6" width="19.140625" style="267" customWidth="1"/>
    <col min="7" max="7" width="15.7109375" style="267" customWidth="1"/>
    <col min="8" max="8" width="19" style="267" customWidth="1"/>
    <col min="9" max="9" width="19.140625" style="267" customWidth="1"/>
    <col min="10" max="10" width="17.28515625" style="267" customWidth="1"/>
    <col min="11" max="11" width="21" style="267" customWidth="1"/>
    <col min="12" max="12" width="19.5703125" style="267" customWidth="1"/>
    <col min="13" max="13" width="17.7109375" style="267" customWidth="1"/>
    <col min="14" max="16384" width="14.85546875" style="267"/>
  </cols>
  <sheetData>
    <row r="3" spans="1:11">
      <c r="A3" s="266"/>
    </row>
    <row r="7" spans="1:11">
      <c r="A7" s="203"/>
      <c r="B7" s="204"/>
      <c r="C7" s="204"/>
      <c r="D7" s="204"/>
      <c r="E7" s="204"/>
      <c r="F7" s="204"/>
      <c r="G7" s="204"/>
      <c r="H7" s="204"/>
      <c r="I7" s="204"/>
      <c r="J7" s="204"/>
      <c r="K7" s="204"/>
    </row>
    <row r="8" spans="1:11">
      <c r="A8" s="204"/>
      <c r="B8" s="204"/>
      <c r="C8" s="204"/>
      <c r="D8" s="204"/>
      <c r="E8" s="204"/>
      <c r="F8" s="204"/>
      <c r="G8" s="204"/>
      <c r="H8" s="204"/>
      <c r="I8" s="204"/>
      <c r="J8" s="204"/>
      <c r="K8" s="204"/>
    </row>
    <row r="9" spans="1:11" s="205" customFormat="1">
      <c r="A9" s="873" t="s">
        <v>0</v>
      </c>
      <c r="B9" s="873"/>
      <c r="C9" s="873"/>
      <c r="D9" s="873"/>
      <c r="E9" s="873"/>
      <c r="F9" s="873"/>
      <c r="G9" s="873"/>
      <c r="H9" s="873"/>
      <c r="I9" s="873"/>
      <c r="J9" s="873"/>
      <c r="K9" s="873"/>
    </row>
    <row r="10" spans="1:11" ht="15.75" customHeight="1">
      <c r="A10" s="874" t="s">
        <v>564</v>
      </c>
      <c r="B10" s="875"/>
      <c r="C10" s="875"/>
      <c r="D10" s="875"/>
      <c r="E10" s="875"/>
      <c r="F10" s="875"/>
      <c r="G10" s="875"/>
      <c r="H10" s="875"/>
      <c r="I10" s="875"/>
      <c r="J10" s="875"/>
      <c r="K10" s="875"/>
    </row>
    <row r="11" spans="1:11" ht="15.75" customHeight="1">
      <c r="A11" s="875" t="s">
        <v>1</v>
      </c>
      <c r="B11" s="875"/>
      <c r="C11" s="875"/>
      <c r="D11" s="875"/>
      <c r="E11" s="875"/>
      <c r="F11" s="875"/>
      <c r="G11" s="875"/>
      <c r="H11" s="875"/>
      <c r="I11" s="875"/>
      <c r="J11" s="875"/>
      <c r="K11" s="875"/>
    </row>
    <row r="12" spans="1:11" ht="15.75" customHeight="1">
      <c r="A12" s="268"/>
      <c r="B12" s="268"/>
      <c r="C12" s="268"/>
      <c r="D12" s="268"/>
      <c r="E12" s="268"/>
      <c r="F12" s="268"/>
      <c r="G12" s="268"/>
      <c r="H12" s="268"/>
      <c r="I12" s="268"/>
      <c r="J12" s="268"/>
      <c r="K12" s="268"/>
    </row>
    <row r="13" spans="1:11">
      <c r="A13" s="873" t="s">
        <v>54</v>
      </c>
      <c r="B13" s="873"/>
      <c r="C13" s="873"/>
      <c r="D13" s="873"/>
      <c r="E13" s="873"/>
      <c r="F13" s="873"/>
      <c r="G13" s="873"/>
      <c r="H13" s="873"/>
      <c r="I13" s="873"/>
      <c r="J13" s="873"/>
      <c r="K13" s="873"/>
    </row>
    <row r="14" spans="1:11" ht="9" customHeight="1">
      <c r="A14" s="269"/>
      <c r="B14" s="269"/>
      <c r="C14" s="269"/>
      <c r="D14" s="269"/>
      <c r="E14" s="269"/>
      <c r="F14" s="269"/>
      <c r="G14" s="269"/>
      <c r="H14" s="269"/>
      <c r="I14" s="269"/>
    </row>
    <row r="15" spans="1:11" ht="23.25" customHeight="1">
      <c r="A15" s="872" t="s">
        <v>55</v>
      </c>
      <c r="B15" s="876" t="s">
        <v>56</v>
      </c>
      <c r="C15" s="876"/>
      <c r="D15" s="876"/>
      <c r="E15" s="876"/>
      <c r="F15" s="876"/>
      <c r="G15" s="872" t="s">
        <v>57</v>
      </c>
      <c r="H15" s="872"/>
      <c r="I15" s="872"/>
      <c r="J15" s="872"/>
      <c r="K15" s="871" t="s">
        <v>58</v>
      </c>
    </row>
    <row r="16" spans="1:11" ht="12.75" customHeight="1">
      <c r="A16" s="872"/>
      <c r="B16" s="871" t="s">
        <v>59</v>
      </c>
      <c r="C16" s="872" t="s">
        <v>60</v>
      </c>
      <c r="D16" s="872" t="s">
        <v>61</v>
      </c>
      <c r="E16" s="868" t="s">
        <v>62</v>
      </c>
      <c r="F16" s="871" t="s">
        <v>63</v>
      </c>
      <c r="G16" s="871" t="s">
        <v>59</v>
      </c>
      <c r="H16" s="872" t="s">
        <v>60</v>
      </c>
      <c r="I16" s="872" t="s">
        <v>61</v>
      </c>
      <c r="J16" s="871" t="s">
        <v>63</v>
      </c>
      <c r="K16" s="871"/>
    </row>
    <row r="17" spans="1:13" ht="9.75" customHeight="1">
      <c r="A17" s="872"/>
      <c r="B17" s="871"/>
      <c r="C17" s="872"/>
      <c r="D17" s="872"/>
      <c r="E17" s="869"/>
      <c r="F17" s="871"/>
      <c r="G17" s="871"/>
      <c r="H17" s="872"/>
      <c r="I17" s="872"/>
      <c r="J17" s="871"/>
      <c r="K17" s="871"/>
    </row>
    <row r="18" spans="1:13" ht="8.25" customHeight="1">
      <c r="A18" s="872"/>
      <c r="B18" s="871"/>
      <c r="C18" s="872"/>
      <c r="D18" s="872"/>
      <c r="E18" s="870"/>
      <c r="F18" s="871"/>
      <c r="G18" s="871"/>
      <c r="H18" s="872"/>
      <c r="I18" s="872"/>
      <c r="J18" s="871"/>
      <c r="K18" s="871"/>
    </row>
    <row r="19" spans="1:13" ht="12.75" customHeight="1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270"/>
    </row>
    <row r="20" spans="1:13" ht="12.75" customHeight="1">
      <c r="A20" s="206" t="s">
        <v>64</v>
      </c>
      <c r="B20" s="271"/>
      <c r="C20" s="272"/>
      <c r="D20" s="272"/>
      <c r="E20" s="272"/>
      <c r="F20" s="271"/>
      <c r="G20" s="271"/>
      <c r="H20" s="271"/>
      <c r="I20" s="272"/>
      <c r="J20" s="271"/>
      <c r="K20" s="271"/>
      <c r="M20" s="273"/>
    </row>
    <row r="21" spans="1:13">
      <c r="A21" s="274"/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M21" s="273"/>
    </row>
    <row r="22" spans="1:13">
      <c r="A22" s="274" t="s">
        <v>65</v>
      </c>
      <c r="B22" s="569">
        <v>16645923795</v>
      </c>
      <c r="C22" s="569">
        <v>0</v>
      </c>
      <c r="D22" s="569">
        <v>0</v>
      </c>
      <c r="E22" s="570">
        <v>0</v>
      </c>
      <c r="F22" s="569">
        <f t="shared" ref="F22:F30" si="0">SUM(B22+C22-D22+E22)</f>
        <v>16645923795</v>
      </c>
      <c r="G22" s="569">
        <v>4794870298</v>
      </c>
      <c r="H22" s="569">
        <f>95590294+22125864</f>
        <v>117716158</v>
      </c>
      <c r="I22" s="571">
        <v>0</v>
      </c>
      <c r="J22" s="569">
        <f>SUM(G22+H22-I22)</f>
        <v>4912586456</v>
      </c>
      <c r="K22" s="569">
        <f t="shared" ref="K22:K30" si="1">+F22-J22</f>
        <v>11733337339</v>
      </c>
      <c r="L22" s="275"/>
      <c r="M22" s="273"/>
    </row>
    <row r="23" spans="1:13">
      <c r="A23" s="274" t="s">
        <v>66</v>
      </c>
      <c r="B23" s="569">
        <v>2360862963</v>
      </c>
      <c r="C23" s="569">
        <v>0</v>
      </c>
      <c r="D23" s="569">
        <v>0</v>
      </c>
      <c r="E23" s="570">
        <v>0</v>
      </c>
      <c r="F23" s="569">
        <f t="shared" si="0"/>
        <v>2360862963</v>
      </c>
      <c r="G23" s="569">
        <v>1868467892</v>
      </c>
      <c r="H23" s="569">
        <f>28290978+6315609+2784102</f>
        <v>37390689</v>
      </c>
      <c r="I23" s="571">
        <v>0</v>
      </c>
      <c r="J23" s="569">
        <f t="shared" ref="J23:J30" si="2">SUM(G23+H23-I23)</f>
        <v>1905858581</v>
      </c>
      <c r="K23" s="569">
        <f t="shared" si="1"/>
        <v>455004382</v>
      </c>
      <c r="L23" s="275"/>
      <c r="M23" s="273"/>
    </row>
    <row r="24" spans="1:13">
      <c r="A24" s="274" t="s">
        <v>67</v>
      </c>
      <c r="B24" s="569">
        <v>2931848825</v>
      </c>
      <c r="C24" s="569">
        <v>25012140</v>
      </c>
      <c r="D24" s="569">
        <v>0</v>
      </c>
      <c r="E24" s="570">
        <v>0</v>
      </c>
      <c r="F24" s="569">
        <f t="shared" si="0"/>
        <v>2956860965</v>
      </c>
      <c r="G24" s="569">
        <v>1712473486</v>
      </c>
      <c r="H24" s="569">
        <f>53820669+10292133</f>
        <v>64112802</v>
      </c>
      <c r="I24" s="571">
        <v>0</v>
      </c>
      <c r="J24" s="569">
        <f t="shared" si="2"/>
        <v>1776586288</v>
      </c>
      <c r="K24" s="569">
        <f t="shared" si="1"/>
        <v>1180274677</v>
      </c>
      <c r="L24" s="275"/>
      <c r="M24" s="273"/>
    </row>
    <row r="25" spans="1:13">
      <c r="A25" s="274" t="s">
        <v>68</v>
      </c>
      <c r="B25" s="569">
        <v>748498607</v>
      </c>
      <c r="C25" s="569">
        <v>2050000</v>
      </c>
      <c r="D25" s="569">
        <v>0</v>
      </c>
      <c r="E25" s="570">
        <v>0</v>
      </c>
      <c r="F25" s="569">
        <f t="shared" si="0"/>
        <v>750548607</v>
      </c>
      <c r="G25" s="569">
        <v>597043240</v>
      </c>
      <c r="H25" s="569">
        <f>847289+14133615</f>
        <v>14980904</v>
      </c>
      <c r="I25" s="571">
        <v>0</v>
      </c>
      <c r="J25" s="569">
        <f t="shared" si="2"/>
        <v>612024144</v>
      </c>
      <c r="K25" s="569">
        <f t="shared" si="1"/>
        <v>138524463</v>
      </c>
      <c r="L25" s="275"/>
      <c r="M25" s="273"/>
    </row>
    <row r="26" spans="1:13">
      <c r="A26" s="274" t="s">
        <v>69</v>
      </c>
      <c r="B26" s="569">
        <v>4241833117</v>
      </c>
      <c r="C26" s="569">
        <v>57391817</v>
      </c>
      <c r="D26" s="569">
        <v>0</v>
      </c>
      <c r="E26" s="570">
        <v>0</v>
      </c>
      <c r="F26" s="569">
        <f t="shared" si="0"/>
        <v>4299224934</v>
      </c>
      <c r="G26" s="569">
        <v>2843052393</v>
      </c>
      <c r="H26" s="569">
        <f>68141920+6913605</f>
        <v>75055525</v>
      </c>
      <c r="I26" s="569">
        <v>0</v>
      </c>
      <c r="J26" s="569">
        <f t="shared" si="2"/>
        <v>2918107918</v>
      </c>
      <c r="K26" s="569">
        <f t="shared" si="1"/>
        <v>1381117016</v>
      </c>
      <c r="L26" s="275"/>
      <c r="M26" s="273"/>
    </row>
    <row r="27" spans="1:13">
      <c r="A27" s="274" t="s">
        <v>70</v>
      </c>
      <c r="B27" s="569">
        <v>2783424082</v>
      </c>
      <c r="C27" s="569">
        <v>21380680</v>
      </c>
      <c r="D27" s="569">
        <v>0</v>
      </c>
      <c r="E27" s="570">
        <v>0</v>
      </c>
      <c r="F27" s="569">
        <f t="shared" si="0"/>
        <v>2804804762</v>
      </c>
      <c r="G27" s="569">
        <v>2582849154</v>
      </c>
      <c r="H27" s="569">
        <f>22244959+1230978</f>
        <v>23475937</v>
      </c>
      <c r="I27" s="571">
        <v>0</v>
      </c>
      <c r="J27" s="569">
        <f t="shared" si="2"/>
        <v>2606325091</v>
      </c>
      <c r="K27" s="569">
        <f t="shared" si="1"/>
        <v>198479671</v>
      </c>
      <c r="L27" s="275"/>
      <c r="M27" s="273"/>
    </row>
    <row r="28" spans="1:13">
      <c r="A28" s="274" t="s">
        <v>71</v>
      </c>
      <c r="B28" s="569">
        <v>8767954182</v>
      </c>
      <c r="C28" s="569">
        <v>440139985</v>
      </c>
      <c r="D28" s="569">
        <v>396072678</v>
      </c>
      <c r="E28" s="570">
        <v>0</v>
      </c>
      <c r="F28" s="569">
        <f>SUM(B28+C28-D28+E28)</f>
        <v>8812021489</v>
      </c>
      <c r="G28" s="569">
        <v>5668463157</v>
      </c>
      <c r="H28" s="569">
        <v>280957975</v>
      </c>
      <c r="I28" s="571">
        <v>0</v>
      </c>
      <c r="J28" s="569">
        <f t="shared" si="2"/>
        <v>5949421132</v>
      </c>
      <c r="K28" s="569">
        <f t="shared" si="1"/>
        <v>2862600357</v>
      </c>
      <c r="L28" s="275"/>
      <c r="M28" s="273"/>
    </row>
    <row r="29" spans="1:13">
      <c r="A29" s="274" t="s">
        <v>72</v>
      </c>
      <c r="B29" s="569">
        <v>2002025740</v>
      </c>
      <c r="C29" s="569">
        <v>106995091</v>
      </c>
      <c r="D29" s="569">
        <v>0</v>
      </c>
      <c r="E29" s="570">
        <v>0</v>
      </c>
      <c r="F29" s="569">
        <f t="shared" si="0"/>
        <v>2109020831</v>
      </c>
      <c r="G29" s="569">
        <v>1093241563</v>
      </c>
      <c r="H29" s="569">
        <v>70039875</v>
      </c>
      <c r="I29" s="571">
        <v>0</v>
      </c>
      <c r="J29" s="569">
        <f t="shared" si="2"/>
        <v>1163281438</v>
      </c>
      <c r="K29" s="569">
        <f t="shared" si="1"/>
        <v>945739393</v>
      </c>
      <c r="L29" s="275"/>
      <c r="M29" s="273"/>
    </row>
    <row r="30" spans="1:13">
      <c r="A30" s="276" t="s">
        <v>73</v>
      </c>
      <c r="B30" s="569">
        <v>78949636</v>
      </c>
      <c r="C30" s="569">
        <v>21509091</v>
      </c>
      <c r="D30" s="569">
        <v>100458727</v>
      </c>
      <c r="E30" s="571">
        <v>0</v>
      </c>
      <c r="F30" s="569">
        <f t="shared" si="0"/>
        <v>0</v>
      </c>
      <c r="G30" s="569">
        <v>0</v>
      </c>
      <c r="H30" s="569">
        <v>0</v>
      </c>
      <c r="I30" s="571">
        <v>0</v>
      </c>
      <c r="J30" s="569">
        <f t="shared" si="2"/>
        <v>0</v>
      </c>
      <c r="K30" s="569">
        <f t="shared" si="1"/>
        <v>0</v>
      </c>
      <c r="L30" s="275"/>
      <c r="M30" s="273"/>
    </row>
    <row r="31" spans="1:13" s="278" customFormat="1" ht="23.1" customHeight="1">
      <c r="A31" s="277" t="s">
        <v>74</v>
      </c>
      <c r="B31" s="572">
        <f t="shared" ref="B31:K31" si="3">SUM(B22:B30)</f>
        <v>40561320947</v>
      </c>
      <c r="C31" s="572">
        <f t="shared" si="3"/>
        <v>674478804</v>
      </c>
      <c r="D31" s="572">
        <f t="shared" si="3"/>
        <v>496531405</v>
      </c>
      <c r="E31" s="572">
        <f t="shared" si="3"/>
        <v>0</v>
      </c>
      <c r="F31" s="572">
        <f t="shared" si="3"/>
        <v>40739268346</v>
      </c>
      <c r="G31" s="572">
        <f>SUM(G22:G30)</f>
        <v>21160461183</v>
      </c>
      <c r="H31" s="572">
        <f t="shared" si="3"/>
        <v>683729865</v>
      </c>
      <c r="I31" s="572">
        <f t="shared" si="3"/>
        <v>0</v>
      </c>
      <c r="J31" s="572">
        <f t="shared" si="3"/>
        <v>21844191048</v>
      </c>
      <c r="K31" s="572">
        <f t="shared" si="3"/>
        <v>18895077298</v>
      </c>
      <c r="M31" s="279"/>
    </row>
    <row r="32" spans="1:13">
      <c r="A32" s="270"/>
      <c r="B32" s="573"/>
      <c r="C32" s="574"/>
      <c r="D32" s="574"/>
      <c r="E32" s="575"/>
      <c r="F32" s="574"/>
      <c r="G32" s="573"/>
      <c r="H32" s="574"/>
      <c r="I32" s="574"/>
      <c r="J32" s="575"/>
      <c r="K32" s="574"/>
      <c r="M32" s="273"/>
    </row>
    <row r="33" spans="1:26">
      <c r="A33" s="206" t="s">
        <v>75</v>
      </c>
      <c r="B33" s="576"/>
      <c r="C33" s="569"/>
      <c r="D33" s="569"/>
      <c r="E33" s="577"/>
      <c r="F33" s="569"/>
      <c r="G33" s="576"/>
      <c r="H33" s="569"/>
      <c r="I33" s="569"/>
      <c r="J33" s="577"/>
      <c r="K33" s="569"/>
      <c r="M33" s="273"/>
    </row>
    <row r="34" spans="1:26">
      <c r="A34" s="280" t="s">
        <v>76</v>
      </c>
      <c r="B34" s="576">
        <v>24352206591</v>
      </c>
      <c r="C34" s="569">
        <v>0</v>
      </c>
      <c r="D34" s="569">
        <v>0</v>
      </c>
      <c r="E34" s="578">
        <v>0</v>
      </c>
      <c r="F34" s="569">
        <f>SUM(B34+C34-D34+E34)</f>
        <v>24352206591</v>
      </c>
      <c r="G34" s="576">
        <v>0</v>
      </c>
      <c r="H34" s="569">
        <v>0</v>
      </c>
      <c r="I34" s="569">
        <v>0</v>
      </c>
      <c r="J34" s="579">
        <f>SUM(G34+H34-I34)</f>
        <v>0</v>
      </c>
      <c r="K34" s="569">
        <f>+F34-J34</f>
        <v>24352206591</v>
      </c>
      <c r="M34" s="273"/>
    </row>
    <row r="35" spans="1:26" s="278" customFormat="1" ht="23.1" customHeight="1">
      <c r="A35" s="281" t="s">
        <v>77</v>
      </c>
      <c r="B35" s="580">
        <f t="shared" ref="B35:K35" si="4">SUM(B34:B34)</f>
        <v>24352206591</v>
      </c>
      <c r="C35" s="580">
        <f t="shared" si="4"/>
        <v>0</v>
      </c>
      <c r="D35" s="580">
        <f t="shared" si="4"/>
        <v>0</v>
      </c>
      <c r="E35" s="580">
        <f t="shared" si="4"/>
        <v>0</v>
      </c>
      <c r="F35" s="580">
        <f t="shared" si="4"/>
        <v>24352206591</v>
      </c>
      <c r="G35" s="580">
        <f t="shared" si="4"/>
        <v>0</v>
      </c>
      <c r="H35" s="580">
        <f t="shared" si="4"/>
        <v>0</v>
      </c>
      <c r="I35" s="580">
        <f t="shared" si="4"/>
        <v>0</v>
      </c>
      <c r="J35" s="580">
        <f t="shared" si="4"/>
        <v>0</v>
      </c>
      <c r="K35" s="580">
        <f t="shared" si="4"/>
        <v>24352206591</v>
      </c>
      <c r="M35" s="279"/>
    </row>
    <row r="36" spans="1:26" s="278" customFormat="1" ht="23.1" customHeight="1">
      <c r="A36" s="296" t="s">
        <v>566</v>
      </c>
      <c r="B36" s="572">
        <f>SUM(B31+B35)</f>
        <v>64913527538</v>
      </c>
      <c r="C36" s="572">
        <f t="shared" ref="C36:I36" si="5">+C31+C35</f>
        <v>674478804</v>
      </c>
      <c r="D36" s="572">
        <f t="shared" si="5"/>
        <v>496531405</v>
      </c>
      <c r="E36" s="572">
        <f t="shared" si="5"/>
        <v>0</v>
      </c>
      <c r="F36" s="581">
        <f>B36+C36-D36</f>
        <v>65091474937</v>
      </c>
      <c r="G36" s="572">
        <f t="shared" si="5"/>
        <v>21160461183</v>
      </c>
      <c r="H36" s="572">
        <f t="shared" si="5"/>
        <v>683729865</v>
      </c>
      <c r="I36" s="572">
        <f t="shared" si="5"/>
        <v>0</v>
      </c>
      <c r="J36" s="572">
        <f>SUM(G36+H36-I36)</f>
        <v>21844191048</v>
      </c>
      <c r="K36" s="572">
        <f>+K31+K35</f>
        <v>43247283889</v>
      </c>
      <c r="M36" s="279"/>
    </row>
    <row r="37" spans="1:26" s="278" customFormat="1" ht="23.1" customHeight="1">
      <c r="A37" s="296" t="s">
        <v>330</v>
      </c>
      <c r="B37" s="572">
        <v>56593618179</v>
      </c>
      <c r="C37" s="572">
        <v>1420839160</v>
      </c>
      <c r="D37" s="572">
        <v>895603256</v>
      </c>
      <c r="E37" s="572">
        <v>0</v>
      </c>
      <c r="F37" s="581">
        <f>B37+C37-D37</f>
        <v>57118854083</v>
      </c>
      <c r="G37" s="572">
        <v>19271742973</v>
      </c>
      <c r="H37" s="572">
        <v>624579353</v>
      </c>
      <c r="I37" s="572">
        <v>0</v>
      </c>
      <c r="J37" s="582">
        <f>SUM(G37+H37-I37)</f>
        <v>19896322326</v>
      </c>
      <c r="K37" s="582">
        <f>+F37-J37</f>
        <v>37222531757</v>
      </c>
      <c r="M37" s="279"/>
    </row>
    <row r="38" spans="1:26">
      <c r="A38" s="282"/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M38" s="273"/>
    </row>
    <row r="39" spans="1:26" s="287" customFormat="1">
      <c r="A39" s="284"/>
      <c r="B39" s="207"/>
      <c r="C39" s="213"/>
      <c r="D39" s="285"/>
      <c r="E39" s="285"/>
      <c r="F39" s="285"/>
      <c r="G39" s="285"/>
      <c r="H39" s="285"/>
      <c r="I39" s="285"/>
      <c r="J39" s="286"/>
      <c r="K39" s="286"/>
      <c r="L39" s="267"/>
      <c r="M39" s="273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</row>
    <row r="40" spans="1:26" s="287" customFormat="1">
      <c r="B40" s="285"/>
      <c r="C40" s="285"/>
      <c r="D40" s="285"/>
      <c r="E40" s="285"/>
      <c r="F40" s="285"/>
      <c r="G40" s="285"/>
      <c r="H40" s="285"/>
      <c r="I40" s="285"/>
      <c r="J40" s="286"/>
      <c r="K40" s="286"/>
      <c r="L40" s="285"/>
      <c r="M40" s="285"/>
    </row>
    <row r="41" spans="1:26" s="287" customFormat="1">
      <c r="B41" s="285"/>
      <c r="C41" s="285"/>
      <c r="D41" s="285"/>
      <c r="E41" s="285"/>
      <c r="F41" s="285"/>
      <c r="G41" s="285"/>
      <c r="H41" s="285"/>
      <c r="I41" s="285"/>
      <c r="J41" s="286"/>
      <c r="K41" s="286"/>
      <c r="L41" s="285"/>
      <c r="M41" s="285"/>
    </row>
    <row r="42" spans="1:26" s="287" customFormat="1">
      <c r="B42" s="285"/>
      <c r="C42" s="285"/>
      <c r="D42" s="285"/>
      <c r="E42" s="285"/>
      <c r="F42" s="285"/>
      <c r="G42" s="285"/>
      <c r="H42" s="285"/>
      <c r="I42" s="285"/>
      <c r="J42" s="286"/>
      <c r="K42" s="286"/>
      <c r="L42" s="285"/>
      <c r="M42" s="285"/>
    </row>
    <row r="43" spans="1:26" s="287" customFormat="1">
      <c r="B43" s="285"/>
      <c r="C43" s="285"/>
      <c r="D43" s="285"/>
      <c r="E43" s="285"/>
      <c r="F43" s="285"/>
      <c r="G43" s="285"/>
      <c r="H43" s="285"/>
      <c r="I43" s="285"/>
      <c r="J43" s="286"/>
      <c r="K43" s="286"/>
      <c r="L43" s="285"/>
      <c r="M43" s="285"/>
    </row>
    <row r="44" spans="1:26" s="287" customFormat="1">
      <c r="B44" s="285"/>
      <c r="C44" s="285"/>
      <c r="D44" s="285"/>
      <c r="E44" s="285"/>
      <c r="F44" s="285"/>
      <c r="G44" s="285"/>
      <c r="H44" s="285"/>
      <c r="I44" s="285"/>
      <c r="J44" s="286"/>
      <c r="K44" s="286"/>
      <c r="L44" s="285"/>
      <c r="M44" s="285"/>
    </row>
    <row r="45" spans="1:26" s="287" customFormat="1">
      <c r="B45" s="285"/>
      <c r="C45" s="285"/>
      <c r="D45" s="285"/>
      <c r="E45" s="285"/>
      <c r="F45" s="285"/>
      <c r="G45" s="285"/>
      <c r="H45" s="285"/>
      <c r="I45" s="285"/>
      <c r="J45" s="286"/>
      <c r="K45" s="286"/>
      <c r="L45" s="285"/>
      <c r="M45" s="285"/>
    </row>
    <row r="46" spans="1:26" ht="15" customHeight="1">
      <c r="A46" s="288"/>
      <c r="C46" s="288" t="s">
        <v>78</v>
      </c>
      <c r="D46" s="366"/>
      <c r="F46" s="500" t="s">
        <v>571</v>
      </c>
      <c r="G46" s="289"/>
      <c r="I46" s="290" t="s">
        <v>293</v>
      </c>
      <c r="J46" s="291"/>
      <c r="K46" s="292"/>
    </row>
    <row r="47" spans="1:26" ht="15" customHeight="1">
      <c r="A47" s="288"/>
      <c r="C47" s="288" t="s">
        <v>79</v>
      </c>
      <c r="D47" s="366"/>
      <c r="F47" s="355" t="s">
        <v>326</v>
      </c>
      <c r="G47" s="289"/>
      <c r="I47" s="290" t="s">
        <v>4</v>
      </c>
      <c r="J47" s="291"/>
      <c r="K47" s="293"/>
    </row>
    <row r="48" spans="1:26" ht="15" customHeight="1">
      <c r="A48" s="287"/>
      <c r="C48" s="366"/>
      <c r="D48" s="366"/>
      <c r="F48" s="500" t="s">
        <v>570</v>
      </c>
      <c r="G48" s="287"/>
      <c r="H48" s="287"/>
      <c r="I48" s="287"/>
      <c r="J48" s="286"/>
      <c r="K48" s="293"/>
    </row>
    <row r="49" spans="1:12" ht="15" customHeight="1">
      <c r="A49" s="294"/>
      <c r="B49" s="285"/>
      <c r="C49" s="285"/>
      <c r="D49" s="295"/>
      <c r="E49" s="295"/>
      <c r="F49" s="295"/>
      <c r="G49" s="295"/>
      <c r="H49" s="295"/>
      <c r="I49" s="295"/>
      <c r="J49" s="291"/>
      <c r="K49" s="293"/>
    </row>
    <row r="50" spans="1:12">
      <c r="B50" s="275"/>
      <c r="C50" s="275"/>
      <c r="D50" s="275"/>
      <c r="E50" s="275"/>
      <c r="I50" s="275"/>
      <c r="J50" s="275"/>
      <c r="K50" s="286"/>
      <c r="L50" s="275"/>
    </row>
    <row r="51" spans="1:12">
      <c r="B51" s="275"/>
      <c r="C51" s="275"/>
      <c r="D51" s="275"/>
      <c r="E51" s="275"/>
      <c r="F51" s="275"/>
      <c r="I51" s="275"/>
      <c r="J51" s="275"/>
      <c r="K51" s="286"/>
      <c r="L51" s="275"/>
    </row>
    <row r="52" spans="1:12">
      <c r="B52" s="275"/>
      <c r="C52" s="275"/>
      <c r="D52" s="275"/>
      <c r="E52" s="275"/>
      <c r="F52" s="275"/>
      <c r="I52" s="275"/>
      <c r="J52" s="275"/>
      <c r="K52" s="286"/>
      <c r="L52" s="275"/>
    </row>
    <row r="53" spans="1:12">
      <c r="B53" s="275"/>
      <c r="C53" s="275"/>
      <c r="D53" s="275"/>
      <c r="E53" s="275"/>
      <c r="F53" s="275"/>
      <c r="I53" s="275"/>
      <c r="J53" s="275"/>
      <c r="K53" s="286"/>
      <c r="L53" s="275"/>
    </row>
    <row r="54" spans="1:12">
      <c r="B54" s="275"/>
      <c r="C54" s="275"/>
      <c r="D54" s="275"/>
      <c r="E54" s="275"/>
      <c r="F54" s="275"/>
      <c r="I54" s="275"/>
      <c r="J54" s="275"/>
      <c r="K54" s="286"/>
      <c r="L54" s="275"/>
    </row>
    <row r="55" spans="1:12">
      <c r="B55" s="275"/>
      <c r="C55" s="275"/>
      <c r="D55" s="275"/>
      <c r="E55" s="275"/>
      <c r="F55" s="275"/>
      <c r="I55" s="275"/>
      <c r="J55" s="275"/>
      <c r="K55" s="286"/>
      <c r="L55" s="275"/>
    </row>
    <row r="56" spans="1:12">
      <c r="B56" s="275"/>
      <c r="C56" s="275"/>
      <c r="D56" s="275"/>
      <c r="E56" s="275"/>
      <c r="F56" s="275"/>
      <c r="I56" s="275"/>
      <c r="J56" s="275"/>
      <c r="K56" s="286"/>
      <c r="L56" s="275"/>
    </row>
    <row r="57" spans="1:12">
      <c r="B57" s="275"/>
      <c r="C57" s="275"/>
      <c r="D57" s="275"/>
      <c r="E57" s="275"/>
      <c r="F57" s="275"/>
      <c r="I57" s="275"/>
      <c r="J57" s="275"/>
      <c r="K57" s="286"/>
      <c r="L57" s="275"/>
    </row>
    <row r="58" spans="1:12">
      <c r="B58" s="275"/>
      <c r="C58" s="275"/>
      <c r="D58" s="275"/>
      <c r="E58" s="275"/>
      <c r="F58" s="275"/>
      <c r="I58" s="275"/>
      <c r="J58" s="275"/>
      <c r="K58" s="275"/>
      <c r="L58" s="275"/>
    </row>
    <row r="59" spans="1:12">
      <c r="B59" s="275"/>
      <c r="C59" s="275"/>
      <c r="D59" s="275"/>
      <c r="E59" s="275"/>
      <c r="F59" s="275"/>
      <c r="I59" s="275"/>
      <c r="J59" s="275"/>
      <c r="K59" s="275"/>
      <c r="L59" s="275"/>
    </row>
    <row r="60" spans="1:12">
      <c r="B60" s="275"/>
      <c r="C60" s="275"/>
      <c r="D60" s="275"/>
      <c r="E60" s="275"/>
      <c r="F60" s="275"/>
      <c r="I60" s="275"/>
      <c r="J60" s="275"/>
      <c r="K60" s="275"/>
      <c r="L60" s="275"/>
    </row>
    <row r="61" spans="1:12">
      <c r="B61" s="275"/>
      <c r="C61" s="275"/>
      <c r="D61" s="275"/>
      <c r="E61" s="275"/>
      <c r="F61" s="275"/>
      <c r="I61" s="275"/>
      <c r="J61" s="275"/>
      <c r="K61" s="275"/>
      <c r="L61" s="275"/>
    </row>
    <row r="62" spans="1:12">
      <c r="B62" s="275"/>
      <c r="C62" s="275"/>
      <c r="D62" s="275"/>
      <c r="E62" s="275"/>
      <c r="F62" s="275"/>
      <c r="I62" s="275"/>
      <c r="J62" s="275"/>
      <c r="K62" s="275"/>
      <c r="L62" s="275"/>
    </row>
    <row r="63" spans="1:12">
      <c r="B63" s="275"/>
      <c r="C63" s="275"/>
      <c r="D63" s="275"/>
      <c r="E63" s="275"/>
      <c r="F63" s="275"/>
      <c r="I63" s="275"/>
      <c r="J63" s="275"/>
      <c r="K63" s="275"/>
      <c r="L63" s="275"/>
    </row>
    <row r="64" spans="1:12">
      <c r="B64" s="275"/>
      <c r="C64" s="275"/>
      <c r="D64" s="275"/>
      <c r="E64" s="275"/>
      <c r="F64" s="275"/>
      <c r="I64" s="275"/>
      <c r="J64" s="275"/>
      <c r="K64" s="275"/>
      <c r="L64" s="275"/>
    </row>
    <row r="65" spans="2:12">
      <c r="B65" s="275"/>
      <c r="C65" s="275"/>
      <c r="D65" s="275"/>
      <c r="E65" s="275"/>
      <c r="F65" s="275"/>
      <c r="I65" s="275"/>
      <c r="J65" s="275"/>
      <c r="K65" s="275"/>
      <c r="L65" s="275"/>
    </row>
    <row r="66" spans="2:12">
      <c r="B66" s="275"/>
      <c r="C66" s="275"/>
      <c r="D66" s="275"/>
      <c r="E66" s="275"/>
      <c r="I66" s="275"/>
      <c r="J66" s="275"/>
      <c r="K66" s="275"/>
      <c r="L66" s="275"/>
    </row>
    <row r="67" spans="2:12">
      <c r="B67" s="275"/>
      <c r="C67" s="275"/>
      <c r="D67" s="275"/>
      <c r="E67" s="275"/>
      <c r="I67" s="275"/>
      <c r="J67" s="275"/>
      <c r="K67" s="275"/>
      <c r="L67" s="275"/>
    </row>
    <row r="68" spans="2:12">
      <c r="B68" s="275"/>
      <c r="C68" s="275"/>
      <c r="D68" s="275"/>
      <c r="E68" s="275"/>
      <c r="I68" s="275"/>
      <c r="J68" s="275"/>
      <c r="K68" s="275"/>
      <c r="L68" s="275"/>
    </row>
    <row r="69" spans="2:12">
      <c r="B69" s="275"/>
      <c r="C69" s="275"/>
      <c r="D69" s="275"/>
      <c r="E69" s="275"/>
      <c r="I69" s="275"/>
      <c r="J69" s="275"/>
      <c r="K69" s="275"/>
      <c r="L69" s="275"/>
    </row>
    <row r="70" spans="2:12">
      <c r="B70" s="275"/>
      <c r="C70" s="275"/>
      <c r="D70" s="275"/>
      <c r="E70" s="275"/>
      <c r="I70" s="275"/>
      <c r="J70" s="275"/>
      <c r="K70" s="275"/>
      <c r="L70" s="275"/>
    </row>
    <row r="71" spans="2:12">
      <c r="B71" s="275"/>
      <c r="C71" s="275"/>
      <c r="D71" s="275"/>
      <c r="E71" s="275"/>
      <c r="I71" s="275"/>
      <c r="J71" s="275"/>
      <c r="K71" s="275"/>
      <c r="L71" s="275"/>
    </row>
    <row r="72" spans="2:12">
      <c r="B72" s="275"/>
      <c r="C72" s="275"/>
      <c r="D72" s="275"/>
      <c r="E72" s="275"/>
      <c r="I72" s="275"/>
      <c r="J72" s="275"/>
      <c r="K72" s="275"/>
      <c r="L72" s="275"/>
    </row>
    <row r="73" spans="2:12">
      <c r="B73" s="275"/>
      <c r="C73" s="275"/>
      <c r="D73" s="275"/>
      <c r="E73" s="275"/>
      <c r="I73" s="275"/>
      <c r="J73" s="275"/>
      <c r="K73" s="275"/>
      <c r="L73" s="275"/>
    </row>
    <row r="74" spans="2:12">
      <c r="B74" s="275"/>
      <c r="C74" s="275"/>
      <c r="D74" s="275"/>
      <c r="E74" s="275"/>
      <c r="I74" s="275"/>
      <c r="J74" s="275"/>
      <c r="K74" s="275"/>
      <c r="L74" s="275"/>
    </row>
    <row r="75" spans="2:12">
      <c r="B75" s="275"/>
      <c r="C75" s="275"/>
      <c r="D75" s="275"/>
      <c r="E75" s="275"/>
      <c r="I75" s="275"/>
      <c r="J75" s="275"/>
      <c r="K75" s="275"/>
      <c r="L75" s="275"/>
    </row>
    <row r="76" spans="2:12">
      <c r="B76" s="275"/>
      <c r="C76" s="275"/>
      <c r="D76" s="275"/>
      <c r="E76" s="275"/>
      <c r="I76" s="275"/>
      <c r="J76" s="275"/>
      <c r="K76" s="275"/>
      <c r="L76" s="275"/>
    </row>
    <row r="77" spans="2:12">
      <c r="B77" s="275"/>
      <c r="C77" s="275"/>
      <c r="D77" s="275"/>
      <c r="E77" s="275"/>
      <c r="I77" s="275"/>
      <c r="J77" s="275"/>
      <c r="K77" s="275"/>
      <c r="L77" s="275"/>
    </row>
    <row r="78" spans="2:12">
      <c r="B78" s="275"/>
      <c r="C78" s="275"/>
      <c r="D78" s="275"/>
      <c r="E78" s="275"/>
      <c r="I78" s="275"/>
      <c r="J78" s="275"/>
      <c r="K78" s="275"/>
      <c r="L78" s="275"/>
    </row>
    <row r="79" spans="2:12">
      <c r="B79" s="275"/>
      <c r="C79" s="275"/>
      <c r="D79" s="275"/>
      <c r="E79" s="275"/>
      <c r="I79" s="275"/>
      <c r="J79" s="275"/>
      <c r="K79" s="275"/>
      <c r="L79" s="275"/>
    </row>
    <row r="80" spans="2:12">
      <c r="B80" s="275"/>
      <c r="C80" s="275"/>
      <c r="D80" s="275"/>
      <c r="E80" s="275"/>
      <c r="I80" s="275"/>
      <c r="J80" s="275"/>
      <c r="K80" s="275"/>
      <c r="L80" s="275"/>
    </row>
    <row r="81" spans="2:12">
      <c r="B81" s="275"/>
      <c r="C81" s="275"/>
      <c r="D81" s="275"/>
      <c r="E81" s="275"/>
      <c r="I81" s="275"/>
      <c r="J81" s="275"/>
      <c r="K81" s="275"/>
      <c r="L81" s="275"/>
    </row>
    <row r="82" spans="2:12">
      <c r="B82" s="275"/>
      <c r="C82" s="275"/>
      <c r="D82" s="275"/>
      <c r="E82" s="275"/>
      <c r="I82" s="275"/>
      <c r="J82" s="275"/>
      <c r="K82" s="275"/>
      <c r="L82" s="275"/>
    </row>
    <row r="83" spans="2:12">
      <c r="B83" s="275"/>
      <c r="C83" s="275"/>
      <c r="D83" s="275"/>
      <c r="E83" s="275"/>
      <c r="I83" s="275"/>
      <c r="J83" s="275"/>
      <c r="K83" s="275"/>
      <c r="L83" s="275"/>
    </row>
    <row r="84" spans="2:12">
      <c r="B84" s="275"/>
      <c r="C84" s="275"/>
      <c r="D84" s="275"/>
      <c r="E84" s="275"/>
      <c r="I84" s="275"/>
      <c r="J84" s="275"/>
      <c r="K84" s="275"/>
      <c r="L84" s="275"/>
    </row>
    <row r="85" spans="2:12">
      <c r="B85" s="275"/>
      <c r="C85" s="275"/>
      <c r="D85" s="275"/>
      <c r="E85" s="275"/>
      <c r="I85" s="275"/>
      <c r="J85" s="275"/>
      <c r="K85" s="275"/>
      <c r="L85" s="275"/>
    </row>
    <row r="86" spans="2:12">
      <c r="I86" s="275"/>
      <c r="J86" s="275"/>
      <c r="K86" s="275"/>
      <c r="L86" s="275"/>
    </row>
  </sheetData>
  <mergeCells count="17">
    <mergeCell ref="A9:K9"/>
    <mergeCell ref="A10:K10"/>
    <mergeCell ref="A11:K11"/>
    <mergeCell ref="A13:K13"/>
    <mergeCell ref="A15:A18"/>
    <mergeCell ref="B15:F15"/>
    <mergeCell ref="G15:J15"/>
    <mergeCell ref="K15:K18"/>
    <mergeCell ref="B16:B18"/>
    <mergeCell ref="C16:C18"/>
    <mergeCell ref="J16:J18"/>
    <mergeCell ref="D16:D18"/>
    <mergeCell ref="E16:E18"/>
    <mergeCell ref="F16:F18"/>
    <mergeCell ref="G16:G18"/>
    <mergeCell ref="H16:H18"/>
    <mergeCell ref="I16:I18"/>
  </mergeCells>
  <phoneticPr fontId="9" type="noConversion"/>
  <printOptions horizontalCentered="1"/>
  <pageMargins left="0.59055118110236227" right="0.51181102362204722" top="0.98425196850393704" bottom="0.94488188976377963" header="0.82677165354330717" footer="0.6692913385826772"/>
  <pageSetup scale="59" firstPageNumber="0" orientation="landscape" r:id="rId1"/>
  <headerFooter alignWithMargins="0">
    <oddHeader>&amp;R&amp;12&amp;UANEXO A</oddHeader>
    <oddFooter>&amp;C14</oddFooter>
  </headerFooter>
  <ignoredErrors>
    <ignoredError sqref="J35:J36 F36" formula="1"/>
  </ignoredErrors>
  <legacyDrawing r:id="rId2"/>
  <oleObjects>
    <oleObject shapeId="6145" r:id="rId3"/>
  </oleObjects>
</worksheet>
</file>

<file path=xl/worksheets/sheet7.xml><?xml version="1.0" encoding="utf-8"?>
<worksheet xmlns="http://schemas.openxmlformats.org/spreadsheetml/2006/main" xmlns:r="http://schemas.openxmlformats.org/officeDocument/2006/relationships">
  <dimension ref="A5:J41"/>
  <sheetViews>
    <sheetView topLeftCell="A25" workbookViewId="0">
      <selection activeCell="B24" sqref="B24"/>
    </sheetView>
  </sheetViews>
  <sheetFormatPr baseColWidth="10" defaultColWidth="14.85546875" defaultRowHeight="15"/>
  <cols>
    <col min="1" max="1" width="27.140625" style="49" customWidth="1"/>
    <col min="2" max="2" width="17.28515625" style="49" bestFit="1" customWidth="1"/>
    <col min="3" max="16384" width="14.85546875" style="49"/>
  </cols>
  <sheetData>
    <row r="5" spans="1:10">
      <c r="A5"/>
    </row>
    <row r="6" spans="1:10" ht="18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0" ht="18">
      <c r="A7" s="44"/>
      <c r="B7" s="44"/>
      <c r="C7" s="44"/>
      <c r="D7" s="44"/>
      <c r="E7" s="44"/>
      <c r="F7" s="44"/>
      <c r="G7" s="44"/>
      <c r="H7" s="44"/>
      <c r="I7" s="44"/>
      <c r="J7" s="44"/>
    </row>
    <row r="8" spans="1:10" ht="15.75">
      <c r="A8" s="878" t="s">
        <v>0</v>
      </c>
      <c r="B8" s="878"/>
      <c r="C8" s="878"/>
      <c r="D8" s="878"/>
      <c r="E8" s="878"/>
      <c r="F8" s="878"/>
      <c r="G8" s="878"/>
      <c r="H8" s="878"/>
      <c r="I8" s="878"/>
      <c r="J8" s="878"/>
    </row>
    <row r="9" spans="1:10">
      <c r="A9" s="879" t="s">
        <v>564</v>
      </c>
      <c r="B9" s="879"/>
      <c r="C9" s="879"/>
      <c r="D9" s="879"/>
      <c r="E9" s="879"/>
      <c r="F9" s="879"/>
      <c r="G9" s="879"/>
      <c r="H9" s="879"/>
      <c r="I9" s="879"/>
      <c r="J9" s="879"/>
    </row>
    <row r="10" spans="1:10" s="50" customFormat="1" ht="14.25" customHeight="1">
      <c r="A10" s="880" t="s">
        <v>1</v>
      </c>
      <c r="B10" s="880"/>
      <c r="C10" s="880"/>
      <c r="D10" s="880"/>
      <c r="E10" s="880"/>
      <c r="F10" s="880"/>
      <c r="G10" s="880"/>
      <c r="H10" s="880"/>
      <c r="I10" s="880"/>
      <c r="J10" s="880"/>
    </row>
    <row r="11" spans="1:10" s="50" customFormat="1" ht="14.25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s="50" customFormat="1" ht="14.25" customHeight="1">
      <c r="A12" s="878" t="s">
        <v>80</v>
      </c>
      <c r="B12" s="878"/>
      <c r="C12" s="878"/>
      <c r="D12" s="878"/>
      <c r="E12" s="878"/>
      <c r="F12" s="878"/>
      <c r="G12" s="878"/>
      <c r="H12" s="878"/>
      <c r="I12" s="878"/>
      <c r="J12" s="878"/>
    </row>
    <row r="13" spans="1:10" ht="13.5" customHeight="1"/>
    <row r="14" spans="1:10" s="51" customFormat="1" ht="18" customHeight="1">
      <c r="A14" s="877" t="s">
        <v>55</v>
      </c>
      <c r="B14" s="882" t="s">
        <v>81</v>
      </c>
      <c r="C14" s="882"/>
      <c r="D14" s="882"/>
      <c r="E14" s="882"/>
      <c r="F14" s="883" t="s">
        <v>82</v>
      </c>
      <c r="G14" s="883"/>
      <c r="H14" s="883"/>
      <c r="I14" s="883"/>
      <c r="J14" s="881" t="s">
        <v>58</v>
      </c>
    </row>
    <row r="15" spans="1:10" s="51" customFormat="1" ht="15" customHeight="1">
      <c r="A15" s="877"/>
      <c r="B15" s="881" t="s">
        <v>59</v>
      </c>
      <c r="C15" s="877" t="s">
        <v>83</v>
      </c>
      <c r="D15" s="877" t="s">
        <v>84</v>
      </c>
      <c r="E15" s="881" t="s">
        <v>85</v>
      </c>
      <c r="F15" s="881" t="s">
        <v>86</v>
      </c>
      <c r="G15" s="877" t="s">
        <v>87</v>
      </c>
      <c r="H15" s="877" t="s">
        <v>61</v>
      </c>
      <c r="I15" s="881" t="s">
        <v>88</v>
      </c>
      <c r="J15" s="881"/>
    </row>
    <row r="16" spans="1:10" s="51" customFormat="1" ht="15.75">
      <c r="A16" s="877"/>
      <c r="B16" s="881"/>
      <c r="C16" s="877"/>
      <c r="D16" s="877"/>
      <c r="E16" s="881"/>
      <c r="F16" s="881"/>
      <c r="G16" s="877"/>
      <c r="H16" s="877"/>
      <c r="I16" s="881"/>
      <c r="J16" s="881"/>
    </row>
    <row r="17" spans="1:10" s="51" customFormat="1" ht="15.75">
      <c r="A17" s="877"/>
      <c r="B17" s="881"/>
      <c r="C17" s="877"/>
      <c r="D17" s="877"/>
      <c r="E17" s="881"/>
      <c r="F17" s="881"/>
      <c r="G17" s="877"/>
      <c r="H17" s="877"/>
      <c r="I17" s="881"/>
      <c r="J17" s="881"/>
    </row>
    <row r="18" spans="1:10">
      <c r="A18" s="583" t="s">
        <v>246</v>
      </c>
      <c r="B18" s="584">
        <v>244053606</v>
      </c>
      <c r="C18" s="584">
        <v>118226955</v>
      </c>
      <c r="D18" s="584">
        <v>0</v>
      </c>
      <c r="E18" s="584">
        <f>B18+C18-D18</f>
        <v>362280561</v>
      </c>
      <c r="F18" s="584">
        <v>0</v>
      </c>
      <c r="G18" s="584">
        <v>85750354</v>
      </c>
      <c r="H18" s="584">
        <v>0</v>
      </c>
      <c r="I18" s="584">
        <f>F18+G18-H18</f>
        <v>85750354</v>
      </c>
      <c r="J18" s="584">
        <f>E18-I18</f>
        <v>276530207</v>
      </c>
    </row>
    <row r="19" spans="1:10">
      <c r="A19" s="585"/>
      <c r="B19" s="586"/>
      <c r="C19" s="586"/>
      <c r="D19" s="586"/>
      <c r="E19" s="586"/>
      <c r="F19" s="586"/>
      <c r="G19" s="586"/>
      <c r="H19" s="586"/>
      <c r="I19" s="586"/>
      <c r="J19" s="586"/>
    </row>
    <row r="20" spans="1:10">
      <c r="A20" s="585"/>
      <c r="B20" s="586"/>
      <c r="C20" s="586"/>
      <c r="D20" s="586"/>
      <c r="E20" s="586"/>
      <c r="F20" s="586"/>
      <c r="G20" s="586"/>
      <c r="H20" s="586"/>
      <c r="I20" s="586"/>
      <c r="J20" s="586"/>
    </row>
    <row r="21" spans="1:10">
      <c r="A21" s="585"/>
      <c r="B21" s="586"/>
      <c r="C21" s="586"/>
      <c r="D21" s="586"/>
      <c r="E21" s="586"/>
      <c r="F21" s="586"/>
      <c r="G21" s="586"/>
      <c r="H21" s="586"/>
      <c r="I21" s="586"/>
      <c r="J21" s="586"/>
    </row>
    <row r="22" spans="1:10">
      <c r="A22" s="585"/>
      <c r="B22" s="586"/>
      <c r="C22" s="586"/>
      <c r="D22" s="586"/>
      <c r="E22" s="586"/>
      <c r="F22" s="586"/>
      <c r="G22" s="586"/>
      <c r="H22" s="586"/>
      <c r="I22" s="586"/>
      <c r="J22" s="586"/>
    </row>
    <row r="23" spans="1:10">
      <c r="A23" s="585"/>
      <c r="B23" s="586"/>
      <c r="C23" s="586"/>
      <c r="D23" s="586"/>
      <c r="E23" s="586"/>
      <c r="F23" s="586"/>
      <c r="G23" s="586"/>
      <c r="H23" s="586"/>
      <c r="I23" s="586"/>
      <c r="J23" s="586"/>
    </row>
    <row r="24" spans="1:10">
      <c r="A24" s="585"/>
      <c r="B24" s="586"/>
      <c r="C24" s="586"/>
      <c r="D24" s="586"/>
      <c r="E24" s="586"/>
      <c r="F24" s="586"/>
      <c r="G24" s="586"/>
      <c r="H24" s="586"/>
      <c r="I24" s="586"/>
      <c r="J24" s="586"/>
    </row>
    <row r="25" spans="1:10">
      <c r="A25" s="585"/>
      <c r="B25" s="586"/>
      <c r="C25" s="586"/>
      <c r="D25" s="586"/>
      <c r="E25" s="586"/>
      <c r="F25" s="586"/>
      <c r="G25" s="586"/>
      <c r="H25" s="586"/>
      <c r="I25" s="586"/>
      <c r="J25" s="586"/>
    </row>
    <row r="26" spans="1:10">
      <c r="A26" s="585"/>
      <c r="B26" s="586"/>
      <c r="C26" s="586"/>
      <c r="D26" s="586"/>
      <c r="E26" s="586"/>
      <c r="F26" s="586"/>
      <c r="G26" s="586"/>
      <c r="H26" s="586"/>
      <c r="I26" s="586"/>
      <c r="J26" s="586"/>
    </row>
    <row r="27" spans="1:10">
      <c r="A27" s="585"/>
      <c r="B27" s="586"/>
      <c r="C27" s="586"/>
      <c r="D27" s="586"/>
      <c r="E27" s="586"/>
      <c r="F27" s="586"/>
      <c r="G27" s="586"/>
      <c r="H27" s="586"/>
      <c r="I27" s="586"/>
      <c r="J27" s="586"/>
    </row>
    <row r="28" spans="1:10">
      <c r="A28" s="587"/>
      <c r="B28" s="588"/>
      <c r="C28" s="588"/>
      <c r="D28" s="588"/>
      <c r="E28" s="588"/>
      <c r="F28" s="588"/>
      <c r="G28" s="588"/>
      <c r="H28" s="588"/>
      <c r="I28" s="588"/>
      <c r="J28" s="588"/>
    </row>
    <row r="29" spans="1:10" s="52" customFormat="1" ht="23.1" customHeight="1">
      <c r="A29" s="296" t="s">
        <v>566</v>
      </c>
      <c r="B29" s="589">
        <f>SUM(B18:B28)</f>
        <v>244053606</v>
      </c>
      <c r="C29" s="589">
        <f>SUM(C18:C28)</f>
        <v>118226955</v>
      </c>
      <c r="D29" s="589">
        <f>SUM(D18:D28)</f>
        <v>0</v>
      </c>
      <c r="E29" s="589">
        <f>SUM(E18:E28)</f>
        <v>362280561</v>
      </c>
      <c r="F29" s="590">
        <v>0</v>
      </c>
      <c r="G29" s="589">
        <f>SUM(G18:G28)</f>
        <v>85750354</v>
      </c>
      <c r="H29" s="589">
        <f>SUM(H18:H28)</f>
        <v>0</v>
      </c>
      <c r="I29" s="589">
        <f>SUM(I18:I28)</f>
        <v>85750354</v>
      </c>
      <c r="J29" s="589">
        <f>SUM(J18:J28)</f>
        <v>276530207</v>
      </c>
    </row>
    <row r="30" spans="1:10" s="52" customFormat="1" ht="23.1" customHeight="1">
      <c r="A30" s="296" t="s">
        <v>330</v>
      </c>
      <c r="B30" s="589">
        <v>17082835</v>
      </c>
      <c r="C30" s="589">
        <v>428548894</v>
      </c>
      <c r="D30" s="589">
        <f>SUM(D19:D29)</f>
        <v>0</v>
      </c>
      <c r="E30" s="590">
        <f>B30+C30-D30</f>
        <v>445631729</v>
      </c>
      <c r="F30" s="590">
        <v>0</v>
      </c>
      <c r="G30" s="589">
        <v>45518492</v>
      </c>
      <c r="H30" s="589">
        <f>SUM(H19:H29)</f>
        <v>0</v>
      </c>
      <c r="I30" s="589">
        <f>G30-H30</f>
        <v>45518492</v>
      </c>
      <c r="J30" s="590">
        <f>E30-I30</f>
        <v>400113237</v>
      </c>
    </row>
    <row r="31" spans="1:10">
      <c r="A31" s="53"/>
      <c r="B31" s="165"/>
      <c r="C31" s="165"/>
      <c r="D31" s="165"/>
      <c r="E31" s="165"/>
      <c r="F31" s="165"/>
      <c r="G31" s="165"/>
      <c r="H31" s="165"/>
      <c r="I31" s="165"/>
      <c r="J31" s="165"/>
    </row>
    <row r="32" spans="1:10">
      <c r="A32" s="157"/>
      <c r="B32" s="166"/>
      <c r="C32" s="166"/>
      <c r="D32" s="166"/>
      <c r="E32" s="166"/>
      <c r="F32" s="166"/>
      <c r="G32" s="166"/>
      <c r="H32" s="166"/>
      <c r="I32" s="166"/>
      <c r="J32" s="166"/>
    </row>
    <row r="33" spans="1:10">
      <c r="A33" s="54"/>
      <c r="B33" s="166"/>
      <c r="C33" s="166"/>
      <c r="D33" s="166"/>
      <c r="E33" s="166"/>
      <c r="F33" s="166"/>
      <c r="G33" s="166"/>
      <c r="H33" s="166"/>
      <c r="I33" s="166"/>
      <c r="J33" s="166"/>
    </row>
    <row r="34" spans="1:10">
      <c r="A34" s="54"/>
      <c r="B34" s="166"/>
      <c r="C34" s="166"/>
      <c r="D34" s="166"/>
      <c r="E34" s="166"/>
      <c r="F34" s="166"/>
      <c r="G34" s="166"/>
      <c r="H34" s="166"/>
      <c r="I34" s="166"/>
      <c r="J34" s="166"/>
    </row>
    <row r="35" spans="1:10">
      <c r="A35" s="54"/>
      <c r="B35" s="166"/>
      <c r="C35" s="166"/>
      <c r="D35" s="166"/>
      <c r="E35" s="166"/>
      <c r="F35" s="166"/>
      <c r="G35" s="166"/>
      <c r="H35" s="166"/>
      <c r="I35" s="166"/>
      <c r="J35" s="166"/>
    </row>
    <row r="36" spans="1:10">
      <c r="A36" s="54"/>
      <c r="B36" s="166"/>
      <c r="C36" s="166"/>
      <c r="D36" s="166"/>
      <c r="E36" s="166"/>
      <c r="F36" s="166"/>
      <c r="G36" s="166"/>
      <c r="H36" s="166"/>
      <c r="I36" s="166"/>
      <c r="J36" s="166"/>
    </row>
    <row r="37" spans="1:10" s="50" customFormat="1" ht="15" customHeight="1">
      <c r="A37" s="55"/>
      <c r="B37" s="167" t="s">
        <v>78</v>
      </c>
      <c r="C37" s="120"/>
      <c r="D37" s="120"/>
      <c r="E37" s="500" t="s">
        <v>571</v>
      </c>
      <c r="F37" s="120"/>
      <c r="G37" s="120"/>
      <c r="H37" s="264" t="s">
        <v>293</v>
      </c>
      <c r="I37" s="121"/>
      <c r="J37" s="121"/>
    </row>
    <row r="38" spans="1:10" s="50" customFormat="1" ht="15" customHeight="1">
      <c r="A38" s="55"/>
      <c r="B38" s="55" t="s">
        <v>89</v>
      </c>
      <c r="C38" s="45"/>
      <c r="D38" s="45"/>
      <c r="E38" s="355" t="s">
        <v>326</v>
      </c>
      <c r="F38" s="56"/>
      <c r="G38" s="56"/>
      <c r="H38" s="264" t="s">
        <v>4</v>
      </c>
      <c r="I38" s="58"/>
      <c r="J38" s="58"/>
    </row>
    <row r="39" spans="1:10" s="50" customFormat="1" ht="15" customHeight="1">
      <c r="A39" s="55"/>
      <c r="B39" s="59"/>
      <c r="C39" s="45"/>
      <c r="D39" s="45"/>
      <c r="E39" s="500" t="s">
        <v>570</v>
      </c>
      <c r="F39" s="59"/>
      <c r="G39" s="59"/>
      <c r="H39" s="59"/>
      <c r="I39" s="59"/>
      <c r="J39" s="59"/>
    </row>
    <row r="40" spans="1:10" s="50" customFormat="1" ht="15" customHeight="1">
      <c r="A40" s="55"/>
      <c r="B40" s="60"/>
      <c r="C40" s="61"/>
      <c r="D40" s="61"/>
      <c r="E40" s="58"/>
      <c r="F40" s="58"/>
      <c r="G40" s="58"/>
      <c r="H40" s="58"/>
      <c r="I40" s="58"/>
      <c r="J40" s="58"/>
    </row>
    <row r="41" spans="1:10" s="50" customFormat="1" ht="15" customHeight="1">
      <c r="A41" s="62"/>
      <c r="B41" s="63"/>
      <c r="C41" s="63"/>
      <c r="D41" s="63"/>
      <c r="E41" s="63"/>
      <c r="F41" s="63"/>
      <c r="G41" s="63"/>
      <c r="H41" s="63"/>
      <c r="I41" s="63"/>
      <c r="J41" s="63"/>
    </row>
  </sheetData>
  <mergeCells count="16">
    <mergeCell ref="G15:G17"/>
    <mergeCell ref="A8:J8"/>
    <mergeCell ref="A9:J9"/>
    <mergeCell ref="A10:J10"/>
    <mergeCell ref="A12:J12"/>
    <mergeCell ref="H15:H17"/>
    <mergeCell ref="I15:I17"/>
    <mergeCell ref="A14:A17"/>
    <mergeCell ref="B14:E14"/>
    <mergeCell ref="F14:I14"/>
    <mergeCell ref="J14:J17"/>
    <mergeCell ref="B15:B17"/>
    <mergeCell ref="C15:C17"/>
    <mergeCell ref="D15:D17"/>
    <mergeCell ref="E15:E17"/>
    <mergeCell ref="F15:F17"/>
  </mergeCells>
  <phoneticPr fontId="9" type="noConversion"/>
  <printOptions horizontalCentered="1"/>
  <pageMargins left="0.15748031496062992" right="0.15748031496062992" top="0.59055118110236227" bottom="0.98425196850393704" header="0.59055118110236227" footer="0.78740157480314965"/>
  <pageSetup scale="75" firstPageNumber="0" orientation="landscape" horizontalDpi="300" verticalDpi="300" r:id="rId1"/>
  <headerFooter alignWithMargins="0">
    <oddHeader>&amp;R&amp;12&amp;UANEXO B</oddHeader>
    <oddFooter>&amp;C15</oddFooter>
  </headerFooter>
  <legacyDrawing r:id="rId2"/>
  <oleObjects>
    <oleObject shapeId="7169" r:id="rId3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2:M41"/>
  <sheetViews>
    <sheetView topLeftCell="A25" zoomScale="90" zoomScaleNormal="90" workbookViewId="0">
      <selection activeCell="G21" sqref="G21"/>
    </sheetView>
  </sheetViews>
  <sheetFormatPr baseColWidth="10" defaultColWidth="14.85546875" defaultRowHeight="15"/>
  <cols>
    <col min="1" max="1" width="24" style="367" customWidth="1"/>
    <col min="2" max="2" width="10.85546875" style="367" customWidth="1"/>
    <col min="3" max="3" width="11.7109375" style="368" customWidth="1"/>
    <col min="4" max="4" width="11.42578125" style="368" customWidth="1"/>
    <col min="5" max="5" width="15.5703125" style="368" customWidth="1"/>
    <col min="6" max="6" width="15.140625" style="368" customWidth="1"/>
    <col min="7" max="7" width="13.140625" style="368" customWidth="1"/>
    <col min="8" max="8" width="9" style="368" customWidth="1"/>
    <col min="9" max="9" width="11" style="368" customWidth="1"/>
    <col min="10" max="10" width="22.28515625" style="368" customWidth="1"/>
    <col min="11" max="11" width="18" style="368" customWidth="1"/>
    <col min="12" max="12" width="18.140625" style="368" customWidth="1"/>
    <col min="13" max="13" width="19.5703125" style="368" customWidth="1"/>
    <col min="14" max="16384" width="14.85546875" style="367"/>
  </cols>
  <sheetData>
    <row r="2" spans="1:13">
      <c r="A2" s="212"/>
    </row>
    <row r="5" spans="1:13" s="370" customFormat="1" ht="18">
      <c r="A5" s="369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</row>
    <row r="6" spans="1:13" s="261" customFormat="1" ht="12.75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1:13" ht="15.75">
      <c r="A7" s="892" t="s">
        <v>0</v>
      </c>
      <c r="B7" s="892"/>
      <c r="C7" s="892"/>
      <c r="D7" s="892"/>
      <c r="E7" s="892"/>
      <c r="F7" s="892"/>
      <c r="G7" s="892"/>
      <c r="H7" s="892"/>
      <c r="I7" s="892"/>
      <c r="J7" s="892"/>
      <c r="K7" s="892"/>
      <c r="L7" s="892"/>
      <c r="M7" s="892"/>
    </row>
    <row r="8" spans="1:13">
      <c r="A8" s="874" t="s">
        <v>564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  <c r="M8" s="874"/>
    </row>
    <row r="9" spans="1:13" s="261" customFormat="1" ht="14.25" customHeight="1">
      <c r="A9" s="893" t="s">
        <v>1</v>
      </c>
      <c r="B9" s="893"/>
      <c r="C9" s="893"/>
      <c r="D9" s="893"/>
      <c r="E9" s="893"/>
      <c r="F9" s="893"/>
      <c r="G9" s="893"/>
      <c r="H9" s="893"/>
      <c r="I9" s="893"/>
      <c r="J9" s="893"/>
      <c r="K9" s="893"/>
      <c r="L9" s="893"/>
      <c r="M9" s="893"/>
    </row>
    <row r="10" spans="1:13" s="261" customFormat="1" ht="14.25" customHeight="1">
      <c r="A10" s="371"/>
      <c r="B10" s="371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</row>
    <row r="11" spans="1:13" s="261" customFormat="1" ht="14.25" customHeight="1">
      <c r="A11" s="892" t="s">
        <v>90</v>
      </c>
      <c r="B11" s="892"/>
      <c r="C11" s="892"/>
      <c r="D11" s="892"/>
      <c r="E11" s="892"/>
      <c r="F11" s="892"/>
      <c r="G11" s="892"/>
      <c r="H11" s="892"/>
      <c r="I11" s="892"/>
      <c r="J11" s="892"/>
      <c r="K11" s="892"/>
      <c r="L11" s="892"/>
      <c r="M11" s="892"/>
    </row>
    <row r="12" spans="1:13" s="261" customFormat="1" ht="14.25" customHeight="1">
      <c r="A12" s="892" t="s">
        <v>91</v>
      </c>
      <c r="B12" s="892"/>
      <c r="C12" s="892"/>
      <c r="D12" s="892"/>
      <c r="E12" s="892"/>
      <c r="F12" s="892"/>
      <c r="G12" s="892"/>
      <c r="H12" s="892"/>
      <c r="I12" s="892"/>
      <c r="J12" s="892"/>
      <c r="K12" s="892"/>
      <c r="L12" s="892"/>
      <c r="M12" s="892"/>
    </row>
    <row r="13" spans="1:13" ht="15.75">
      <c r="A13" s="373"/>
      <c r="B13" s="374"/>
      <c r="C13" s="375"/>
      <c r="D13" s="375"/>
      <c r="E13" s="375"/>
      <c r="F13" s="375"/>
      <c r="G13" s="375"/>
      <c r="H13" s="375"/>
      <c r="I13" s="375"/>
      <c r="J13" s="375"/>
      <c r="K13" s="375"/>
    </row>
    <row r="14" spans="1:13" ht="15" customHeight="1">
      <c r="A14" s="891" t="s">
        <v>92</v>
      </c>
      <c r="B14" s="888" t="s">
        <v>93</v>
      </c>
      <c r="C14" s="886" t="s">
        <v>94</v>
      </c>
      <c r="D14" s="889" t="s">
        <v>95</v>
      </c>
      <c r="E14" s="886" t="s">
        <v>96</v>
      </c>
      <c r="F14" s="886" t="s">
        <v>240</v>
      </c>
      <c r="G14" s="886" t="s">
        <v>97</v>
      </c>
      <c r="H14" s="890" t="s">
        <v>98</v>
      </c>
      <c r="I14" s="886" t="s">
        <v>99</v>
      </c>
      <c r="J14" s="886"/>
      <c r="K14" s="886"/>
      <c r="L14" s="886"/>
      <c r="M14" s="886"/>
    </row>
    <row r="15" spans="1:13" ht="15" customHeight="1">
      <c r="A15" s="891"/>
      <c r="B15" s="888"/>
      <c r="C15" s="886"/>
      <c r="D15" s="889"/>
      <c r="E15" s="886"/>
      <c r="F15" s="886"/>
      <c r="G15" s="886"/>
      <c r="H15" s="890"/>
      <c r="I15" s="885" t="s">
        <v>100</v>
      </c>
      <c r="J15" s="886" t="s">
        <v>101</v>
      </c>
      <c r="K15" s="886" t="s">
        <v>225</v>
      </c>
      <c r="L15" s="887" t="s">
        <v>567</v>
      </c>
      <c r="M15" s="887"/>
    </row>
    <row r="16" spans="1:13">
      <c r="A16" s="891"/>
      <c r="B16" s="888"/>
      <c r="C16" s="886"/>
      <c r="D16" s="889"/>
      <c r="E16" s="886"/>
      <c r="F16" s="886"/>
      <c r="G16" s="886"/>
      <c r="H16" s="890"/>
      <c r="I16" s="885"/>
      <c r="J16" s="886"/>
      <c r="K16" s="886"/>
      <c r="L16" s="889" t="s">
        <v>102</v>
      </c>
      <c r="M16" s="886" t="s">
        <v>8</v>
      </c>
    </row>
    <row r="17" spans="1:13" ht="15.75">
      <c r="A17" s="591" t="s">
        <v>103</v>
      </c>
      <c r="B17" s="888"/>
      <c r="C17" s="886"/>
      <c r="D17" s="889"/>
      <c r="E17" s="886"/>
      <c r="F17" s="886"/>
      <c r="G17" s="886"/>
      <c r="H17" s="890"/>
      <c r="I17" s="885"/>
      <c r="J17" s="886"/>
      <c r="K17" s="886"/>
      <c r="L17" s="889"/>
      <c r="M17" s="886"/>
    </row>
    <row r="18" spans="1:13">
      <c r="A18" s="585"/>
      <c r="B18" s="585"/>
      <c r="C18" s="592"/>
      <c r="D18" s="592"/>
      <c r="E18" s="592"/>
      <c r="F18" s="592"/>
      <c r="G18" s="592"/>
      <c r="H18" s="592"/>
      <c r="I18" s="593"/>
      <c r="J18" s="593"/>
      <c r="K18" s="593"/>
      <c r="L18" s="593"/>
      <c r="M18" s="593"/>
    </row>
    <row r="19" spans="1:13">
      <c r="A19" s="594" t="s">
        <v>104</v>
      </c>
      <c r="B19" s="585"/>
      <c r="C19" s="592"/>
      <c r="D19" s="592"/>
      <c r="E19" s="592"/>
      <c r="F19" s="592"/>
      <c r="G19" s="592"/>
      <c r="H19" s="592"/>
      <c r="I19" s="592"/>
      <c r="J19" s="592"/>
      <c r="K19" s="592"/>
      <c r="L19" s="592"/>
      <c r="M19" s="592"/>
    </row>
    <row r="20" spans="1:13" ht="15.75">
      <c r="A20" s="595"/>
      <c r="B20" s="884" t="s">
        <v>105</v>
      </c>
      <c r="C20" s="884"/>
      <c r="D20" s="884"/>
      <c r="E20" s="884"/>
      <c r="F20" s="884"/>
      <c r="G20" s="884"/>
      <c r="H20" s="884"/>
      <c r="I20" s="884"/>
      <c r="J20" s="884"/>
      <c r="K20" s="884"/>
      <c r="L20" s="884"/>
      <c r="M20" s="884"/>
    </row>
    <row r="21" spans="1:13">
      <c r="A21" s="585"/>
      <c r="B21" s="587"/>
      <c r="C21" s="596"/>
      <c r="D21" s="596"/>
      <c r="E21" s="596"/>
      <c r="F21" s="596"/>
      <c r="G21" s="596"/>
      <c r="H21" s="596"/>
      <c r="I21" s="596"/>
      <c r="J21" s="596"/>
      <c r="K21" s="596"/>
      <c r="L21" s="596"/>
      <c r="M21" s="596"/>
    </row>
    <row r="22" spans="1:13" s="376" customFormat="1" ht="23.1" customHeight="1">
      <c r="A22" s="597" t="s">
        <v>566</v>
      </c>
      <c r="B22" s="598"/>
      <c r="C22" s="599"/>
      <c r="D22" s="599"/>
      <c r="E22" s="599"/>
      <c r="F22" s="599"/>
      <c r="G22" s="599"/>
      <c r="H22" s="599"/>
      <c r="I22" s="599"/>
      <c r="J22" s="599"/>
      <c r="K22" s="599"/>
      <c r="L22" s="599"/>
      <c r="M22" s="599"/>
    </row>
    <row r="23" spans="1:13" s="376" customFormat="1" ht="23.1" customHeight="1">
      <c r="A23" s="597" t="s">
        <v>330</v>
      </c>
      <c r="B23" s="600"/>
      <c r="C23" s="601"/>
      <c r="D23" s="601"/>
      <c r="E23" s="601"/>
      <c r="F23" s="601"/>
      <c r="G23" s="601"/>
      <c r="H23" s="601"/>
      <c r="I23" s="601"/>
      <c r="J23" s="601"/>
      <c r="K23" s="601"/>
      <c r="L23" s="601"/>
      <c r="M23" s="601"/>
    </row>
    <row r="24" spans="1:13" s="376" customFormat="1" ht="23.1" customHeight="1">
      <c r="A24" s="602" t="s">
        <v>106</v>
      </c>
      <c r="B24" s="603"/>
      <c r="C24" s="604"/>
      <c r="D24" s="604"/>
      <c r="E24" s="604"/>
      <c r="F24" s="604"/>
      <c r="G24" s="604"/>
      <c r="H24" s="604"/>
      <c r="I24" s="604"/>
      <c r="J24" s="605" t="s">
        <v>291</v>
      </c>
      <c r="K24" s="604"/>
      <c r="L24" s="604"/>
      <c r="M24" s="604"/>
    </row>
    <row r="25" spans="1:13" ht="18" customHeight="1">
      <c r="A25" s="606" t="s">
        <v>269</v>
      </c>
      <c r="B25" s="606" t="s">
        <v>270</v>
      </c>
      <c r="C25" s="607">
        <v>5000000</v>
      </c>
      <c r="D25" s="607">
        <v>10</v>
      </c>
      <c r="E25" s="608">
        <f>C25*D25</f>
        <v>50000000</v>
      </c>
      <c r="F25" s="607">
        <v>0</v>
      </c>
      <c r="G25" s="607">
        <v>41625540</v>
      </c>
      <c r="H25" s="604" t="s">
        <v>271</v>
      </c>
      <c r="I25" s="609"/>
      <c r="J25" s="610" t="s">
        <v>292</v>
      </c>
      <c r="K25" s="611">
        <f>17780000000+961844683</f>
        <v>18741844683</v>
      </c>
      <c r="L25" s="611">
        <f>(-2280428171-1659374315)</f>
        <v>-3939802486</v>
      </c>
      <c r="M25" s="611">
        <f>K25+L25</f>
        <v>14802042197</v>
      </c>
    </row>
    <row r="26" spans="1:13">
      <c r="A26" s="585"/>
      <c r="B26" s="587"/>
      <c r="C26" s="612"/>
      <c r="D26" s="612"/>
      <c r="E26" s="612"/>
      <c r="F26" s="612"/>
      <c r="G26" s="612"/>
      <c r="H26" s="612"/>
      <c r="I26" s="613"/>
      <c r="J26" s="612"/>
      <c r="K26" s="612"/>
      <c r="L26" s="614"/>
      <c r="M26" s="614"/>
    </row>
    <row r="27" spans="1:13" s="376" customFormat="1" ht="23.1" customHeight="1">
      <c r="A27" s="597" t="s">
        <v>566</v>
      </c>
      <c r="B27" s="598"/>
      <c r="C27" s="615">
        <f>SUM(C25:C26)</f>
        <v>5000000</v>
      </c>
      <c r="D27" s="615">
        <v>0</v>
      </c>
      <c r="E27" s="615">
        <f>SUM(E25:E26)</f>
        <v>50000000</v>
      </c>
      <c r="F27" s="615">
        <f>SUM(F25:F26)</f>
        <v>0</v>
      </c>
      <c r="G27" s="615">
        <f>SUM(G25:G26)</f>
        <v>41625540</v>
      </c>
      <c r="H27" s="616">
        <f>SUM(H26:H26)</f>
        <v>0</v>
      </c>
      <c r="I27" s="617"/>
      <c r="J27" s="615"/>
      <c r="K27" s="618">
        <f>K25</f>
        <v>18741844683</v>
      </c>
      <c r="L27" s="618">
        <f t="shared" ref="L27:M27" si="0">L25</f>
        <v>-3939802486</v>
      </c>
      <c r="M27" s="618">
        <f t="shared" si="0"/>
        <v>14802042197</v>
      </c>
    </row>
    <row r="28" spans="1:13" s="376" customFormat="1" ht="23.1" customHeight="1">
      <c r="A28" s="597" t="s">
        <v>330</v>
      </c>
      <c r="B28" s="598"/>
      <c r="C28" s="615">
        <v>5000000</v>
      </c>
      <c r="D28" s="615">
        <v>10</v>
      </c>
      <c r="E28" s="615">
        <f>C28*D28</f>
        <v>50000000</v>
      </c>
      <c r="F28" s="615">
        <v>0</v>
      </c>
      <c r="G28" s="615">
        <v>42779081</v>
      </c>
      <c r="H28" s="616">
        <v>0</v>
      </c>
      <c r="I28" s="617">
        <v>0</v>
      </c>
      <c r="J28" s="615"/>
      <c r="K28" s="618">
        <v>14925163123</v>
      </c>
      <c r="L28" s="618">
        <v>-2280428171</v>
      </c>
      <c r="M28" s="618">
        <v>12644734952</v>
      </c>
    </row>
    <row r="29" spans="1:13">
      <c r="A29" s="377"/>
      <c r="B29" s="377"/>
      <c r="C29" s="378"/>
      <c r="D29" s="378"/>
      <c r="E29" s="378"/>
      <c r="F29" s="378"/>
      <c r="G29" s="378"/>
      <c r="H29" s="378"/>
      <c r="I29" s="378"/>
      <c r="J29" s="378"/>
      <c r="K29" s="378"/>
      <c r="L29" s="378"/>
      <c r="M29" s="378"/>
    </row>
    <row r="30" spans="1:13">
      <c r="A30" s="379"/>
      <c r="B30" s="379"/>
      <c r="C30" s="380"/>
      <c r="D30" s="380"/>
      <c r="E30" s="380"/>
      <c r="F30" s="380"/>
      <c r="G30" s="380"/>
      <c r="H30" s="380"/>
      <c r="I30" s="380"/>
      <c r="J30" s="380"/>
      <c r="K30" s="380"/>
      <c r="L30" s="380"/>
      <c r="M30" s="380"/>
    </row>
    <row r="31" spans="1:13">
      <c r="A31" s="257"/>
      <c r="B31" s="379"/>
      <c r="C31" s="380"/>
      <c r="D31" s="380"/>
      <c r="E31" s="380"/>
      <c r="F31" s="380"/>
      <c r="G31" s="380"/>
      <c r="H31" s="380"/>
      <c r="I31" s="380"/>
      <c r="J31" s="380"/>
      <c r="K31" s="380"/>
      <c r="L31" s="380"/>
      <c r="M31" s="380"/>
    </row>
    <row r="32" spans="1:13">
      <c r="A32" s="379"/>
      <c r="B32" s="379"/>
      <c r="C32" s="380"/>
      <c r="D32" s="380"/>
      <c r="E32" s="380"/>
      <c r="F32" s="380"/>
      <c r="G32" s="380"/>
      <c r="H32" s="380"/>
      <c r="I32" s="380"/>
      <c r="J32" s="380"/>
      <c r="K32" s="380"/>
      <c r="L32" s="380"/>
      <c r="M32" s="380"/>
    </row>
    <row r="33" spans="1:13">
      <c r="A33" s="379"/>
      <c r="B33" s="379"/>
      <c r="C33" s="380"/>
      <c r="D33" s="380"/>
      <c r="E33" s="380"/>
      <c r="F33" s="380"/>
      <c r="G33" s="380"/>
      <c r="H33" s="380"/>
      <c r="I33" s="380"/>
      <c r="J33" s="380"/>
      <c r="K33" s="380"/>
      <c r="L33" s="380"/>
      <c r="M33" s="380"/>
    </row>
    <row r="34" spans="1:13">
      <c r="A34" s="379"/>
      <c r="B34" s="379"/>
      <c r="C34" s="380"/>
      <c r="D34" s="380"/>
      <c r="E34" s="380"/>
      <c r="F34" s="380"/>
      <c r="G34" s="380"/>
      <c r="H34" s="380"/>
      <c r="I34" s="380"/>
      <c r="J34" s="380"/>
      <c r="K34" s="380"/>
      <c r="L34" s="380"/>
      <c r="M34" s="380"/>
    </row>
    <row r="35" spans="1:13">
      <c r="A35" s="379"/>
      <c r="B35" s="379"/>
      <c r="C35" s="380"/>
      <c r="D35" s="380"/>
      <c r="E35" s="380"/>
      <c r="F35" s="380"/>
      <c r="G35" s="380"/>
      <c r="H35" s="380"/>
      <c r="I35" s="380"/>
      <c r="J35" s="380"/>
      <c r="K35" s="380"/>
      <c r="L35" s="380"/>
      <c r="M35" s="380"/>
    </row>
    <row r="36" spans="1:13" s="258" customFormat="1" ht="15" customHeight="1">
      <c r="L36" s="66"/>
      <c r="M36" s="381"/>
    </row>
    <row r="37" spans="1:13" s="258" customFormat="1" ht="15" customHeight="1">
      <c r="L37" s="67"/>
      <c r="M37" s="381"/>
    </row>
    <row r="38" spans="1:13" s="258" customFormat="1" ht="15" customHeight="1">
      <c r="L38" s="381"/>
      <c r="M38" s="381"/>
    </row>
    <row r="39" spans="1:13" s="258" customFormat="1" ht="15" customHeight="1">
      <c r="A39" s="382"/>
      <c r="B39" s="382"/>
      <c r="C39" s="383" t="s">
        <v>78</v>
      </c>
      <c r="D39" s="65"/>
      <c r="E39" s="384"/>
      <c r="F39" s="384"/>
      <c r="G39" s="500" t="s">
        <v>571</v>
      </c>
      <c r="H39" s="384"/>
      <c r="I39" s="384"/>
      <c r="J39" s="384"/>
      <c r="K39" s="264" t="s">
        <v>293</v>
      </c>
      <c r="L39" s="381"/>
      <c r="M39" s="381"/>
    </row>
    <row r="40" spans="1:13" s="258" customFormat="1" ht="15" customHeight="1">
      <c r="A40" s="382"/>
      <c r="B40" s="382"/>
      <c r="C40" s="383" t="s">
        <v>79</v>
      </c>
      <c r="D40" s="65"/>
      <c r="E40" s="384"/>
      <c r="F40" s="384"/>
      <c r="G40" s="355" t="s">
        <v>326</v>
      </c>
      <c r="H40" s="384"/>
      <c r="I40" s="384"/>
      <c r="J40" s="384"/>
      <c r="K40" s="264" t="s">
        <v>4</v>
      </c>
      <c r="L40" s="381"/>
      <c r="M40" s="381"/>
    </row>
    <row r="41" spans="1:13">
      <c r="A41" s="382"/>
      <c r="B41" s="258"/>
      <c r="C41" s="381"/>
      <c r="D41" s="65"/>
      <c r="E41" s="384"/>
      <c r="F41" s="384"/>
      <c r="G41" s="500" t="s">
        <v>570</v>
      </c>
      <c r="H41" s="381"/>
      <c r="I41" s="381"/>
      <c r="J41" s="381"/>
      <c r="K41" s="381"/>
    </row>
  </sheetData>
  <mergeCells count="21">
    <mergeCell ref="A14:A16"/>
    <mergeCell ref="E14:E17"/>
    <mergeCell ref="A7:M7"/>
    <mergeCell ref="A8:M8"/>
    <mergeCell ref="A9:M9"/>
    <mergeCell ref="A11:M11"/>
    <mergeCell ref="A12:M12"/>
    <mergeCell ref="I14:M14"/>
    <mergeCell ref="C14:C17"/>
    <mergeCell ref="D14:D17"/>
    <mergeCell ref="M16:M17"/>
    <mergeCell ref="B20:M20"/>
    <mergeCell ref="I15:I17"/>
    <mergeCell ref="J15:J17"/>
    <mergeCell ref="K15:K17"/>
    <mergeCell ref="L15:M15"/>
    <mergeCell ref="F14:F17"/>
    <mergeCell ref="G14:G17"/>
    <mergeCell ref="B14:B17"/>
    <mergeCell ref="L16:L17"/>
    <mergeCell ref="H14:H17"/>
  </mergeCells>
  <phoneticPr fontId="9" type="noConversion"/>
  <printOptions horizontalCentered="1"/>
  <pageMargins left="0.31496062992125984" right="0.51181102362204722" top="0.84" bottom="0.98425196850393704" header="0.56999999999999995" footer="0.78740157480314965"/>
  <pageSetup scale="65" firstPageNumber="0" orientation="landscape" horizontalDpi="300" verticalDpi="300" r:id="rId1"/>
  <headerFooter alignWithMargins="0">
    <oddHeader>&amp;R&amp;12&amp;UANEXO C</oddHeader>
    <oddFooter>&amp;C16</oddFooter>
  </headerFooter>
  <legacyDrawing r:id="rId2"/>
  <oleObjects>
    <oleObject shapeId="8193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P38"/>
  <sheetViews>
    <sheetView workbookViewId="0">
      <selection activeCell="C35" sqref="C35"/>
    </sheetView>
  </sheetViews>
  <sheetFormatPr baseColWidth="10" defaultColWidth="14.85546875" defaultRowHeight="15"/>
  <cols>
    <col min="1" max="1" width="26" style="49" customWidth="1"/>
    <col min="2" max="2" width="11.42578125" style="49" customWidth="1"/>
    <col min="3" max="3" width="17" style="49" customWidth="1"/>
    <col min="4" max="4" width="12.5703125" style="49" customWidth="1"/>
    <col min="5" max="5" width="14.85546875" style="49" customWidth="1"/>
    <col min="6" max="6" width="18.7109375" style="49" bestFit="1" customWidth="1"/>
    <col min="7" max="16384" width="14.85546875" style="49"/>
  </cols>
  <sheetData>
    <row r="2" spans="1:6">
      <c r="A2"/>
    </row>
    <row r="3" spans="1:6" ht="18">
      <c r="A3" s="43"/>
      <c r="B3" s="43"/>
      <c r="C3" s="43"/>
      <c r="D3" s="43"/>
      <c r="E3" s="43"/>
      <c r="F3" s="43"/>
    </row>
    <row r="4" spans="1:6" ht="18">
      <c r="A4"/>
      <c r="B4" s="44"/>
      <c r="C4" s="44"/>
      <c r="D4" s="44"/>
      <c r="E4" s="44"/>
      <c r="F4" s="44"/>
    </row>
    <row r="5" spans="1:6" ht="18">
      <c r="A5"/>
      <c r="B5" s="44"/>
      <c r="C5" s="44"/>
      <c r="D5" s="44"/>
      <c r="E5" s="44"/>
      <c r="F5" s="44"/>
    </row>
    <row r="6" spans="1:6" ht="18">
      <c r="A6"/>
      <c r="B6" s="44"/>
      <c r="C6" s="44"/>
      <c r="D6" s="44"/>
      <c r="E6" s="44"/>
      <c r="F6" s="44"/>
    </row>
    <row r="7" spans="1:6" ht="15.75">
      <c r="A7" s="878" t="s">
        <v>0</v>
      </c>
      <c r="B7" s="878"/>
      <c r="C7" s="878"/>
      <c r="D7" s="878"/>
      <c r="E7" s="878"/>
      <c r="F7" s="878"/>
    </row>
    <row r="8" spans="1:6">
      <c r="A8" s="879" t="s">
        <v>564</v>
      </c>
      <c r="B8" s="879"/>
      <c r="C8" s="879"/>
      <c r="D8" s="879"/>
      <c r="E8" s="879"/>
      <c r="F8" s="879"/>
    </row>
    <row r="9" spans="1:6">
      <c r="A9" s="880" t="s">
        <v>1</v>
      </c>
      <c r="B9" s="880"/>
      <c r="C9" s="880"/>
      <c r="D9" s="880"/>
      <c r="E9" s="880"/>
      <c r="F9" s="880"/>
    </row>
    <row r="10" spans="1:6">
      <c r="A10" s="47"/>
      <c r="B10" s="47"/>
      <c r="C10" s="47"/>
      <c r="D10" s="47"/>
      <c r="E10" s="47"/>
      <c r="F10" s="47"/>
    </row>
    <row r="11" spans="1:6" ht="15.75">
      <c r="A11" s="878" t="s">
        <v>107</v>
      </c>
      <c r="B11" s="878"/>
      <c r="C11" s="878"/>
      <c r="D11" s="878"/>
      <c r="E11" s="878"/>
      <c r="F11" s="878"/>
    </row>
    <row r="13" spans="1:6" ht="41.85" customHeight="1">
      <c r="A13" s="502" t="s">
        <v>55</v>
      </c>
      <c r="B13" s="619" t="s">
        <v>108</v>
      </c>
      <c r="C13" s="502" t="s">
        <v>109</v>
      </c>
      <c r="D13" s="619" t="s">
        <v>98</v>
      </c>
      <c r="E13" s="620" t="s">
        <v>110</v>
      </c>
      <c r="F13" s="619" t="s">
        <v>111</v>
      </c>
    </row>
    <row r="14" spans="1:6">
      <c r="A14" s="621"/>
      <c r="B14" s="621"/>
      <c r="C14" s="621"/>
      <c r="D14" s="621"/>
      <c r="E14" s="621"/>
      <c r="F14" s="621"/>
    </row>
    <row r="15" spans="1:6">
      <c r="A15" s="606" t="s">
        <v>112</v>
      </c>
      <c r="B15" s="585"/>
      <c r="C15" s="585"/>
      <c r="D15" s="585"/>
      <c r="E15" s="585"/>
      <c r="F15" s="585"/>
    </row>
    <row r="16" spans="1:6" ht="15.75">
      <c r="A16" s="606" t="s">
        <v>113</v>
      </c>
      <c r="B16" s="884" t="s">
        <v>114</v>
      </c>
      <c r="C16" s="884"/>
      <c r="D16" s="884"/>
      <c r="E16" s="884"/>
      <c r="F16" s="884"/>
    </row>
    <row r="17" spans="1:42">
      <c r="A17" s="585"/>
      <c r="B17" s="585"/>
      <c r="C17" s="585"/>
      <c r="D17" s="585"/>
      <c r="E17" s="585"/>
      <c r="F17" s="585"/>
    </row>
    <row r="18" spans="1:42" s="52" customFormat="1" ht="23.1" customHeight="1">
      <c r="A18" s="598" t="s">
        <v>115</v>
      </c>
      <c r="B18" s="598"/>
      <c r="C18" s="598"/>
      <c r="D18" s="598"/>
      <c r="E18" s="598"/>
      <c r="F18" s="598"/>
    </row>
    <row r="19" spans="1:42" s="52" customFormat="1" ht="15" customHeight="1">
      <c r="A19" s="622"/>
      <c r="B19" s="623"/>
      <c r="C19" s="623"/>
      <c r="D19" s="623"/>
      <c r="E19" s="623"/>
      <c r="F19" s="623"/>
    </row>
    <row r="20" spans="1:42">
      <c r="A20" s="606" t="s">
        <v>116</v>
      </c>
      <c r="B20" s="585"/>
      <c r="C20" s="585"/>
      <c r="D20" s="585"/>
      <c r="E20" s="585"/>
      <c r="F20" s="585"/>
    </row>
    <row r="21" spans="1:42" ht="15.75">
      <c r="A21" s="606" t="s">
        <v>113</v>
      </c>
      <c r="B21" s="884" t="s">
        <v>114</v>
      </c>
      <c r="C21" s="884"/>
      <c r="D21" s="884"/>
      <c r="E21" s="884"/>
      <c r="F21" s="884"/>
    </row>
    <row r="22" spans="1:42">
      <c r="A22" s="585"/>
      <c r="B22" s="585"/>
      <c r="C22" s="585"/>
      <c r="D22" s="585"/>
      <c r="E22" s="585"/>
      <c r="F22" s="585"/>
    </row>
    <row r="23" spans="1:42" s="52" customFormat="1" ht="23.1" customHeight="1">
      <c r="A23" s="598" t="s">
        <v>115</v>
      </c>
      <c r="B23" s="598"/>
      <c r="C23" s="598"/>
      <c r="D23" s="598"/>
      <c r="E23" s="598"/>
      <c r="F23" s="598"/>
    </row>
    <row r="24" spans="1:42" s="52" customFormat="1" ht="23.1" customHeight="1">
      <c r="A24" s="597" t="s">
        <v>566</v>
      </c>
      <c r="B24" s="624"/>
      <c r="C24" s="624"/>
      <c r="D24" s="624"/>
      <c r="E24" s="624"/>
      <c r="F24" s="624"/>
    </row>
    <row r="25" spans="1:42" s="52" customFormat="1" ht="23.1" customHeight="1">
      <c r="A25" s="597" t="s">
        <v>330</v>
      </c>
      <c r="B25" s="598"/>
      <c r="C25" s="598"/>
      <c r="D25" s="598"/>
      <c r="E25" s="598"/>
      <c r="F25" s="598"/>
    </row>
    <row r="26" spans="1:42" s="52" customFormat="1" ht="23.1" customHeight="1">
      <c r="A26" s="625"/>
      <c r="B26" s="626"/>
      <c r="C26" s="626"/>
      <c r="D26" s="626"/>
      <c r="E26" s="626"/>
      <c r="F26" s="626"/>
    </row>
    <row r="27" spans="1:42">
      <c r="A27" s="367"/>
      <c r="B27" s="367"/>
      <c r="C27" s="367"/>
      <c r="D27" s="367"/>
      <c r="E27" s="367"/>
      <c r="F27" s="367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</row>
    <row r="28" spans="1:42">
      <c r="A28" s="257"/>
      <c r="B28" s="367"/>
      <c r="C28" s="367"/>
      <c r="D28" s="367"/>
      <c r="E28" s="367"/>
      <c r="F28" s="367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</row>
    <row r="29" spans="1:42">
      <c r="A29" s="367"/>
      <c r="B29" s="367"/>
      <c r="C29" s="367"/>
      <c r="D29" s="367"/>
      <c r="E29" s="367"/>
      <c r="F29" s="367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</row>
    <row r="30" spans="1:42"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</row>
    <row r="31" spans="1:42"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</row>
    <row r="32" spans="1:42"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</row>
    <row r="33" spans="1:4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</row>
    <row r="34" spans="1:42" s="50" customFormat="1" ht="15" customHeight="1">
      <c r="A34" s="59"/>
      <c r="B34" s="59" t="s">
        <v>78</v>
      </c>
      <c r="C34" s="45"/>
      <c r="D34" s="500" t="s">
        <v>571</v>
      </c>
      <c r="E34" s="56"/>
      <c r="F34" s="264" t="s">
        <v>293</v>
      </c>
      <c r="G34" s="59"/>
      <c r="H34" s="63"/>
      <c r="I34" s="59"/>
      <c r="J34" s="57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</row>
    <row r="35" spans="1:42" s="71" customFormat="1" ht="15" customHeight="1">
      <c r="A35" s="68"/>
      <c r="B35" s="68" t="s">
        <v>117</v>
      </c>
      <c r="C35" s="46"/>
      <c r="D35" s="355" t="s">
        <v>326</v>
      </c>
      <c r="E35" s="69"/>
      <c r="F35" s="264" t="s">
        <v>4</v>
      </c>
      <c r="G35" s="68"/>
      <c r="H35" s="68"/>
      <c r="I35" s="68"/>
      <c r="J35" s="70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</row>
    <row r="36" spans="1:42" s="71" customFormat="1" ht="15" customHeight="1">
      <c r="A36" s="72"/>
      <c r="B36" s="46"/>
      <c r="C36" s="46"/>
      <c r="D36" s="500" t="s">
        <v>570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</row>
    <row r="37" spans="1:42" s="50" customFormat="1" ht="15" customHeight="1">
      <c r="A37" s="55"/>
      <c r="B37" s="60"/>
      <c r="C37" s="61"/>
      <c r="D37" s="61"/>
      <c r="E37" s="58"/>
      <c r="F37" s="58"/>
      <c r="G37" s="58"/>
      <c r="H37" s="58"/>
      <c r="I37" s="58"/>
      <c r="J37" s="58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</row>
    <row r="38" spans="1:42" s="50" customFormat="1" ht="15" customHeight="1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</row>
  </sheetData>
  <mergeCells count="6">
    <mergeCell ref="B16:F16"/>
    <mergeCell ref="B21:F21"/>
    <mergeCell ref="A7:F7"/>
    <mergeCell ref="A8:F8"/>
    <mergeCell ref="A9:F9"/>
    <mergeCell ref="A11:F11"/>
  </mergeCells>
  <phoneticPr fontId="9" type="noConversion"/>
  <printOptions horizontalCentered="1"/>
  <pageMargins left="0.43307086614173229" right="0.43307086614173229" top="0.86614173228346458" bottom="0.98425196850393704" header="0.82677165354330717" footer="0.78740157480314965"/>
  <pageSetup scale="98" firstPageNumber="0" orientation="portrait" horizontalDpi="300" verticalDpi="300" r:id="rId1"/>
  <headerFooter alignWithMargins="0">
    <oddHeader>&amp;R&amp;12&amp;UANEXO D</oddHeader>
    <oddFooter>&amp;C17</oddFooter>
  </headerFooter>
  <legacyDrawing r:id="rId2"/>
  <oleObjects>
    <oleObject shapeId="9217" r:id="rId3"/>
  </oleObject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2.xml"/></Relationships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KIc48eKp8a6FEoXw7ijNEhuzMA8=</DigestValue>
    </Reference>
    <Reference URI="#idOfficeObject" Type="http://www.w3.org/2000/09/xmldsig#Object">
      <DigestMethod Algorithm="http://www.w3.org/2000/09/xmldsig#sha1"/>
      <DigestValue>AAz1JTqcUG0T4dYImtozTZSjvrM=</DigestValue>
    </Reference>
    <Reference URI="#idValidSigLnImg" Type="http://www.w3.org/2000/09/xmldsig#Object">
      <DigestMethod Algorithm="http://www.w3.org/2000/09/xmldsig#sha1"/>
      <DigestValue>+lzJ4qunSHp/JkLYvVhzU16l2WA=</DigestValue>
    </Reference>
    <Reference URI="#idInvalidSigLnImg" Type="http://www.w3.org/2000/09/xmldsig#Object">
      <DigestMethod Algorithm="http://www.w3.org/2000/09/xmldsig#sha1"/>
      <DigestValue>J2+zyeFqfRM+Nf8gHu3eZjU0kxA=</DigestValue>
    </Reference>
  </SignedInfo>
  <SignatureValue>
    48cH/+FhuKtJv7cRs+Nk0lB2kkaCUEU09ux2zrafaREUstpJRsOTTcPgd2fJo11BGJWUZl+M
    XUZM5jeGZgNng/vtKNBsWWkLvN+4CKc/f1KpgdhRi+qceEmz8CjupfmYuJDlwYN+QgSUerbw
    5cTkj+0iWLBRSY2NVpV16004Utc7awTMNxpDXPYDGNxpjhaFVUnT6z2fjUifpucimjmUHWxZ
    iO/3Ezh775s4JqNO5BeZRGyns9u7CrlFKej1yr+pwqzdgQqz6ZyhgjHb7sc/IDouPM7C0H2T
    eyk4eh1jNUSw9BYvT4gQkZKnG1f4gHw3MF0HBtCx/s6U845qcH8KZg==
  </SignatureValue>
  <KeyInfo>
    <KeyValue>
      <RSAKeyValue>
        <Modulus>
            7ZJq4PLv9bHJLecNaAdqo/IqJ4P9E6gfroAgWOeIoKRuiCWNbrmJ+qitb5s/7gaHfchpQyhB
            vyYd2UiLBGDlPeUX5jecySgZ9VlsJpsI/TIGpg0aB9FGioIi2169xs4lTAbqmLMP5U2SvflH
            eP4JF34lbCBnBB/J3jNFUQuW+3GqpC0N7gtIZg39QoBVW7emZ0ZDIgP3CLQQzc5R0AtfyPH1
            uuazxPSdsjs8y8MNFs0rIxqoebxFXrk17lkjRxM1+M7yk1/NxEunk970nBF7tPY0YfU0xYlR
            M2W/1iN4dGMaG2WS3j6W1siIuf6eYPJWd1MRBhrFtHsQ1Q5q4sDstQ==
          </Modulus>
        <Exponent>AQAB</Exponent>
      </RSAKeyValue>
    </KeyValue>
    <X509Data>
      <X509Certificate>
          MIIH9zCCBd+gAwIBAgIIdCAdXJTItv0wDQYJKoZIhvcNAQELBQAwWzEXMBUGA1UEBRMOUlVD
          IDgwMDUwMTcyLTExGjAYBgNVBAMTEUNBLURPQ1VNRU5UQSBTLkEuMRcwFQYDVQQKEw5ET0NV
          TUVOVEEgUy5BLjELMAkGA1UEBhMCUFkwHhcNMTcwNzE5MTQwNzQyWhcNMTkwNzE5MTQxNzQy
          WjCBlTELMAkGA1UEBhMCUFkxFjAUBgNVBAQMDUtMQVNTRU4gVE9FV1MxETAPBgNVBAUTCENJ
          OTgzODM3MQ8wDQYDVQQqDAZBUk5PTEQxFzAVBgNVBAoMDlBFUlNPTkEgRklTSUNBMREwDwYD
          VQQLDAhGSVJNQSBGMjEeMBwGA1UEAwwVQVJOT0xEICBLTEFTU0VOIFRPRVdTMIIBIjANBgkq
          hkiG9w0BAQEFAAOCAQ8AMIIBCgKCAQEA7ZJq4PLv9bHJLecNaAdqo/IqJ4P9E6gfroAgWOeI
          oKRuiCWNbrmJ+qitb5s/7gaHfchpQyhBvyYd2UiLBGDlPeUX5jecySgZ9VlsJpsI/TIGpg0a
          B9FGioIi2169xs4lTAbqmLMP5U2SvflHeP4JF34lbCBnBB/J3jNFUQuW+3GqpC0N7gtIZg39
          QoBVW7emZ0ZDIgP3CLQQzc5R0AtfyPH1uuazxPSdsjs8y8MNFs0rIxqoebxFXrk17lkjRxM1
          +M7yk1/NxEunk970nBF7tPY0YfU0xYlRM2W/1iN4dGMaG2WS3j6W1siIuf6eYPJWd1MRBhrF
          tHsQ1Q5q4sDstQIDAQABo4IDgjCCA34wDAYDVR0TAQH/BAIwADAOBgNVHQ8BAf8EBAMCBeAw
          KgYDVR0lAQH/BCAwHgYIKwYBBQUHAwEGCCsGAQUFBwMCBggrBgEFBQcDBDAdBgNVHQ4EFgQU
          fUivIgvx9Jeaa5HAlePvT2fmgOswgZYGCCsGAQUFBwEBBIGJMIGGMDkGCCsGAQUFBzABhi1o
          dHRwOi8vd3d3LmRvY3VtZW50YS5jb20ucHkvZmlybWFkaWdpdGFsL29zY3AwSQYIKwYBBQUH
          MAKGPWh0dHBzOi8vd3d3LmRvY3VtZW50YS5jb20ucHkvZmlybWFkaWdpdGFsL2Rlc2Nhcmdh
          cy9jYWRvYy5jcnQwHwYDVR0jBBgwFoAUQCasJlxij8b1AlTkjcEaJtbupbIwTwYDVR0fBEgw
          RjBEoEKgQIY+aHR0cHM6Ly93d3cuZG9jdW1lbnRhLmNvbS5weS9maXJtYWRpZ2l0YWwvZGVz
          Y2FyZ2FzL2NybGRvYy5jcmwwJwYDVR0RBCAwHoEcYXJrbGFzc2VuQHJlY29yZGVsZWN0cmlj
          LmNvbTCCAd0GA1UdIASCAdQwggHQMIIBzAYOKwYBBAGC+TsBAQEGAQEwggG4MD8GCCsGAQUF
          BwIBFjNodHRwczovL3d3dy5kb2N1bWVudGEuY29tLnB5L2Zpcm1hZGlnaXRhbC9kZXNjYXJn
          YXMwgcAGCCsGAQUFBwICMIGzGoGwRXN0ZSBlcyB1biBjZXJ0aWZpY2FkbyBkZSBwZXJzb25h
          IGbtc2ljYSBjdXlhIGNsYXZlIHByaXZhZGEgZXN04SBjb250ZW5pZGEgZW4gdW4gbfNkdWxv
          IGRlIGhhcmR3YXJlIHNlZ3VybyB5IHN1IGZpbmFsaWRhZCBlcyBhdXRlbnRpY2FyIGEgc3Ug
          dGl0dWxhciBvIGdlbmVyYXIgZmlybWFzIGRpZ2l0YWxlcy4wgbEGCCsGAQUFBwICMIGkGoGh
          VGhpcyBpcyBhbiBlbmQgdXNlciBjZXJ0aWZpY2F0ZSB3aG9zZSBwcml2YXRlIGtleSBpcyBl
          bWJlZGRlZCB3aXRoaW4gYSBzZWN1cmUgaGFyZHdhcmUgbW9kdWxlIHRoYXQgYWltcyB0byBh
          dXRoZW50aWNhdGUgaXRzIG93bmVyIG9yIGdlbmVyYXRlIGRpZ2l0YWwgc2lnbmF0dXJlcy4w
          DQYJKoZIhvcNAQELBQADggIBAMyuJNqmtOKCNVRWcPTTV+BR5pKUmQb5gdTopzmNDzSG5wX1
          27NPH+ydwsLtU2dIgE1RlfTMar1nlWBR9ojdqaJ8+TsradTwjE762I+BzvvA2oCxBPGaMHlZ
          q7BMHj4viohsvLuB3sqabyMjShkerFMiPBoiLcmwMxNiHvAGPhnzAdnxKmZ1hU4RWW7n9e0l
          ldH6b4Amb/2UI5nali42v3mbhoh5q6TIaun+sj7TfPEezw+s1Mc9UoH1MuAZf1gMRzAr0GoS
          BlsLZB7B4b4Rf9oeD6ajAC8kMm+gW4NM+rIChCfeHmcxYQuv5qoDMBSWjVe8rB5a86eWf4Kb
          +k42Q8KHbc7v7Rd9IEPjv+nb7uIWm7smcE5XjN2GeCoKuJUWZg3lG51UKGFVXvJIfooocBDL
          dX0uOBtPDywpxdbjMjJt/VCtxC20LqTiD5vgW7An3e42J7oJetE0sZWdCTAdDMBNfZOpqCXh
          wPLl9gUBZ0xCrzi6X2KLcodBtZXlABmrVHt8uzaXO8HbUHnQ3ntZopY9vGUJcKn7bKcamR8v
          GMtsGmYDavZ/qRK8z9/m92zXAGlN9BO1N+sFmiV72of6hPRoj4PabnUjLsH7XYMOWXAWQAnI
          iavHhpj7daVr7rfRhesWQybi5mG4lmGkQefSi22uVd8tX/I3wvL7XH1IHGKY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21"/>
            <mdssi:RelationshipReference SourceId="rId7"/>
            <mdssi:RelationshipReference SourceId="rId12"/>
            <mdssi:RelationshipReference SourceId="rId17"/>
            <mdssi:RelationshipReference SourceId="rId25"/>
            <mdssi:RelationshipReference SourceId="rId2"/>
            <mdssi:RelationshipReference SourceId="rId16"/>
            <mdssi:RelationshipReference SourceId="rId20"/>
            <mdssi:RelationshipReference SourceId="rId1"/>
            <mdssi:RelationshipReference SourceId="rId6"/>
            <mdssi:RelationshipReference SourceId="rId11"/>
            <mdssi:RelationshipReference SourceId="rId24"/>
            <mdssi:RelationshipReference SourceId="rId5"/>
            <mdssi:RelationshipReference SourceId="rId15"/>
            <mdssi:RelationshipReference SourceId="rId23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  <mdssi:RelationshipReference SourceId="rId22"/>
          </Transform>
          <Transform Algorithm="http://www.w3.org/TR/2001/REC-xml-c14n-20010315"/>
        </Transforms>
        <DigestMethod Algorithm="http://www.w3.org/2000/09/xmldsig#sha1"/>
        <DigestValue>kLkibIEvhmMmZePGMIpuLkKVd/Q=</DigestValue>
      </Reference>
      <Reference URI="/xl/calcChain.xml?ContentType=application/vnd.openxmlformats-officedocument.spreadsheetml.calcChain+xml">
        <DigestMethod Algorithm="http://www.w3.org/2000/09/xmldsig#sha1"/>
        <DigestValue>DCjsk8NM3mnobsqB6W9aLYggWKg=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PUqeQy6+Wd321V9OF5hCCz9BfGU=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PUqeQy6+Wd321V9OF5hCCz9BfGU=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PUqeQy6+Wd321V9OF5hCCz9BfGU=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PUqeQy6+Wd321V9OF5hCCz9BfGU=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PUqeQy6+Wd321V9OF5hCCz9BfGU=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6/hKLdg4V/Sn/BgSSAryI6kA9iQ=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6/hKLdg4V/Sn/BgSSAryI6kA9iQ=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6/hKLdg4V/Sn/BgSSAryI6kA9iQ=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tEtX7igy3TLhIM7W5pIfubDr6RY=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kHb5wM9hgYeRL/fnP6N/qF9wZiM=</DigestValue>
      </Reference>
      <Reference URI="/xl/drawings/drawing1.xml?ContentType=application/vnd.openxmlformats-officedocument.drawing+xml">
        <DigestMethod Algorithm="http://www.w3.org/2000/09/xmldsig#sha1"/>
        <DigestValue>966gK8SaJeWVKtM6Biihr4bIyB0=</DigestValue>
      </Reference>
      <Reference URI="/xl/drawings/drawing2.xml?ContentType=application/vnd.openxmlformats-officedocument.drawing+xml">
        <DigestMethod Algorithm="http://www.w3.org/2000/09/xmldsig#sha1"/>
        <DigestValue>fY1IWrba+BHQTSsfVWTxl6AkZdE=</DigestValue>
      </Reference>
      <Reference URI="/xl/drawings/drawing3.xml?ContentType=application/vnd.openxmlformats-officedocument.drawing+xml">
        <DigestMethod Algorithm="http://www.w3.org/2000/09/xmldsig#sha1"/>
        <DigestValue>m5mK3mv7dcTPZNg0YoItU5E2AMc=</DigestValue>
      </Reference>
      <Reference URI="/xl/drawings/drawing4.xml?ContentType=application/vnd.openxmlformats-officedocument.drawing+xml">
        <DigestMethod Algorithm="http://www.w3.org/2000/09/xmldsig#sha1"/>
        <DigestValue>EkHUuC64rltJGAJwtHL1rutlS3Y=</DigestValue>
      </Reference>
      <Reference URI="/xl/drawings/drawing5.xml?ContentType=application/vnd.openxmlformats-officedocument.drawing+xml">
        <DigestMethod Algorithm="http://www.w3.org/2000/09/xmldsig#sha1"/>
        <DigestValue>S/h7EyeGI8SedmeR9EFpeTJmtEc=</DigestValue>
      </Reference>
      <Reference URI="/xl/drawings/drawing6.xml?ContentType=application/vnd.openxmlformats-officedocument.drawing+xml">
        <DigestMethod Algorithm="http://www.w3.org/2000/09/xmldsig#sha1"/>
        <DigestValue>Y0d2mjIo+6zqZeYnUkTv4IDsgtE=</DigestValue>
      </Reference>
      <Reference URI="/xl/drawings/vmlDrawing1.vml?ContentType=application/vnd.openxmlformats-officedocument.vmlDrawing">
        <DigestMethod Algorithm="http://www.w3.org/2000/09/xmldsig#sha1"/>
        <DigestValue>sWQ7hcQVzqR4jBrwXMYIO7vWABk=</DigestValue>
      </Reference>
      <Reference URI="/xl/drawings/vmlDrawing10.vml?ContentType=application/vnd.openxmlformats-officedocument.vmlDrawing">
        <DigestMethod Algorithm="http://www.w3.org/2000/09/xmldsig#sha1"/>
        <DigestValue>9AX6Yf9uTWxR6KaQ+EhY3q1HstA=</DigestValue>
      </Reference>
      <Reference URI="/xl/drawings/vmlDrawing11.vml?ContentType=application/vnd.openxmlformats-officedocument.vmlDrawing">
        <DigestMethod Algorithm="http://www.w3.org/2000/09/xmldsig#sha1"/>
        <DigestValue>/svZmid/L6RqAl+ETCsnEOdo1bU=</DigestValue>
      </Reference>
      <Reference URI="/xl/drawings/vmlDrawing12.vml?ContentType=application/vnd.openxmlformats-officedocument.vmlDrawing">
        <DigestMethod Algorithm="http://www.w3.org/2000/09/xmldsig#sha1"/>
        <DigestValue>wSQz3gLnQEB7R3At+xMLpi5H3m0=</DigestValue>
      </Reference>
      <Reference URI="/xl/drawings/vmlDrawing13.vml?ContentType=application/vnd.openxmlformats-officedocument.vmlDrawing">
        <DigestMethod Algorithm="http://www.w3.org/2000/09/xmldsig#sha1"/>
        <DigestValue>3uuF5mEqCvRsQkHZfDKHgD6lAJY=</DigestValue>
      </Reference>
      <Reference URI="/xl/drawings/vmlDrawing14.vml?ContentType=application/vnd.openxmlformats-officedocument.vmlDrawing">
        <DigestMethod Algorithm="http://www.w3.org/2000/09/xmldsig#sha1"/>
        <DigestValue>9p5/lc+FLH0TwcScRy6cNE2vzck=</DigestValue>
      </Reference>
      <Reference URI="/xl/drawings/vmlDrawing15.vml?ContentType=application/vnd.openxmlformats-officedocument.vmlDrawing">
        <DigestMethod Algorithm="http://www.w3.org/2000/09/xmldsig#sha1"/>
        <DigestValue>WZu64WQzgMMaNvye4C3inijzrSI=</DigestValue>
      </Reference>
      <Reference URI="/xl/drawings/vmlDrawing16.vml?ContentType=application/vnd.openxmlformats-officedocument.vmlDrawing">
        <DigestMethod Algorithm="http://www.w3.org/2000/09/xmldsig#sha1"/>
        <DigestValue>57DuKz7haN6dUqYbiyhlqdZetHs=</DigestValue>
      </Reference>
      <Reference URI="/xl/drawings/vmlDrawing2.vml?ContentType=application/vnd.openxmlformats-officedocument.vmlDrawing">
        <DigestMethod Algorithm="http://www.w3.org/2000/09/xmldsig#sha1"/>
        <DigestValue>xSN14um1fKhQquSsoP+MtuzwGqE=</DigestValue>
      </Reference>
      <Reference URI="/xl/drawings/vmlDrawing3.vml?ContentType=application/vnd.openxmlformats-officedocument.vmlDrawing">
        <DigestMethod Algorithm="http://www.w3.org/2000/09/xmldsig#sha1"/>
        <DigestValue>GDp87Au8MTPHNj5N6fLEVPNPWzk=</DigestValue>
      </Reference>
      <Reference URI="/xl/drawings/vmlDrawing4.vml?ContentType=application/vnd.openxmlformats-officedocument.vmlDrawing">
        <DigestMethod Algorithm="http://www.w3.org/2000/09/xmldsig#sha1"/>
        <DigestValue>U5KAMNy+yLHIjAm0gPcxXt/1o8U=</DigestValue>
      </Reference>
      <Reference URI="/xl/drawings/vmlDrawing5.vml?ContentType=application/vnd.openxmlformats-officedocument.vmlDrawing">
        <DigestMethod Algorithm="http://www.w3.org/2000/09/xmldsig#sha1"/>
        <DigestValue>DqWby7XSZrccb6nTHtwvjvmC27w=</DigestValue>
      </Reference>
      <Reference URI="/xl/drawings/vmlDrawing6.vml?ContentType=application/vnd.openxmlformats-officedocument.vmlDrawing">
        <DigestMethod Algorithm="http://www.w3.org/2000/09/xmldsig#sha1"/>
        <DigestValue>IQONb5SI4jey3rDUYIvfacp0XJc=</DigestValue>
      </Reference>
      <Reference URI="/xl/drawings/vmlDrawing7.vml?ContentType=application/vnd.openxmlformats-officedocument.vmlDrawing">
        <DigestMethod Algorithm="http://www.w3.org/2000/09/xmldsig#sha1"/>
        <DigestValue>DrO/8kKQcrPaxR9Vhkd44X/FqhE=</DigestValue>
      </Reference>
      <Reference URI="/xl/drawings/vmlDrawing8.vml?ContentType=application/vnd.openxmlformats-officedocument.vmlDrawing">
        <DigestMethod Algorithm="http://www.w3.org/2000/09/xmldsig#sha1"/>
        <DigestValue>WDvHhfxo/wD5xROZ4Czk3m9rBPg=</DigestValue>
      </Reference>
      <Reference URI="/xl/drawings/vmlDrawing9.vml?ContentType=application/vnd.openxmlformats-officedocument.vmlDrawing">
        <DigestMethod Algorithm="http://www.w3.org/2000/09/xmldsig#sha1"/>
        <DigestValue>6TukZlzfrpAoTP3eKgmwNwFnCso=</DigestValue>
      </Reference>
      <Reference URI="/xl/embeddings/oleObject1.bin?ContentType=application/vnd.openxmlformats-officedocument.oleObject">
        <DigestMethod Algorithm="http://www.w3.org/2000/09/xmldsig#sha1"/>
        <DigestValue>gnhOMlpJoLMil73xFEF++PjZlXI=</DigestValue>
      </Reference>
      <Reference URI="/xl/embeddings/oleObject10.bin?ContentType=application/vnd.openxmlformats-officedocument.oleObject">
        <DigestMethod Algorithm="http://www.w3.org/2000/09/xmldsig#sha1"/>
        <DigestValue>ZFLQLf56kzIHoAaBu3dyR0pZHK4=</DigestValue>
      </Reference>
      <Reference URI="/xl/embeddings/oleObject11.bin?ContentType=application/vnd.openxmlformats-officedocument.oleObject">
        <DigestMethod Algorithm="http://www.w3.org/2000/09/xmldsig#sha1"/>
        <DigestValue>sghtcNh/RGloeouyHztNIq+DdJ0=</DigestValue>
      </Reference>
      <Reference URI="/xl/embeddings/oleObject12.bin?ContentType=application/vnd.openxmlformats-officedocument.oleObject">
        <DigestMethod Algorithm="http://www.w3.org/2000/09/xmldsig#sha1"/>
        <DigestValue>1f56C3mk+1R7UNK10nZAQbBiQ8k=</DigestValue>
      </Reference>
      <Reference URI="/xl/embeddings/oleObject13.bin?ContentType=application/vnd.openxmlformats-officedocument.oleObject">
        <DigestMethod Algorithm="http://www.w3.org/2000/09/xmldsig#sha1"/>
        <DigestValue>L/LuLxmoN+ingM1UUgj0U4y4F90=</DigestValue>
      </Reference>
      <Reference URI="/xl/embeddings/oleObject14.bin?ContentType=application/vnd.openxmlformats-officedocument.oleObject">
        <DigestMethod Algorithm="http://www.w3.org/2000/09/xmldsig#sha1"/>
        <DigestValue>L/LuLxmoN+ingM1UUgj0U4y4F90=</DigestValue>
      </Reference>
      <Reference URI="/xl/embeddings/oleObject15.bin?ContentType=application/vnd.openxmlformats-officedocument.oleObject">
        <DigestMethod Algorithm="http://www.w3.org/2000/09/xmldsig#sha1"/>
        <DigestValue>WtvluyzVh1yErbyrsmuMpp3bi/g=</DigestValue>
      </Reference>
      <Reference URI="/xl/embeddings/oleObject16.bin?ContentType=application/vnd.openxmlformats-officedocument.oleObject">
        <DigestMethod Algorithm="http://www.w3.org/2000/09/xmldsig#sha1"/>
        <DigestValue>VtKX3TfyjegbfM7qqtbfz7BxvwA=</DigestValue>
      </Reference>
      <Reference URI="/xl/embeddings/oleObject2.bin?ContentType=application/vnd.openxmlformats-officedocument.oleObject">
        <DigestMethod Algorithm="http://www.w3.org/2000/09/xmldsig#sha1"/>
        <DigestValue>/BTdWihiEa7wS8VFrV9lKfvPlUc=</DigestValue>
      </Reference>
      <Reference URI="/xl/embeddings/oleObject3.bin?ContentType=application/vnd.openxmlformats-officedocument.oleObject">
        <DigestMethod Algorithm="http://www.w3.org/2000/09/xmldsig#sha1"/>
        <DigestValue>ms2NcxFkrqtNtNveirj8rEEQyso=</DigestValue>
      </Reference>
      <Reference URI="/xl/embeddings/oleObject4.bin?ContentType=application/vnd.openxmlformats-officedocument.oleObject">
        <DigestMethod Algorithm="http://www.w3.org/2000/09/xmldsig#sha1"/>
        <DigestValue>zU8xOG3g/oCvoIzpX8HsMe53Ga4=</DigestValue>
      </Reference>
      <Reference URI="/xl/embeddings/oleObject5.bin?ContentType=application/vnd.openxmlformats-officedocument.oleObject">
        <DigestMethod Algorithm="http://www.w3.org/2000/09/xmldsig#sha1"/>
        <DigestValue>SYCIIfB6Bx5SWexUbELjx0lp1MU=</DigestValue>
      </Reference>
      <Reference URI="/xl/embeddings/oleObject6.bin?ContentType=application/vnd.openxmlformats-officedocument.oleObject">
        <DigestMethod Algorithm="http://www.w3.org/2000/09/xmldsig#sha1"/>
        <DigestValue>y6uph0oiUc4aP4TyPgbR+a1JAUw=</DigestValue>
      </Reference>
      <Reference URI="/xl/embeddings/oleObject7.bin?ContentType=application/vnd.openxmlformats-officedocument.oleObject">
        <DigestMethod Algorithm="http://www.w3.org/2000/09/xmldsig#sha1"/>
        <DigestValue>dFPMZ3hZXVTFAI3nxV3AOim1xrs=</DigestValue>
      </Reference>
      <Reference URI="/xl/embeddings/oleObject8.bin?ContentType=application/vnd.openxmlformats-officedocument.oleObject">
        <DigestMethod Algorithm="http://www.w3.org/2000/09/xmldsig#sha1"/>
        <DigestValue>EiAZRBou8v6QUNymm5CJmANeRoQ=</DigestValue>
      </Reference>
      <Reference URI="/xl/embeddings/oleObject9.bin?ContentType=application/vnd.openxmlformats-officedocument.oleObject">
        <DigestMethod Algorithm="http://www.w3.org/2000/09/xmldsig#sha1"/>
        <DigestValue>hrHh1eB3tiIPVB6hiKBKUImZg/Y=</DigestValue>
      </Reference>
      <Reference URI="/xl/media/image1.wmf?ContentType=image/x-wmf">
        <DigestMethod Algorithm="http://www.w3.org/2000/09/xmldsig#sha1"/>
        <DigestValue>RGr/UxJ90i5ODDZ6Ukk9WT1QODg=</DigestValue>
      </Reference>
      <Reference URI="/xl/media/image2.emf?ContentType=image/x-emf">
        <DigestMethod Algorithm="http://www.w3.org/2000/09/xmldsig#sha1"/>
        <DigestValue>xzILmkXywaulkRg3XbdlUmnU1uc=</DigestValue>
      </Reference>
      <Reference URI="/xl/media/image3.emf?ContentType=image/x-emf">
        <DigestMethod Algorithm="http://www.w3.org/2000/09/xmldsig#sha1"/>
        <DigestValue>F9bc2yKcKpc/YLDkUfEaqPXjMr8=</DigestValue>
      </Reference>
      <Reference URI="/xl/media/image4.emf?ContentType=image/x-emf">
        <DigestMethod Algorithm="http://www.w3.org/2000/09/xmldsig#sha1"/>
        <DigestValue>xzILmkXywaulkRg3XbdlUmnU1uc=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gEOTR2D61E7WDnBtUBK52QKrCbc=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7uEHquiuNrWrTPToFyFXyfTigU8=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UD8xEIY/4HOFGTWFBWYTLkMKGDg=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Yoag2CXyzLLRXzJbUKjjMrK2otk=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Yoag2CXyzLLRXzJbUKjjMrK2otk=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Yoag2CXyzLLRXzJbUKjjMrK2otk=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Yoag2CXyzLLRXzJbUKjjMrK2otk=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zFKX7tPcK8EqFOzyndORboiJwO0=</DigestValue>
      </Reference>
      <Reference URI="/xl/printerSettings/printerSettings17.bin?ContentType=application/vnd.openxmlformats-officedocument.spreadsheetml.printerSettings">
        <DigestMethod Algorithm="http://www.w3.org/2000/09/xmldsig#sha1"/>
        <DigestValue>zFKX7tPcK8EqFOzyndORboiJwO0=</DigestValue>
      </Reference>
      <Reference URI="/xl/printerSettings/printerSettings18.bin?ContentType=application/vnd.openxmlformats-officedocument.spreadsheetml.printerSettings">
        <DigestMethod Algorithm="http://www.w3.org/2000/09/xmldsig#sha1"/>
        <DigestValue>8sL0u8PpxTXRN2ioXPvOGnuM+tg=</DigestValue>
      </Reference>
      <Reference URI="/xl/printerSettings/printerSettings19.bin?ContentType=application/vnd.openxmlformats-officedocument.spreadsheetml.printerSettings">
        <DigestMethod Algorithm="http://www.w3.org/2000/09/xmldsig#sha1"/>
        <DigestValue>rOpLsHuAUVEnbUoatbzWvJ84Apw=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7uEHquiuNrWrTPToFyFXyfTigU8=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zFKX7tPcK8EqFOzyndORboiJwO0=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3eCZfkrZp8b7hHrmC9sNntXhdNc=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UD8xEIY/4HOFGTWFBWYTLkMKGDg=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7uEHquiuNrWrTPToFyFXyfTigU8=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3eCZfkrZp8b7hHrmC9sNntXhdNc=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2hAP7UHi/LBWE4DAB7GWEt3iYrk=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UD8xEIY/4HOFGTWFBWYTLkMKGDg=</DigestValue>
      </Reference>
      <Reference URI="/xl/sharedStrings.xml?ContentType=application/vnd.openxmlformats-officedocument.spreadsheetml.sharedStrings+xml">
        <DigestMethod Algorithm="http://www.w3.org/2000/09/xmldsig#sha1"/>
        <DigestValue>xVD23oevSHgyOmMDGcDuv/I/yCg=</DigestValue>
      </Reference>
      <Reference URI="/xl/styles.xml?ContentType=application/vnd.openxmlformats-officedocument.spreadsheetml.styles+xml">
        <DigestMethod Algorithm="http://www.w3.org/2000/09/xmldsig#sha1"/>
        <DigestValue>UvAzSAGx/2I2f/Gjl7IKKSfx3HQ=</DigestValue>
      </Reference>
      <Reference URI="/xl/theme/theme1.xml?ContentType=application/vnd.openxmlformats-officedocument.theme+xml">
        <DigestMethod Algorithm="http://www.w3.org/2000/09/xmldsig#sha1"/>
        <DigestValue>Tld3aj+4DD23YsyUBfvG1ZkZNEU=</DigestValue>
      </Reference>
      <Reference URI="/xl/workbook.xml?ContentType=application/vnd.openxmlformats-officedocument.spreadsheetml.sheet.main+xml">
        <DigestMethod Algorithm="http://www.w3.org/2000/09/xmldsig#sha1"/>
        <DigestValue>9248xOKpZAVLYCfMQK0+SiPuXTc=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KqErqE8XQJaekJyY4oQV4++gTcA=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o/+LoyDY4S2mbTM7pxCcv+h6Twc=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7vfi7UWF+pTyvQJM1xsrJrvESFY=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G9PsxpB9L8DnRZFu5Ek4ZAtt8L8=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jJl5a1AlrN/ZJMYh6cnZezF+FF8=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a0CHhccpniyWhRB/iSzyVlIdWnw=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YV5tN4ftZMflXV0Gn626uCKcVMc=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TTNC1if9cT8jFf8/fQqgImdEbGI=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pa4lEoKBFPL/+RnPZNnSKdSynfM=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ibkiIuzQ2e+YaSZ+kFpdH5M+LcA=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rjZBXeOoLD03w4mDl2RBeCoqXiY=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k1IECjF3rey9mV7eCGReQd2KUHU=</DigestValue>
      </Reference>
      <Reference URI="/xl/worksheets/_rels/sheet20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inPWxcJGWzRoaAOwE1k+rJXoIhQ=</DigestValue>
      </Reference>
      <Reference URI="/xl/worksheets/_rels/sheet2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4OyBNgaQZMCiDe/IHDjNth6hUhA=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0/AJzcN/9l0f02AjmRw3U5MPiro=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t1QbBqVIbVgcNICzoRo6r5FZoS8=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Eil1iqnLy91KfzrT5nRtU2nhPuw=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K+zIsbnHjOSPeBGk4EDD4dGdTug=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+kPLoYe6UI0IYXGAfGrNMTN2U7k=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ThC7KBJ6n1vmBC+vuLKUZx8wk4U=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SWctN9P10WHmF8ckO36AADZmJYY=</DigestValue>
      </Reference>
      <Reference URI="/xl/worksheets/sheet1.xml?ContentType=application/vnd.openxmlformats-officedocument.spreadsheetml.worksheet+xml">
        <DigestMethod Algorithm="http://www.w3.org/2000/09/xmldsig#sha1"/>
        <DigestValue>F2bq0q4fx5pNZMWPb+a+IKv1pwA=</DigestValue>
      </Reference>
      <Reference URI="/xl/worksheets/sheet10.xml?ContentType=application/vnd.openxmlformats-officedocument.spreadsheetml.worksheet+xml">
        <DigestMethod Algorithm="http://www.w3.org/2000/09/xmldsig#sha1"/>
        <DigestValue>stcv9TS2Xsth1BHNZwhZIyO1oYM=</DigestValue>
      </Reference>
      <Reference URI="/xl/worksheets/sheet11.xml?ContentType=application/vnd.openxmlformats-officedocument.spreadsheetml.worksheet+xml">
        <DigestMethod Algorithm="http://www.w3.org/2000/09/xmldsig#sha1"/>
        <DigestValue>xKVKZhJWmrS1WzWEiVttGLfNICI=</DigestValue>
      </Reference>
      <Reference URI="/xl/worksheets/sheet12.xml?ContentType=application/vnd.openxmlformats-officedocument.spreadsheetml.worksheet+xml">
        <DigestMethod Algorithm="http://www.w3.org/2000/09/xmldsig#sha1"/>
        <DigestValue>1IYID5mtJcz6A8bVtmptoly3aAE=</DigestValue>
      </Reference>
      <Reference URI="/xl/worksheets/sheet13.xml?ContentType=application/vnd.openxmlformats-officedocument.spreadsheetml.worksheet+xml">
        <DigestMethod Algorithm="http://www.w3.org/2000/09/xmldsig#sha1"/>
        <DigestValue>/qcq4wkLBR1gW8Kdsomggwp4hR4=</DigestValue>
      </Reference>
      <Reference URI="/xl/worksheets/sheet14.xml?ContentType=application/vnd.openxmlformats-officedocument.spreadsheetml.worksheet+xml">
        <DigestMethod Algorithm="http://www.w3.org/2000/09/xmldsig#sha1"/>
        <DigestValue>E9yjGESO59+SzA5KwlEFNpwKXo8=</DigestValue>
      </Reference>
      <Reference URI="/xl/worksheets/sheet15.xml?ContentType=application/vnd.openxmlformats-officedocument.spreadsheetml.worksheet+xml">
        <DigestMethod Algorithm="http://www.w3.org/2000/09/xmldsig#sha1"/>
        <DigestValue>ECD+PkpZZ0g5DZRGkjdAigwMZj4=</DigestValue>
      </Reference>
      <Reference URI="/xl/worksheets/sheet16.xml?ContentType=application/vnd.openxmlformats-officedocument.spreadsheetml.worksheet+xml">
        <DigestMethod Algorithm="http://www.w3.org/2000/09/xmldsig#sha1"/>
        <DigestValue>MevdDPAx8UKMLDva0DEW7DLBVhE=</DigestValue>
      </Reference>
      <Reference URI="/xl/worksheets/sheet17.xml?ContentType=application/vnd.openxmlformats-officedocument.spreadsheetml.worksheet+xml">
        <DigestMethod Algorithm="http://www.w3.org/2000/09/xmldsig#sha1"/>
        <DigestValue>qAAmkqoJhl34Yv5FIM+AmWTk67s=</DigestValue>
      </Reference>
      <Reference URI="/xl/worksheets/sheet18.xml?ContentType=application/vnd.openxmlformats-officedocument.spreadsheetml.worksheet+xml">
        <DigestMethod Algorithm="http://www.w3.org/2000/09/xmldsig#sha1"/>
        <DigestValue>oVhWQaWF5C3pTYQjaf2mo7VrTfQ=</DigestValue>
      </Reference>
      <Reference URI="/xl/worksheets/sheet19.xml?ContentType=application/vnd.openxmlformats-officedocument.spreadsheetml.worksheet+xml">
        <DigestMethod Algorithm="http://www.w3.org/2000/09/xmldsig#sha1"/>
        <DigestValue>PKyjC48sLO2RRZiLqThRJQ2Uhw8=</DigestValue>
      </Reference>
      <Reference URI="/xl/worksheets/sheet2.xml?ContentType=application/vnd.openxmlformats-officedocument.spreadsheetml.worksheet+xml">
        <DigestMethod Algorithm="http://www.w3.org/2000/09/xmldsig#sha1"/>
        <DigestValue>5whOxxszb/e+27c5OOIE7i/B2mw=</DigestValue>
      </Reference>
      <Reference URI="/xl/worksheets/sheet20.xml?ContentType=application/vnd.openxmlformats-officedocument.spreadsheetml.worksheet+xml">
        <DigestMethod Algorithm="http://www.w3.org/2000/09/xmldsig#sha1"/>
        <DigestValue>UmTSK8UGFzOrxYPMELKu9tWUf1Q=</DigestValue>
      </Reference>
      <Reference URI="/xl/worksheets/sheet21.xml?ContentType=application/vnd.openxmlformats-officedocument.spreadsheetml.worksheet+xml">
        <DigestMethod Algorithm="http://www.w3.org/2000/09/xmldsig#sha1"/>
        <DigestValue>wvFO5598KIprg9HIEByM2zg4mko=</DigestValue>
      </Reference>
      <Reference URI="/xl/worksheets/sheet3.xml?ContentType=application/vnd.openxmlformats-officedocument.spreadsheetml.worksheet+xml">
        <DigestMethod Algorithm="http://www.w3.org/2000/09/xmldsig#sha1"/>
        <DigestValue>xYgT0k7XtjsACmro6dYxZ89sEDo=</DigestValue>
      </Reference>
      <Reference URI="/xl/worksheets/sheet4.xml?ContentType=application/vnd.openxmlformats-officedocument.spreadsheetml.worksheet+xml">
        <DigestMethod Algorithm="http://www.w3.org/2000/09/xmldsig#sha1"/>
        <DigestValue>RxnV5vO1kcEI06bKQeaVzvaGhLU=</DigestValue>
      </Reference>
      <Reference URI="/xl/worksheets/sheet5.xml?ContentType=application/vnd.openxmlformats-officedocument.spreadsheetml.worksheet+xml">
        <DigestMethod Algorithm="http://www.w3.org/2000/09/xmldsig#sha1"/>
        <DigestValue>r8WSFndIj01bFvhkE9ftuTFSPEY=</DigestValue>
      </Reference>
      <Reference URI="/xl/worksheets/sheet6.xml?ContentType=application/vnd.openxmlformats-officedocument.spreadsheetml.worksheet+xml">
        <DigestMethod Algorithm="http://www.w3.org/2000/09/xmldsig#sha1"/>
        <DigestValue>Q0YnIHXtfhRPgkSHQEnIJojxLWQ=</DigestValue>
      </Reference>
      <Reference URI="/xl/worksheets/sheet7.xml?ContentType=application/vnd.openxmlformats-officedocument.spreadsheetml.worksheet+xml">
        <DigestMethod Algorithm="http://www.w3.org/2000/09/xmldsig#sha1"/>
        <DigestValue>L8xLkEIkkTlAezFsu2tXWW/DPp8=</DigestValue>
      </Reference>
      <Reference URI="/xl/worksheets/sheet8.xml?ContentType=application/vnd.openxmlformats-officedocument.spreadsheetml.worksheet+xml">
        <DigestMethod Algorithm="http://www.w3.org/2000/09/xmldsig#sha1"/>
        <DigestValue>6fVAWpK3vc9+9XfZuMG9kLZXDf4=</DigestValue>
      </Reference>
      <Reference URI="/xl/worksheets/sheet9.xml?ContentType=application/vnd.openxmlformats-officedocument.spreadsheetml.worksheet+xml">
        <DigestMethod Algorithm="http://www.w3.org/2000/09/xmldsig#sha1"/>
        <DigestValue>O/KTFY86U0RibwP2/+b78pvnhi4=</DigestValue>
      </Reference>
    </Manifest>
    <SignatureProperties>
      <SignatureProperty Id="idSignatureTime" Target="#idPackageSignature">
        <mdssi:SignatureTime>
          <mdssi:Format>YYYY-MM-DDThh:mm:ssTZD</mdssi:Format>
          <mdssi:Value>2019-05-16T21:08:33Z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{B1879958-B0D5-4327-B178-0995DA905EFE}</SetupID>
          <SignatureText>Arnold Klassen</SignatureText>
          <SignatureImage/>
          <SignatureComments/>
          <WindowsVersion>6.1</WindowsVersion>
          <OfficeVersion>12.0</OfficeVersion>
          <ApplicationVersion>12.0</ApplicationVersion>
          <Monitors>1</Monitors>
          <HorizontalResolution>1280</HorizontalResolution>
          <VerticalResolution>720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QIwAApBEAACBFTUYAAAEAfBUAAIYAAAAHAAAAAAAAAAAAAAAAAAAAAAUAANACAADEAQAA/gAAAAAAAAAAAAAAAAAAAOPjBgAw4AM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vQAAAAQAAAD2AAAAEAAAAL0AAAAEAAAAOgAAAA0AAAAhAPAAAAAAAAAAAAAAAIA/AAAAAAAAAAAAAIA/AAAAAAAAAAAAAAAAAAAAAAAAAAAAAAAAAAAAAAAAAAAlAAAADAAAAAAAAIAoAAAADAAAAAMAAABSAAAAcAEAAAMAAAD1////AAAAAAAAAAAAAAAAkAEAAAAAAAEAAAAAdABhAGgAbwBtAGEAAAAAAAAAAAAAAAAAAAAAAAAAAAAAAAAAAAAAAAAAAAAAAAAAAAAAAAAAAAAAAAAAAAAAAAAAlHVDVJR1gRABUjsAAADQzSQAAvE2YQAAAACBEAFSAAAAAGBAIAMS8TZh/yIA4X/kAMApAAAAAAAAAN8BACAAAAAgOACKAYzNJACwzSQAgRABUlNlZ29lIFVJAG0cYlgAAADEzyQAAQAAAAAD/n/UzSQAAAAAANUQAADczyQAAAAAAAAD/n/szSQAAAAAANUQAAAAAAAA2BAAAAAAAADszSQADwAAAGDOJAAAAAAAAQAAAAAAAAAEziQAdZ83YQAAJAAAAAAA3M8kAAEAAAAAAAAAwM4kABWfN2F4ziQAphIBBwEAAAAAAAAAAgAAAMD3RwAAAAAAAQAACKYSAQdkdgAIAAAAACUAAAAMAAAAAwAAABgAAAAMAAAAAAAAAhIAAAAMAAAAAQAAAB4AAAAYAAAAvQAAAAQAAAD3AAAAEQAAAFQAAACIAAAAvgAAAAQAAAD1AAAAEAAAAAEAAAAAQA1CchwNQr4AAAAEAAAACgAAAEwAAAAAAAAAAAAAAAAAAAD//////////2AAAAAxADYALwAwADUALwAyADAAMQA5AAYAAAAGAAAABAAAAAYAAAAGAAAABAAAAAYAAAAGAAAABgAAAAY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AAA6MgkANBzHGJY3B9iXMokACzKJAB7DzhhWNwfYjMzazIAgAAAAQAAAIoPOGEgfTUFbhQBQzDJJAB6nTdhbhQBQyB9NQVgAAAAAAAAAAAAAAAEgCACAAAAAGAAAABtOU1hbhQBQyB9NQUGAAAAQJEudwAAAAB4J0oAAAAAAAAALnfVDQoGhMkkAOB8Knd4J0oAAAAAAECRLneEySQA/3wqd0CRLnduFAFDsAxXBKzJJAA9fCp3AQAAAJTJJAAAAAAAAwEAALAMVwRuFAFDsAxXBAAAAAABAAAA2MkkALUbIXdAcCF3whshdwMBAACwDFcE6hQKIgAAAAAAA/5/ZHYACAAAAAAlAAAADAAAAAQAAAAYAAAADAAAAAAAAAISAAAADAAAAAEAAAAWAAAADAAAAAgAAABUAAAAVAAAAAoAAAA3AAAAHgAAAFoAAAABAAAAAEANQnIcDUI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EUAAACTAAAAVwAAACkAAABFAAAAawAAABMAAAAhAPAAAAAAAAAAAAAAAIA/AAAAAAAAAAAAAIA/AAAAAAAAAAAAAAAAAAAAAAAAAAAAAAAAAAAAAAAAAAAlAAAADAAAAAAAAIAoAAAADAAAAAUAAABSAAAAcAEAAAUAAADw////AAAAAAAAAAAAAAAAkAEAAAAAAAEAAAAAdABhAGgAbwBtAGEAAAAAAAAAAAAAAAAAAAAAAAAAAAAAAAAAAAAAAAAAAAAAAAAAAAAAAAAAAAAAAAAAAAAAAAAAAAABAAAAAAAAAAEPOGEAOEgBvLMkAAEAAAC4siQAd084YW4UAUMstCQAAQAAAMCyJADQcxxiWNwfYjS0JAAEtCQAew84YVjcH2IzM2syAIAAAAEAAACKDzhhAM8mBLxuHGL4/x7aMLQkADoCAABuFAFDuNsfYrjbH2LksiQAAAAkAEx54GEAAAAAvG4cYj9uHGIAzyYEBgAAAECRLncAAAAAoBK0BgAAAABAkS536hQKI1yzJADgfCp3oBK0BgAAAABAkS53XLMkAP98KndAkS53bhQBQwAAsgSEsyQAPXwqdwEAAABssyQAEAAAAAMBAABHDwqmAAAAAAAD/n9kdgAIAAAAACUAAAAMAAAABQAAABgAAAAMAAAAAAAAAhIAAAAMAAAAAQAAAB4AAAAYAAAAKQAAAEUAAACUAAAAWAAAAFQAAACgAAAAKgAAAEUAAACSAAAAVwAAAAEAAAAAQA1CchwNQioAAABFAAAADgAAAEwAAAAAAAAAAAAAAAAAAAD//////////2gAAABBAHIAbgBvAGwAZAAgAEsAbABhAHMAcwBlAG4ACwAAAAYAAAAJAAAACQAAAAQAAAAJAAAABQAAAAkAAAAEAAAACAAAAAcAAAAHAAAACAAAAAkAAABLAAAAEAAAAAAAAAAFAAAAJQAAAAwAAAANAACAJwAAABgAAAAGAAAAAAAAAP///wIAAAAAJQAAAAwAAAAGAAAATAAAAGQAAAAAAAAAYAAAAP8AAAB8AAAAAAAAAGAAAAAAAQAAHQAAACEA8AAAAAAAAAAAAAAAgD8AAAAAAAAAAAAAgD8AAAAAAAAAAAAAAAAAAAAAAAAAAAAAAAAAAAAAAAAAACUAAAAMAAAAAAAAgCgAAAAMAAAABgAAACcAAAAYAAAABgAAAAAAAAD///8CAAAAACUAAAAMAAAABgAAAEwAAABkAAAACQAAAGAAAAD2AAAAbAAAAAkAAABgAAAA7gAAAA0AAAAhAPAAAAAAAAAAAAAAAIA/AAAAAAAAAAAAAIA/AAAAAAAAAAAAAAAAAAAAAAAAAAAAAAAAAAAAAAAAAAAlAAAADAAAAAAAAIAoAAAADAAAAAYAAAAlAAAADAAAAAMAAAAYAAAADAAAAAAAAAISAAAADAAAAAEAAAAeAAAAGAAAAAkAAABgAAAA9wAAAG0AAABUAAAAoAAAAAoAAABgAAAATwAAAGwAAAABAAAAAEANQnIcDUIKAAAAYAAAAA4AAABMAAAAAAAAAAAAAAAAAAAA//////////9oAAAAQQByAG4AbwBsAGQAIABLAGwAYQBzAHMAZQBuAAcAAAAEAAAABgAAAAYAAAACAAAABgAAAAMAAAAGAAAAAgAAAAYAAAAFAAAABQAAAAYAAAAGAAAASwAAABAAAAAAAAAABQAAACUAAAAMAAAADQAAgCcAAAAYAAAABgAAAAAAAAD///8CAAAAACUAAAAMAAAABgAAAEwAAABkAAAACQAAAHAAAAD2AAAAfAAAAAkAAABwAAAA7gAAAA0AAAAhAPAAAAAAAAAAAAAAAIA/AAAAAAAAAAAAAIA/AAAAAAAAAAAAAAAAAAAAAAAAAAAAAAAAAAAAAAAAAAAlAAAADAAAAAAAAIAoAAAADAAAAAYAAAAlAAAADAAAAAMAAAAYAAAADAAAAAAAAAISAAAADAAAAAEAAAAeAAAAGAAAAAkAAABwAAAA9wAAAH0AAABUAAAAiAAAAAoAAABwAAAAPAAAAHwAAAABAAAAAEANQnIcDUIKAAAAcAAAAAoAAABMAAAAAAAAAAAAAAAAAAAA//////////9gAAAAUAByAGUAcwBpAGQAZQBuAHQAZQAGAAAABAAAAAYAAAAFAAAAAgAAAAYAAAAGAAAABgAAAAQAAAAGAAAASwAAABAAAAAAAAAABQAAACUAAAAMAAAADQAAgAoAAAAQAAAAAAAAAAAAAAAOAAAAFAAAAAAAAAAQAAAAFAAAAA==</Object>
  <Object Id="idInvalidSigLnImg">AQAAAGwAAAAAAAAAAAAAAP8AAAB/AAAAAAAAAAAAAABQIwAApBEAACBFTUYAAAEAGBkAAIwAAAAHAAAAAAAAAAAAAAAAAAAAAAUAANACAADEAQAA/gAAAAAAAAAAAAAAAAAAAOPjBgAw4AM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YA////pcvc2fH4YsnqLbrpW8jo6+/v//Tw/+/g/+vg/+jdw9HTaYib5urtIAD///+YvMT5/f3Z8Pi85/bU8vn6/Pr//fr/8On/7eD/5duzvL9khJXn6+5kAP///63a54SmraHH0JnD0Haarb3l88jy/4KdqrHS33CElJK2xG2Moebp7WUAcJiwdJqykKjAgqGygqGykKjAZoykYIigiaK5bYudkKjAa4ibUHCA5erscgAnAAAAGAAAAAMAAAAAAAAA////AgAAAAAlAAAADAAAAAMAAABMAAAAZAAAACIAAAAEAAAAawAAABAAAAAiAAAABAAAAEoAAAANAAAAIQDwAAAAAAAAAAAAAACAPwAAAAAAAAAAAACAPwAAAAAAAAAAAAAAAAAAAAAAAAAAAAAAAAAAAAAAAAAAJQAAAAwAAAAAAACAKAAAAAwAAAADAAAAUgAAAHABAAADAAAA9f///wAAAAAAAAAAAAAAAJABAAAAAAABAAAAAHQAYQBoAG8AbQBhAAAAAAAAAAAAAAAAAAAAAAAAAAAAAAAAAAAAAAAAAAAAAAAAAAAAAAAAAAAAAAAAAAAAAAAAAJR1Q1SUdYEQAVI7AAAA0M0kAALxNmEAAAAAgRABUgAAAABgQCADEvE2Yf8iAOF/5ADAKQAAAAAAAADfAQAgAAAAIDgAigGMzSQAsM0kAIEQAVJTZWdvZSBVSQBtHGJYAAAAxM8kAAEAAAAAA/5/1M0kAAAAAADVEAAA3M8kAAAAAAAAA/5/7M0kAAAAAADVEAAAAAAAANgQAAAAAAAA7M0kAA8AAABgziQAAAAAAAEAAAAAAAAABM4kAHWfN2EAACQAAAAAANzPJAABAAAAAAAAAMDOJAAVnzdheM4kAKYSAQcBAAAAAAAAAAIAAADA90cAAAAAAAEAAAimEgEHZHYACAAAAAAlAAAADAAAAAMAAAAYAAAADAAAAP8AAAISAAAADAAAAAEAAAAeAAAAGAAAACIAAAAEAAAAbAAAABEAAABUAAAAqAAAACMAAAAEAAAAagAAABAAAAABAAAAAEANQnIcDUIjAAAABAAAAA8AAABMAAAAAAAAAAAAAAAAAAAA//////////9sAAAARgBpAHIAbQBhACAAbgBvACAAdgDhAGwAaQBkAGEAAAAGAAAAAgAAAAQAAAAIAAAABgAAAAMAAAAGAAAABgAAAAMAAAAGAAAABgAAAAIAAAACAAAABgAAAAY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AAA6MgkANBzHGJY3B9iXMokACzKJAB7DzhhWNwfYjMzazIAgAAAAQAAAIoPOGEgfTUFbhQBQzDJJAB6nTdhbhQBQyB9NQVgAAAAAAAAAAAAAAAEgCACAAAAAGAAAABtOU1hbhQBQyB9NQUGAAAAQJEudwAAAAB4J0oAAAAAAAAALnfVDQoGhMkkAOB8Knd4J0oAAAAAAECRLneEySQA/3wqd0CRLnduFAFDsAxXBKzJJAA9fCp3AQAAAJTJJAAAAAAAAwEAALAMVwRuFAFDsAxXBAAAAAABAAAA2MkkALUbIXdAcCF3whshdwMBAACwDFcE6hQKIgAAAAAAA/5/ZHYACAAAAAAlAAAADAAAAAQAAAAYAAAADAAAAAAAAAISAAAADAAAAAEAAAAWAAAADAAAAAgAAABUAAAAVAAAAAoAAAA3AAAAHgAAAFoAAAABAAAAAEANQnIcDUI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EUAAACTAAAAVwAAACkAAABFAAAAawAAABMAAAAhAPAAAAAAAAAAAAAAAIA/AAAAAAAAAAAAAIA/AAAAAAAAAAAAAAAAAAAAAAAAAAAAAAAAAAAAAAAAAAAlAAAADAAAAAAAAIAoAAAADAAAAAUAAABSAAAAcAEAAAUAAADw////AAAAAAAAAAAAAAAAkAEAAAAAAAEAAAAAdABhAGgAbwBtAGEAAAAAAAAAAAAAAAAAAAAAAAAAAAAAAAAAAAAAAAAAAAAAAAAAAAAAAAAAAAAAAAAAAAAAAAAAAAABAAAAAAAAAAEPOGEAOEgBvLMkAAEAAAC4siQAd084YW4UAUMstCQAAQAAAMCyJADQcxxiWNwfYjS0JAAEtCQAew84YVjcH2IzM2syAIAAAAEAAACKDzhhAM8mBLxuHGL4/x7aMLQkADoCAABuFAFDuNsfYrjbH2LksiQAAAAkAEx54GEAAAAAvG4cYj9uHGIAzyYEBgAAAECRLncAAAAAoBK0BgAAAABAkS536hQKI1yzJADgfCp3oBK0BgAAAABAkS53XLMkAP98KndAkS53bhQBQwAAsgSEsyQAPXwqdwEAAABssyQAEAAAAAMBAABHDwqmAAAAAAAD/n9kdgAIAAAAACUAAAAMAAAABQAAABgAAAAMAAAAAAAAAhIAAAAMAAAAAQAAAB4AAAAYAAAAKQAAAEUAAACUAAAAWAAAAFQAAACgAAAAKgAAAEUAAACSAAAAVwAAAAEAAAAAQA1CchwNQioAAABFAAAADgAAAEwAAAAAAAAAAAAAAAAAAAD//////////2gAAABBAHIAbgBvAGwAZAAgAEsAbABhAHMAcwBlAG4ACwAAAAYAAAAJAAAACQAAAAQAAAAJAAAABQAAAAkAAAAEAAAACAAAAAcAAAAHAAAACAAAAAkAAABLAAAAEAAAAAAAAAAFAAAAJQAAAAwAAAANAACAJwAAABgAAAAGAAAAAAAAAP///wIAAAAAJQAAAAwAAAAGAAAATAAAAGQAAAAAAAAAYAAAAP8AAAB8AAAAAAAAAGAAAAAAAQAAHQAAACEA8AAAAAAAAAAAAAAAgD8AAAAAAAAAAAAAgD8AAAAAAAAAAAAAAAAAAAAAAAAAAAAAAAAAAAAAAAAAACUAAAAMAAAAAAAAgCgAAAAMAAAABgAAACcAAAAYAAAABgAAAAAAAAD///8CAAAAACUAAAAMAAAABgAAAEwAAABkAAAACQAAAGAAAAD2AAAAbAAAAAkAAABgAAAA7gAAAA0AAAAhAPAAAAAAAAAAAAAAAIA/AAAAAAAAAAAAAIA/AAAAAAAAAAAAAAAAAAAAAAAAAAAAAAAAAAAAAAAAAAAlAAAADAAAAAAAAIAoAAAADAAAAAYAAAAlAAAADAAAAAMAAAAYAAAADAAAAAAAAAISAAAADAAAAAEAAAAeAAAAGAAAAAkAAABgAAAA9wAAAG0AAABUAAAAoAAAAAoAAABgAAAATwAAAGwAAAABAAAAAEANQnIcDUIKAAAAYAAAAA4AAABMAAAAAAAAAAAAAAAAAAAA//////////9oAAAAQQByAG4AbwBsAGQAIABLAGwAYQBzAHMAZQBuAAcAAAAEAAAABgAAAAYAAAACAAAABgAAAAMAAAAGAAAAAgAAAAYAAAAFAAAABQAAAAYAAAAGAAAASwAAABAAAAAAAAAABQAAACUAAAAMAAAADQAAgCcAAAAYAAAABgAAAAAAAAD///8CAAAAACUAAAAMAAAABgAAAEwAAABkAAAACQAAAHAAAAD2AAAAfAAAAAkAAABwAAAA7gAAAA0AAAAhAPAAAAAAAAAAAAAAAIA/AAAAAAAAAAAAAIA/AAAAAAAAAAAAAAAAAAAAAAAAAAAAAAAAAAAAAAAAAAAlAAAADAAAAAAAAIAoAAAADAAAAAYAAAAlAAAADAAAAAMAAAAYAAAADAAAAAAAAAISAAAADAAAAAEAAAAeAAAAGAAAAAkAAABwAAAA9wAAAH0AAABUAAAAiAAAAAoAAABwAAAAPAAAAHwAAAABAAAAAEANQnIcDUIKAAAAcAAAAAoAAABMAAAAAAAAAAAAAAAAAAAA//////////9gAAAAUAByAGUAcwBpAGQAZQBuAHQAZQAGAAAABAAAAAYAAAAFAAAAAgAAAAYAAAAGAAAABgAAAAQAAAAGAAAASwAAABAAAAAAAAAABQAAACUAAAAMAAAADQAAgAoAAAAQAAAAAAAAAAA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INDICE</vt:lpstr>
      <vt:lpstr>ACTIVO PASIVO</vt:lpstr>
      <vt:lpstr>RESULTADO</vt:lpstr>
      <vt:lpstr>PATR_NETO</vt:lpstr>
      <vt:lpstr>FLUJO_EF</vt:lpstr>
      <vt:lpstr>BIE_USO</vt:lpstr>
      <vt:lpstr>INTANGIB</vt:lpstr>
      <vt:lpstr>INVERSIO</vt:lpstr>
      <vt:lpstr>O_INVERSI</vt:lpstr>
      <vt:lpstr>PREVISION</vt:lpstr>
      <vt:lpstr>COSTO</vt:lpstr>
      <vt:lpstr>MON EXTR</vt:lpstr>
      <vt:lpstr>COSTOS_GAST</vt:lpstr>
      <vt:lpstr>ESTADIST</vt:lpstr>
      <vt:lpstr>INDICES</vt:lpstr>
      <vt:lpstr>P RELAC</vt:lpstr>
      <vt:lpstr>Cartera</vt:lpstr>
      <vt:lpstr>COMP.ACC</vt:lpstr>
      <vt:lpstr>DICTAMEN SINDICO</vt:lpstr>
      <vt:lpstr>INFORME SINDICO</vt:lpstr>
      <vt:lpstr>NOTAS DE ESTADOS CONT.</vt:lpstr>
      <vt:lpstr>'ACTIVO PASIVO'!Área_de_impresión</vt:lpstr>
      <vt:lpstr>BIE_USO!Área_de_impresión</vt:lpstr>
      <vt:lpstr>Cartera!Área_de_impresión</vt:lpstr>
      <vt:lpstr>COMP.ACC!Área_de_impresión</vt:lpstr>
      <vt:lpstr>COSTO!Área_de_impresión</vt:lpstr>
      <vt:lpstr>COSTOS_GAST!Área_de_impresión</vt:lpstr>
      <vt:lpstr>FLUJO_EF!Área_de_impresión</vt:lpstr>
      <vt:lpstr>INDICE!Área_de_impresión</vt:lpstr>
      <vt:lpstr>INDICES!Área_de_impresión</vt:lpstr>
      <vt:lpstr>INTANGIB!Área_de_impresión</vt:lpstr>
      <vt:lpstr>INVERSIO!Área_de_impresión</vt:lpstr>
      <vt:lpstr>'MON EXTR'!Área_de_impresión</vt:lpstr>
      <vt:lpstr>O_INVERSI!Área_de_impresión</vt:lpstr>
      <vt:lpstr>'P RELAC'!Área_de_impresión</vt:lpstr>
      <vt:lpstr>PATR_NETO!Área_de_impresión</vt:lpstr>
      <vt:lpstr>PREVISION!Área_de_impresión</vt:lpstr>
      <vt:lpstr>RESULTADO!Área_de_impresión</vt:lpstr>
      <vt:lpstr>'ACTIVO PASIVO'!Títulos_a_imprimir</vt:lpstr>
      <vt:lpstr>'MON EXTR'!Títulos_a_imprimir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- Hector Nunez</dc:creator>
  <cp:lastModifiedBy>hector.nunez</cp:lastModifiedBy>
  <cp:lastPrinted>2019-05-08T12:04:21Z</cp:lastPrinted>
  <dcterms:created xsi:type="dcterms:W3CDTF">2008-05-26T14:58:46Z</dcterms:created>
  <dcterms:modified xsi:type="dcterms:W3CDTF">2019-05-16T21:07:41Z</dcterms:modified>
</cp:coreProperties>
</file>