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5.xml" ContentType="application/vnd.openxmlformats-officedocument.drawing+xml"/>
  <Override PartName="/xl/embeddings/oleObject11.bin" ContentType="application/vnd.openxmlformats-officedocument.oleObject"/>
  <Override PartName="/xl/drawings/drawing14.xml" ContentType="application/vnd.openxmlformats-officedocument.drawing+xml"/>
  <Override PartName="/xl/embeddings/oleObject10.bin" ContentType="application/vnd.openxmlformats-officedocument.oleObject"/>
  <Override PartName="/xl/embeddings/oleObject7.bin" ContentType="application/vnd.openxmlformats-officedocument.oleObject"/>
  <Override PartName="/xl/worksheets/sheet1.xml" ContentType="application/vnd.openxmlformats-officedocument.spreadsheetml.worksheet+xml"/>
  <Override PartName="/xl/embeddings/oleObject8.bin" ContentType="application/vnd.openxmlformats-officedocument.oleObject"/>
  <Override PartName="/xl/drawings/drawing12.xml" ContentType="application/vnd.openxmlformats-officedocument.drawing+xml"/>
  <Override PartName="/xl/embeddings/oleObject9.bin" ContentType="application/vnd.openxmlformats-officedocument.oleObject"/>
  <Override PartName="/xl/drawings/drawing13.xml" ContentType="application/vnd.openxmlformats-officedocument.drawing+xml"/>
  <Override PartName="/xl/drawings/drawing11.xml" ContentType="application/vnd.openxmlformats-officedocument.drawing+xml"/>
  <Override PartName="/xl/worksheets/sheet5.xml" ContentType="application/vnd.openxmlformats-officedocument.spreadsheetml.worksheet+xml"/>
  <Override PartName="/xl/drawings/drawing3.xml" ContentType="application/vnd.openxmlformats-officedocument.drawing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4.xml" ContentType="application/vnd.openxmlformats-officedocument.drawing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5.xml" ContentType="application/vnd.openxmlformats-officedocument.drawing+xml"/>
  <Override PartName="/xl/embeddings/oleObject2.bin" ContentType="application/vnd.openxmlformats-officedocument.oleObject"/>
  <Override PartName="/xl/embeddings/oleObject5.bin" ContentType="application/vnd.openxmlformats-officedocument.oleObject"/>
  <Override PartName="/xl/drawings/drawing9.xml" ContentType="application/vnd.openxmlformats-officedocument.drawing+xml"/>
  <Override PartName="/xl/embeddings/oleObject3.bin" ContentType="application/vnd.openxmlformats-officedocument.oleObject"/>
  <Override PartName="/xl/drawings/drawing8.xml" ContentType="application/vnd.openxmlformats-officedocument.drawing+xml"/>
  <Override PartName="/xl/drawings/drawing7.xml" ContentType="application/vnd.openxmlformats-officedocument.drawing+xml"/>
  <Override PartName="/xl/drawings/drawing6.xml" ContentType="application/vnd.openxmlformats-officedocument.drawing+xml"/>
  <Override PartName="/xl/embeddings/oleObject4.bin" ContentType="application/vnd.openxmlformats-officedocument.oleObject"/>
  <Override PartName="/xl/embeddings/oleObject6.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O:\record CNV 2019\setiembre\"/>
    </mc:Choice>
  </mc:AlternateContent>
  <bookViews>
    <workbookView xWindow="0" yWindow="0" windowWidth="12120" windowHeight="8190" tabRatio="919"/>
  </bookViews>
  <sheets>
    <sheet name="ACTIVO PASIVO" sheetId="1" r:id="rId1"/>
    <sheet name="RESULTADO" sheetId="3" r:id="rId2"/>
    <sheet name="PATR_NETO" sheetId="4" r:id="rId3"/>
    <sheet name="FLUJO_EF" sheetId="5" r:id="rId4"/>
    <sheet name="NOTAS" sheetId="21" r:id="rId5"/>
    <sheet name="BIE_USO" sheetId="6" r:id="rId6"/>
    <sheet name="INTANGIB" sheetId="7" r:id="rId7"/>
    <sheet name="INVERSIO" sheetId="8" r:id="rId8"/>
    <sheet name="O_INVERSI" sheetId="9" r:id="rId9"/>
    <sheet name="PREVISION" sheetId="10" r:id="rId10"/>
    <sheet name="COSTO" sheetId="11" r:id="rId11"/>
    <sheet name="MON EXTR" sheetId="12" r:id="rId12"/>
    <sheet name="COSTOS_GAST" sheetId="13" r:id="rId13"/>
    <sheet name="ESTADIST" sheetId="14" r:id="rId14"/>
    <sheet name="INDICES" sheetId="15" r:id="rId15"/>
  </sheets>
  <definedNames>
    <definedName name="_xlnm.Print_Area" localSheetId="0">'ACTIVO PASIVO'!$A$1:$H$53</definedName>
    <definedName name="_xlnm.Print_Area" localSheetId="5">BIE_USO!$A$2:$K$49</definedName>
    <definedName name="_xlnm.Print_Area" localSheetId="10">COSTO!$A$1:$F$51</definedName>
    <definedName name="_xlnm.Print_Area" localSheetId="12">COSTOS_GAST!$A$4:$I$57</definedName>
    <definedName name="_xlnm.Print_Area" localSheetId="13">ESTADIST!$A$2:$D$39</definedName>
    <definedName name="_xlnm.Print_Area" localSheetId="3">FLUJO_EF!$A$2:$F$69</definedName>
    <definedName name="_xlnm.Print_Area" localSheetId="14">INDICES!$A$1:$E$41</definedName>
    <definedName name="_xlnm.Print_Area" localSheetId="6">INTANGIB!$A$2:$J$39</definedName>
    <definedName name="_xlnm.Print_Area" localSheetId="7">INVERSIO!$A$1:$M$41</definedName>
    <definedName name="_xlnm.Print_Area" localSheetId="11">'MON EXTR'!$A$1:$F$78</definedName>
    <definedName name="_xlnm.Print_Area" localSheetId="8">O_INVERSI!$A$1:$F$36</definedName>
    <definedName name="_xlnm.Print_Area" localSheetId="2">PATR_NETO!$A$3:$I$51</definedName>
    <definedName name="_xlnm.Print_Area" localSheetId="9">PREVISION!$A$1:$F$38</definedName>
    <definedName name="_xlnm.Print_Area" localSheetId="1">RESULTADO!$A$2:$E$55</definedName>
    <definedName name="_xlnm.Print_Titles" localSheetId="0">'ACTIVO PASIVO'!$7:$13</definedName>
    <definedName name="_xlnm.Print_Titles" localSheetId="11">'MON EXTR'!$8:$19</definedName>
  </definedNames>
  <calcPr calcId="171027" iterateDelta="1E-4"/>
</workbook>
</file>

<file path=xl/calcChain.xml><?xml version="1.0" encoding="utf-8"?>
<calcChain xmlns="http://schemas.openxmlformats.org/spreadsheetml/2006/main">
  <c r="D21" i="15" l="1"/>
  <c r="D19" i="15"/>
  <c r="D17" i="15"/>
  <c r="E38" i="12"/>
  <c r="D39" i="11" l="1"/>
  <c r="K25" i="8" l="1"/>
  <c r="G23" i="1" l="1"/>
  <c r="G22" i="1"/>
  <c r="C32" i="1" l="1"/>
  <c r="C35" i="1" s="1"/>
  <c r="C40" i="1" s="1"/>
  <c r="C23" i="1"/>
  <c r="C26" i="1"/>
  <c r="C21" i="1"/>
  <c r="I42" i="1"/>
  <c r="C19" i="1"/>
  <c r="H41" i="1"/>
  <c r="G41" i="1"/>
  <c r="D35" i="1"/>
  <c r="D40" i="1" s="1"/>
  <c r="D28" i="1"/>
  <c r="C28" i="1"/>
  <c r="D24" i="1"/>
  <c r="D19" i="1"/>
  <c r="D29" i="1" l="1"/>
  <c r="D42" i="1" s="1"/>
  <c r="H29" i="1"/>
  <c r="H30" i="1" s="1"/>
  <c r="H42" i="1" s="1"/>
  <c r="C24" i="1"/>
  <c r="C29" i="1" s="1"/>
  <c r="C42" i="1" s="1"/>
  <c r="G29" i="1"/>
  <c r="G30" i="1" s="1"/>
  <c r="G42" i="1" s="1"/>
  <c r="J42" i="1" l="1"/>
  <c r="C31" i="1"/>
  <c r="D31" i="1"/>
  <c r="G31" i="1"/>
  <c r="H31" i="1"/>
  <c r="I44" i="13" l="1"/>
  <c r="H27" i="6" l="1"/>
  <c r="H26" i="6"/>
  <c r="H25" i="6"/>
  <c r="H24" i="6"/>
  <c r="H23" i="6"/>
  <c r="H22" i="6"/>
  <c r="C26" i="6"/>
  <c r="C25" i="6"/>
  <c r="G20" i="4" l="1"/>
  <c r="I30" i="4"/>
  <c r="E30" i="3" l="1"/>
  <c r="D30" i="10"/>
  <c r="C30" i="10"/>
  <c r="B30" i="10"/>
  <c r="E21" i="3"/>
  <c r="C21" i="3"/>
  <c r="E25" i="12"/>
  <c r="F48" i="5" l="1"/>
  <c r="F50" i="5" s="1"/>
  <c r="F42" i="5"/>
  <c r="F32" i="5"/>
  <c r="E34" i="3"/>
  <c r="E31" i="3"/>
  <c r="E27" i="3"/>
  <c r="E28" i="3" l="1"/>
  <c r="E36" i="3" s="1"/>
  <c r="E40" i="3" s="1"/>
  <c r="F52" i="5"/>
  <c r="E23" i="12" l="1"/>
  <c r="E26" i="12"/>
  <c r="E24" i="12"/>
  <c r="G32" i="4"/>
  <c r="I32" i="4" s="1"/>
  <c r="J29" i="6"/>
  <c r="F56" i="5" l="1"/>
  <c r="E35" i="12"/>
  <c r="F36" i="12"/>
  <c r="E34" i="12"/>
  <c r="L27" i="8"/>
  <c r="K27" i="8"/>
  <c r="M25" i="8"/>
  <c r="M27" i="8" s="1"/>
  <c r="D42" i="5"/>
  <c r="E36" i="12" l="1"/>
  <c r="C36" i="12"/>
  <c r="G34" i="4"/>
  <c r="E21" i="10" l="1"/>
  <c r="H24" i="13"/>
  <c r="H29" i="7"/>
  <c r="G29" i="7"/>
  <c r="D29" i="7"/>
  <c r="C29" i="7"/>
  <c r="B29" i="7"/>
  <c r="I18" i="7"/>
  <c r="I29" i="7" s="1"/>
  <c r="E18" i="7"/>
  <c r="E29" i="7" s="1"/>
  <c r="F46" i="12"/>
  <c r="F28" i="6"/>
  <c r="H34" i="4"/>
  <c r="I34" i="4" s="1"/>
  <c r="E41" i="12"/>
  <c r="H35" i="13"/>
  <c r="F22" i="6"/>
  <c r="J22" i="6"/>
  <c r="F23" i="6"/>
  <c r="J23" i="6"/>
  <c r="F24" i="6"/>
  <c r="J24" i="6"/>
  <c r="F25" i="6"/>
  <c r="J25" i="6"/>
  <c r="F26" i="6"/>
  <c r="J26" i="6"/>
  <c r="F27" i="6"/>
  <c r="J27" i="6"/>
  <c r="J28" i="6"/>
  <c r="F29" i="6"/>
  <c r="F30" i="6"/>
  <c r="J30" i="6"/>
  <c r="B31" i="6"/>
  <c r="C31" i="6"/>
  <c r="D31" i="6"/>
  <c r="E31" i="6"/>
  <c r="G31" i="6"/>
  <c r="H31" i="6"/>
  <c r="I31" i="6"/>
  <c r="F34" i="6"/>
  <c r="F35" i="6" s="1"/>
  <c r="J34" i="6"/>
  <c r="B35" i="6"/>
  <c r="C35" i="6"/>
  <c r="D35" i="6"/>
  <c r="E35" i="6"/>
  <c r="E36" i="6"/>
  <c r="G35" i="6"/>
  <c r="H35" i="6"/>
  <c r="I35" i="6"/>
  <c r="J35" i="6"/>
  <c r="F39" i="11"/>
  <c r="H22" i="13"/>
  <c r="H26" i="13"/>
  <c r="H28" i="13"/>
  <c r="H30" i="13"/>
  <c r="H33" i="13"/>
  <c r="H37" i="13"/>
  <c r="H39" i="13"/>
  <c r="H41" i="13"/>
  <c r="D43" i="13"/>
  <c r="E43" i="13"/>
  <c r="F43" i="13"/>
  <c r="G43" i="13"/>
  <c r="G26" i="5"/>
  <c r="D32" i="5"/>
  <c r="D48" i="5"/>
  <c r="D50" i="5" s="1"/>
  <c r="E25" i="8"/>
  <c r="C27" i="8"/>
  <c r="E27" i="8"/>
  <c r="F27" i="8"/>
  <c r="G27" i="8"/>
  <c r="H27" i="8"/>
  <c r="E22" i="12"/>
  <c r="C27" i="12"/>
  <c r="F27" i="12"/>
  <c r="E42" i="12"/>
  <c r="E43" i="12"/>
  <c r="E44" i="12"/>
  <c r="E45" i="12"/>
  <c r="C46" i="12"/>
  <c r="E55" i="12"/>
  <c r="E60" i="12" s="1"/>
  <c r="C60" i="12"/>
  <c r="F60" i="12"/>
  <c r="E63" i="12"/>
  <c r="E64" i="12" s="1"/>
  <c r="C64" i="12"/>
  <c r="F64" i="12"/>
  <c r="G26" i="4"/>
  <c r="B37" i="4"/>
  <c r="C37" i="4"/>
  <c r="D37" i="4"/>
  <c r="E37" i="4"/>
  <c r="F37" i="4"/>
  <c r="I37" i="4"/>
  <c r="E17" i="10"/>
  <c r="E19" i="10"/>
  <c r="E23" i="10"/>
  <c r="B25" i="10"/>
  <c r="C25" i="10"/>
  <c r="D25" i="10"/>
  <c r="F25" i="10"/>
  <c r="E28" i="10"/>
  <c r="E30" i="10" s="1"/>
  <c r="C27" i="3"/>
  <c r="C31" i="3"/>
  <c r="C34" i="3"/>
  <c r="D52" i="5" l="1"/>
  <c r="D56" i="5" s="1"/>
  <c r="F67" i="12"/>
  <c r="H37" i="4"/>
  <c r="G36" i="6"/>
  <c r="K30" i="6"/>
  <c r="G37" i="4"/>
  <c r="F38" i="12"/>
  <c r="F66" i="12" s="1"/>
  <c r="K29" i="6"/>
  <c r="C38" i="12"/>
  <c r="K34" i="6"/>
  <c r="K35" i="6" s="1"/>
  <c r="K22" i="6"/>
  <c r="K26" i="6"/>
  <c r="K24" i="6"/>
  <c r="I36" i="6"/>
  <c r="D36" i="6"/>
  <c r="B36" i="6"/>
  <c r="H43" i="13"/>
  <c r="E46" i="12"/>
  <c r="E67" i="12" s="1"/>
  <c r="E27" i="12"/>
  <c r="E66" i="12" s="1"/>
  <c r="J18" i="7"/>
  <c r="J29" i="7" s="1"/>
  <c r="J31" i="6"/>
  <c r="H36" i="6"/>
  <c r="J36" i="6" s="1"/>
  <c r="K27" i="6"/>
  <c r="C36" i="6"/>
  <c r="K25" i="6"/>
  <c r="F31" i="6"/>
  <c r="K28" i="6"/>
  <c r="K23" i="6"/>
  <c r="E25" i="10"/>
  <c r="C28" i="3"/>
  <c r="C36" i="3" s="1"/>
  <c r="C40" i="3" s="1"/>
  <c r="F36" i="6" l="1"/>
  <c r="F68" i="12"/>
  <c r="E68" i="12"/>
  <c r="K31" i="6"/>
  <c r="K36" i="6" s="1"/>
</calcChain>
</file>

<file path=xl/sharedStrings.xml><?xml version="1.0" encoding="utf-8"?>
<sst xmlns="http://schemas.openxmlformats.org/spreadsheetml/2006/main" count="701" uniqueCount="475">
  <si>
    <t>BALANCE GENERAL</t>
  </si>
  <si>
    <t>EXPRESADO EN GUARANIES</t>
  </si>
  <si>
    <t>ACTIVO CORRIENTE</t>
  </si>
  <si>
    <t>ACTIVO NO CORRIENTE</t>
  </si>
  <si>
    <t>Las notas y cuadros que se acompañan son parte integrante de los estados contables.</t>
  </si>
  <si>
    <t>Sindico</t>
  </si>
  <si>
    <t>PASIVO</t>
  </si>
  <si>
    <t>PASIVO CORRIENTE</t>
  </si>
  <si>
    <t>Otros Pasivos</t>
  </si>
  <si>
    <t>PATRIMONIO NETO</t>
  </si>
  <si>
    <t>ESTADO DE RESULTADOS</t>
  </si>
  <si>
    <t>INGRESOS</t>
  </si>
  <si>
    <t>Menos:</t>
  </si>
  <si>
    <t>GANANCIA BRUTA</t>
  </si>
  <si>
    <t>Gastos Operativos</t>
  </si>
  <si>
    <t>De Comercialización (Anexo H)</t>
  </si>
  <si>
    <t>De Administración (Anexo H)</t>
  </si>
  <si>
    <t>Financieros (Anexo H)</t>
  </si>
  <si>
    <t>RESULTADO POR OPERACIONES ORDINARIAS</t>
  </si>
  <si>
    <t>Mas   :</t>
  </si>
  <si>
    <t>GANANCIA DEL EJERCICIO</t>
  </si>
  <si>
    <t>Impuesto a la Renta</t>
  </si>
  <si>
    <t>GANANCIAS NETAS</t>
  </si>
  <si>
    <t xml:space="preserve">           Presidente                                                 Contador</t>
  </si>
  <si>
    <t>ESTADO DE EVOLUCION DEL PATRIMONIO NETO</t>
  </si>
  <si>
    <t>RUBROS</t>
  </si>
  <si>
    <t>APORTES DE LOS SOCIOS</t>
  </si>
  <si>
    <t>RESERVA LEGAL</t>
  </si>
  <si>
    <t>RESULTADOS NO ASIGNADOS</t>
  </si>
  <si>
    <t>TOTAL</t>
  </si>
  <si>
    <t>CAPITAL SOCIAL</t>
  </si>
  <si>
    <t>Saldos al inicio del ejercicio</t>
  </si>
  <si>
    <t>* Reserva legal</t>
  </si>
  <si>
    <t>* Otras reservas</t>
  </si>
  <si>
    <t>* Revalúo</t>
  </si>
  <si>
    <t xml:space="preserve">                                           Arnold Klassen                                                      </t>
  </si>
  <si>
    <t xml:space="preserve">                                               Presidente                </t>
  </si>
  <si>
    <t>ESTADO DE FLUJO DE EFECTIVO</t>
  </si>
  <si>
    <t>Utilidad del ejercicio</t>
  </si>
  <si>
    <t xml:space="preserve">Más: </t>
  </si>
  <si>
    <t>Depreciaciones del activo fijo</t>
  </si>
  <si>
    <t>Previsiones para créditos incobrables</t>
  </si>
  <si>
    <t xml:space="preserve">Previsiones para obsolecencia de mercaderías </t>
  </si>
  <si>
    <t>Cargos y abonos por cambios en el activo y pasivo</t>
  </si>
  <si>
    <t>(Aumento) disminución de créditos</t>
  </si>
  <si>
    <t>(Aumento) disminución de bienes de cambio</t>
  </si>
  <si>
    <t>(Aumento) disminución otros activos</t>
  </si>
  <si>
    <t>Aumento (disminución) de otros pasivos</t>
  </si>
  <si>
    <t>Aumento (disminución) de deudas financieras</t>
  </si>
  <si>
    <t>Dividendos pagados</t>
  </si>
  <si>
    <t>Aumento neto de efectivo y sus equivalentes</t>
  </si>
  <si>
    <t>Efectivo y sus equivalentes al principio del periodo</t>
  </si>
  <si>
    <t>Efectivo y sus equivalentes al final del periodo</t>
  </si>
  <si>
    <t xml:space="preserve">       </t>
  </si>
  <si>
    <t xml:space="preserve">                  Presidente                                           Contador</t>
  </si>
  <si>
    <t>BIENES DE USO Y DEPRECIACIONES</t>
  </si>
  <si>
    <t>CUENTAS</t>
  </si>
  <si>
    <t>VALORES DE ORIGEN</t>
  </si>
  <si>
    <t>DEPRECIACIONES</t>
  </si>
  <si>
    <t>NETO RESULTANTE</t>
  </si>
  <si>
    <t>AL INICIO DEL PERIODO</t>
  </si>
  <si>
    <t>ALTAS</t>
  </si>
  <si>
    <t>BAJAS</t>
  </si>
  <si>
    <t>REVALUO</t>
  </si>
  <si>
    <t>AL CIERRE DEL PERIODO</t>
  </si>
  <si>
    <t>Bienes Sujetos a Depreciación</t>
  </si>
  <si>
    <t>Edificios</t>
  </si>
  <si>
    <t>Instalaciones</t>
  </si>
  <si>
    <t>Maquinas y Herramientas de Taller</t>
  </si>
  <si>
    <t>Herramientas y Enseres</t>
  </si>
  <si>
    <t>Muebles y Equipos</t>
  </si>
  <si>
    <t>Equipos de Informática</t>
  </si>
  <si>
    <t>Rodados</t>
  </si>
  <si>
    <t>Mejoras en Predio Ajeno</t>
  </si>
  <si>
    <t>Obras en Ejecución</t>
  </si>
  <si>
    <t xml:space="preserve">Total </t>
  </si>
  <si>
    <t>Bienes no Sujetos a Depreciación</t>
  </si>
  <si>
    <t>Terrenos</t>
  </si>
  <si>
    <t>Total</t>
  </si>
  <si>
    <t xml:space="preserve">Arnold Klassen                                                      </t>
  </si>
  <si>
    <t xml:space="preserve">  Presidente                </t>
  </si>
  <si>
    <t>ACTIVOS INTANGIBLES</t>
  </si>
  <si>
    <t>V A L O R E S   D E  O R I G E N</t>
  </si>
  <si>
    <t>A M O R T I Z A C I O N E S</t>
  </si>
  <si>
    <t>AUMENTO</t>
  </si>
  <si>
    <t>DISMINUCION</t>
  </si>
  <si>
    <t>ALCIERRE DEL PERIODO</t>
  </si>
  <si>
    <t>ACUMULADAS AL INICIO DEL PERIODO</t>
  </si>
  <si>
    <t>DEL PERIODO</t>
  </si>
  <si>
    <t>ACUMULADAS AL CIERRE DEL PERIODO</t>
  </si>
  <si>
    <t xml:space="preserve"> Presidente                </t>
  </si>
  <si>
    <t>INVERSIONES, ACCIONES, DEBENTURES Y OTROS TITULOS EMITIDOS EN SERIE</t>
  </si>
  <si>
    <t>PARTICIPACION EN OTRAS SOCIEDADES</t>
  </si>
  <si>
    <t>DENOMINACION Y CARACTERISTICA DE LOS VALORES</t>
  </si>
  <si>
    <t>CLASE</t>
  </si>
  <si>
    <t>VALOR NOMINAL UNITARIO</t>
  </si>
  <si>
    <t>CANTIDAD</t>
  </si>
  <si>
    <t>VALOR NOMINAL TOTAL</t>
  </si>
  <si>
    <t>VALOR DE LIBROS</t>
  </si>
  <si>
    <t>VALOR DE COTIZACION</t>
  </si>
  <si>
    <t>INFORMACION SOBRE EL EMISOR</t>
  </si>
  <si>
    <t>% DE PARTICIPACION</t>
  </si>
  <si>
    <t>ACTIVIDAD PRINCIPAL</t>
  </si>
  <si>
    <t>RESULTADO</t>
  </si>
  <si>
    <t>EMISOR</t>
  </si>
  <si>
    <t>Inversiones Temporarias</t>
  </si>
  <si>
    <t>N   O          A   P   L   I   C   A   B   L   E</t>
  </si>
  <si>
    <t>Inversiones Permanentes</t>
  </si>
  <si>
    <t>OTRAS INVERSIONES</t>
  </si>
  <si>
    <t>VALOR DE COSTO</t>
  </si>
  <si>
    <t>AMORTIZACIONES</t>
  </si>
  <si>
    <t>VALOR REGISTRADO AÑO ACTUAL</t>
  </si>
  <si>
    <t>VALOR REGISTRADO AÑO ANTERIOR</t>
  </si>
  <si>
    <t>Inversiones corrientes</t>
  </si>
  <si>
    <t>(detallar)</t>
  </si>
  <si>
    <t>NO APLICABLE</t>
  </si>
  <si>
    <t>Subtotal</t>
  </si>
  <si>
    <t>Inversiones no corrientes</t>
  </si>
  <si>
    <t xml:space="preserve">    Presidente                </t>
  </si>
  <si>
    <t>PREVISIONES</t>
  </si>
  <si>
    <t>CLASIFICACION</t>
  </si>
  <si>
    <t>SALDOS AL INICIO DEL EJERCICIO</t>
  </si>
  <si>
    <t>AUMENTOS</t>
  </si>
  <si>
    <t>DISMINUCIONES</t>
  </si>
  <si>
    <t>INCLUIDAS EN EL ACTIVO</t>
  </si>
  <si>
    <t>a) Prevision para incobrable</t>
  </si>
  <si>
    <t xml:space="preserve">           Corriente</t>
  </si>
  <si>
    <t xml:space="preserve">           No corriente</t>
  </si>
  <si>
    <t>INCLUIDAS EN EL PASIVO</t>
  </si>
  <si>
    <t>Prevision para indemnizaciones</t>
  </si>
  <si>
    <t>Arnold Klassen</t>
  </si>
  <si>
    <t>Presidente</t>
  </si>
  <si>
    <t>COSTO DE MERCADERIAS, PRODUCTOS VENDIDOS O SERVICIOS PRESTADOS</t>
  </si>
  <si>
    <t>DETALLE</t>
  </si>
  <si>
    <t>I.</t>
  </si>
  <si>
    <t>COSTO DE MERCADERIAS O PRODUCTOS VENDIDOS</t>
  </si>
  <si>
    <t>Existencia al comienzo del ejercicio</t>
  </si>
  <si>
    <t xml:space="preserve"> - Mercaderias con rotación</t>
  </si>
  <si>
    <t>Compras y costos de produccion del ejercicio</t>
  </si>
  <si>
    <t>a) Compras</t>
  </si>
  <si>
    <t>Existencia al cierre del ejercicio</t>
  </si>
  <si>
    <t>II.</t>
  </si>
  <si>
    <t>COSTO DE SERVICIOS PRESTADOS</t>
  </si>
  <si>
    <t>COSTO DE MERCADERIAS O PRODUCTOS VENDIDOS Y SERVICIOS PRESTADOS</t>
  </si>
  <si>
    <t xml:space="preserve">              Arnold Klassen                        </t>
  </si>
  <si>
    <t xml:space="preserve">                  Presidente                                     </t>
  </si>
  <si>
    <t>ANEXO G</t>
  </si>
  <si>
    <t>BALANCE GENERAL INTERMEDIO</t>
  </si>
  <si>
    <t>ACTIVOS Y PASIVOS EN MONEDA EXTRANJERA U$S</t>
  </si>
  <si>
    <t>MONEDA EXTRANJERA</t>
  </si>
  <si>
    <t>CAMBIO VIGENTE</t>
  </si>
  <si>
    <t>MONEDA LOCAL</t>
  </si>
  <si>
    <t>MONTOS</t>
  </si>
  <si>
    <t>MONTO</t>
  </si>
  <si>
    <t>ACTIVOS</t>
  </si>
  <si>
    <t>ACTIVOS CORRIENTES</t>
  </si>
  <si>
    <t>US$</t>
  </si>
  <si>
    <t>* Deudores por ventas y servicios</t>
  </si>
  <si>
    <t>* Importaciones en curso</t>
  </si>
  <si>
    <t>Subtotales</t>
  </si>
  <si>
    <t>ACTIVOS NO CORRIENTES</t>
  </si>
  <si>
    <t>SUB-TOTALES</t>
  </si>
  <si>
    <t>TOTAL ACTIVOS</t>
  </si>
  <si>
    <t>PASIVOS</t>
  </si>
  <si>
    <t>PASIVOS CORRIENTES</t>
  </si>
  <si>
    <t>* Proveedores de Bienes y Servicios</t>
  </si>
  <si>
    <t>* Proveedores del Exterior</t>
  </si>
  <si>
    <t>* Adelanto de clientes</t>
  </si>
  <si>
    <t>ACTIVOS Y PASIVOS EN MONEDA EXTRANJERA EUROS</t>
  </si>
  <si>
    <t>Euro</t>
  </si>
  <si>
    <t>* Proveedores del exterior</t>
  </si>
  <si>
    <t xml:space="preserve">Euro </t>
  </si>
  <si>
    <t>TOTAL ACTIVO MONEDA  EXTRANJERA</t>
  </si>
  <si>
    <t>TOTAL PASIVO MONEDA  EXTRANJERA</t>
  </si>
  <si>
    <t>DIFERENCIA</t>
  </si>
  <si>
    <t>INFORMACION REQUERIDA SOBRE COSTOS Y GASTOS</t>
  </si>
  <si>
    <t>Costo de bienes de cambio</t>
  </si>
  <si>
    <t>Costo de bienes de uso</t>
  </si>
  <si>
    <t>GASTOS DE COMERCIALIZAC.</t>
  </si>
  <si>
    <t>GASTOS DE ADMINISTRACION</t>
  </si>
  <si>
    <t>GASTOS FINANCIEROS</t>
  </si>
  <si>
    <t>GASTOS NO OPERATIVOS</t>
  </si>
  <si>
    <t>Remuneraciones de administradores,</t>
  </si>
  <si>
    <t xml:space="preserve">directores, síndicos y consejo de </t>
  </si>
  <si>
    <t>vigilancia</t>
  </si>
  <si>
    <t>Sueldos, jornales y Cargas Sociales</t>
  </si>
  <si>
    <t>Gastos de publicidad y propaganda</t>
  </si>
  <si>
    <t>Impuestos, tasas y contribuciones</t>
  </si>
  <si>
    <t xml:space="preserve">Intereses pagados a bancos e instituciones  </t>
  </si>
  <si>
    <t>financieras y gastos bancarios.</t>
  </si>
  <si>
    <t>Diferencia de cambio</t>
  </si>
  <si>
    <t>Depreciaciones bienes de uso</t>
  </si>
  <si>
    <t>Previsiones para créditos</t>
  </si>
  <si>
    <t>Otros gastos</t>
  </si>
  <si>
    <t xml:space="preserve">                Arnold Klassen                                                           </t>
  </si>
  <si>
    <t xml:space="preserve">                    Presidente                                                                      </t>
  </si>
  <si>
    <t xml:space="preserve">                                                                                                </t>
  </si>
  <si>
    <t>DATOS ESTADISTICOS</t>
  </si>
  <si>
    <t>INDICADORES OPERATIVOS</t>
  </si>
  <si>
    <t>ACUMULADO AL FIN DEL PERIODO</t>
  </si>
  <si>
    <t>Volumen de ventas</t>
  </si>
  <si>
    <t>Consumo de energia electrica</t>
  </si>
  <si>
    <t>Cantidad de empleados y obreros</t>
  </si>
  <si>
    <t>Cantidad de sucursales</t>
  </si>
  <si>
    <t xml:space="preserve">              Arnold Klassen                </t>
  </si>
  <si>
    <t xml:space="preserve">                  Presidente                                     Contador</t>
  </si>
  <si>
    <t xml:space="preserve">                 Contador</t>
  </si>
  <si>
    <t>ANEXO J</t>
  </si>
  <si>
    <t>INDICES ECONOMICO - FINANCIERO</t>
  </si>
  <si>
    <t>INDICE</t>
  </si>
  <si>
    <t xml:space="preserve">Liquidez                </t>
  </si>
  <si>
    <t>(1)</t>
  </si>
  <si>
    <t xml:space="preserve">Endeudamiento     </t>
  </si>
  <si>
    <t>(2)</t>
  </si>
  <si>
    <t xml:space="preserve">Rentabilidad           </t>
  </si>
  <si>
    <t>(3)</t>
  </si>
  <si>
    <r>
      <t xml:space="preserve">1)      </t>
    </r>
    <r>
      <rPr>
        <u/>
        <sz val="10"/>
        <rFont val="Arial"/>
        <family val="2"/>
      </rPr>
      <t>Activo Corriente</t>
    </r>
  </si>
  <si>
    <r>
      <t xml:space="preserve">2)      </t>
    </r>
    <r>
      <rPr>
        <u/>
        <sz val="10"/>
        <rFont val="Arial"/>
        <family val="2"/>
      </rPr>
      <t>Total del Pasivo</t>
    </r>
  </si>
  <si>
    <r>
      <t xml:space="preserve">3)     </t>
    </r>
    <r>
      <rPr>
        <u/>
        <sz val="10"/>
        <rFont val="Arial"/>
        <family val="2"/>
      </rPr>
      <t xml:space="preserve">    Ganancia del ejercicio    </t>
    </r>
  </si>
  <si>
    <t xml:space="preserve">        Pasivo Corriente</t>
  </si>
  <si>
    <t xml:space="preserve">         Patrimonio Neto</t>
  </si>
  <si>
    <t xml:space="preserve">        Patrimonio Neto - Resultado</t>
  </si>
  <si>
    <t xml:space="preserve">         Arnold Klassen                            </t>
  </si>
  <si>
    <t xml:space="preserve">           Presidente                                     </t>
  </si>
  <si>
    <t xml:space="preserve">                                                </t>
  </si>
  <si>
    <t>Ventas Netas  (Nota 8)</t>
  </si>
  <si>
    <t>Ingresos no Operativos (Nota 9)</t>
  </si>
  <si>
    <t>CAPITAL Y RESERVAS</t>
  </si>
  <si>
    <t xml:space="preserve">* Bancos </t>
  </si>
  <si>
    <t>* Intereses Financieros</t>
  </si>
  <si>
    <t>* Resultados Acumulados</t>
  </si>
  <si>
    <t xml:space="preserve">Otras Previsiones </t>
  </si>
  <si>
    <t>proveniente de la actividad de operación</t>
  </si>
  <si>
    <t>Aumento (disminución) del efectivo y equivalente de efectivo</t>
  </si>
  <si>
    <t>proveniente de la actividad de inversión</t>
  </si>
  <si>
    <t>proveniente de la actividad de financiamiento</t>
  </si>
  <si>
    <t>Otros Créditos</t>
  </si>
  <si>
    <t>Aumento (disminución) de deudas comerciales</t>
  </si>
  <si>
    <t>Actividad de Inversión</t>
  </si>
  <si>
    <t>Gastos no Operativos (Anexo H - Nota 11)</t>
  </si>
  <si>
    <t>VALOR PATRIMO-NIAL TOTAL</t>
  </si>
  <si>
    <t>de efectivo proveniente de las actividades de operación</t>
  </si>
  <si>
    <t>Conciliación del resultado neto con el efectivo y equivalente</t>
  </si>
  <si>
    <t>Actividad de Financiamiento</t>
  </si>
  <si>
    <t>Costos de Mercaderías y Servicios Vendidos (Anexo F- Nota 10)</t>
  </si>
  <si>
    <t>1) - Las notas y cuadros que se acompañan son parte integrante de los estados contables.</t>
  </si>
  <si>
    <t>* Dividendos Pagados</t>
  </si>
  <si>
    <t>Licencias y Sofware Computac.</t>
  </si>
  <si>
    <t>TOTAL PASIVO CORRIENTE</t>
  </si>
  <si>
    <t>c) Prevision para obsolesencia</t>
  </si>
  <si>
    <t>b) Prevision Otros Deudores Gestión Cobro</t>
  </si>
  <si>
    <t xml:space="preserve">PRIMA DE EMISION </t>
  </si>
  <si>
    <t>REVALUOS DE ACTIVO</t>
  </si>
  <si>
    <t>* Bancos</t>
  </si>
  <si>
    <t>Honorarios y Remuneraciones por Servicios</t>
  </si>
  <si>
    <t>* Cheques Adelantados</t>
  </si>
  <si>
    <t>Pioneros del Chaco SA</t>
  </si>
  <si>
    <t>Acciones</t>
  </si>
  <si>
    <t>N/A</t>
  </si>
  <si>
    <t>* Otros Deudores</t>
  </si>
  <si>
    <t>%</t>
  </si>
  <si>
    <t>Complejo Ferial para</t>
  </si>
  <si>
    <t>exposiciones</t>
  </si>
  <si>
    <t>Randy Esau Schmidt</t>
  </si>
  <si>
    <t>* Integración</t>
  </si>
  <si>
    <t>Ganancia Ejercicio según el Estado de Resultados</t>
  </si>
  <si>
    <t>Inversiones en Otras Empresas</t>
  </si>
  <si>
    <t xml:space="preserve">                                   Randy Esau Schmidt</t>
  </si>
  <si>
    <t xml:space="preserve">                                    Sindico</t>
  </si>
  <si>
    <t>(Expresado en  Guaraníes)</t>
  </si>
  <si>
    <t>A C T I V O</t>
  </si>
  <si>
    <t>NOTAS</t>
  </si>
  <si>
    <t xml:space="preserve">Disponibilidades </t>
  </si>
  <si>
    <t xml:space="preserve">Deudas Financieras </t>
  </si>
  <si>
    <t>Deudas Bursátiles</t>
  </si>
  <si>
    <t>Créditos por Ventas</t>
  </si>
  <si>
    <t xml:space="preserve">Deudas Comerciales  </t>
  </si>
  <si>
    <t>Deudas Sociales, Impositivas</t>
  </si>
  <si>
    <t>Sub Total Créditos</t>
  </si>
  <si>
    <t>Bienes de Cambio</t>
  </si>
  <si>
    <t>Previsión Obsolescia Mercaderías</t>
  </si>
  <si>
    <t>Sub Total Bienes Cambio</t>
  </si>
  <si>
    <t>Total del Activo Corriente</t>
  </si>
  <si>
    <t>Total del Pasivo Corriente</t>
  </si>
  <si>
    <t xml:space="preserve">TOTAL PASIVO </t>
  </si>
  <si>
    <t>Capital Integrado</t>
  </si>
  <si>
    <t>Reservas</t>
  </si>
  <si>
    <t>Resultado Acumulados Ejerc.Anteriores</t>
  </si>
  <si>
    <t>Resultado del Ejercicio</t>
  </si>
  <si>
    <t xml:space="preserve">Propiedades, Planta y Equipo </t>
  </si>
  <si>
    <t>Depreciaciones Acumuladas</t>
  </si>
  <si>
    <t>Total del Activo no Corriente</t>
  </si>
  <si>
    <t>TOTAL  ACTIVO</t>
  </si>
  <si>
    <t xml:space="preserve">        Arnold Klassen                         </t>
  </si>
  <si>
    <t xml:space="preserve">           Presidente                                      </t>
  </si>
  <si>
    <t xml:space="preserve">  Contador</t>
  </si>
  <si>
    <t xml:space="preserve">                                                          </t>
  </si>
  <si>
    <t>2018</t>
  </si>
  <si>
    <t>Dividendos a Pagar</t>
  </si>
  <si>
    <t xml:space="preserve">Adquisiciones y bajas de activo fijo </t>
  </si>
  <si>
    <t>Variación Obras en Ejecución - neto</t>
  </si>
  <si>
    <t>Adquisiciones y bajas de Bienes Intangibles</t>
  </si>
  <si>
    <t>Cheques Adelantados</t>
  </si>
  <si>
    <t>Cheques Judiciales Gestión Cobro</t>
  </si>
  <si>
    <t>Mercaderías</t>
  </si>
  <si>
    <t>* Anticipos a Proveedores</t>
  </si>
  <si>
    <t>30.09.2018</t>
  </si>
  <si>
    <t>30.09.18</t>
  </si>
  <si>
    <t>TOTALES AL 30.09.18</t>
  </si>
  <si>
    <t>EGRESOS</t>
  </si>
  <si>
    <t>BALANCE GENERAL AL 30 DE SETIEMBRE  DE 2019 Y 2018</t>
  </si>
  <si>
    <t>30.09.2019</t>
  </si>
  <si>
    <t>Cp. Hector Nuñez</t>
  </si>
  <si>
    <t xml:space="preserve">  RUC N° 3602978-5</t>
  </si>
  <si>
    <t>POR EL EJERCICIO TERMINADO AL 30 DE SETIEMBRE DEL 2019 Y 2018</t>
  </si>
  <si>
    <t>30.09.19</t>
  </si>
  <si>
    <t xml:space="preserve">                                                                     RUC N° 3602978-5</t>
  </si>
  <si>
    <t xml:space="preserve">        Arnold Klassen                                       Cp. Hector Nuñez</t>
  </si>
  <si>
    <t>AL 30 DE SETIEMBRE DEL 2019 Y 2018</t>
  </si>
  <si>
    <t>2019</t>
  </si>
  <si>
    <t>POR EL EJERCICIO TERMINADO EL 30 DE SETIEMBRE DEL 2019 Y 2018</t>
  </si>
  <si>
    <t xml:space="preserve">                                                                    RUC Nº 3602978-5</t>
  </si>
  <si>
    <t xml:space="preserve">              Arnold Klassen                                  Cp. Hector Nuñez</t>
  </si>
  <si>
    <t>TOTALES AL 30.09.19</t>
  </si>
  <si>
    <t>AL 30 DE SETIEMBRE 2019 Y 2018</t>
  </si>
  <si>
    <t xml:space="preserve">         RUC N° 3602978-5</t>
  </si>
  <si>
    <t xml:space="preserve">          Cp. Hector Nuñez</t>
  </si>
  <si>
    <t>Previsión p/ Crédito de Dudoso Cobro</t>
  </si>
  <si>
    <t>TOTAL PATRIMONIO NETO</t>
  </si>
  <si>
    <t>TOTAL PASIVO Y PATRIM. NETO</t>
  </si>
  <si>
    <t>CP. Hector Nuñez</t>
  </si>
  <si>
    <t>Comisión Importación Directa (Nota 8)</t>
  </si>
  <si>
    <t>SEGUN BALANCE  31-06-2019</t>
  </si>
  <si>
    <t>Nota 1 - El Ente</t>
  </si>
  <si>
    <r>
      <t xml:space="preserve">RECORD ELECTRIC SAECA </t>
    </r>
    <r>
      <rPr>
        <sz val="13"/>
        <rFont val="Arial"/>
        <family val="2"/>
      </rPr>
      <t>fue constituido en fecha</t>
    </r>
    <r>
      <rPr>
        <b/>
        <sz val="13"/>
        <rFont val="Arial"/>
        <family val="2"/>
      </rPr>
      <t xml:space="preserve"> </t>
    </r>
    <r>
      <rPr>
        <sz val="13"/>
        <rFont val="Arial"/>
        <family val="2"/>
      </rPr>
      <t>18 de julio de 1977. Sus estatutos sociales fueron aprobados por Decreto del Poder Ejecutivo N° 34425 del 14 el octubre de 1977 e inscripto en el Registro Público de Comercio bajo el N° 934,  en la página 45 vuelto y siguientes.</t>
    </r>
  </si>
  <si>
    <t>Por Escrituras Publicas, N° 102 de fecha 17 de octubre de 1989; N° 72 de fecha 7 de junio de 1991; y Nº 220 de fecha 15 de junio de 1995, fueron modificados sus Estatutos Sociales por aumento del capital social. Según el Acta N° 22, la Asamblea General Extraordinaria llevada a cabo el 30 de octubre de 1995, aprobó el acogimiento a la Ley N° 548/95 de Retasación y Regularización extraordinaria de bienes.</t>
  </si>
  <si>
    <t>Posteriormente fue modificado en fecha 17 de diciembre de 1996 por Escritura Pública N° 173; y N° 190 de fecha 29 de diciembre de 1997; por Escritura Pública Nº 35 de fecha 27 de abril de 1998, modificados parcialmente, inscribiéndose en el Registro de Personas Jurídicas y Asociaciones, bajo el Nº 104 y folio 1149, serie C, el 29 de mayo de 1998 y el Registro Público de Comercio bajo el Nº 579 serie C, folio Nº 4571 y siguientes, sección Contratos el 03 de junio de 1998.</t>
  </si>
  <si>
    <t>Por Escritura Pública Nº 113 y Nº 136 de fecha 06 de octubre de 2000 y el 06 de diciembre de 2000, se modificaron los Estatutos Sociales, inscribiéndose en el Registro de Personas Jurídicas y Asociaciones, bajo el Nº 57 y Nº 63 y folios 596 y 566 serie C, el 13 de febrero de 2001 y el Registro Público de Comercio bajo el Nº 170 y el Nº 86 series B y C, folio Nº 1251 y Nº 955 y siguientes, sección Contratos el 13 de febrero de 2001.</t>
  </si>
  <si>
    <t>Finalmente, por Escritura Pública Nº 744, de fecha 23 de abril de 2014, se modificaron los Estatutos Sociales por el aumento del Capital Social a Gs. 50.000.000.000, inscribiéndose en el Registro de Contratos Públicos bajo el Nº 50, folios 133 al 147.</t>
  </si>
  <si>
    <t>El objeto de la sociedad es realizar por cuenta propia, por cuenta de terceros, o asociados, actividades industriales, comerciales, servicios e inmobiliarias. La actividad principal es la compra-venta y fabricación de materiales eléctricos.</t>
  </si>
  <si>
    <t>Nota 2 - Políticas de contabilidad</t>
  </si>
  <si>
    <t>Las políticas de contabilidad más significativas aplicadas por la sociedad son las siguientes:</t>
  </si>
  <si>
    <t>Presentación de los estados contables</t>
  </si>
  <si>
    <t>Los estados contables al 30 de Setiembre del 2019 son presentados en forma comparativa con los del ejercicio anterior.</t>
  </si>
  <si>
    <r>
      <t>a)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Base de valuación</t>
    </r>
  </si>
  <si>
    <t>Los estados contables han sido preparados en base al principio contable de costo histórico, excepto el activo fijo, que ha sido revaluado conforme a las disposiciones de la Ley Nº 125/91.</t>
  </si>
  <si>
    <t>Las depreciaciones de los bienes son calculadas por el método de cuotas uniformes, aplicando una tasa suficiente para extinguir sus valores al final de la vida útil estimada del bien.</t>
  </si>
  <si>
    <t>Igualmente, los activos y pasivos en moneda extranjera han sido actualizados a los tipos de cambio vigentes al cierre del periodo y que según la cotización del día eran de:</t>
  </si>
  <si>
    <t>MONEDA</t>
  </si>
  <si>
    <t>COMPRADOR</t>
  </si>
  <si>
    <t>VENDEDOR</t>
  </si>
  <si>
    <t>Dólares</t>
  </si>
  <si>
    <t>Euros</t>
  </si>
  <si>
    <r>
      <t>b)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Existencias</t>
    </r>
  </si>
  <si>
    <t>Los bienes de cambio (mercaderías) están valuados al costo promedio ponderado (PMC)</t>
  </si>
  <si>
    <r>
      <t>c)</t>
    </r>
    <r>
      <rPr>
        <sz val="7"/>
        <rFont val="Times New Roman"/>
        <family val="1"/>
      </rPr>
      <t xml:space="preserve">    </t>
    </r>
    <r>
      <rPr>
        <sz val="13"/>
        <rFont val="Arial"/>
        <family val="2"/>
      </rPr>
      <t>Moneda de cuenta</t>
    </r>
  </si>
  <si>
    <r>
      <t xml:space="preserve"> </t>
    </r>
    <r>
      <rPr>
        <sz val="13"/>
        <rFont val="Arial"/>
        <family val="2"/>
      </rPr>
      <t>Estos estados contables están expresados en guaraníes, unidad monetaria de la República del Paraguay.</t>
    </r>
  </si>
  <si>
    <t>Nota 3 – Disponibilidades</t>
  </si>
  <si>
    <t>Los saldos disponibles en bancos son los siguientes:</t>
  </si>
  <si>
    <t>CONCEPTOS</t>
  </si>
  <si>
    <t>Caja</t>
  </si>
  <si>
    <t>Fondos Fijo y Recaudación a Depositar</t>
  </si>
  <si>
    <t>Sub Total</t>
  </si>
  <si>
    <t>Bancos</t>
  </si>
  <si>
    <t xml:space="preserve">Banco Familiar </t>
  </si>
  <si>
    <t>Banco Familiar US$.</t>
  </si>
  <si>
    <t>Banco Regional</t>
  </si>
  <si>
    <t>Banco Regional US$.</t>
  </si>
  <si>
    <t>BBVA</t>
  </si>
  <si>
    <t>BBVA US$.</t>
  </si>
  <si>
    <t>Banco Itau</t>
  </si>
  <si>
    <t>Banco Itau US$.</t>
  </si>
  <si>
    <t>Banco GNB</t>
  </si>
  <si>
    <t>Banco GNB US$.</t>
  </si>
  <si>
    <t>Cooperativa Fernheim</t>
  </si>
  <si>
    <t>Banco Continental</t>
  </si>
  <si>
    <t>Banco Continental US$.</t>
  </si>
  <si>
    <t>Fic de Finanzas</t>
  </si>
  <si>
    <t>Bancop</t>
  </si>
  <si>
    <t>Bancop US$.</t>
  </si>
  <si>
    <t>Banco Regional – Aquí Pago</t>
  </si>
  <si>
    <t>Sub Total Bancos</t>
  </si>
  <si>
    <t>Nota 4 - Créditos por Ventas, Otros Créditos y Previsiones</t>
  </si>
  <si>
    <t>Representan el total de las cuentas a cobrar por ventas de mercaderías y servicios, con sus respectivas previsiones y otros créditos, cuyos saldos  son los siguientes:</t>
  </si>
  <si>
    <t>Créditos por Ventas Corto Plazo</t>
  </si>
  <si>
    <t>Deudores por Ventas Gs.y US$.</t>
  </si>
  <si>
    <t>Previsión Créditos Dudoso Cobro</t>
  </si>
  <si>
    <t>Anticipo Impuesto a la Renta</t>
  </si>
  <si>
    <t>Retención Impuesto a la Renta</t>
  </si>
  <si>
    <t>Iracis General Despacho</t>
  </si>
  <si>
    <t>Retención Iva</t>
  </si>
  <si>
    <t>Prestamos al Personal</t>
  </si>
  <si>
    <t>Vales, Adelantos, Viáticos</t>
  </si>
  <si>
    <t>Garantía Alquiler</t>
  </si>
  <si>
    <t>Anticipos a Proveedores</t>
  </si>
  <si>
    <t>Seguros Pagado por Adelantado</t>
  </si>
  <si>
    <t>Alquileres Pagado por Adelantado</t>
  </si>
  <si>
    <t>Gastos Varios Pagado por Adelantado</t>
  </si>
  <si>
    <t>Créditos por Ventas Largo Plazo</t>
  </si>
  <si>
    <t>Cheques en Gestión de Cobro</t>
  </si>
  <si>
    <t>Otros Créditos Largo Plazo</t>
  </si>
  <si>
    <t>Cesión Terreno Loma Plata</t>
  </si>
  <si>
    <t>Licencias y Software Computación</t>
  </si>
  <si>
    <t>Otros Deudores Gs./US$.</t>
  </si>
  <si>
    <t>Total General</t>
  </si>
  <si>
    <t>Nota 5 - Bienes de Cambio</t>
  </si>
  <si>
    <t xml:space="preserve">El saldo al cierre del ejercicio está compuesto como sigue:  </t>
  </si>
  <si>
    <t>CONCEPTO</t>
  </si>
  <si>
    <t>Mercaderías con Rotación</t>
  </si>
  <si>
    <t>Previsión Mercaderías Obsoletas</t>
  </si>
  <si>
    <t>Ordenes de Trabajos en Proceso</t>
  </si>
  <si>
    <t>Importaciones en Curso</t>
  </si>
  <si>
    <t xml:space="preserve">Nota 6 - Deudas Financieras </t>
  </si>
  <si>
    <t>Préstamos Corto Plazo</t>
  </si>
  <si>
    <t>Banco Itau Gs.</t>
  </si>
  <si>
    <t>Banco Regional Gs.</t>
  </si>
  <si>
    <t>Banco Familiar Gs.</t>
  </si>
  <si>
    <t>Banco Familiar US$</t>
  </si>
  <si>
    <t>BBVA Prestamos Gs.</t>
  </si>
  <si>
    <t>Intereses Financieros a Pagar</t>
  </si>
  <si>
    <t>Intereses no Devengados Gs.- US$.</t>
  </si>
  <si>
    <t>Total Prestamos Corto Plazo</t>
  </si>
  <si>
    <t>Total Deudas Financieras</t>
  </si>
  <si>
    <t>Nota 7 - Deudas comerciales</t>
  </si>
  <si>
    <t>Comprende los saldos pendientes de pago a los proveedores locales, así como los del exterior, según detalle:</t>
  </si>
  <si>
    <t>Proveedores Bienes y Servicios</t>
  </si>
  <si>
    <t>Proveedores del Exterior</t>
  </si>
  <si>
    <t>Adelantos de Clientes</t>
  </si>
  <si>
    <t>TOTALES</t>
  </si>
  <si>
    <t>Nota 8 - Ingresos Operativos</t>
  </si>
  <si>
    <t>Comprende las ventas realizadas de acuerdo con los siguientes datos:</t>
  </si>
  <si>
    <t>Ventas Netas por Sucursales</t>
  </si>
  <si>
    <t>Casa Central</t>
  </si>
  <si>
    <t>Encarnación</t>
  </si>
  <si>
    <t>Record Service</t>
  </si>
  <si>
    <t>Ciudad del Este</t>
  </si>
  <si>
    <t>Mariano Roque Alonso</t>
  </si>
  <si>
    <t>Filadelfia</t>
  </si>
  <si>
    <t>Coronel Oviedo</t>
  </si>
  <si>
    <t>Concepción</t>
  </si>
  <si>
    <t>Campo 9</t>
  </si>
  <si>
    <t>Santa Rita</t>
  </si>
  <si>
    <t>Santa Rosa Aguaray</t>
  </si>
  <si>
    <t>Record Lux</t>
  </si>
  <si>
    <t>Curuguaty</t>
  </si>
  <si>
    <t>María Auxiliadora</t>
  </si>
  <si>
    <t>San Estanislao</t>
  </si>
  <si>
    <t>Pedro Juan Caballero</t>
  </si>
  <si>
    <t>Sub Total Ventas</t>
  </si>
  <si>
    <t>Comis.p/Operac.Comerc</t>
  </si>
  <si>
    <t>TOTAL INGR.OPERAT.</t>
  </si>
  <si>
    <t>Nota 9 – Ingresos no Operativos</t>
  </si>
  <si>
    <t xml:space="preserve">Comprenden los saldos de las siguientes cuentas: </t>
  </si>
  <si>
    <t>Diferencia de Cambios</t>
  </si>
  <si>
    <t>Comisión Operacac. Comerciales</t>
  </si>
  <si>
    <t>Recargos de Ots.</t>
  </si>
  <si>
    <t>Intereses de Clientes</t>
  </si>
  <si>
    <t>Ingresos Varios</t>
  </si>
  <si>
    <t>Utilidad Venta Activo Fijo</t>
  </si>
  <si>
    <t>Intereses Cobrados</t>
  </si>
  <si>
    <t>Comisiones Cobradas</t>
  </si>
  <si>
    <t>Descuentos Importación-Otros</t>
  </si>
  <si>
    <t>Utilidad Inversiones Otras Empresas</t>
  </si>
  <si>
    <t>Nota 10 – Costos de Ventas</t>
  </si>
  <si>
    <t>Costos de Ventas correspondientes a las siguientes sucursales</t>
  </si>
  <si>
    <t>Costo de Ventas por Sucursales</t>
  </si>
  <si>
    <t>Redordlux</t>
  </si>
  <si>
    <t>Nota 11 – Gastos no Operativos</t>
  </si>
  <si>
    <t>Comprenden los saldos de las siguientes cuentas:</t>
  </si>
  <si>
    <t>Diferencia de Cambio</t>
  </si>
  <si>
    <t>Pérdida Venta de Bienes de Uso</t>
  </si>
  <si>
    <t>Perdida Inversiones Otras Empresa</t>
  </si>
  <si>
    <t>Perdida por Siniestro</t>
  </si>
  <si>
    <t>NOTAS A LOS ESTADOS CONTABLES</t>
  </si>
  <si>
    <t>AL 30 DE SETIEMBRE DEL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</si>
</sst>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(* #,##0.00_);_(* \(#,##0.00\);_(* \-??_);_(@_)"/>
    <numFmt numFmtId="165" formatCode="#,##0;\-#,##0"/>
    <numFmt numFmtId="166" formatCode="#,##0;\(#,##0\)"/>
    <numFmt numFmtId="167" formatCode="_(* #,##0_);_(* \(#,##0\);_(* \-??_);_(@_)"/>
    <numFmt numFmtId="168" formatCode="#,##0;\(#,##0&quot;) &quot;"/>
    <numFmt numFmtId="169" formatCode="#,###;\(#,##0\)"/>
    <numFmt numFmtId="170" formatCode="_-* #,##0.00\ _p_t_a_-;\-* #,##0.00\ _p_t_a_-;_-* \-??\ _p_t_a_-;_-@_-"/>
    <numFmt numFmtId="171" formatCode="_(* #,##0_);_(* \(#,##0\);_(* \-_);_(@_)"/>
    <numFmt numFmtId="172" formatCode="#,##0;[Red]#,##0"/>
    <numFmt numFmtId="173" formatCode="#,##0.0000;[Red]#,##0.0000"/>
    <numFmt numFmtId="174" formatCode="#,##0.000"/>
    <numFmt numFmtId="175" formatCode="#,##0.00;\-#,##0.00"/>
    <numFmt numFmtId="176" formatCode="_-* #,##0.00\ _P_t_s_-;\-* #,##0.00\ _P_t_s_-;_-* &quot;-&quot;??\ _P_t_s_-;_-@_-"/>
    <numFmt numFmtId="177" formatCode="_-* #,##0\ _P_t_s_-;\-* #,##0\ _P_t_s_-;_-* &quot;-&quot;??\ _P_t_s_-;_-@_-"/>
    <numFmt numFmtId="178" formatCode="_-* #,##0\ _P_t_s_-;\-* #,##0\ _P_t_s_-;_-* &quot;-&quot;\ _P_t_s_-;_-@_-"/>
    <numFmt numFmtId="179" formatCode="#,##0.00_ ;\-#,##0.00\ "/>
  </numFmts>
  <fonts count="34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Geneva"/>
      <family val="2"/>
    </font>
    <font>
      <b/>
      <sz val="10"/>
      <name val="Geneva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sz val="12"/>
      <color indexed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3"/>
      <name val="Arial"/>
      <family val="2"/>
    </font>
    <font>
      <sz val="10"/>
      <name val="Geneva"/>
    </font>
    <font>
      <sz val="10"/>
      <name val="Calibri"/>
      <family val="2"/>
      <scheme val="minor"/>
    </font>
    <font>
      <sz val="13"/>
      <name val="Arial"/>
      <family val="2"/>
    </font>
    <font>
      <sz val="7"/>
      <name val="Times New Roman"/>
      <family val="1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6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6">
    <xf numFmtId="0" fontId="0" fillId="0" borderId="0"/>
    <xf numFmtId="0" fontId="23" fillId="0" borderId="0" applyFill="0" applyBorder="0" applyAlignment="0" applyProtection="0"/>
    <xf numFmtId="170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176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29" fillId="0" borderId="0"/>
  </cellStyleXfs>
  <cellXfs count="801">
    <xf numFmtId="0" fontId="0" fillId="0" borderId="0" xfId="0"/>
    <xf numFmtId="165" fontId="0" fillId="0" borderId="0" xfId="8" applyNumberFormat="1" applyFont="1"/>
    <xf numFmtId="165" fontId="0" fillId="0" borderId="0" xfId="4" applyNumberFormat="1" applyFont="1" applyFill="1" applyBorder="1" applyAlignment="1" applyProtection="1"/>
    <xf numFmtId="165" fontId="7" fillId="0" borderId="1" xfId="4" applyNumberFormat="1" applyFont="1" applyFill="1" applyBorder="1" applyAlignment="1" applyProtection="1">
      <alignment horizontal="center"/>
    </xf>
    <xf numFmtId="166" fontId="0" fillId="0" borderId="0" xfId="4" applyNumberFormat="1" applyFont="1" applyFill="1" applyBorder="1" applyAlignment="1" applyProtection="1"/>
    <xf numFmtId="165" fontId="0" fillId="0" borderId="0" xfId="8" applyNumberFormat="1" applyFont="1" applyAlignment="1">
      <alignment horizontal="left"/>
    </xf>
    <xf numFmtId="165" fontId="0" fillId="0" borderId="0" xfId="8" applyNumberFormat="1" applyFont="1" applyBorder="1" applyAlignment="1">
      <alignment horizontal="left"/>
    </xf>
    <xf numFmtId="165" fontId="0" fillId="0" borderId="0" xfId="8" applyNumberFormat="1" applyFont="1" applyBorder="1"/>
    <xf numFmtId="165" fontId="0" fillId="0" borderId="0" xfId="4" applyNumberFormat="1" applyFont="1" applyFill="1" applyBorder="1" applyAlignment="1" applyProtection="1">
      <alignment horizontal="center"/>
    </xf>
    <xf numFmtId="0" fontId="0" fillId="0" borderId="0" xfId="8" applyFont="1"/>
    <xf numFmtId="167" fontId="0" fillId="0" borderId="0" xfId="4" applyNumberFormat="1" applyFont="1" applyFill="1" applyBorder="1" applyAlignment="1" applyProtection="1"/>
    <xf numFmtId="0" fontId="4" fillId="0" borderId="0" xfId="8" applyFont="1"/>
    <xf numFmtId="167" fontId="7" fillId="0" borderId="0" xfId="4" applyNumberFormat="1" applyFont="1" applyFill="1" applyBorder="1" applyAlignment="1" applyProtection="1">
      <alignment horizontal="center"/>
    </xf>
    <xf numFmtId="0" fontId="8" fillId="0" borderId="0" xfId="8" applyFont="1"/>
    <xf numFmtId="0" fontId="7" fillId="0" borderId="0" xfId="8" applyFont="1"/>
    <xf numFmtId="167" fontId="0" fillId="0" borderId="1" xfId="4" applyNumberFormat="1" applyFont="1" applyFill="1" applyBorder="1" applyAlignment="1" applyProtection="1"/>
    <xf numFmtId="167" fontId="7" fillId="0" borderId="0" xfId="4" applyNumberFormat="1" applyFont="1" applyFill="1" applyBorder="1" applyAlignment="1" applyProtection="1"/>
    <xf numFmtId="167" fontId="7" fillId="0" borderId="2" xfId="4" applyNumberFormat="1" applyFont="1" applyFill="1" applyBorder="1" applyAlignment="1" applyProtection="1"/>
    <xf numFmtId="167" fontId="0" fillId="0" borderId="2" xfId="4" applyNumberFormat="1" applyFont="1" applyFill="1" applyBorder="1" applyAlignment="1" applyProtection="1"/>
    <xf numFmtId="167" fontId="7" fillId="0" borderId="1" xfId="4" applyNumberFormat="1" applyFont="1" applyFill="1" applyBorder="1" applyAlignment="1" applyProtection="1"/>
    <xf numFmtId="0" fontId="0" fillId="0" borderId="0" xfId="8" applyFont="1" applyBorder="1"/>
    <xf numFmtId="168" fontId="0" fillId="0" borderId="0" xfId="8" applyNumberFormat="1" applyFont="1" applyBorder="1"/>
    <xf numFmtId="167" fontId="0" fillId="0" borderId="0" xfId="4" applyNumberFormat="1" applyFont="1" applyFill="1" applyBorder="1" applyAlignment="1" applyProtection="1">
      <alignment horizontal="left"/>
    </xf>
    <xf numFmtId="165" fontId="0" fillId="0" borderId="0" xfId="6" applyNumberFormat="1" applyFont="1" applyFill="1" applyBorder="1" applyAlignment="1" applyProtection="1"/>
    <xf numFmtId="165" fontId="4" fillId="0" borderId="0" xfId="6" applyNumberFormat="1" applyFont="1" applyFill="1" applyBorder="1" applyAlignment="1" applyProtection="1"/>
    <xf numFmtId="165" fontId="7" fillId="0" borderId="0" xfId="6" applyNumberFormat="1" applyFont="1" applyFill="1" applyBorder="1" applyAlignment="1" applyProtection="1">
      <alignment horizontal="left"/>
    </xf>
    <xf numFmtId="165" fontId="7" fillId="0" borderId="3" xfId="6" applyNumberFormat="1" applyFont="1" applyFill="1" applyBorder="1" applyAlignment="1" applyProtection="1">
      <alignment horizontal="center" vertical="center" wrapText="1"/>
    </xf>
    <xf numFmtId="49" fontId="7" fillId="0" borderId="4" xfId="6" applyNumberFormat="1" applyFont="1" applyFill="1" applyBorder="1" applyAlignment="1" applyProtection="1">
      <alignment horizontal="center"/>
    </xf>
    <xf numFmtId="165" fontId="0" fillId="0" borderId="5" xfId="6" applyNumberFormat="1" applyFont="1" applyFill="1" applyBorder="1" applyAlignment="1" applyProtection="1"/>
    <xf numFmtId="165" fontId="0" fillId="0" borderId="6" xfId="6" applyNumberFormat="1" applyFont="1" applyFill="1" applyBorder="1" applyAlignment="1" applyProtection="1"/>
    <xf numFmtId="166" fontId="0" fillId="0" borderId="5" xfId="6" applyNumberFormat="1" applyFont="1" applyFill="1" applyBorder="1" applyAlignment="1" applyProtection="1">
      <alignment horizontal="right"/>
    </xf>
    <xf numFmtId="165" fontId="7" fillId="0" borderId="4" xfId="6" applyNumberFormat="1" applyFont="1" applyFill="1" applyBorder="1" applyAlignment="1" applyProtection="1">
      <alignment vertical="center"/>
    </xf>
    <xf numFmtId="166" fontId="7" fillId="0" borderId="4" xfId="6" applyNumberFormat="1" applyFont="1" applyFill="1" applyBorder="1" applyAlignment="1" applyProtection="1">
      <alignment horizontal="right" vertical="center"/>
    </xf>
    <xf numFmtId="165" fontId="2" fillId="0" borderId="7" xfId="6" applyNumberFormat="1" applyFont="1" applyFill="1" applyBorder="1" applyAlignment="1" applyProtection="1"/>
    <xf numFmtId="165" fontId="2" fillId="0" borderId="0" xfId="6" applyNumberFormat="1" applyFont="1" applyFill="1" applyBorder="1" applyAlignment="1" applyProtection="1"/>
    <xf numFmtId="166" fontId="0" fillId="0" borderId="0" xfId="6" applyNumberFormat="1" applyFont="1" applyFill="1" applyBorder="1" applyAlignment="1" applyProtection="1">
      <alignment horizontal="right"/>
    </xf>
    <xf numFmtId="165" fontId="1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left"/>
    </xf>
    <xf numFmtId="165" fontId="6" fillId="0" borderId="0" xfId="6" applyNumberFormat="1" applyFont="1" applyFill="1" applyBorder="1" applyAlignment="1" applyProtection="1"/>
    <xf numFmtId="0" fontId="0" fillId="0" borderId="0" xfId="9" applyFont="1"/>
    <xf numFmtId="0" fontId="7" fillId="0" borderId="0" xfId="9" applyFont="1"/>
    <xf numFmtId="0" fontId="7" fillId="0" borderId="0" xfId="9" applyFont="1" applyAlignment="1">
      <alignment horizontal="center"/>
    </xf>
    <xf numFmtId="165" fontId="0" fillId="0" borderId="0" xfId="9" applyNumberFormat="1" applyFont="1"/>
    <xf numFmtId="0" fontId="12" fillId="0" borderId="0" xfId="0" applyFont="1" applyAlignment="1">
      <alignment horizontal="center"/>
    </xf>
    <xf numFmtId="166" fontId="0" fillId="0" borderId="0" xfId="0" applyNumberFormat="1" applyFont="1"/>
    <xf numFmtId="166" fontId="0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/>
    <xf numFmtId="49" fontId="0" fillId="0" borderId="0" xfId="0" applyNumberFormat="1" applyFont="1"/>
    <xf numFmtId="169" fontId="0" fillId="0" borderId="0" xfId="9" applyNumberFormat="1" applyFont="1"/>
    <xf numFmtId="0" fontId="11" fillId="0" borderId="0" xfId="0" applyFont="1" applyAlignment="1">
      <alignment horizontal="left"/>
    </xf>
    <xf numFmtId="3" fontId="0" fillId="0" borderId="0" xfId="9" applyNumberFormat="1" applyFont="1"/>
    <xf numFmtId="0" fontId="12" fillId="0" borderId="0" xfId="0" applyFont="1" applyAlignment="1">
      <alignment horizontal="left"/>
    </xf>
    <xf numFmtId="166" fontId="13" fillId="0" borderId="0" xfId="0" applyNumberFormat="1" applyFont="1"/>
    <xf numFmtId="166" fontId="7" fillId="0" borderId="0" xfId="0" applyNumberFormat="1" applyFont="1"/>
    <xf numFmtId="166" fontId="7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166" fontId="12" fillId="0" borderId="0" xfId="0" applyNumberFormat="1" applyFont="1"/>
    <xf numFmtId="166" fontId="14" fillId="0" borderId="0" xfId="0" applyNumberFormat="1" applyFont="1" applyBorder="1"/>
    <xf numFmtId="165" fontId="0" fillId="0" borderId="0" xfId="0" applyNumberFormat="1" applyFont="1"/>
    <xf numFmtId="165" fontId="0" fillId="0" borderId="0" xfId="0" applyNumberFormat="1" applyFont="1" applyAlignment="1">
      <alignment horizontal="left"/>
    </xf>
    <xf numFmtId="166" fontId="0" fillId="0" borderId="0" xfId="2" applyNumberFormat="1" applyFont="1" applyFill="1" applyBorder="1" applyAlignment="1" applyProtection="1"/>
    <xf numFmtId="165" fontId="0" fillId="0" borderId="0" xfId="2" applyNumberFormat="1" applyFont="1" applyFill="1" applyBorder="1" applyAlignment="1" applyProtection="1">
      <alignment horizontal="center"/>
    </xf>
    <xf numFmtId="0" fontId="0" fillId="0" borderId="0" xfId="9" applyFont="1" applyFill="1" applyAlignment="1">
      <alignment horizontal="left"/>
    </xf>
    <xf numFmtId="3" fontId="0" fillId="0" borderId="0" xfId="9" applyNumberFormat="1" applyFont="1" applyFill="1" applyAlignment="1">
      <alignment horizontal="left"/>
    </xf>
    <xf numFmtId="0" fontId="0" fillId="0" borderId="0" xfId="9" applyFont="1" applyFill="1"/>
    <xf numFmtId="3" fontId="0" fillId="0" borderId="0" xfId="9" applyNumberFormat="1" applyFont="1" applyFill="1"/>
    <xf numFmtId="171" fontId="0" fillId="0" borderId="0" xfId="9" applyNumberFormat="1" applyFont="1" applyFill="1"/>
    <xf numFmtId="167" fontId="0" fillId="0" borderId="0" xfId="5" applyNumberFormat="1" applyFont="1" applyFill="1" applyBorder="1" applyAlignment="1" applyProtection="1"/>
    <xf numFmtId="167" fontId="0" fillId="0" borderId="0" xfId="9" applyNumberFormat="1" applyFont="1" applyFill="1"/>
    <xf numFmtId="0" fontId="4" fillId="0" borderId="0" xfId="7" applyFont="1" applyAlignment="1">
      <alignment horizontal="left"/>
    </xf>
    <xf numFmtId="0" fontId="15" fillId="0" borderId="0" xfId="7" applyFont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6" fillId="0" borderId="0" xfId="7" applyFont="1" applyAlignment="1">
      <alignment horizontal="center"/>
    </xf>
    <xf numFmtId="165" fontId="2" fillId="0" borderId="0" xfId="7" applyNumberFormat="1" applyFont="1"/>
    <xf numFmtId="0" fontId="2" fillId="0" borderId="5" xfId="7" applyFont="1" applyBorder="1"/>
    <xf numFmtId="0" fontId="2" fillId="0" borderId="4" xfId="7" applyFont="1" applyBorder="1" applyAlignment="1">
      <alignment vertical="center"/>
    </xf>
    <xf numFmtId="0" fontId="2" fillId="0" borderId="0" xfId="7"/>
    <xf numFmtId="0" fontId="0" fillId="0" borderId="0" xfId="7" applyFont="1"/>
    <xf numFmtId="0" fontId="5" fillId="0" borderId="0" xfId="7" applyFont="1"/>
    <xf numFmtId="0" fontId="2" fillId="0" borderId="5" xfId="7" applyBorder="1"/>
    <xf numFmtId="0" fontId="2" fillId="0" borderId="6" xfId="7" applyBorder="1"/>
    <xf numFmtId="0" fontId="2" fillId="0" borderId="3" xfId="7" applyBorder="1"/>
    <xf numFmtId="0" fontId="2" fillId="0" borderId="4" xfId="7" applyBorder="1" applyAlignment="1">
      <alignment vertical="center"/>
    </xf>
    <xf numFmtId="0" fontId="2" fillId="0" borderId="0" xfId="7" applyAlignment="1">
      <alignment vertical="center"/>
    </xf>
    <xf numFmtId="0" fontId="2" fillId="0" borderId="7" xfId="7" applyBorder="1"/>
    <xf numFmtId="0" fontId="2" fillId="0" borderId="0" xfId="7" applyBorder="1"/>
    <xf numFmtId="0" fontId="0" fillId="0" borderId="0" xfId="7" applyFont="1" applyBorder="1" applyAlignment="1">
      <alignment horizontal="left"/>
    </xf>
    <xf numFmtId="165" fontId="0" fillId="0" borderId="0" xfId="7" applyNumberFormat="1" applyFont="1" applyBorder="1" applyAlignment="1">
      <alignment horizontal="center"/>
    </xf>
    <xf numFmtId="167" fontId="7" fillId="0" borderId="0" xfId="3" applyNumberFormat="1" applyFont="1" applyFill="1" applyBorder="1" applyAlignment="1" applyProtection="1">
      <alignment horizontal="center"/>
    </xf>
    <xf numFmtId="167" fontId="0" fillId="0" borderId="0" xfId="3" applyNumberFormat="1" applyFont="1" applyFill="1" applyBorder="1" applyAlignment="1" applyProtection="1">
      <alignment horizontal="center"/>
    </xf>
    <xf numFmtId="0" fontId="0" fillId="0" borderId="0" xfId="7" applyFont="1" applyBorder="1"/>
    <xf numFmtId="168" fontId="0" fillId="0" borderId="0" xfId="7" applyNumberFormat="1" applyFont="1" applyBorder="1"/>
    <xf numFmtId="165" fontId="0" fillId="0" borderId="0" xfId="7" applyNumberFormat="1" applyFont="1" applyBorder="1"/>
    <xf numFmtId="167" fontId="0" fillId="0" borderId="0" xfId="3" applyNumberFormat="1" applyFont="1" applyFill="1" applyBorder="1" applyAlignment="1" applyProtection="1">
      <alignment horizontal="left"/>
    </xf>
    <xf numFmtId="167" fontId="0" fillId="0" borderId="0" xfId="3" applyNumberFormat="1" applyFont="1" applyFill="1" applyBorder="1" applyAlignment="1" applyProtection="1"/>
    <xf numFmtId="0" fontId="7" fillId="0" borderId="5" xfId="7" applyFont="1" applyBorder="1"/>
    <xf numFmtId="172" fontId="0" fillId="0" borderId="0" xfId="3" applyNumberFormat="1" applyFont="1" applyFill="1" applyBorder="1" applyAlignment="1" applyProtection="1"/>
    <xf numFmtId="172" fontId="7" fillId="0" borderId="0" xfId="3" applyNumberFormat="1" applyFont="1" applyFill="1" applyBorder="1" applyAlignment="1" applyProtection="1">
      <alignment horizontal="center"/>
    </xf>
    <xf numFmtId="172" fontId="0" fillId="0" borderId="0" xfId="3" applyNumberFormat="1" applyFont="1" applyFill="1" applyBorder="1" applyAlignment="1" applyProtection="1">
      <alignment horizontal="center"/>
    </xf>
    <xf numFmtId="0" fontId="7" fillId="0" borderId="6" xfId="7" applyFont="1" applyBorder="1" applyAlignment="1">
      <alignment horizontal="center" vertical="center"/>
    </xf>
    <xf numFmtId="0" fontId="7" fillId="0" borderId="6" xfId="7" applyFont="1" applyBorder="1" applyAlignment="1">
      <alignment horizontal="center" vertical="center" wrapText="1"/>
    </xf>
    <xf numFmtId="0" fontId="7" fillId="0" borderId="6" xfId="7" applyFont="1" applyBorder="1" applyAlignment="1">
      <alignment horizontal="center" vertical="top" wrapText="1"/>
    </xf>
    <xf numFmtId="0" fontId="2" fillId="0" borderId="5" xfId="7" applyBorder="1" applyAlignment="1">
      <alignment vertical="center"/>
    </xf>
    <xf numFmtId="0" fontId="2" fillId="0" borderId="6" xfId="7" applyBorder="1" applyAlignment="1">
      <alignment vertical="center"/>
    </xf>
    <xf numFmtId="0" fontId="2" fillId="0" borderId="3" xfId="7" applyBorder="1" applyAlignment="1">
      <alignment vertical="center"/>
    </xf>
    <xf numFmtId="0" fontId="6" fillId="0" borderId="0" xfId="7" applyFont="1" applyBorder="1"/>
    <xf numFmtId="165" fontId="6" fillId="0" borderId="0" xfId="7" applyNumberFormat="1" applyFont="1" applyBorder="1" applyAlignment="1">
      <alignment horizontal="center"/>
    </xf>
    <xf numFmtId="167" fontId="6" fillId="0" borderId="0" xfId="3" applyNumberFormat="1" applyFont="1" applyFill="1" applyBorder="1" applyAlignment="1" applyProtection="1">
      <alignment horizontal="center"/>
    </xf>
    <xf numFmtId="0" fontId="6" fillId="0" borderId="0" xfId="7" applyFont="1"/>
    <xf numFmtId="0" fontId="6" fillId="0" borderId="0" xfId="7" applyFont="1" applyBorder="1" applyAlignment="1">
      <alignment horizontal="left"/>
    </xf>
    <xf numFmtId="165" fontId="2" fillId="0" borderId="0" xfId="7" applyNumberFormat="1"/>
    <xf numFmtId="165" fontId="2" fillId="0" borderId="0" xfId="3" applyNumberFormat="1" applyFont="1" applyFill="1" applyBorder="1" applyAlignment="1" applyProtection="1"/>
    <xf numFmtId="165" fontId="7" fillId="0" borderId="0" xfId="7" applyNumberFormat="1" applyFont="1"/>
    <xf numFmtId="165" fontId="2" fillId="0" borderId="0" xfId="7" applyNumberFormat="1" applyAlignment="1">
      <alignment vertical="center"/>
    </xf>
    <xf numFmtId="0" fontId="7" fillId="0" borderId="0" xfId="7" applyFont="1"/>
    <xf numFmtId="0" fontId="0" fillId="0" borderId="6" xfId="7" applyFont="1" applyBorder="1"/>
    <xf numFmtId="167" fontId="0" fillId="0" borderId="6" xfId="3" applyNumberFormat="1" applyFont="1" applyFill="1" applyBorder="1" applyAlignment="1" applyProtection="1"/>
    <xf numFmtId="167" fontId="0" fillId="0" borderId="5" xfId="3" applyNumberFormat="1" applyFont="1" applyFill="1" applyBorder="1" applyAlignment="1" applyProtection="1"/>
    <xf numFmtId="0" fontId="0" fillId="0" borderId="5" xfId="7" applyFont="1" applyBorder="1"/>
    <xf numFmtId="0" fontId="0" fillId="0" borderId="9" xfId="7" applyFont="1" applyBorder="1"/>
    <xf numFmtId="167" fontId="0" fillId="0" borderId="10" xfId="3" applyNumberFormat="1" applyFont="1" applyFill="1" applyBorder="1" applyAlignment="1" applyProtection="1"/>
    <xf numFmtId="0" fontId="7" fillId="0" borderId="9" xfId="7" applyFont="1" applyBorder="1"/>
    <xf numFmtId="167" fontId="0" fillId="0" borderId="3" xfId="7" applyNumberFormat="1" applyFont="1" applyBorder="1"/>
    <xf numFmtId="167" fontId="7" fillId="0" borderId="4" xfId="3" applyNumberFormat="1" applyFont="1" applyFill="1" applyBorder="1" applyAlignment="1" applyProtection="1">
      <alignment vertical="center"/>
    </xf>
    <xf numFmtId="167" fontId="7" fillId="0" borderId="11" xfId="3" applyNumberFormat="1" applyFont="1" applyFill="1" applyBorder="1" applyAlignment="1" applyProtection="1">
      <alignment vertical="center"/>
    </xf>
    <xf numFmtId="0" fontId="7" fillId="0" borderId="0" xfId="7" applyFont="1" applyAlignment="1">
      <alignment vertical="center"/>
    </xf>
    <xf numFmtId="0" fontId="0" fillId="0" borderId="7" xfId="7" applyFont="1" applyBorder="1"/>
    <xf numFmtId="0" fontId="0" fillId="0" borderId="12" xfId="7" applyFont="1" applyBorder="1"/>
    <xf numFmtId="174" fontId="0" fillId="0" borderId="0" xfId="4" applyNumberFormat="1" applyFont="1" applyFill="1" applyBorder="1" applyAlignment="1" applyProtection="1"/>
    <xf numFmtId="4" fontId="0" fillId="0" borderId="0" xfId="4" applyNumberFormat="1" applyFont="1" applyFill="1" applyBorder="1" applyAlignment="1" applyProtection="1"/>
    <xf numFmtId="174" fontId="20" fillId="0" borderId="0" xfId="4" applyNumberFormat="1" applyFont="1" applyFill="1" applyBorder="1" applyAlignment="1" applyProtection="1">
      <alignment horizontal="center"/>
    </xf>
    <xf numFmtId="174" fontId="21" fillId="0" borderId="0" xfId="4" applyNumberFormat="1" applyFont="1" applyFill="1" applyBorder="1" applyAlignment="1" applyProtection="1">
      <alignment horizontal="right"/>
    </xf>
    <xf numFmtId="174" fontId="16" fillId="0" borderId="13" xfId="4" applyNumberFormat="1" applyFont="1" applyFill="1" applyBorder="1" applyAlignment="1" applyProtection="1">
      <alignment horizontal="center" vertical="top"/>
    </xf>
    <xf numFmtId="4" fontId="0" fillId="0" borderId="6" xfId="4" applyNumberFormat="1" applyFont="1" applyFill="1" applyBorder="1" applyAlignment="1" applyProtection="1">
      <alignment horizontal="center" vertical="center"/>
    </xf>
    <xf numFmtId="3" fontId="0" fillId="0" borderId="6" xfId="4" applyNumberFormat="1" applyFont="1" applyFill="1" applyBorder="1" applyAlignment="1" applyProtection="1">
      <alignment horizontal="center" vertical="center"/>
    </xf>
    <xf numFmtId="4" fontId="0" fillId="0" borderId="5" xfId="4" applyNumberFormat="1" applyFont="1" applyFill="1" applyBorder="1" applyAlignment="1" applyProtection="1">
      <alignment horizontal="center" vertical="center"/>
    </xf>
    <xf numFmtId="3" fontId="0" fillId="0" borderId="0" xfId="4" applyNumberFormat="1" applyFont="1" applyFill="1" applyBorder="1" applyAlignment="1" applyProtection="1">
      <alignment horizontal="center" vertical="center"/>
    </xf>
    <xf numFmtId="3" fontId="0" fillId="0" borderId="5" xfId="4" applyNumberFormat="1" applyFont="1" applyFill="1" applyBorder="1" applyAlignment="1" applyProtection="1">
      <alignment horizontal="center" vertical="center"/>
    </xf>
    <xf numFmtId="4" fontId="18" fillId="0" borderId="5" xfId="4" applyNumberFormat="1" applyFont="1" applyFill="1" applyBorder="1" applyAlignment="1" applyProtection="1"/>
    <xf numFmtId="3" fontId="18" fillId="0" borderId="5" xfId="4" applyNumberFormat="1" applyFont="1" applyFill="1" applyBorder="1" applyAlignment="1" applyProtection="1"/>
    <xf numFmtId="4" fontId="18" fillId="0" borderId="4" xfId="4" applyNumberFormat="1" applyFont="1" applyFill="1" applyBorder="1" applyAlignment="1" applyProtection="1">
      <alignment vertical="center"/>
    </xf>
    <xf numFmtId="3" fontId="18" fillId="0" borderId="4" xfId="4" applyNumberFormat="1" applyFont="1" applyFill="1" applyBorder="1" applyAlignment="1" applyProtection="1">
      <alignment vertical="center"/>
    </xf>
    <xf numFmtId="3" fontId="18" fillId="0" borderId="10" xfId="4" applyNumberFormat="1" applyFont="1" applyFill="1" applyBorder="1" applyAlignment="1" applyProtection="1"/>
    <xf numFmtId="3" fontId="18" fillId="0" borderId="3" xfId="4" applyNumberFormat="1" applyFont="1" applyFill="1" applyBorder="1" applyAlignment="1" applyProtection="1"/>
    <xf numFmtId="4" fontId="16" fillId="0" borderId="4" xfId="4" applyNumberFormat="1" applyFont="1" applyFill="1" applyBorder="1" applyAlignment="1" applyProtection="1">
      <alignment vertical="center"/>
    </xf>
    <xf numFmtId="3" fontId="16" fillId="0" borderId="4" xfId="4" applyNumberFormat="1" applyFont="1" applyFill="1" applyBorder="1" applyAlignment="1" applyProtection="1">
      <alignment vertical="center"/>
    </xf>
    <xf numFmtId="4" fontId="18" fillId="0" borderId="5" xfId="4" applyNumberFormat="1" applyFont="1" applyFill="1" applyBorder="1" applyAlignment="1" applyProtection="1">
      <alignment horizontal="center" vertical="center"/>
    </xf>
    <xf numFmtId="3" fontId="18" fillId="0" borderId="10" xfId="4" applyNumberFormat="1" applyFont="1" applyFill="1" applyBorder="1" applyAlignment="1" applyProtection="1">
      <alignment horizontal="center" vertical="center"/>
    </xf>
    <xf numFmtId="3" fontId="18" fillId="0" borderId="9" xfId="4" applyNumberFormat="1" applyFont="1" applyFill="1" applyBorder="1" applyAlignment="1" applyProtection="1">
      <alignment horizontal="center" vertical="center"/>
    </xf>
    <xf numFmtId="3" fontId="18" fillId="0" borderId="5" xfId="4" applyNumberFormat="1" applyFont="1" applyFill="1" applyBorder="1" applyAlignment="1" applyProtection="1">
      <alignment horizontal="center" vertical="center"/>
    </xf>
    <xf numFmtId="4" fontId="16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vertical="center"/>
    </xf>
    <xf numFmtId="3" fontId="0" fillId="0" borderId="0" xfId="4" applyNumberFormat="1" applyFont="1" applyFill="1" applyBorder="1" applyAlignment="1" applyProtection="1"/>
    <xf numFmtId="0" fontId="18" fillId="0" borderId="5" xfId="1" applyFont="1" applyFill="1" applyBorder="1" applyAlignment="1" applyProtection="1">
      <alignment horizontal="center"/>
    </xf>
    <xf numFmtId="174" fontId="0" fillId="0" borderId="2" xfId="4" applyNumberFormat="1" applyFont="1" applyFill="1" applyBorder="1" applyAlignment="1" applyProtection="1"/>
    <xf numFmtId="3" fontId="0" fillId="0" borderId="2" xfId="4" applyNumberFormat="1" applyFont="1" applyFill="1" applyBorder="1" applyAlignment="1" applyProtection="1"/>
    <xf numFmtId="3" fontId="16" fillId="0" borderId="15" xfId="4" applyNumberFormat="1" applyFont="1" applyFill="1" applyBorder="1" applyAlignment="1" applyProtection="1"/>
    <xf numFmtId="3" fontId="16" fillId="0" borderId="4" xfId="4" applyNumberFormat="1" applyFont="1" applyFill="1" applyBorder="1" applyAlignment="1" applyProtection="1"/>
    <xf numFmtId="3" fontId="16" fillId="0" borderId="0" xfId="4" applyNumberFormat="1" applyFont="1" applyFill="1" applyBorder="1" applyAlignment="1" applyProtection="1"/>
    <xf numFmtId="3" fontId="0" fillId="0" borderId="0" xfId="7" applyNumberFormat="1" applyFont="1" applyBorder="1"/>
    <xf numFmtId="3" fontId="0" fillId="0" borderId="0" xfId="7" applyNumberFormat="1" applyFont="1"/>
    <xf numFmtId="3" fontId="0" fillId="0" borderId="0" xfId="3" applyNumberFormat="1" applyFont="1" applyFill="1" applyBorder="1" applyAlignment="1" applyProtection="1"/>
    <xf numFmtId="3" fontId="20" fillId="0" borderId="0" xfId="3" applyNumberFormat="1" applyFont="1" applyFill="1" applyBorder="1" applyAlignment="1" applyProtection="1">
      <alignment horizontal="right"/>
    </xf>
    <xf numFmtId="3" fontId="4" fillId="0" borderId="0" xfId="7" applyNumberFormat="1" applyFont="1" applyAlignment="1">
      <alignment horizontal="left"/>
    </xf>
    <xf numFmtId="3" fontId="15" fillId="0" borderId="0" xfId="7" applyNumberFormat="1" applyFont="1"/>
    <xf numFmtId="3" fontId="15" fillId="0" borderId="0" xfId="3" applyNumberFormat="1" applyFont="1" applyFill="1" applyBorder="1" applyAlignment="1" applyProtection="1">
      <alignment horizontal="center"/>
    </xf>
    <xf numFmtId="3" fontId="2" fillId="0" borderId="0" xfId="7" applyNumberFormat="1" applyAlignment="1">
      <alignment horizontal="center"/>
    </xf>
    <xf numFmtId="3" fontId="7" fillId="0" borderId="6" xfId="7" applyNumberFormat="1" applyFont="1" applyBorder="1" applyAlignment="1">
      <alignment horizontal="center" vertical="center" wrapText="1"/>
    </xf>
    <xf numFmtId="3" fontId="7" fillId="0" borderId="0" xfId="7" applyNumberFormat="1" applyFont="1"/>
    <xf numFmtId="3" fontId="7" fillId="0" borderId="3" xfId="7" applyNumberFormat="1" applyFont="1" applyBorder="1" applyAlignment="1">
      <alignment horizontal="center" vertical="center" wrapText="1"/>
    </xf>
    <xf numFmtId="49" fontId="10" fillId="0" borderId="5" xfId="3" applyNumberFormat="1" applyFont="1" applyFill="1" applyBorder="1" applyAlignment="1" applyProtection="1">
      <alignment horizontal="center"/>
    </xf>
    <xf numFmtId="3" fontId="0" fillId="0" borderId="6" xfId="7" applyNumberFormat="1" applyFont="1" applyBorder="1"/>
    <xf numFmtId="3" fontId="0" fillId="0" borderId="6" xfId="7" applyNumberFormat="1" applyFont="1" applyBorder="1" applyAlignment="1">
      <alignment horizontal="center"/>
    </xf>
    <xf numFmtId="3" fontId="0" fillId="0" borderId="6" xfId="3" applyNumberFormat="1" applyFont="1" applyFill="1" applyBorder="1" applyAlignment="1" applyProtection="1">
      <alignment horizontal="center"/>
    </xf>
    <xf numFmtId="3" fontId="0" fillId="0" borderId="5" xfId="7" applyNumberFormat="1" applyFont="1" applyBorder="1"/>
    <xf numFmtId="3" fontId="0" fillId="0" borderId="5" xfId="3" applyNumberFormat="1" applyFont="1" applyFill="1" applyBorder="1" applyAlignment="1" applyProtection="1"/>
    <xf numFmtId="3" fontId="0" fillId="0" borderId="4" xfId="7" applyNumberFormat="1" applyFont="1" applyBorder="1"/>
    <xf numFmtId="3" fontId="0" fillId="0" borderId="4" xfId="3" applyNumberFormat="1" applyFont="1" applyFill="1" applyBorder="1" applyAlignment="1" applyProtection="1">
      <alignment vertical="center"/>
    </xf>
    <xf numFmtId="3" fontId="0" fillId="0" borderId="0" xfId="7" applyNumberFormat="1" applyFont="1" applyAlignment="1">
      <alignment vertical="center"/>
    </xf>
    <xf numFmtId="3" fontId="0" fillId="0" borderId="7" xfId="7" applyNumberFormat="1" applyFont="1" applyBorder="1"/>
    <xf numFmtId="3" fontId="0" fillId="0" borderId="7" xfId="3" applyNumberFormat="1" applyFont="1" applyFill="1" applyBorder="1" applyAlignment="1" applyProtection="1"/>
    <xf numFmtId="3" fontId="0" fillId="0" borderId="0" xfId="7" applyNumberFormat="1" applyFont="1" applyBorder="1" applyAlignment="1">
      <alignment horizontal="center"/>
    </xf>
    <xf numFmtId="3" fontId="7" fillId="0" borderId="0" xfId="3" applyNumberFormat="1" applyFont="1" applyFill="1" applyBorder="1" applyAlignment="1" applyProtection="1">
      <alignment horizontal="center"/>
    </xf>
    <xf numFmtId="3" fontId="6" fillId="0" borderId="0" xfId="7" applyNumberFormat="1" applyFont="1" applyBorder="1" applyAlignment="1">
      <alignment horizontal="center"/>
    </xf>
    <xf numFmtId="3" fontId="0" fillId="0" borderId="0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vertical="center"/>
    </xf>
    <xf numFmtId="165" fontId="17" fillId="0" borderId="0" xfId="3" applyNumberFormat="1" applyFont="1" applyFill="1" applyBorder="1" applyAlignment="1" applyProtection="1">
      <alignment horizontal="right" vertical="center"/>
    </xf>
    <xf numFmtId="165" fontId="4" fillId="0" borderId="0" xfId="3" applyNumberFormat="1" applyFont="1" applyFill="1" applyBorder="1" applyAlignment="1" applyProtection="1">
      <alignment vertical="center"/>
    </xf>
    <xf numFmtId="165" fontId="15" fillId="0" borderId="0" xfId="7" applyNumberFormat="1" applyFont="1" applyAlignment="1">
      <alignment vertical="center"/>
    </xf>
    <xf numFmtId="165" fontId="15" fillId="0" borderId="0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Alignment="1">
      <alignment vertical="center"/>
    </xf>
    <xf numFmtId="165" fontId="16" fillId="0" borderId="0" xfId="7" applyNumberFormat="1" applyFont="1" applyAlignment="1">
      <alignment vertical="center"/>
    </xf>
    <xf numFmtId="49" fontId="16" fillId="0" borderId="15" xfId="7" applyNumberFormat="1" applyFont="1" applyBorder="1" applyAlignment="1">
      <alignment horizontal="center"/>
    </xf>
    <xf numFmtId="165" fontId="2" fillId="0" borderId="13" xfId="7" applyNumberFormat="1" applyBorder="1" applyAlignment="1">
      <alignment vertical="center"/>
    </xf>
    <xf numFmtId="165" fontId="2" fillId="0" borderId="16" xfId="7" applyNumberFormat="1" applyBorder="1" applyAlignment="1">
      <alignment vertical="center"/>
    </xf>
    <xf numFmtId="165" fontId="2" fillId="0" borderId="6" xfId="3" applyNumberFormat="1" applyFont="1" applyFill="1" applyBorder="1" applyAlignment="1" applyProtection="1">
      <alignment vertical="center"/>
    </xf>
    <xf numFmtId="165" fontId="2" fillId="0" borderId="9" xfId="7" applyNumberFormat="1" applyFont="1" applyBorder="1" applyAlignment="1">
      <alignment vertical="center"/>
    </xf>
    <xf numFmtId="165" fontId="2" fillId="0" borderId="10" xfId="7" applyNumberFormat="1" applyBorder="1" applyAlignment="1">
      <alignment vertical="center"/>
    </xf>
    <xf numFmtId="165" fontId="2" fillId="0" borderId="5" xfId="3" applyNumberFormat="1" applyFont="1" applyFill="1" applyBorder="1" applyAlignment="1" applyProtection="1">
      <alignment vertical="center"/>
    </xf>
    <xf numFmtId="165" fontId="2" fillId="0" borderId="5" xfId="7" applyNumberFormat="1" applyBorder="1" applyAlignment="1">
      <alignment vertical="center"/>
    </xf>
    <xf numFmtId="165" fontId="2" fillId="0" borderId="0" xfId="7" applyNumberFormat="1" applyBorder="1" applyAlignment="1">
      <alignment vertical="center"/>
    </xf>
    <xf numFmtId="165" fontId="2" fillId="0" borderId="17" xfId="7" applyNumberFormat="1" applyBorder="1" applyAlignment="1">
      <alignment vertical="center"/>
    </xf>
    <xf numFmtId="165" fontId="2" fillId="0" borderId="18" xfId="7" applyNumberFormat="1" applyBorder="1" applyAlignment="1">
      <alignment vertical="center"/>
    </xf>
    <xf numFmtId="165" fontId="2" fillId="0" borderId="7" xfId="7" applyNumberFormat="1" applyBorder="1" applyAlignment="1">
      <alignment vertical="center"/>
    </xf>
    <xf numFmtId="165" fontId="2" fillId="0" borderId="7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vertical="center"/>
    </xf>
    <xf numFmtId="165" fontId="0" fillId="0" borderId="0" xfId="3" applyNumberFormat="1" applyFont="1" applyFill="1" applyBorder="1" applyAlignment="1" applyProtection="1">
      <alignment vertical="center"/>
    </xf>
    <xf numFmtId="165" fontId="7" fillId="0" borderId="0" xfId="3" applyNumberFormat="1" applyFont="1" applyFill="1" applyBorder="1" applyAlignment="1" applyProtection="1">
      <alignment vertical="center"/>
    </xf>
    <xf numFmtId="175" fontId="2" fillId="0" borderId="0" xfId="7" applyNumberFormat="1"/>
    <xf numFmtId="175" fontId="2" fillId="0" borderId="0" xfId="7" applyNumberFormat="1" applyAlignment="1">
      <alignment horizontal="center"/>
    </xf>
    <xf numFmtId="175" fontId="17" fillId="0" borderId="0" xfId="7" applyNumberFormat="1" applyFont="1" applyAlignment="1">
      <alignment horizontal="right"/>
    </xf>
    <xf numFmtId="175" fontId="4" fillId="0" borderId="0" xfId="7" applyNumberFormat="1" applyFont="1" applyAlignment="1">
      <alignment horizontal="left"/>
    </xf>
    <xf numFmtId="175" fontId="4" fillId="0" borderId="0" xfId="7" applyNumberFormat="1" applyFont="1" applyAlignment="1">
      <alignment horizontal="center"/>
    </xf>
    <xf numFmtId="175" fontId="15" fillId="0" borderId="0" xfId="3" applyNumberFormat="1" applyFont="1" applyFill="1" applyBorder="1" applyAlignment="1" applyProtection="1">
      <alignment horizontal="center"/>
    </xf>
    <xf numFmtId="175" fontId="0" fillId="0" borderId="0" xfId="7" applyNumberFormat="1" applyFont="1"/>
    <xf numFmtId="175" fontId="16" fillId="0" borderId="0" xfId="7" applyNumberFormat="1" applyFont="1"/>
    <xf numFmtId="175" fontId="2" fillId="0" borderId="13" xfId="7" applyNumberFormat="1" applyBorder="1"/>
    <xf numFmtId="175" fontId="2" fillId="0" borderId="7" xfId="7" applyNumberFormat="1" applyBorder="1" applyAlignment="1">
      <alignment horizontal="center"/>
    </xf>
    <xf numFmtId="175" fontId="2" fillId="0" borderId="16" xfId="7" applyNumberFormat="1" applyBorder="1"/>
    <xf numFmtId="175" fontId="2" fillId="0" borderId="6" xfId="7" applyNumberFormat="1" applyBorder="1"/>
    <xf numFmtId="175" fontId="2" fillId="0" borderId="9" xfId="7" applyNumberFormat="1" applyFont="1" applyBorder="1"/>
    <xf numFmtId="49" fontId="2" fillId="0" borderId="0" xfId="7" applyNumberFormat="1" applyFont="1" applyBorder="1" applyAlignment="1">
      <alignment horizontal="center"/>
    </xf>
    <xf numFmtId="175" fontId="2" fillId="0" borderId="10" xfId="7" applyNumberFormat="1" applyFont="1" applyBorder="1"/>
    <xf numFmtId="175" fontId="2" fillId="0" borderId="10" xfId="7" applyNumberFormat="1" applyFont="1" applyBorder="1" applyAlignment="1">
      <alignment horizontal="center"/>
    </xf>
    <xf numFmtId="175" fontId="2" fillId="0" borderId="17" xfId="7" applyNumberFormat="1" applyBorder="1"/>
    <xf numFmtId="175" fontId="2" fillId="0" borderId="1" xfId="7" applyNumberFormat="1" applyBorder="1" applyAlignment="1">
      <alignment horizontal="center"/>
    </xf>
    <xf numFmtId="175" fontId="2" fillId="0" borderId="18" xfId="7" applyNumberFormat="1" applyBorder="1"/>
    <xf numFmtId="175" fontId="2" fillId="0" borderId="18" xfId="7" applyNumberFormat="1" applyFont="1" applyBorder="1"/>
    <xf numFmtId="175" fontId="2" fillId="0" borderId="3" xfId="7" applyNumberFormat="1" applyBorder="1"/>
    <xf numFmtId="175" fontId="2" fillId="0" borderId="7" xfId="7" applyNumberFormat="1" applyBorder="1"/>
    <xf numFmtId="175" fontId="2" fillId="0" borderId="0" xfId="7" applyNumberFormat="1" applyBorder="1"/>
    <xf numFmtId="175" fontId="2" fillId="0" borderId="0" xfId="7" applyNumberFormat="1" applyBorder="1" applyAlignment="1">
      <alignment horizontal="center"/>
    </xf>
    <xf numFmtId="175" fontId="0" fillId="0" borderId="0" xfId="7" applyNumberFormat="1" applyFont="1" applyBorder="1"/>
    <xf numFmtId="175" fontId="0" fillId="0" borderId="0" xfId="7" applyNumberFormat="1" applyFont="1" applyBorder="1" applyAlignment="1">
      <alignment horizontal="center"/>
    </xf>
    <xf numFmtId="175" fontId="2" fillId="0" borderId="0" xfId="3" applyNumberFormat="1" applyFont="1" applyFill="1" applyBorder="1" applyAlignment="1" applyProtection="1"/>
    <xf numFmtId="175" fontId="0" fillId="0" borderId="0" xfId="3" applyNumberFormat="1" applyFont="1" applyFill="1" applyBorder="1" applyAlignment="1" applyProtection="1"/>
    <xf numFmtId="175" fontId="0" fillId="0" borderId="0" xfId="7" applyNumberFormat="1" applyFont="1" applyBorder="1" applyAlignment="1">
      <alignment horizontal="left"/>
    </xf>
    <xf numFmtId="175" fontId="7" fillId="0" borderId="0" xfId="3" applyNumberFormat="1" applyFont="1" applyFill="1" applyBorder="1" applyAlignment="1" applyProtection="1">
      <alignment horizontal="center"/>
    </xf>
    <xf numFmtId="175" fontId="0" fillId="0" borderId="0" xfId="3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7" fontId="0" fillId="0" borderId="0" xfId="7" applyNumberFormat="1" applyFont="1" applyBorder="1"/>
    <xf numFmtId="166" fontId="25" fillId="0" borderId="5" xfId="6" applyNumberFormat="1" applyFont="1" applyFill="1" applyBorder="1" applyAlignment="1" applyProtection="1">
      <alignment horizontal="right"/>
    </xf>
    <xf numFmtId="166" fontId="7" fillId="0" borderId="20" xfId="6" applyNumberFormat="1" applyFont="1" applyFill="1" applyBorder="1" applyAlignment="1" applyProtection="1">
      <alignment horizontal="right" vertical="center"/>
    </xf>
    <xf numFmtId="175" fontId="5" fillId="0" borderId="0" xfId="7" applyNumberFormat="1" applyFont="1" applyBorder="1" applyAlignment="1">
      <alignment horizontal="center"/>
    </xf>
    <xf numFmtId="49" fontId="0" fillId="0" borderId="0" xfId="0" applyNumberFormat="1"/>
    <xf numFmtId="4" fontId="18" fillId="0" borderId="10" xfId="4" applyNumberFormat="1" applyFont="1" applyFill="1" applyBorder="1" applyAlignment="1" applyProtection="1"/>
    <xf numFmtId="4" fontId="18" fillId="0" borderId="15" xfId="4" applyNumberFormat="1" applyFont="1" applyFill="1" applyBorder="1" applyAlignment="1" applyProtection="1">
      <alignment vertical="center"/>
    </xf>
    <xf numFmtId="3" fontId="0" fillId="0" borderId="13" xfId="7" applyNumberFormat="1" applyFont="1" applyBorder="1"/>
    <xf numFmtId="3" fontId="0" fillId="0" borderId="9" xfId="7" applyNumberFormat="1" applyFont="1" applyBorder="1"/>
    <xf numFmtId="3" fontId="0" fillId="0" borderId="9" xfId="3" applyNumberFormat="1" applyFont="1" applyFill="1" applyBorder="1" applyAlignment="1" applyProtection="1"/>
    <xf numFmtId="3" fontId="0" fillId="0" borderId="16" xfId="7" applyNumberFormat="1" applyFont="1" applyBorder="1"/>
    <xf numFmtId="3" fontId="0" fillId="0" borderId="10" xfId="7" applyNumberFormat="1" applyFont="1" applyBorder="1"/>
    <xf numFmtId="3" fontId="0" fillId="0" borderId="10" xfId="3" applyNumberFormat="1" applyFont="1" applyFill="1" applyBorder="1" applyAlignment="1" applyProtection="1"/>
    <xf numFmtId="3" fontId="0" fillId="0" borderId="3" xfId="3" applyNumberFormat="1" applyFont="1" applyFill="1" applyBorder="1" applyAlignment="1" applyProtection="1">
      <alignment vertical="center"/>
    </xf>
    <xf numFmtId="3" fontId="0" fillId="0" borderId="22" xfId="7" applyNumberFormat="1" applyFont="1" applyBorder="1"/>
    <xf numFmtId="3" fontId="0" fillId="0" borderId="19" xfId="7" applyNumberFormat="1" applyFont="1" applyBorder="1"/>
    <xf numFmtId="3" fontId="0" fillId="0" borderId="23" xfId="3" applyNumberFormat="1" applyFont="1" applyFill="1" applyBorder="1" applyAlignment="1" applyProtection="1"/>
    <xf numFmtId="167" fontId="0" fillId="0" borderId="24" xfId="7" applyNumberFormat="1" applyFont="1" applyBorder="1"/>
    <xf numFmtId="167" fontId="6" fillId="0" borderId="0" xfId="4" applyNumberFormat="1" applyFont="1" applyFill="1" applyBorder="1" applyAlignment="1" applyProtection="1">
      <alignment horizontal="center"/>
    </xf>
    <xf numFmtId="0" fontId="0" fillId="0" borderId="4" xfId="7" applyFont="1" applyBorder="1" applyAlignment="1">
      <alignment vertical="center"/>
    </xf>
    <xf numFmtId="0" fontId="2" fillId="0" borderId="0" xfId="7" applyFont="1" applyBorder="1" applyAlignment="1">
      <alignment vertical="center"/>
    </xf>
    <xf numFmtId="0" fontId="2" fillId="0" borderId="0" xfId="7" applyBorder="1" applyAlignment="1">
      <alignment vertical="center"/>
    </xf>
    <xf numFmtId="0" fontId="0" fillId="0" borderId="0" xfId="0" applyAlignment="1">
      <alignment horizontal="left"/>
    </xf>
    <xf numFmtId="3" fontId="2" fillId="0" borderId="5" xfId="7" applyNumberFormat="1" applyBorder="1"/>
    <xf numFmtId="3" fontId="2" fillId="0" borderId="3" xfId="7" applyNumberFormat="1" applyBorder="1"/>
    <xf numFmtId="3" fontId="2" fillId="0" borderId="7" xfId="7" applyNumberFormat="1" applyBorder="1"/>
    <xf numFmtId="3" fontId="2" fillId="0" borderId="0" xfId="7" applyNumberFormat="1" applyBorder="1"/>
    <xf numFmtId="3" fontId="0" fillId="0" borderId="0" xfId="7" applyNumberFormat="1" applyFont="1" applyBorder="1" applyAlignment="1"/>
    <xf numFmtId="3" fontId="23" fillId="0" borderId="6" xfId="7" applyNumberFormat="1" applyFont="1" applyBorder="1"/>
    <xf numFmtId="3" fontId="23" fillId="0" borderId="6" xfId="7" applyNumberFormat="1" applyFont="1" applyBorder="1" applyAlignment="1">
      <alignment horizontal="right" vertical="center"/>
    </xf>
    <xf numFmtId="3" fontId="23" fillId="0" borderId="6" xfId="7" applyNumberFormat="1" applyFont="1" applyBorder="1" applyAlignment="1">
      <alignment vertical="center"/>
    </xf>
    <xf numFmtId="165" fontId="10" fillId="0" borderId="20" xfId="7" applyNumberFormat="1" applyFont="1" applyBorder="1" applyAlignment="1">
      <alignment horizontal="center" vertical="center"/>
    </xf>
    <xf numFmtId="165" fontId="10" fillId="0" borderId="20" xfId="7" applyNumberFormat="1" applyFont="1" applyBorder="1" applyAlignment="1">
      <alignment horizontal="center" vertical="center" wrapText="1"/>
    </xf>
    <xf numFmtId="49" fontId="10" fillId="0" borderId="20" xfId="7" applyNumberFormat="1" applyFont="1" applyBorder="1" applyAlignment="1">
      <alignment horizontal="center" vertical="center" wrapText="1"/>
    </xf>
    <xf numFmtId="165" fontId="10" fillId="0" borderId="5" xfId="7" applyNumberFormat="1" applyFont="1" applyBorder="1" applyAlignment="1">
      <alignment horizontal="center" vertical="center"/>
    </xf>
    <xf numFmtId="165" fontId="27" fillId="0" borderId="5" xfId="7" applyNumberFormat="1" applyFont="1" applyBorder="1" applyAlignment="1">
      <alignment horizontal="center" vertical="center"/>
    </xf>
    <xf numFmtId="165" fontId="27" fillId="0" borderId="10" xfId="7" applyNumberFormat="1" applyFont="1" applyBorder="1" applyAlignment="1">
      <alignment horizontal="center" vertical="center" wrapText="1"/>
    </xf>
    <xf numFmtId="165" fontId="27" fillId="0" borderId="5" xfId="7" applyNumberFormat="1" applyFont="1" applyBorder="1" applyAlignment="1">
      <alignment horizontal="center" vertical="center" wrapText="1"/>
    </xf>
    <xf numFmtId="49" fontId="27" fillId="0" borderId="5" xfId="7" applyNumberFormat="1" applyFont="1" applyBorder="1" applyAlignment="1">
      <alignment horizontal="center" vertical="center" wrapText="1"/>
    </xf>
    <xf numFmtId="165" fontId="6" fillId="0" borderId="5" xfId="7" applyNumberFormat="1" applyFont="1" applyBorder="1" applyAlignment="1">
      <alignment horizontal="left" vertical="center"/>
    </xf>
    <xf numFmtId="165" fontId="26" fillId="0" borderId="10" xfId="7" applyNumberFormat="1" applyFont="1" applyBorder="1" applyAlignment="1">
      <alignment horizontal="center" vertical="center" wrapText="1"/>
    </xf>
    <xf numFmtId="165" fontId="26" fillId="0" borderId="5" xfId="7" applyNumberFormat="1" applyFont="1" applyBorder="1" applyAlignment="1">
      <alignment horizontal="center" vertical="center" wrapText="1"/>
    </xf>
    <xf numFmtId="165" fontId="26" fillId="0" borderId="5" xfId="7" applyNumberFormat="1" applyFont="1" applyBorder="1" applyAlignment="1">
      <alignment horizontal="center" vertical="center"/>
    </xf>
    <xf numFmtId="165" fontId="6" fillId="0" borderId="5" xfId="7" applyNumberFormat="1" applyFont="1" applyBorder="1"/>
    <xf numFmtId="165" fontId="26" fillId="0" borderId="5" xfId="7" applyNumberFormat="1" applyFont="1" applyBorder="1"/>
    <xf numFmtId="165" fontId="26" fillId="0" borderId="5" xfId="3" applyNumberFormat="1" applyFont="1" applyFill="1" applyBorder="1" applyAlignment="1" applyProtection="1"/>
    <xf numFmtId="165" fontId="6" fillId="0" borderId="5" xfId="3" applyNumberFormat="1" applyFont="1" applyFill="1" applyBorder="1" applyAlignment="1" applyProtection="1"/>
    <xf numFmtId="165" fontId="6" fillId="0" borderId="9" xfId="3" applyNumberFormat="1" applyFont="1" applyFill="1" applyBorder="1" applyAlignment="1" applyProtection="1"/>
    <xf numFmtId="165" fontId="6" fillId="0" borderId="10" xfId="7" applyNumberFormat="1" applyFont="1" applyBorder="1"/>
    <xf numFmtId="165" fontId="26" fillId="0" borderId="9" xfId="3" applyNumberFormat="1" applyFont="1" applyFill="1" applyBorder="1" applyAlignment="1" applyProtection="1"/>
    <xf numFmtId="165" fontId="6" fillId="0" borderId="10" xfId="7" applyNumberFormat="1" applyFont="1" applyFill="1" applyBorder="1"/>
    <xf numFmtId="165" fontId="6" fillId="0" borderId="3" xfId="7" applyNumberFormat="1" applyFont="1" applyBorder="1"/>
    <xf numFmtId="165" fontId="26" fillId="0" borderId="3" xfId="7" applyNumberFormat="1" applyFont="1" applyBorder="1"/>
    <xf numFmtId="165" fontId="6" fillId="0" borderId="3" xfId="7" applyNumberFormat="1" applyFont="1" applyBorder="1" applyAlignment="1">
      <alignment vertical="center"/>
    </xf>
    <xf numFmtId="165" fontId="10" fillId="0" borderId="9" xfId="7" applyNumberFormat="1" applyFont="1" applyBorder="1" applyAlignment="1">
      <alignment horizontal="center" vertical="center"/>
    </xf>
    <xf numFmtId="165" fontId="26" fillId="0" borderId="9" xfId="7" applyNumberFormat="1" applyFont="1" applyBorder="1"/>
    <xf numFmtId="165" fontId="26" fillId="0" borderId="5" xfId="7" applyNumberFormat="1" applyFont="1" applyBorder="1" applyAlignment="1">
      <alignment vertical="center"/>
    </xf>
    <xf numFmtId="165" fontId="6" fillId="0" borderId="5" xfId="7" applyNumberFormat="1" applyFont="1" applyBorder="1" applyAlignment="1">
      <alignment vertical="center"/>
    </xf>
    <xf numFmtId="165" fontId="6" fillId="0" borderId="3" xfId="3" applyNumberFormat="1" applyFont="1" applyFill="1" applyBorder="1" applyAlignment="1" applyProtection="1"/>
    <xf numFmtId="165" fontId="26" fillId="0" borderId="3" xfId="3" applyNumberFormat="1" applyFont="1" applyFill="1" applyBorder="1" applyAlignment="1" applyProtection="1"/>
    <xf numFmtId="165" fontId="6" fillId="0" borderId="4" xfId="3" applyNumberFormat="1" applyFont="1" applyFill="1" applyBorder="1" applyAlignment="1" applyProtection="1">
      <alignment vertical="center"/>
    </xf>
    <xf numFmtId="165" fontId="6" fillId="0" borderId="7" xfId="7" applyNumberFormat="1" applyFont="1" applyBorder="1"/>
    <xf numFmtId="165" fontId="6" fillId="0" borderId="0" xfId="7" applyNumberFormat="1" applyFont="1" applyBorder="1"/>
    <xf numFmtId="165" fontId="6" fillId="0" borderId="0" xfId="3" applyNumberFormat="1" applyFont="1" applyFill="1" applyBorder="1" applyAlignment="1" applyProtection="1"/>
    <xf numFmtId="0" fontId="6" fillId="0" borderId="0" xfId="0" applyFont="1" applyAlignment="1">
      <alignment horizontal="left"/>
    </xf>
    <xf numFmtId="165" fontId="6" fillId="0" borderId="0" xfId="7" applyNumberFormat="1" applyFont="1" applyBorder="1" applyAlignment="1">
      <alignment horizontal="left"/>
    </xf>
    <xf numFmtId="165" fontId="6" fillId="0" borderId="0" xfId="3" applyNumberFormat="1" applyFont="1" applyFill="1" applyBorder="1" applyAlignment="1" applyProtection="1">
      <alignment horizontal="center"/>
    </xf>
    <xf numFmtId="165" fontId="6" fillId="0" borderId="0" xfId="3" applyNumberFormat="1" applyFont="1" applyFill="1" applyBorder="1" applyAlignment="1" applyProtection="1">
      <alignment horizontal="left"/>
    </xf>
    <xf numFmtId="165" fontId="6" fillId="0" borderId="0" xfId="7" applyNumberFormat="1" applyFont="1"/>
    <xf numFmtId="167" fontId="0" fillId="0" borderId="21" xfId="4" applyNumberFormat="1" applyFont="1" applyFill="1" applyBorder="1" applyAlignment="1" applyProtection="1"/>
    <xf numFmtId="166" fontId="0" fillId="0" borderId="19" xfId="6" applyNumberFormat="1" applyFont="1" applyFill="1" applyBorder="1" applyAlignment="1">
      <alignment horizontal="right"/>
    </xf>
    <xf numFmtId="166" fontId="0" fillId="0" borderId="0" xfId="6" applyNumberFormat="1" applyFont="1" applyFill="1" applyBorder="1" applyAlignment="1">
      <alignment horizontal="right"/>
    </xf>
    <xf numFmtId="0" fontId="8" fillId="0" borderId="0" xfId="7" applyFont="1" applyFill="1" applyAlignment="1">
      <alignment horizontal="left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0" fontId="20" fillId="0" borderId="5" xfId="7" applyFont="1" applyFill="1" applyBorder="1"/>
    <xf numFmtId="0" fontId="7" fillId="0" borderId="0" xfId="0" applyFont="1" applyFill="1" applyAlignment="1">
      <alignment horizontal="left"/>
    </xf>
    <xf numFmtId="166" fontId="14" fillId="0" borderId="0" xfId="0" applyNumberFormat="1" applyFont="1" applyFill="1" applyBorder="1"/>
    <xf numFmtId="49" fontId="16" fillId="0" borderId="6" xfId="8" applyNumberFormat="1" applyFont="1" applyFill="1" applyBorder="1" applyAlignment="1">
      <alignment horizontal="center" vertical="top"/>
    </xf>
    <xf numFmtId="0" fontId="5" fillId="0" borderId="0" xfId="7" applyFont="1" applyBorder="1" applyAlignment="1">
      <alignment horizontal="center"/>
    </xf>
    <xf numFmtId="3" fontId="5" fillId="0" borderId="0" xfId="7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175" fontId="2" fillId="0" borderId="5" xfId="7" applyNumberFormat="1" applyFont="1" applyBorder="1" applyAlignment="1">
      <alignment horizontal="center"/>
    </xf>
    <xf numFmtId="0" fontId="0" fillId="0" borderId="0" xfId="0" applyFill="1"/>
    <xf numFmtId="49" fontId="12" fillId="0" borderId="1" xfId="0" applyNumberFormat="1" applyFont="1" applyFill="1" applyBorder="1" applyAlignment="1">
      <alignment horizontal="center"/>
    </xf>
    <xf numFmtId="166" fontId="0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right"/>
    </xf>
    <xf numFmtId="166" fontId="0" fillId="0" borderId="0" xfId="0" applyNumberFormat="1" applyFont="1" applyFill="1"/>
    <xf numFmtId="166" fontId="0" fillId="0" borderId="0" xfId="0" applyNumberFormat="1" applyFill="1"/>
    <xf numFmtId="166" fontId="0" fillId="0" borderId="0" xfId="0" applyNumberFormat="1" applyFont="1" applyFill="1" applyBorder="1"/>
    <xf numFmtId="166" fontId="0" fillId="0" borderId="1" xfId="0" applyNumberFormat="1" applyFont="1" applyFill="1" applyBorder="1"/>
    <xf numFmtId="166" fontId="13" fillId="0" borderId="0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6" fontId="0" fillId="0" borderId="21" xfId="0" applyNumberFormat="1" applyFont="1" applyFill="1" applyBorder="1"/>
    <xf numFmtId="166" fontId="7" fillId="0" borderId="0" xfId="0" applyNumberFormat="1" applyFont="1" applyFill="1" applyBorder="1" applyAlignment="1">
      <alignment horizontal="right"/>
    </xf>
    <xf numFmtId="166" fontId="7" fillId="0" borderId="0" xfId="0" applyNumberFormat="1" applyFont="1" applyFill="1" applyBorder="1"/>
    <xf numFmtId="166" fontId="7" fillId="0" borderId="8" xfId="0" applyNumberFormat="1" applyFont="1" applyFill="1" applyBorder="1"/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0" fillId="0" borderId="0" xfId="10" applyNumberFormat="1" applyFont="1" applyFill="1"/>
    <xf numFmtId="165" fontId="5" fillId="0" borderId="0" xfId="10" applyNumberFormat="1" applyFont="1" applyFill="1"/>
    <xf numFmtId="165" fontId="0" fillId="0" borderId="0" xfId="10" applyNumberFormat="1" applyFont="1" applyFill="1" applyAlignment="1">
      <alignment horizontal="center"/>
    </xf>
    <xf numFmtId="165" fontId="0" fillId="0" borderId="0" xfId="10" applyNumberFormat="1" applyFont="1" applyFill="1" applyBorder="1"/>
    <xf numFmtId="165" fontId="7" fillId="0" borderId="0" xfId="10" applyNumberFormat="1" applyFont="1" applyFill="1" applyAlignment="1">
      <alignment horizontal="center" vertical="center" wrapText="1"/>
    </xf>
    <xf numFmtId="165" fontId="7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/>
    </xf>
    <xf numFmtId="165" fontId="0" fillId="0" borderId="0" xfId="8" applyNumberFormat="1" applyFont="1" applyFill="1"/>
    <xf numFmtId="165" fontId="9" fillId="0" borderId="0" xfId="10" applyNumberFormat="1" applyFont="1" applyFill="1" applyBorder="1" applyAlignment="1">
      <alignment horizontal="left"/>
    </xf>
    <xf numFmtId="165" fontId="9" fillId="0" borderId="0" xfId="10" applyNumberFormat="1" applyFont="1" applyFill="1" applyBorder="1"/>
    <xf numFmtId="165" fontId="9" fillId="0" borderId="0" xfId="10" applyNumberFormat="1" applyFont="1" applyFill="1" applyBorder="1" applyAlignment="1">
      <alignment horizontal="center"/>
    </xf>
    <xf numFmtId="165" fontId="2" fillId="0" borderId="0" xfId="10" applyNumberFormat="1" applyFill="1" applyBorder="1"/>
    <xf numFmtId="174" fontId="0" fillId="0" borderId="0" xfId="8" applyNumberFormat="1" applyFont="1" applyFill="1"/>
    <xf numFmtId="174" fontId="5" fillId="0" borderId="0" xfId="8" applyNumberFormat="1" applyFont="1" applyFill="1"/>
    <xf numFmtId="4" fontId="5" fillId="0" borderId="0" xfId="8" applyNumberFormat="1" applyFont="1" applyFill="1" applyBorder="1" applyAlignment="1">
      <alignment horizontal="center"/>
    </xf>
    <xf numFmtId="174" fontId="2" fillId="0" borderId="0" xfId="8" applyNumberFormat="1" applyFill="1" applyBorder="1" applyAlignment="1">
      <alignment horizontal="center"/>
    </xf>
    <xf numFmtId="4" fontId="2" fillId="0" borderId="0" xfId="8" applyNumberFormat="1" applyFill="1" applyBorder="1" applyAlignment="1">
      <alignment horizontal="center"/>
    </xf>
    <xf numFmtId="174" fontId="0" fillId="0" borderId="0" xfId="8" applyNumberFormat="1" applyFont="1" applyFill="1" applyBorder="1"/>
    <xf numFmtId="174" fontId="16" fillId="0" borderId="6" xfId="8" applyNumberFormat="1" applyFont="1" applyFill="1" applyBorder="1" applyAlignment="1">
      <alignment horizontal="center" vertical="top"/>
    </xf>
    <xf numFmtId="174" fontId="22" fillId="0" borderId="6" xfId="8" applyNumberFormat="1" applyFont="1" applyFill="1" applyBorder="1" applyAlignment="1">
      <alignment horizontal="left" vertical="center"/>
    </xf>
    <xf numFmtId="174" fontId="0" fillId="0" borderId="6" xfId="8" applyNumberFormat="1" applyFont="1" applyFill="1" applyBorder="1" applyAlignment="1">
      <alignment horizontal="center" vertical="center"/>
    </xf>
    <xf numFmtId="174" fontId="0" fillId="0" borderId="0" xfId="8" applyNumberFormat="1" applyFont="1" applyFill="1" applyAlignment="1">
      <alignment horizontal="center" vertical="center"/>
    </xf>
    <xf numFmtId="174" fontId="16" fillId="0" borderId="5" xfId="8" applyNumberFormat="1" applyFont="1" applyFill="1" applyBorder="1" applyAlignment="1">
      <alignment horizontal="left" vertical="center"/>
    </xf>
    <xf numFmtId="174" fontId="0" fillId="0" borderId="5" xfId="8" applyNumberFormat="1" applyFont="1" applyFill="1" applyBorder="1" applyAlignment="1">
      <alignment horizontal="center" vertical="center"/>
    </xf>
    <xf numFmtId="174" fontId="18" fillId="0" borderId="5" xfId="8" applyNumberFormat="1" applyFont="1" applyFill="1" applyBorder="1"/>
    <xf numFmtId="174" fontId="18" fillId="0" borderId="5" xfId="8" applyNumberFormat="1" applyFont="1" applyFill="1" applyBorder="1" applyAlignment="1">
      <alignment horizontal="center"/>
    </xf>
    <xf numFmtId="174" fontId="18" fillId="0" borderId="0" xfId="8" applyNumberFormat="1" applyFont="1" applyFill="1"/>
    <xf numFmtId="174" fontId="18" fillId="0" borderId="4" xfId="8" applyNumberFormat="1" applyFont="1" applyFill="1" applyBorder="1" applyAlignment="1">
      <alignment vertical="center"/>
    </xf>
    <xf numFmtId="174" fontId="18" fillId="0" borderId="4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/>
    <xf numFmtId="174" fontId="16" fillId="0" borderId="5" xfId="8" applyNumberFormat="1" applyFont="1" applyFill="1" applyBorder="1"/>
    <xf numFmtId="174" fontId="16" fillId="0" borderId="4" xfId="8" applyNumberFormat="1" applyFont="1" applyFill="1" applyBorder="1" applyAlignment="1">
      <alignment vertical="center"/>
    </xf>
    <xf numFmtId="174" fontId="16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horizontal="center" vertical="center"/>
    </xf>
    <xf numFmtId="3" fontId="18" fillId="0" borderId="0" xfId="8" applyNumberFormat="1" applyFont="1" applyFill="1"/>
    <xf numFmtId="174" fontId="16" fillId="0" borderId="0" xfId="8" applyNumberFormat="1" applyFont="1" applyFill="1" applyBorder="1" applyAlignment="1">
      <alignment vertical="center"/>
    </xf>
    <xf numFmtId="174" fontId="16" fillId="0" borderId="0" xfId="8" applyNumberFormat="1" applyFont="1" applyFill="1" applyBorder="1" applyAlignment="1">
      <alignment horizontal="center" vertical="center"/>
    </xf>
    <xf numFmtId="174" fontId="16" fillId="0" borderId="14" xfId="8" applyNumberFormat="1" applyFont="1" applyFill="1" applyBorder="1" applyAlignment="1">
      <alignment horizontal="center" vertical="center"/>
    </xf>
    <xf numFmtId="174" fontId="0" fillId="0" borderId="14" xfId="8" applyNumberFormat="1" applyFont="1" applyFill="1" applyBorder="1"/>
    <xf numFmtId="174" fontId="0" fillId="0" borderId="2" xfId="8" applyNumberFormat="1" applyFont="1" applyFill="1" applyBorder="1"/>
    <xf numFmtId="0" fontId="18" fillId="0" borderId="0" xfId="0" applyFont="1" applyFill="1" applyAlignment="1">
      <alignment horizontal="left"/>
    </xf>
    <xf numFmtId="0" fontId="0" fillId="0" borderId="0" xfId="7" applyFont="1" applyFill="1" applyBorder="1"/>
    <xf numFmtId="3" fontId="0" fillId="0" borderId="0" xfId="7" applyNumberFormat="1" applyFont="1" applyFill="1" applyBorder="1"/>
    <xf numFmtId="3" fontId="0" fillId="0" borderId="0" xfId="7" applyNumberFormat="1" applyFont="1" applyFill="1"/>
    <xf numFmtId="0" fontId="0" fillId="0" borderId="0" xfId="7" applyFont="1" applyFill="1"/>
    <xf numFmtId="165" fontId="0" fillId="0" borderId="0" xfId="7" applyNumberFormat="1" applyFont="1" applyFill="1" applyBorder="1" applyAlignment="1">
      <alignment horizontal="center"/>
    </xf>
    <xf numFmtId="3" fontId="0" fillId="0" borderId="0" xfId="8" applyNumberFormat="1" applyFont="1" applyFill="1"/>
    <xf numFmtId="165" fontId="0" fillId="0" borderId="0" xfId="8" applyNumberFormat="1" applyFont="1" applyFill="1" applyBorder="1" applyAlignment="1">
      <alignment horizontal="center"/>
    </xf>
    <xf numFmtId="165" fontId="1" fillId="0" borderId="0" xfId="10" applyNumberFormat="1" applyFont="1" applyFill="1" applyBorder="1" applyAlignment="1">
      <alignment horizontal="left"/>
    </xf>
    <xf numFmtId="165" fontId="6" fillId="0" borderId="28" xfId="3" applyNumberFormat="1" applyFont="1" applyFill="1" applyBorder="1" applyAlignment="1" applyProtection="1"/>
    <xf numFmtId="3" fontId="0" fillId="0" borderId="29" xfId="3" applyNumberFormat="1" applyFont="1" applyFill="1" applyBorder="1" applyAlignment="1" applyProtection="1"/>
    <xf numFmtId="3" fontId="0" fillId="0" borderId="28" xfId="3" applyNumberFormat="1" applyFont="1" applyFill="1" applyBorder="1" applyAlignment="1" applyProtection="1"/>
    <xf numFmtId="0" fontId="1" fillId="0" borderId="0" xfId="0" applyFont="1" applyFill="1"/>
    <xf numFmtId="0" fontId="1" fillId="0" borderId="0" xfId="7" applyFont="1" applyFill="1"/>
    <xf numFmtId="0" fontId="1" fillId="0" borderId="0" xfId="7" applyFont="1" applyFill="1" applyAlignment="1">
      <alignment horizontal="center"/>
    </xf>
    <xf numFmtId="0" fontId="1" fillId="0" borderId="0" xfId="7" applyFont="1" applyFill="1" applyAlignment="1">
      <alignment horizontal="left"/>
    </xf>
    <xf numFmtId="0" fontId="1" fillId="0" borderId="6" xfId="7" applyFont="1" applyFill="1" applyBorder="1"/>
    <xf numFmtId="165" fontId="1" fillId="0" borderId="5" xfId="7" applyNumberFormat="1" applyFont="1" applyFill="1" applyBorder="1"/>
    <xf numFmtId="167" fontId="1" fillId="0" borderId="5" xfId="3" applyNumberFormat="1" applyFont="1" applyFill="1" applyBorder="1" applyAlignment="1" applyProtection="1"/>
    <xf numFmtId="165" fontId="1" fillId="0" borderId="0" xfId="7" applyNumberFormat="1" applyFont="1" applyFill="1"/>
    <xf numFmtId="0" fontId="1" fillId="0" borderId="5" xfId="7" applyFont="1" applyFill="1" applyBorder="1"/>
    <xf numFmtId="166" fontId="1" fillId="0" borderId="5" xfId="7" applyNumberFormat="1" applyFont="1" applyFill="1" applyBorder="1" applyAlignment="1"/>
    <xf numFmtId="166" fontId="1" fillId="0" borderId="5" xfId="7" applyNumberFormat="1" applyFont="1" applyFill="1" applyBorder="1"/>
    <xf numFmtId="166" fontId="1" fillId="0" borderId="5" xfId="3" applyNumberFormat="1" applyFont="1" applyFill="1" applyBorder="1" applyAlignment="1" applyProtection="1"/>
    <xf numFmtId="3" fontId="1" fillId="0" borderId="0" xfId="7" applyNumberFormat="1" applyFont="1" applyFill="1"/>
    <xf numFmtId="0" fontId="1" fillId="0" borderId="3" xfId="7" applyFont="1" applyFill="1" applyBorder="1"/>
    <xf numFmtId="0" fontId="1" fillId="0" borderId="4" xfId="7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vertical="center"/>
    </xf>
    <xf numFmtId="0" fontId="1" fillId="0" borderId="0" xfId="7" applyFont="1" applyFill="1" applyAlignment="1">
      <alignment vertical="center"/>
    </xf>
    <xf numFmtId="165" fontId="1" fillId="0" borderId="0" xfId="7" applyNumberFormat="1" applyFont="1" applyFill="1" applyAlignment="1">
      <alignment vertical="center"/>
    </xf>
    <xf numFmtId="166" fontId="1" fillId="0" borderId="16" xfId="7" applyNumberFormat="1" applyFont="1" applyFill="1" applyBorder="1" applyAlignment="1"/>
    <xf numFmtId="166" fontId="1" fillId="0" borderId="6" xfId="7" applyNumberFormat="1" applyFont="1" applyFill="1" applyBorder="1" applyAlignment="1"/>
    <xf numFmtId="166" fontId="1" fillId="0" borderId="13" xfId="7" applyNumberFormat="1" applyFont="1" applyFill="1" applyBorder="1" applyAlignment="1"/>
    <xf numFmtId="166" fontId="1" fillId="0" borderId="10" xfId="7" applyNumberFormat="1" applyFont="1" applyFill="1" applyBorder="1" applyAlignment="1"/>
    <xf numFmtId="166" fontId="1" fillId="0" borderId="9" xfId="7" applyNumberFormat="1" applyFont="1" applyFill="1" applyBorder="1" applyAlignment="1"/>
    <xf numFmtId="0" fontId="1" fillId="0" borderId="24" xfId="7" applyFont="1" applyFill="1" applyBorder="1"/>
    <xf numFmtId="166" fontId="1" fillId="0" borderId="9" xfId="3" applyNumberFormat="1" applyFont="1" applyFill="1" applyBorder="1" applyAlignment="1" applyProtection="1"/>
    <xf numFmtId="166" fontId="1" fillId="0" borderId="9" xfId="7" applyNumberFormat="1" applyFont="1" applyFill="1" applyBorder="1"/>
    <xf numFmtId="0" fontId="1" fillId="0" borderId="3" xfId="7" applyFont="1" applyFill="1" applyBorder="1" applyAlignment="1">
      <alignment vertical="center"/>
    </xf>
    <xf numFmtId="166" fontId="1" fillId="0" borderId="15" xfId="7" applyNumberFormat="1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horizontal="right" vertical="center"/>
    </xf>
    <xf numFmtId="0" fontId="1" fillId="0" borderId="7" xfId="7" applyFont="1" applyFill="1" applyBorder="1"/>
    <xf numFmtId="165" fontId="1" fillId="0" borderId="7" xfId="7" applyNumberFormat="1" applyFont="1" applyFill="1" applyBorder="1"/>
    <xf numFmtId="0" fontId="1" fillId="0" borderId="0" xfId="0" applyFont="1" applyFill="1" applyAlignment="1">
      <alignment horizontal="left"/>
    </xf>
    <xf numFmtId="165" fontId="1" fillId="0" borderId="0" xfId="7" applyNumberFormat="1" applyFont="1" applyFill="1" applyBorder="1"/>
    <xf numFmtId="3" fontId="1" fillId="0" borderId="0" xfId="7" applyNumberFormat="1" applyFont="1" applyFill="1" applyBorder="1"/>
    <xf numFmtId="0" fontId="1" fillId="0" borderId="0" xfId="7" applyFont="1" applyFill="1" applyBorder="1"/>
    <xf numFmtId="0" fontId="1" fillId="0" borderId="0" xfId="7" applyFont="1" applyFill="1" applyBorder="1" applyAlignment="1">
      <alignment horizontal="left"/>
    </xf>
    <xf numFmtId="165" fontId="1" fillId="0" borderId="0" xfId="7" applyNumberFormat="1" applyFont="1" applyFill="1" applyBorder="1" applyAlignment="1">
      <alignment horizontal="center"/>
    </xf>
    <xf numFmtId="165" fontId="1" fillId="0" borderId="0" xfId="8" applyNumberFormat="1" applyFont="1" applyFill="1" applyBorder="1" applyAlignment="1">
      <alignment horizontal="center"/>
    </xf>
    <xf numFmtId="3" fontId="1" fillId="0" borderId="0" xfId="3" applyNumberFormat="1" applyFont="1" applyFill="1" applyBorder="1" applyAlignment="1" applyProtection="1">
      <alignment horizontal="center"/>
    </xf>
    <xf numFmtId="3" fontId="1" fillId="0" borderId="0" xfId="3" applyNumberFormat="1" applyFont="1" applyFill="1" applyBorder="1" applyAlignment="1" applyProtection="1"/>
    <xf numFmtId="3" fontId="1" fillId="0" borderId="0" xfId="3" applyNumberFormat="1" applyFont="1" applyFill="1" applyBorder="1" applyAlignment="1" applyProtection="1">
      <alignment horizontal="right"/>
    </xf>
    <xf numFmtId="168" fontId="1" fillId="0" borderId="0" xfId="7" applyNumberFormat="1" applyFont="1" applyFill="1" applyBorder="1"/>
    <xf numFmtId="167" fontId="1" fillId="0" borderId="0" xfId="3" applyNumberFormat="1" applyFont="1" applyFill="1" applyBorder="1" applyAlignment="1" applyProtection="1">
      <alignment horizontal="center"/>
    </xf>
    <xf numFmtId="0" fontId="0" fillId="0" borderId="4" xfId="7" applyFont="1" applyFill="1" applyBorder="1" applyAlignment="1">
      <alignment vertical="center"/>
    </xf>
    <xf numFmtId="0" fontId="28" fillId="0" borderId="0" xfId="11" applyFont="1" applyFill="1" applyProtection="1"/>
    <xf numFmtId="0" fontId="1" fillId="0" borderId="0" xfId="11" applyFill="1"/>
    <xf numFmtId="0" fontId="1" fillId="0" borderId="21" xfId="11" applyFill="1" applyBorder="1"/>
    <xf numFmtId="0" fontId="7" fillId="0" borderId="30" xfId="11" applyFont="1" applyFill="1" applyBorder="1"/>
    <xf numFmtId="14" fontId="7" fillId="0" borderId="30" xfId="11" applyNumberFormat="1" applyFont="1" applyFill="1" applyBorder="1" applyAlignment="1">
      <alignment horizontal="center"/>
    </xf>
    <xf numFmtId="0" fontId="7" fillId="0" borderId="0" xfId="11" applyFont="1" applyFill="1" applyBorder="1" applyAlignment="1">
      <alignment horizontal="center"/>
    </xf>
    <xf numFmtId="177" fontId="0" fillId="0" borderId="0" xfId="12" applyNumberFormat="1" applyFont="1" applyFill="1"/>
    <xf numFmtId="0" fontId="1" fillId="0" borderId="0" xfId="11" applyFont="1" applyFill="1" applyBorder="1" applyAlignment="1">
      <alignment horizontal="center"/>
    </xf>
    <xf numFmtId="3" fontId="10" fillId="0" borderId="0" xfId="11" applyNumberFormat="1" applyFont="1" applyFill="1"/>
    <xf numFmtId="3" fontId="1" fillId="0" borderId="0" xfId="11" applyNumberFormat="1" applyFill="1"/>
    <xf numFmtId="177" fontId="1" fillId="0" borderId="0" xfId="11" applyNumberFormat="1" applyFill="1"/>
    <xf numFmtId="0" fontId="7" fillId="0" borderId="0" xfId="11" quotePrefix="1" applyFont="1" applyFill="1" applyBorder="1" applyAlignment="1">
      <alignment horizontal="center"/>
    </xf>
    <xf numFmtId="0" fontId="1" fillId="0" borderId="23" xfId="11" applyFont="1" applyFill="1" applyBorder="1" applyAlignment="1">
      <alignment horizontal="left"/>
    </xf>
    <xf numFmtId="0" fontId="1" fillId="0" borderId="23" xfId="11" applyFont="1" applyFill="1" applyBorder="1" applyAlignment="1">
      <alignment horizontal="center"/>
    </xf>
    <xf numFmtId="3" fontId="1" fillId="0" borderId="23" xfId="13" applyNumberFormat="1" applyFont="1" applyFill="1" applyBorder="1" applyAlignment="1">
      <alignment horizontal="right"/>
    </xf>
    <xf numFmtId="0" fontId="1" fillId="0" borderId="23" xfId="11" applyFont="1" applyFill="1" applyBorder="1"/>
    <xf numFmtId="0" fontId="7" fillId="0" borderId="31" xfId="11" applyFont="1" applyFill="1" applyBorder="1" applyAlignment="1">
      <alignment horizontal="center"/>
    </xf>
    <xf numFmtId="3" fontId="24" fillId="0" borderId="0" xfId="14" applyNumberFormat="1" applyFont="1" applyFill="1"/>
    <xf numFmtId="0" fontId="7" fillId="0" borderId="32" xfId="11" applyFont="1" applyFill="1" applyBorder="1"/>
    <xf numFmtId="0" fontId="7" fillId="0" borderId="32" xfId="11" applyFont="1" applyFill="1" applyBorder="1" applyAlignment="1">
      <alignment horizontal="center"/>
    </xf>
    <xf numFmtId="3" fontId="7" fillId="0" borderId="30" xfId="13" applyNumberFormat="1" applyFont="1" applyFill="1" applyBorder="1" applyAlignment="1">
      <alignment horizontal="right"/>
    </xf>
    <xf numFmtId="3" fontId="24" fillId="0" borderId="0" xfId="14" applyNumberFormat="1" applyFont="1" applyFill="1" applyAlignment="1">
      <alignment vertical="center"/>
    </xf>
    <xf numFmtId="0" fontId="7" fillId="0" borderId="33" xfId="11" applyFont="1" applyFill="1" applyBorder="1"/>
    <xf numFmtId="0" fontId="7" fillId="0" borderId="23" xfId="11" applyFont="1" applyFill="1" applyBorder="1" applyAlignment="1">
      <alignment horizontal="center"/>
    </xf>
    <xf numFmtId="2" fontId="1" fillId="0" borderId="0" xfId="11" applyNumberFormat="1" applyFill="1"/>
    <xf numFmtId="0" fontId="7" fillId="0" borderId="26" xfId="11" applyFont="1" applyFill="1" applyBorder="1" applyAlignment="1">
      <alignment horizontal="center"/>
    </xf>
    <xf numFmtId="37" fontId="24" fillId="0" borderId="0" xfId="14" applyNumberFormat="1" applyFont="1" applyFill="1"/>
    <xf numFmtId="0" fontId="7" fillId="0" borderId="23" xfId="11" applyFont="1" applyFill="1" applyBorder="1"/>
    <xf numFmtId="0" fontId="1" fillId="0" borderId="32" xfId="11" applyFont="1" applyFill="1" applyBorder="1"/>
    <xf numFmtId="0" fontId="1" fillId="0" borderId="32" xfId="11" applyFont="1" applyFill="1" applyBorder="1" applyAlignment="1">
      <alignment horizontal="center"/>
    </xf>
    <xf numFmtId="0" fontId="1" fillId="0" borderId="32" xfId="11" applyFont="1" applyFill="1" applyBorder="1" applyAlignment="1">
      <alignment horizontal="left"/>
    </xf>
    <xf numFmtId="3" fontId="7" fillId="0" borderId="34" xfId="13" applyNumberFormat="1" applyFont="1" applyFill="1" applyBorder="1" applyAlignment="1">
      <alignment horizontal="left"/>
    </xf>
    <xf numFmtId="3" fontId="7" fillId="0" borderId="34" xfId="13" applyNumberFormat="1" applyFont="1" applyFill="1" applyBorder="1" applyAlignment="1">
      <alignment horizontal="right"/>
    </xf>
    <xf numFmtId="0" fontId="1" fillId="0" borderId="0" xfId="11" applyFont="1" applyFill="1"/>
    <xf numFmtId="0" fontId="18" fillId="0" borderId="0" xfId="11" applyFont="1" applyFill="1" applyBorder="1"/>
    <xf numFmtId="178" fontId="18" fillId="0" borderId="0" xfId="13" applyFont="1" applyFill="1" applyBorder="1"/>
    <xf numFmtId="0" fontId="18" fillId="0" borderId="0" xfId="11" applyFont="1" applyFill="1" applyProtection="1">
      <protection locked="0"/>
    </xf>
    <xf numFmtId="0" fontId="3" fillId="0" borderId="0" xfId="11" applyFont="1" applyFill="1" applyProtection="1">
      <protection locked="0"/>
    </xf>
    <xf numFmtId="177" fontId="9" fillId="0" borderId="0" xfId="12" applyNumberFormat="1" applyFont="1" applyFill="1" applyBorder="1"/>
    <xf numFmtId="177" fontId="9" fillId="0" borderId="0" xfId="12" applyNumberFormat="1" applyFont="1" applyFill="1" applyProtection="1">
      <protection locked="0"/>
    </xf>
    <xf numFmtId="3" fontId="3" fillId="0" borderId="0" xfId="11" applyNumberFormat="1" applyFont="1" applyFill="1" applyProtection="1">
      <protection locked="0"/>
    </xf>
    <xf numFmtId="3" fontId="1" fillId="0" borderId="0" xfId="11" applyNumberFormat="1" applyFont="1" applyFill="1" applyProtection="1">
      <protection locked="0"/>
    </xf>
    <xf numFmtId="174" fontId="1" fillId="0" borderId="0" xfId="11" applyNumberFormat="1" applyFill="1"/>
    <xf numFmtId="37" fontId="0" fillId="0" borderId="0" xfId="8" applyNumberFormat="1" applyFont="1" applyFill="1" applyAlignment="1">
      <alignment horizontal="left"/>
    </xf>
    <xf numFmtId="37" fontId="0" fillId="0" borderId="0" xfId="8" applyNumberFormat="1" applyFont="1" applyFill="1" applyBorder="1"/>
    <xf numFmtId="37" fontId="0" fillId="0" borderId="0" xfId="8" applyNumberFormat="1" applyFont="1" applyFill="1" applyBorder="1" applyAlignment="1">
      <alignment horizontal="left"/>
    </xf>
    <xf numFmtId="37" fontId="0" fillId="0" borderId="0" xfId="8" applyNumberFormat="1" applyFont="1" applyFill="1" applyBorder="1" applyAlignment="1">
      <alignment horizontal="center"/>
    </xf>
    <xf numFmtId="166" fontId="30" fillId="0" borderId="0" xfId="15" applyNumberFormat="1" applyFont="1" applyFill="1" applyBorder="1" applyAlignment="1">
      <alignment horizontal="center"/>
    </xf>
    <xf numFmtId="0" fontId="30" fillId="0" borderId="0" xfId="11" applyFont="1" applyFill="1" applyBorder="1" applyAlignment="1"/>
    <xf numFmtId="37" fontId="0" fillId="0" borderId="0" xfId="8" applyNumberFormat="1" applyFont="1" applyFill="1"/>
    <xf numFmtId="37" fontId="0" fillId="0" borderId="0" xfId="4" applyNumberFormat="1" applyFont="1" applyFill="1" applyBorder="1" applyAlignment="1" applyProtection="1">
      <alignment horizontal="center"/>
    </xf>
    <xf numFmtId="166" fontId="30" fillId="0" borderId="0" xfId="11" applyNumberFormat="1" applyFont="1" applyFill="1" applyBorder="1" applyAlignment="1"/>
    <xf numFmtId="3" fontId="1" fillId="0" borderId="0" xfId="13" applyNumberFormat="1" applyFont="1" applyFill="1" applyBorder="1" applyAlignment="1">
      <alignment horizontal="right"/>
    </xf>
    <xf numFmtId="0" fontId="3" fillId="0" borderId="0" xfId="11" applyFont="1" applyFill="1" applyBorder="1" applyProtection="1">
      <protection locked="0"/>
    </xf>
    <xf numFmtId="3" fontId="6" fillId="0" borderId="0" xfId="11" applyNumberFormat="1" applyFont="1" applyFill="1" applyBorder="1" applyProtection="1">
      <protection locked="0"/>
    </xf>
    <xf numFmtId="167" fontId="7" fillId="0" borderId="35" xfId="4" applyNumberFormat="1" applyFont="1" applyFill="1" applyBorder="1" applyAlignment="1" applyProtection="1"/>
    <xf numFmtId="0" fontId="1" fillId="0" borderId="0" xfId="7" applyFont="1" applyFill="1" applyBorder="1" applyAlignment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0" fontId="2" fillId="0" borderId="0" xfId="7" applyFill="1"/>
    <xf numFmtId="172" fontId="2" fillId="0" borderId="0" xfId="7" applyNumberFormat="1" applyFill="1"/>
    <xf numFmtId="0" fontId="4" fillId="0" borderId="0" xfId="7" applyFont="1" applyFill="1" applyAlignment="1">
      <alignment horizontal="left"/>
    </xf>
    <xf numFmtId="0" fontId="3" fillId="0" borderId="0" xfId="7" applyFont="1" applyFill="1"/>
    <xf numFmtId="0" fontId="6" fillId="0" borderId="0" xfId="7" applyFont="1" applyFill="1" applyAlignment="1">
      <alignment horizontal="center"/>
    </xf>
    <xf numFmtId="172" fontId="6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7" applyFont="1" applyFill="1" applyAlignment="1">
      <alignment horizontal="center"/>
    </xf>
    <xf numFmtId="172" fontId="5" fillId="0" borderId="0" xfId="7" applyNumberFormat="1" applyFont="1" applyFill="1" applyAlignment="1">
      <alignment horizontal="center"/>
    </xf>
    <xf numFmtId="0" fontId="16" fillId="0" borderId="4" xfId="7" applyFont="1" applyFill="1" applyBorder="1" applyAlignment="1">
      <alignment horizontal="center"/>
    </xf>
    <xf numFmtId="0" fontId="2" fillId="0" borderId="5" xfId="7" applyFill="1" applyBorder="1"/>
    <xf numFmtId="172" fontId="2" fillId="0" borderId="5" xfId="7" applyNumberFormat="1" applyFill="1" applyBorder="1"/>
    <xf numFmtId="172" fontId="2" fillId="0" borderId="6" xfId="7" applyNumberFormat="1" applyFill="1" applyBorder="1"/>
    <xf numFmtId="0" fontId="7" fillId="0" borderId="5" xfId="7" applyFont="1" applyFill="1" applyBorder="1"/>
    <xf numFmtId="0" fontId="2" fillId="0" borderId="5" xfId="7" applyFill="1" applyBorder="1" applyAlignment="1">
      <alignment horizontal="left"/>
    </xf>
    <xf numFmtId="0" fontId="2" fillId="0" borderId="3" xfId="7" applyFill="1" applyBorder="1"/>
    <xf numFmtId="172" fontId="2" fillId="0" borderId="3" xfId="7" applyNumberFormat="1" applyFill="1" applyBorder="1"/>
    <xf numFmtId="0" fontId="2" fillId="0" borderId="4" xfId="7" applyFont="1" applyFill="1" applyBorder="1" applyAlignment="1">
      <alignment vertical="center"/>
    </xf>
    <xf numFmtId="0" fontId="2" fillId="0" borderId="4" xfId="7" applyFill="1" applyBorder="1" applyAlignment="1">
      <alignment vertical="center"/>
    </xf>
    <xf numFmtId="172" fontId="2" fillId="0" borderId="4" xfId="7" applyNumberFormat="1" applyFill="1" applyBorder="1" applyAlignment="1">
      <alignment vertical="center"/>
    </xf>
    <xf numFmtId="0" fontId="2" fillId="0" borderId="0" xfId="7" applyFill="1" applyAlignment="1">
      <alignment vertical="center"/>
    </xf>
    <xf numFmtId="0" fontId="2" fillId="0" borderId="4" xfId="7" applyFill="1" applyBorder="1" applyAlignment="1">
      <alignment horizontal="center" vertical="center"/>
    </xf>
    <xf numFmtId="172" fontId="2" fillId="0" borderId="4" xfId="7" applyNumberFormat="1" applyFill="1" applyBorder="1" applyAlignment="1">
      <alignment horizontal="center" vertical="center"/>
    </xf>
    <xf numFmtId="0" fontId="7" fillId="0" borderId="5" xfId="7" applyFont="1" applyFill="1" applyBorder="1" applyAlignment="1">
      <alignment vertical="center"/>
    </xf>
    <xf numFmtId="0" fontId="2" fillId="0" borderId="5" xfId="7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left" vertical="center"/>
    </xf>
    <xf numFmtId="0" fontId="2" fillId="0" borderId="5" xfId="7" applyFont="1" applyFill="1" applyBorder="1"/>
    <xf numFmtId="166" fontId="2" fillId="0" borderId="3" xfId="7" applyNumberFormat="1" applyFill="1" applyBorder="1"/>
    <xf numFmtId="173" fontId="2" fillId="0" borderId="3" xfId="7" applyNumberFormat="1" applyFill="1" applyBorder="1" applyAlignment="1">
      <alignment horizontal="right"/>
    </xf>
    <xf numFmtId="166" fontId="2" fillId="0" borderId="4" xfId="7" applyNumberFormat="1" applyFill="1" applyBorder="1" applyAlignment="1">
      <alignment vertical="center"/>
    </xf>
    <xf numFmtId="166" fontId="2" fillId="0" borderId="4" xfId="7" applyNumberFormat="1" applyFill="1" applyBorder="1" applyAlignment="1">
      <alignment horizontal="center" vertical="center"/>
    </xf>
    <xf numFmtId="173" fontId="2" fillId="0" borderId="4" xfId="7" applyNumberFormat="1" applyFill="1" applyBorder="1" applyAlignment="1">
      <alignment horizontal="right" vertical="center"/>
    </xf>
    <xf numFmtId="166" fontId="18" fillId="0" borderId="4" xfId="7" applyNumberFormat="1" applyFont="1" applyFill="1" applyBorder="1" applyAlignment="1">
      <alignment vertical="center"/>
    </xf>
    <xf numFmtId="0" fontId="2" fillId="0" borderId="7" xfId="7" applyFill="1" applyBorder="1"/>
    <xf numFmtId="172" fontId="2" fillId="0" borderId="7" xfId="7" applyNumberFormat="1" applyFill="1" applyBorder="1"/>
    <xf numFmtId="0" fontId="2" fillId="0" borderId="0" xfId="7" applyFill="1" applyBorder="1"/>
    <xf numFmtId="172" fontId="2" fillId="0" borderId="0" xfId="7" applyNumberFormat="1" applyFill="1" applyBorder="1"/>
    <xf numFmtId="172" fontId="0" fillId="0" borderId="0" xfId="7" applyNumberFormat="1" applyFont="1" applyFill="1" applyBorder="1"/>
    <xf numFmtId="0" fontId="0" fillId="0" borderId="0" xfId="7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center"/>
    </xf>
    <xf numFmtId="49" fontId="16" fillId="0" borderId="15" xfId="7" applyNumberFormat="1" applyFont="1" applyFill="1" applyBorder="1" applyAlignment="1">
      <alignment horizontal="center"/>
    </xf>
    <xf numFmtId="165" fontId="2" fillId="0" borderId="6" xfId="7" applyNumberFormat="1" applyFill="1" applyBorder="1" applyAlignment="1">
      <alignment vertical="center"/>
    </xf>
    <xf numFmtId="175" fontId="2" fillId="0" borderId="16" xfId="7" applyNumberFormat="1" applyFill="1" applyBorder="1"/>
    <xf numFmtId="175" fontId="2" fillId="0" borderId="10" xfId="7" applyNumberFormat="1" applyFont="1" applyFill="1" applyBorder="1" applyAlignment="1">
      <alignment horizontal="center"/>
    </xf>
    <xf numFmtId="0" fontId="1" fillId="0" borderId="32" xfId="11" applyFill="1" applyBorder="1"/>
    <xf numFmtId="0" fontId="0" fillId="0" borderId="23" xfId="11" applyFont="1" applyFill="1" applyBorder="1" applyAlignment="1">
      <alignment horizontal="left"/>
    </xf>
    <xf numFmtId="0" fontId="1" fillId="0" borderId="33" xfId="11" applyFont="1" applyFill="1" applyBorder="1" applyAlignment="1">
      <alignment horizontal="center"/>
    </xf>
    <xf numFmtId="0" fontId="7" fillId="0" borderId="30" xfId="11" applyFont="1" applyFill="1" applyBorder="1" applyAlignment="1">
      <alignment horizontal="left"/>
    </xf>
    <xf numFmtId="3" fontId="1" fillId="0" borderId="33" xfId="13" applyNumberFormat="1" applyFont="1" applyFill="1" applyBorder="1" applyAlignment="1">
      <alignment horizontal="right"/>
    </xf>
    <xf numFmtId="3" fontId="7" fillId="0" borderId="23" xfId="13" applyNumberFormat="1" applyFont="1" applyFill="1" applyBorder="1" applyAlignment="1">
      <alignment horizontal="right"/>
    </xf>
    <xf numFmtId="0" fontId="0" fillId="0" borderId="33" xfId="11" applyFont="1" applyFill="1" applyBorder="1" applyAlignment="1">
      <alignment horizontal="left"/>
    </xf>
    <xf numFmtId="0" fontId="1" fillId="0" borderId="33" xfId="11" applyFont="1" applyFill="1" applyBorder="1" applyAlignment="1">
      <alignment horizontal="left"/>
    </xf>
    <xf numFmtId="0" fontId="0" fillId="0" borderId="23" xfId="11" applyFont="1" applyFill="1" applyBorder="1"/>
    <xf numFmtId="0" fontId="7" fillId="0" borderId="21" xfId="11" applyFont="1" applyFill="1" applyBorder="1" applyAlignment="1">
      <alignment horizontal="center"/>
    </xf>
    <xf numFmtId="0" fontId="1" fillId="0" borderId="25" xfId="11" applyFill="1" applyBorder="1"/>
    <xf numFmtId="0" fontId="7" fillId="0" borderId="25" xfId="11" applyFont="1" applyFill="1" applyBorder="1"/>
    <xf numFmtId="0" fontId="1" fillId="0" borderId="26" xfId="11" applyFont="1" applyFill="1" applyBorder="1" applyAlignment="1">
      <alignment horizontal="center"/>
    </xf>
    <xf numFmtId="3" fontId="7" fillId="0" borderId="27" xfId="13" applyNumberFormat="1" applyFont="1" applyFill="1" applyBorder="1" applyAlignment="1">
      <alignment horizontal="right"/>
    </xf>
    <xf numFmtId="3" fontId="1" fillId="0" borderId="26" xfId="13" applyNumberFormat="1" applyFont="1" applyFill="1" applyBorder="1" applyAlignment="1">
      <alignment horizontal="right"/>
    </xf>
    <xf numFmtId="3" fontId="7" fillId="0" borderId="39" xfId="11" applyNumberFormat="1" applyFont="1" applyFill="1" applyBorder="1"/>
    <xf numFmtId="3" fontId="7" fillId="0" borderId="30" xfId="11" applyNumberFormat="1" applyFont="1" applyFill="1" applyBorder="1"/>
    <xf numFmtId="179" fontId="2" fillId="0" borderId="10" xfId="7" applyNumberFormat="1" applyFont="1" applyFill="1" applyBorder="1" applyAlignment="1">
      <alignment horizontal="center"/>
    </xf>
    <xf numFmtId="0" fontId="0" fillId="0" borderId="0" xfId="8" applyFont="1" applyFill="1"/>
    <xf numFmtId="3" fontId="7" fillId="0" borderId="0" xfId="7" applyNumberFormat="1" applyFont="1" applyFill="1"/>
    <xf numFmtId="0" fontId="7" fillId="0" borderId="0" xfId="9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165" fontId="0" fillId="0" borderId="0" xfId="0" applyNumberFormat="1" applyFont="1" applyFill="1" applyBorder="1" applyAlignment="1">
      <alignment horizontal="left"/>
    </xf>
    <xf numFmtId="166" fontId="2" fillId="0" borderId="5" xfId="7" applyNumberFormat="1" applyFill="1" applyBorder="1"/>
    <xf numFmtId="172" fontId="2" fillId="0" borderId="5" xfId="7" applyNumberFormat="1" applyFill="1" applyBorder="1" applyAlignment="1">
      <alignment horizontal="right" vertical="center"/>
    </xf>
    <xf numFmtId="173" fontId="2" fillId="0" borderId="5" xfId="7" applyNumberFormat="1" applyFill="1" applyBorder="1" applyAlignment="1">
      <alignment horizontal="right" vertical="center"/>
    </xf>
    <xf numFmtId="166" fontId="2" fillId="0" borderId="5" xfId="7" applyNumberFormat="1" applyFont="1" applyFill="1" applyBorder="1"/>
    <xf numFmtId="0" fontId="0" fillId="0" borderId="5" xfId="7" applyFont="1" applyFill="1" applyBorder="1"/>
    <xf numFmtId="165" fontId="2" fillId="0" borderId="5" xfId="7" applyNumberFormat="1" applyFill="1" applyBorder="1" applyAlignment="1">
      <alignment vertical="center"/>
    </xf>
    <xf numFmtId="165" fontId="2" fillId="0" borderId="5" xfId="7" applyNumberFormat="1" applyFont="1" applyFill="1" applyBorder="1" applyAlignment="1">
      <alignment vertical="center"/>
    </xf>
    <xf numFmtId="165" fontId="19" fillId="0" borderId="5" xfId="7" applyNumberFormat="1" applyFont="1" applyFill="1" applyBorder="1" applyAlignment="1">
      <alignment vertical="center"/>
    </xf>
    <xf numFmtId="3" fontId="1" fillId="0" borderId="32" xfId="13" applyNumberFormat="1" applyFont="1" applyFill="1" applyBorder="1" applyAlignment="1">
      <alignment horizontal="right"/>
    </xf>
    <xf numFmtId="165" fontId="2" fillId="0" borderId="0" xfId="7" applyNumberFormat="1" applyFill="1" applyAlignment="1">
      <alignment vertical="center"/>
    </xf>
    <xf numFmtId="49" fontId="10" fillId="0" borderId="2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/>
    </xf>
    <xf numFmtId="49" fontId="27" fillId="0" borderId="10" xfId="7" applyNumberFormat="1" applyFont="1" applyFill="1" applyBorder="1" applyAlignment="1">
      <alignment horizontal="center" vertical="center" wrapText="1"/>
    </xf>
    <xf numFmtId="165" fontId="26" fillId="0" borderId="10" xfId="7" applyNumberFormat="1" applyFont="1" applyFill="1" applyBorder="1" applyAlignment="1">
      <alignment horizontal="center" vertical="center" wrapText="1"/>
    </xf>
    <xf numFmtId="165" fontId="6" fillId="0" borderId="3" xfId="7" applyNumberFormat="1" applyFont="1" applyFill="1" applyBorder="1"/>
    <xf numFmtId="165" fontId="6" fillId="0" borderId="3" xfId="7" applyNumberFormat="1" applyFont="1" applyFill="1" applyBorder="1" applyAlignment="1">
      <alignment vertical="center"/>
    </xf>
    <xf numFmtId="165" fontId="6" fillId="0" borderId="5" xfId="7" applyNumberFormat="1" applyFont="1" applyFill="1" applyBorder="1" applyAlignment="1">
      <alignment vertical="center"/>
    </xf>
    <xf numFmtId="174" fontId="16" fillId="0" borderId="4" xfId="8" applyNumberFormat="1" applyFont="1" applyFill="1" applyBorder="1" applyAlignment="1">
      <alignment horizontal="center" vertical="center"/>
    </xf>
    <xf numFmtId="166" fontId="18" fillId="0" borderId="5" xfId="7" applyNumberFormat="1" applyFont="1" applyFill="1" applyBorder="1"/>
    <xf numFmtId="166" fontId="18" fillId="0" borderId="3" xfId="7" applyNumberFormat="1" applyFont="1" applyFill="1" applyBorder="1"/>
    <xf numFmtId="0" fontId="10" fillId="0" borderId="0" xfId="8" applyFont="1"/>
    <xf numFmtId="0" fontId="0" fillId="0" borderId="0" xfId="7" applyFont="1" applyBorder="1" applyAlignment="1">
      <alignment horizontal="left"/>
    </xf>
    <xf numFmtId="0" fontId="28" fillId="0" borderId="0" xfId="11" applyFont="1" applyFill="1" applyAlignment="1" applyProtection="1">
      <alignment horizontal="center"/>
    </xf>
    <xf numFmtId="0" fontId="0" fillId="0" borderId="0" xfId="11" applyFont="1" applyFill="1"/>
    <xf numFmtId="166" fontId="0" fillId="0" borderId="10" xfId="6" applyNumberFormat="1" applyFont="1" applyFill="1" applyBorder="1" applyAlignment="1" applyProtection="1">
      <alignment horizontal="right"/>
    </xf>
    <xf numFmtId="166" fontId="0" fillId="0" borderId="40" xfId="6" applyNumberFormat="1" applyFont="1" applyFill="1" applyBorder="1" applyAlignment="1">
      <alignment horizontal="right"/>
    </xf>
    <xf numFmtId="166" fontId="0" fillId="0" borderId="40" xfId="6" applyNumberFormat="1" applyFont="1" applyFill="1" applyBorder="1" applyAlignment="1" applyProtection="1">
      <alignment horizontal="right"/>
    </xf>
    <xf numFmtId="166" fontId="0" fillId="0" borderId="28" xfId="6" applyNumberFormat="1" applyFont="1" applyFill="1" applyBorder="1" applyAlignment="1" applyProtection="1">
      <alignment horizontal="right"/>
    </xf>
    <xf numFmtId="166" fontId="0" fillId="0" borderId="41" xfId="6" applyNumberFormat="1" applyFont="1" applyFill="1" applyBorder="1" applyAlignment="1">
      <alignment horizontal="right"/>
    </xf>
    <xf numFmtId="166" fontId="0" fillId="0" borderId="41" xfId="6" applyNumberFormat="1" applyFont="1" applyFill="1" applyBorder="1" applyAlignment="1" applyProtection="1">
      <alignment horizontal="right"/>
    </xf>
    <xf numFmtId="165" fontId="0" fillId="0" borderId="0" xfId="0" applyNumberFormat="1" applyBorder="1"/>
    <xf numFmtId="0" fontId="0" fillId="0" borderId="0" xfId="11" applyFont="1" applyFill="1" applyAlignment="1">
      <alignment horizontal="center"/>
    </xf>
    <xf numFmtId="0" fontId="7" fillId="0" borderId="41" xfId="11" applyFont="1" applyFill="1" applyBorder="1"/>
    <xf numFmtId="0" fontId="1" fillId="0" borderId="41" xfId="11" applyFont="1" applyFill="1" applyBorder="1"/>
    <xf numFmtId="0" fontId="7" fillId="0" borderId="22" xfId="11" applyFont="1" applyFill="1" applyBorder="1"/>
    <xf numFmtId="0" fontId="7" fillId="0" borderId="41" xfId="11" applyFont="1" applyFill="1" applyBorder="1" applyAlignment="1">
      <alignment horizontal="center"/>
    </xf>
    <xf numFmtId="0" fontId="1" fillId="0" borderId="40" xfId="11" applyFont="1" applyFill="1" applyBorder="1"/>
    <xf numFmtId="3" fontId="1" fillId="0" borderId="23" xfId="11" applyNumberFormat="1" applyFont="1" applyFill="1" applyBorder="1"/>
    <xf numFmtId="3" fontId="1" fillId="0" borderId="31" xfId="11" applyNumberFormat="1" applyFont="1" applyFill="1" applyBorder="1"/>
    <xf numFmtId="0" fontId="1" fillId="0" borderId="41" xfId="11" applyFont="1" applyFill="1" applyBorder="1" applyAlignment="1">
      <alignment horizontal="left"/>
    </xf>
    <xf numFmtId="3" fontId="1" fillId="0" borderId="41" xfId="13" applyNumberFormat="1" applyFont="1" applyFill="1" applyBorder="1" applyAlignment="1">
      <alignment horizontal="right"/>
    </xf>
    <xf numFmtId="0" fontId="1" fillId="0" borderId="41" xfId="11" quotePrefix="1" applyFont="1" applyFill="1" applyBorder="1" applyAlignment="1">
      <alignment horizontal="left"/>
    </xf>
    <xf numFmtId="0" fontId="7" fillId="0" borderId="41" xfId="11" quotePrefix="1" applyFont="1" applyFill="1" applyBorder="1" applyAlignment="1">
      <alignment horizontal="center"/>
    </xf>
    <xf numFmtId="3" fontId="7" fillId="0" borderId="22" xfId="13" applyNumberFormat="1" applyFont="1" applyFill="1" applyBorder="1" applyAlignment="1">
      <alignment horizontal="right"/>
    </xf>
    <xf numFmtId="0" fontId="1" fillId="0" borderId="41" xfId="11" applyFont="1" applyFill="1" applyBorder="1" applyAlignment="1">
      <alignment horizontal="center"/>
    </xf>
    <xf numFmtId="0" fontId="0" fillId="0" borderId="41" xfId="11" applyFont="1" applyFill="1" applyBorder="1" applyAlignment="1">
      <alignment horizontal="left"/>
    </xf>
    <xf numFmtId="3" fontId="1" fillId="0" borderId="21" xfId="13" applyNumberFormat="1" applyFont="1" applyFill="1" applyBorder="1" applyAlignment="1">
      <alignment horizontal="right"/>
    </xf>
    <xf numFmtId="0" fontId="7" fillId="0" borderId="41" xfId="11" applyFont="1" applyFill="1" applyBorder="1" applyAlignment="1">
      <alignment horizontal="left"/>
    </xf>
    <xf numFmtId="3" fontId="7" fillId="0" borderId="41" xfId="13" applyNumberFormat="1" applyFont="1" applyFill="1" applyBorder="1" applyAlignment="1">
      <alignment horizontal="right"/>
    </xf>
    <xf numFmtId="0" fontId="0" fillId="0" borderId="40" xfId="11" applyFont="1" applyFill="1" applyBorder="1"/>
    <xf numFmtId="3" fontId="0" fillId="0" borderId="41" xfId="13" applyNumberFormat="1" applyFont="1" applyFill="1" applyBorder="1" applyAlignment="1">
      <alignment horizontal="right"/>
    </xf>
    <xf numFmtId="0" fontId="1" fillId="0" borderId="41" xfId="11" applyFill="1" applyBorder="1"/>
    <xf numFmtId="0" fontId="0" fillId="0" borderId="41" xfId="11" applyFont="1" applyFill="1" applyBorder="1"/>
    <xf numFmtId="4" fontId="5" fillId="0" borderId="0" xfId="8" applyNumberFormat="1" applyFont="1" applyFill="1" applyBorder="1" applyAlignment="1">
      <alignment horizontal="center"/>
    </xf>
    <xf numFmtId="4" fontId="18" fillId="0" borderId="0" xfId="8" applyNumberFormat="1" applyFont="1" applyFill="1" applyBorder="1"/>
    <xf numFmtId="3" fontId="0" fillId="0" borderId="19" xfId="7" applyNumberFormat="1" applyFont="1" applyFill="1" applyBorder="1"/>
    <xf numFmtId="3" fontId="0" fillId="0" borderId="29" xfId="7" applyNumberFormat="1" applyFont="1" applyFill="1" applyBorder="1"/>
    <xf numFmtId="0" fontId="31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center"/>
    </xf>
    <xf numFmtId="0" fontId="24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justify" vertical="center" wrapText="1"/>
    </xf>
    <xf numFmtId="0" fontId="2" fillId="0" borderId="44" xfId="0" applyFont="1" applyBorder="1" applyAlignment="1">
      <alignment horizontal="center" vertical="center" wrapText="1"/>
    </xf>
    <xf numFmtId="4" fontId="2" fillId="0" borderId="45" xfId="0" applyNumberFormat="1" applyFont="1" applyBorder="1" applyAlignment="1">
      <alignment horizontal="center" vertical="center" wrapText="1"/>
    </xf>
    <xf numFmtId="4" fontId="2" fillId="0" borderId="44" xfId="0" applyNumberFormat="1" applyFont="1" applyBorder="1" applyAlignment="1">
      <alignment horizontal="center" vertical="center" wrapText="1"/>
    </xf>
    <xf numFmtId="0" fontId="5" fillId="0" borderId="46" xfId="0" applyFont="1" applyBorder="1" applyAlignment="1">
      <alignment vertical="center" wrapText="1"/>
    </xf>
    <xf numFmtId="14" fontId="5" fillId="0" borderId="46" xfId="0" applyNumberFormat="1" applyFont="1" applyBorder="1" applyAlignment="1">
      <alignment horizontal="center" vertical="center" wrapText="1"/>
    </xf>
    <xf numFmtId="14" fontId="5" fillId="0" borderId="47" xfId="0" applyNumberFormat="1" applyFont="1" applyBorder="1" applyAlignment="1">
      <alignment horizontal="center" vertical="center" wrapText="1"/>
    </xf>
    <xf numFmtId="0" fontId="33" fillId="0" borderId="46" xfId="0" applyFont="1" applyBorder="1" applyAlignment="1">
      <alignment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vertical="center" wrapText="1"/>
    </xf>
    <xf numFmtId="3" fontId="2" fillId="0" borderId="48" xfId="0" applyNumberFormat="1" applyFont="1" applyBorder="1" applyAlignment="1">
      <alignment horizontal="right" vertical="center" wrapText="1"/>
    </xf>
    <xf numFmtId="3" fontId="2" fillId="0" borderId="49" xfId="0" applyNumberFormat="1" applyFont="1" applyBorder="1" applyAlignment="1">
      <alignment horizontal="right" vertical="center" wrapText="1"/>
    </xf>
    <xf numFmtId="0" fontId="5" fillId="0" borderId="44" xfId="0" applyFont="1" applyBorder="1" applyAlignment="1">
      <alignment vertical="center" wrapText="1"/>
    </xf>
    <xf numFmtId="3" fontId="2" fillId="0" borderId="44" xfId="0" applyNumberFormat="1" applyFont="1" applyBorder="1" applyAlignment="1">
      <alignment horizontal="right" vertical="center" wrapText="1"/>
    </xf>
    <xf numFmtId="3" fontId="2" fillId="0" borderId="45" xfId="0" applyNumberFormat="1" applyFont="1" applyBorder="1" applyAlignment="1">
      <alignment horizontal="right" vertical="center" wrapText="1"/>
    </xf>
    <xf numFmtId="0" fontId="33" fillId="0" borderId="50" xfId="0" applyFont="1" applyBorder="1" applyAlignment="1">
      <alignment vertical="center" wrapText="1"/>
    </xf>
    <xf numFmtId="0" fontId="2" fillId="0" borderId="50" xfId="0" applyFont="1" applyBorder="1" applyAlignment="1">
      <alignment horizontal="right" vertical="center" wrapText="1"/>
    </xf>
    <xf numFmtId="0" fontId="2" fillId="0" borderId="51" xfId="0" applyFont="1" applyBorder="1" applyAlignment="1">
      <alignment vertical="center" wrapText="1"/>
    </xf>
    <xf numFmtId="0" fontId="2" fillId="0" borderId="50" xfId="0" applyFont="1" applyBorder="1" applyAlignment="1">
      <alignment vertical="center" wrapText="1"/>
    </xf>
    <xf numFmtId="3" fontId="2" fillId="0" borderId="50" xfId="0" applyNumberFormat="1" applyFont="1" applyBorder="1" applyAlignment="1">
      <alignment horizontal="right" vertical="center" wrapText="1"/>
    </xf>
    <xf numFmtId="3" fontId="2" fillId="0" borderId="51" xfId="0" applyNumberFormat="1" applyFont="1" applyBorder="1" applyAlignment="1">
      <alignment horizontal="right" vertical="center" wrapText="1"/>
    </xf>
    <xf numFmtId="0" fontId="2" fillId="0" borderId="36" xfId="0" applyFont="1" applyBorder="1" applyAlignment="1">
      <alignment vertical="center" wrapText="1"/>
    </xf>
    <xf numFmtId="3" fontId="2" fillId="0" borderId="37" xfId="0" applyNumberFormat="1" applyFont="1" applyBorder="1" applyAlignment="1">
      <alignment horizontal="right" vertical="center" wrapText="1"/>
    </xf>
    <xf numFmtId="0" fontId="2" fillId="0" borderId="44" xfId="0" applyFont="1" applyBorder="1" applyAlignment="1">
      <alignment vertical="center" wrapText="1"/>
    </xf>
    <xf numFmtId="0" fontId="2" fillId="0" borderId="44" xfId="0" applyFont="1" applyBorder="1" applyAlignment="1">
      <alignment horizontal="right" vertical="center" wrapText="1"/>
    </xf>
    <xf numFmtId="3" fontId="5" fillId="0" borderId="44" xfId="0" applyNumberFormat="1" applyFont="1" applyBorder="1" applyAlignment="1">
      <alignment horizontal="right" vertical="center" wrapText="1"/>
    </xf>
    <xf numFmtId="3" fontId="5" fillId="0" borderId="45" xfId="0" applyNumberFormat="1" applyFont="1" applyBorder="1" applyAlignment="1">
      <alignment horizontal="right" vertical="center" wrapText="1"/>
    </xf>
    <xf numFmtId="0" fontId="5" fillId="0" borderId="42" xfId="0" applyFont="1" applyBorder="1" applyAlignment="1">
      <alignment vertical="center" wrapText="1"/>
    </xf>
    <xf numFmtId="14" fontId="5" fillId="0" borderId="42" xfId="0" applyNumberFormat="1" applyFont="1" applyBorder="1" applyAlignment="1">
      <alignment horizontal="center" vertical="center" wrapText="1"/>
    </xf>
    <xf numFmtId="14" fontId="5" fillId="0" borderId="43" xfId="0" applyNumberFormat="1" applyFont="1" applyBorder="1" applyAlignment="1">
      <alignment horizontal="center" vertical="center" wrapText="1"/>
    </xf>
    <xf numFmtId="0" fontId="5" fillId="0" borderId="50" xfId="0" applyFont="1" applyBorder="1" applyAlignment="1">
      <alignment vertical="center" wrapText="1"/>
    </xf>
    <xf numFmtId="0" fontId="5" fillId="0" borderId="51" xfId="0" applyFont="1" applyBorder="1" applyAlignment="1">
      <alignment vertical="center" wrapText="1"/>
    </xf>
    <xf numFmtId="3" fontId="5" fillId="0" borderId="42" xfId="0" applyNumberFormat="1" applyFont="1" applyBorder="1" applyAlignment="1">
      <alignment horizontal="right" vertical="center" wrapText="1"/>
    </xf>
    <xf numFmtId="3" fontId="5" fillId="0" borderId="43" xfId="0" applyNumberFormat="1" applyFont="1" applyBorder="1" applyAlignment="1">
      <alignment horizontal="right" vertical="center" wrapText="1"/>
    </xf>
    <xf numFmtId="0" fontId="2" fillId="0" borderId="51" xfId="0" applyFont="1" applyBorder="1" applyAlignment="1">
      <alignment horizontal="right" vertical="center" wrapText="1"/>
    </xf>
    <xf numFmtId="0" fontId="5" fillId="0" borderId="48" xfId="0" applyFont="1" applyBorder="1" applyAlignment="1">
      <alignment vertical="center" wrapText="1"/>
    </xf>
    <xf numFmtId="3" fontId="5" fillId="0" borderId="52" xfId="0" applyNumberFormat="1" applyFont="1" applyBorder="1" applyAlignment="1">
      <alignment horizontal="right" vertical="center" wrapText="1"/>
    </xf>
    <xf numFmtId="3" fontId="5" fillId="0" borderId="49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3" fillId="0" borderId="53" xfId="0" applyFont="1" applyBorder="1" applyAlignment="1">
      <alignment vertical="center" wrapText="1"/>
    </xf>
    <xf numFmtId="0" fontId="2" fillId="0" borderId="53" xfId="0" applyFont="1" applyBorder="1" applyAlignment="1">
      <alignment horizontal="right" vertical="center" wrapText="1"/>
    </xf>
    <xf numFmtId="0" fontId="2" fillId="0" borderId="54" xfId="0" applyFont="1" applyBorder="1" applyAlignment="1">
      <alignment horizontal="right" vertical="center" wrapText="1"/>
    </xf>
    <xf numFmtId="0" fontId="5" fillId="0" borderId="52" xfId="0" applyFont="1" applyBorder="1" applyAlignment="1">
      <alignment vertical="center" wrapText="1"/>
    </xf>
    <xf numFmtId="3" fontId="5" fillId="0" borderId="55" xfId="0" applyNumberFormat="1" applyFont="1" applyBorder="1" applyAlignment="1">
      <alignment horizontal="right" vertical="center" wrapText="1"/>
    </xf>
    <xf numFmtId="3" fontId="5" fillId="0" borderId="48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5" fillId="0" borderId="56" xfId="0" applyFont="1" applyBorder="1" applyAlignment="1">
      <alignment vertical="center" wrapText="1"/>
    </xf>
    <xf numFmtId="14" fontId="5" fillId="0" borderId="57" xfId="0" applyNumberFormat="1" applyFont="1" applyBorder="1" applyAlignment="1">
      <alignment horizontal="center" vertical="center" wrapText="1"/>
    </xf>
    <xf numFmtId="0" fontId="33" fillId="0" borderId="36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justify" vertical="center"/>
    </xf>
    <xf numFmtId="0" fontId="2" fillId="0" borderId="0" xfId="0" applyFont="1" applyAlignment="1">
      <alignment vertical="center"/>
    </xf>
    <xf numFmtId="0" fontId="5" fillId="0" borderId="58" xfId="0" applyFont="1" applyBorder="1" applyAlignment="1">
      <alignment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38" xfId="0" applyFont="1" applyBorder="1" applyAlignment="1">
      <alignment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right" vertical="center" wrapText="1"/>
    </xf>
    <xf numFmtId="0" fontId="5" fillId="0" borderId="61" xfId="0" applyFont="1" applyBorder="1" applyAlignment="1">
      <alignment vertical="center" wrapText="1"/>
    </xf>
    <xf numFmtId="3" fontId="5" fillId="0" borderId="53" xfId="0" applyNumberFormat="1" applyFont="1" applyBorder="1" applyAlignment="1">
      <alignment horizontal="right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62" xfId="0" applyFont="1" applyBorder="1" applyAlignment="1">
      <alignment horizontal="center" vertical="center" wrapText="1"/>
    </xf>
    <xf numFmtId="0" fontId="2" fillId="0" borderId="61" xfId="0" applyFont="1" applyBorder="1" applyAlignment="1">
      <alignment vertical="center" wrapText="1"/>
    </xf>
    <xf numFmtId="3" fontId="2" fillId="0" borderId="53" xfId="0" applyNumberFormat="1" applyFont="1" applyBorder="1" applyAlignment="1">
      <alignment horizontal="right" vertical="center" wrapText="1"/>
    </xf>
    <xf numFmtId="0" fontId="5" fillId="0" borderId="53" xfId="0" applyFont="1" applyBorder="1" applyAlignment="1">
      <alignment horizontal="right" vertical="center" wrapText="1"/>
    </xf>
    <xf numFmtId="0" fontId="5" fillId="0" borderId="63" xfId="0" applyFont="1" applyBorder="1" applyAlignment="1">
      <alignment vertical="center" wrapText="1"/>
    </xf>
    <xf numFmtId="3" fontId="5" fillId="0" borderId="63" xfId="0" applyNumberFormat="1" applyFont="1" applyBorder="1" applyAlignment="1">
      <alignment horizontal="right" vertical="center" wrapText="1"/>
    </xf>
    <xf numFmtId="0" fontId="5" fillId="0" borderId="63" xfId="0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4" fontId="5" fillId="0" borderId="58" xfId="0" applyNumberFormat="1" applyFont="1" applyBorder="1" applyAlignment="1">
      <alignment horizontal="center" vertical="center" wrapText="1"/>
    </xf>
    <xf numFmtId="14" fontId="5" fillId="0" borderId="59" xfId="0" applyNumberFormat="1" applyFont="1" applyBorder="1" applyAlignment="1">
      <alignment horizontal="center" vertical="center" wrapText="1"/>
    </xf>
    <xf numFmtId="3" fontId="2" fillId="0" borderId="60" xfId="0" applyNumberFormat="1" applyFont="1" applyBorder="1" applyAlignment="1">
      <alignment horizontal="right" vertical="center" wrapText="1"/>
    </xf>
    <xf numFmtId="0" fontId="2" fillId="0" borderId="60" xfId="0" applyFont="1" applyBorder="1" applyAlignment="1">
      <alignment horizontal="right" vertical="center" wrapText="1"/>
    </xf>
    <xf numFmtId="3" fontId="5" fillId="0" borderId="64" xfId="0" applyNumberFormat="1" applyFont="1" applyBorder="1" applyAlignment="1">
      <alignment horizontal="right" vertical="center" wrapText="1"/>
    </xf>
    <xf numFmtId="0" fontId="5" fillId="0" borderId="42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right" vertical="center" wrapText="1"/>
    </xf>
    <xf numFmtId="0" fontId="2" fillId="0" borderId="48" xfId="0" applyFont="1" applyBorder="1" applyAlignment="1">
      <alignment horizontal="right" vertical="center" wrapText="1"/>
    </xf>
    <xf numFmtId="0" fontId="2" fillId="0" borderId="49" xfId="0" applyFont="1" applyBorder="1" applyAlignment="1">
      <alignment horizontal="right" vertical="center" wrapText="1"/>
    </xf>
    <xf numFmtId="0" fontId="5" fillId="0" borderId="44" xfId="0" applyFont="1" applyBorder="1" applyAlignment="1">
      <alignment horizontal="right" vertical="center" wrapText="1"/>
    </xf>
    <xf numFmtId="0" fontId="5" fillId="0" borderId="45" xfId="0" applyFont="1" applyBorder="1" applyAlignment="1">
      <alignment horizontal="right" vertical="center" wrapText="1"/>
    </xf>
    <xf numFmtId="0" fontId="0" fillId="0" borderId="0" xfId="0" applyAlignment="1"/>
    <xf numFmtId="0" fontId="28" fillId="0" borderId="0" xfId="11" applyFont="1" applyFill="1" applyAlignment="1" applyProtection="1">
      <alignment horizontal="center"/>
    </xf>
    <xf numFmtId="167" fontId="5" fillId="0" borderId="0" xfId="4" applyNumberFormat="1" applyFont="1" applyFill="1" applyBorder="1" applyAlignment="1" applyProtection="1">
      <alignment horizontal="center" vertical="center"/>
    </xf>
    <xf numFmtId="0" fontId="0" fillId="0" borderId="0" xfId="8" applyFont="1" applyBorder="1" applyAlignment="1">
      <alignment horizontal="center"/>
    </xf>
    <xf numFmtId="167" fontId="6" fillId="0" borderId="0" xfId="4" applyNumberFormat="1" applyFont="1" applyFill="1" applyBorder="1" applyAlignment="1" applyProtection="1">
      <alignment horizontal="center"/>
    </xf>
    <xf numFmtId="165" fontId="5" fillId="0" borderId="0" xfId="6" applyNumberFormat="1" applyFont="1" applyFill="1" applyBorder="1" applyAlignment="1" applyProtection="1">
      <alignment horizontal="center"/>
    </xf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7" fillId="0" borderId="4" xfId="6" applyNumberFormat="1" applyFont="1" applyFill="1" applyBorder="1" applyAlignment="1" applyProtection="1">
      <alignment horizontal="center" vertical="center"/>
    </xf>
    <xf numFmtId="165" fontId="7" fillId="0" borderId="4" xfId="10" applyNumberFormat="1" applyFont="1" applyFill="1" applyBorder="1" applyAlignment="1">
      <alignment horizontal="center" vertical="center"/>
    </xf>
    <xf numFmtId="165" fontId="7" fillId="0" borderId="1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 wrapText="1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/>
    </xf>
    <xf numFmtId="0" fontId="0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7" fillId="0" borderId="14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5" fillId="0" borderId="0" xfId="7" applyFont="1" applyBorder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7" fillId="0" borderId="4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/>
    </xf>
    <xf numFmtId="0" fontId="16" fillId="0" borderId="4" xfId="7" applyFont="1" applyFill="1" applyBorder="1" applyAlignment="1">
      <alignment horizontal="center" vertical="center" wrapText="1"/>
    </xf>
    <xf numFmtId="172" fontId="16" fillId="0" borderId="4" xfId="7" applyNumberFormat="1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/>
    </xf>
    <xf numFmtId="0" fontId="6" fillId="0" borderId="0" xfId="7" applyFont="1" applyFill="1" applyBorder="1" applyAlignment="1">
      <alignment horizontal="center"/>
    </xf>
    <xf numFmtId="172" fontId="16" fillId="0" borderId="4" xfId="7" applyNumberFormat="1" applyFont="1" applyFill="1" applyBorder="1" applyAlignment="1">
      <alignment horizontal="center" vertical="center"/>
    </xf>
    <xf numFmtId="0" fontId="5" fillId="0" borderId="5" xfId="7" applyFont="1" applyFill="1" applyBorder="1" applyAlignment="1">
      <alignment horizontal="center"/>
    </xf>
    <xf numFmtId="172" fontId="10" fillId="0" borderId="4" xfId="7" applyNumberFormat="1" applyFont="1" applyFill="1" applyBorder="1" applyAlignment="1">
      <alignment horizontal="center" vertical="center" wrapText="1"/>
    </xf>
    <xf numFmtId="172" fontId="16" fillId="0" borderId="3" xfId="7" applyNumberFormat="1" applyFont="1" applyFill="1" applyBorder="1" applyAlignment="1">
      <alignment horizontal="center" vertical="top"/>
    </xf>
    <xf numFmtId="0" fontId="16" fillId="0" borderId="4" xfId="7" applyFont="1" applyFill="1" applyBorder="1" applyAlignment="1">
      <alignment horizontal="center" vertical="center"/>
    </xf>
    <xf numFmtId="172" fontId="7" fillId="0" borderId="4" xfId="7" applyNumberFormat="1" applyFont="1" applyFill="1" applyBorder="1" applyAlignment="1">
      <alignment horizontal="center" vertical="center" wrapText="1" shrinkToFit="1"/>
    </xf>
    <xf numFmtId="0" fontId="5" fillId="0" borderId="5" xfId="7" applyFont="1" applyBorder="1" applyAlignment="1">
      <alignment horizontal="center"/>
    </xf>
    <xf numFmtId="165" fontId="10" fillId="0" borderId="0" xfId="3" applyNumberFormat="1" applyFont="1" applyFill="1" applyBorder="1" applyAlignment="1" applyProtection="1">
      <alignment horizontal="center"/>
    </xf>
    <xf numFmtId="165" fontId="26" fillId="0" borderId="1" xfId="7" applyNumberFormat="1" applyFont="1" applyBorder="1" applyAlignment="1">
      <alignment horizontal="center"/>
    </xf>
    <xf numFmtId="165" fontId="5" fillId="0" borderId="0" xfId="7" applyNumberFormat="1" applyFont="1" applyBorder="1" applyAlignment="1">
      <alignment horizontal="center"/>
    </xf>
    <xf numFmtId="165" fontId="0" fillId="0" borderId="0" xfId="7" applyNumberFormat="1" applyFont="1" applyBorder="1" applyAlignment="1">
      <alignment horizontal="center"/>
    </xf>
    <xf numFmtId="165" fontId="6" fillId="0" borderId="0" xfId="7" applyNumberFormat="1" applyFont="1" applyBorder="1" applyAlignment="1">
      <alignment horizontal="center"/>
    </xf>
    <xf numFmtId="0" fontId="7" fillId="0" borderId="4" xfId="7" applyFont="1" applyBorder="1" applyAlignment="1">
      <alignment horizontal="left" vertical="center" wrapText="1" indent="1"/>
    </xf>
    <xf numFmtId="4" fontId="5" fillId="0" borderId="0" xfId="8" applyNumberFormat="1" applyFont="1" applyFill="1" applyBorder="1" applyAlignment="1">
      <alignment horizontal="center"/>
    </xf>
    <xf numFmtId="4" fontId="0" fillId="0" borderId="0" xfId="8" applyNumberFormat="1" applyFont="1" applyFill="1" applyBorder="1" applyAlignment="1">
      <alignment horizontal="center"/>
    </xf>
    <xf numFmtId="4" fontId="5" fillId="0" borderId="0" xfId="4" applyNumberFormat="1" applyFont="1" applyFill="1" applyBorder="1" applyAlignment="1" applyProtection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4" fontId="16" fillId="0" borderId="4" xfId="8" applyNumberFormat="1" applyFont="1" applyFill="1" applyBorder="1" applyAlignment="1">
      <alignment horizontal="center" vertical="center" wrapText="1"/>
    </xf>
    <xf numFmtId="174" fontId="16" fillId="0" borderId="4" xfId="4" applyNumberFormat="1" applyFont="1" applyFill="1" applyBorder="1" applyAlignment="1" applyProtection="1">
      <alignment horizontal="center"/>
    </xf>
    <xf numFmtId="3" fontId="16" fillId="0" borderId="4" xfId="8" applyNumberFormat="1" applyFont="1" applyFill="1" applyBorder="1" applyAlignment="1">
      <alignment horizontal="center" vertical="center" wrapText="1"/>
    </xf>
    <xf numFmtId="3" fontId="5" fillId="0" borderId="0" xfId="7" applyNumberFormat="1" applyFont="1" applyBorder="1" applyAlignment="1">
      <alignment horizontal="center"/>
    </xf>
    <xf numFmtId="4" fontId="0" fillId="0" borderId="0" xfId="8" applyNumberFormat="1" applyFont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3" fontId="10" fillId="0" borderId="4" xfId="7" applyNumberFormat="1" applyFont="1" applyBorder="1" applyAlignment="1">
      <alignment horizontal="center" vertical="center" wrapText="1"/>
    </xf>
    <xf numFmtId="3" fontId="10" fillId="0" borderId="4" xfId="3" applyNumberFormat="1" applyFont="1" applyFill="1" applyBorder="1" applyAlignment="1" applyProtection="1">
      <alignment horizontal="center"/>
    </xf>
    <xf numFmtId="3" fontId="7" fillId="0" borderId="4" xfId="7" applyNumberFormat="1" applyFont="1" applyBorder="1" applyAlignment="1">
      <alignment horizontal="center" vertical="center"/>
    </xf>
    <xf numFmtId="3" fontId="10" fillId="0" borderId="6" xfId="7" applyNumberFormat="1" applyFont="1" applyBorder="1" applyAlignment="1">
      <alignment horizontal="center" vertical="center" wrapText="1"/>
    </xf>
    <xf numFmtId="165" fontId="16" fillId="0" borderId="4" xfId="7" applyNumberFormat="1" applyFont="1" applyBorder="1" applyAlignment="1">
      <alignment horizontal="center" vertical="center"/>
    </xf>
    <xf numFmtId="0" fontId="0" fillId="0" borderId="0" xfId="7" applyFont="1" applyBorder="1" applyAlignment="1">
      <alignment horizontal="left"/>
    </xf>
    <xf numFmtId="165" fontId="5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Border="1" applyAlignment="1">
      <alignment horizontal="center" vertical="center"/>
    </xf>
    <xf numFmtId="165" fontId="6" fillId="0" borderId="0" xfId="7" applyNumberFormat="1" applyFont="1" applyBorder="1" applyAlignment="1">
      <alignment horizontal="center" vertical="center"/>
    </xf>
    <xf numFmtId="165" fontId="5" fillId="0" borderId="0" xfId="3" applyNumberFormat="1" applyFont="1" applyFill="1" applyBorder="1" applyAlignment="1" applyProtection="1">
      <alignment horizontal="center" vertical="center"/>
    </xf>
    <xf numFmtId="175" fontId="16" fillId="0" borderId="4" xfId="7" applyNumberFormat="1" applyFont="1" applyBorder="1" applyAlignment="1">
      <alignment horizontal="center" vertical="center"/>
    </xf>
    <xf numFmtId="175" fontId="16" fillId="0" borderId="4" xfId="7" applyNumberFormat="1" applyFont="1" applyBorder="1" applyAlignment="1">
      <alignment horizontal="center"/>
    </xf>
    <xf numFmtId="175" fontId="5" fillId="0" borderId="0" xfId="7" applyNumberFormat="1" applyFont="1" applyBorder="1" applyAlignment="1">
      <alignment horizontal="center"/>
    </xf>
  </cellXfs>
  <cellStyles count="16">
    <cellStyle name="Euro" xfId="1"/>
    <cellStyle name="Millares" xfId="2" builtinId="3"/>
    <cellStyle name="Millares [0] 2" xfId="13"/>
    <cellStyle name="Millares 6" xfId="12"/>
    <cellStyle name="Millares_Anexos" xfId="3"/>
    <cellStyle name="Millares_Est_cont" xfId="4"/>
    <cellStyle name="Millares_Flujo de Efectivo -  2004" xfId="5"/>
    <cellStyle name="Millares_Patr_net" xfId="6"/>
    <cellStyle name="Normal" xfId="0" builtinId="0"/>
    <cellStyle name="Normal 2" xfId="11"/>
    <cellStyle name="Normal 2 2" xfId="14"/>
    <cellStyle name="Normal_Anexos" xfId="7"/>
    <cellStyle name="Normal_BALANCE30-06-99" xfId="15"/>
    <cellStyle name="Normal_Est_cont" xfId="8"/>
    <cellStyle name="Normal_Flujo de Efectivo -  2004" xfId="9"/>
    <cellStyle name="Normal_Patr_net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813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051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1</xdr:col>
          <xdr:colOff>485775</xdr:colOff>
          <xdr:row>4</xdr:row>
          <xdr:rowOff>76200</xdr:rowOff>
        </xdr:to>
        <xdr:sp macro="" textlink="">
          <xdr:nvSpPr>
            <xdr:cNvPr id="10241" name="Objeto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9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161925</xdr:colOff>
          <xdr:row>1</xdr:row>
          <xdr:rowOff>38100</xdr:rowOff>
        </xdr:from>
        <xdr:to>
          <xdr:col>1</xdr:col>
          <xdr:colOff>2676525</xdr:colOff>
          <xdr:row>4</xdr:row>
          <xdr:rowOff>38100</xdr:rowOff>
        </xdr:to>
        <xdr:sp macro="" textlink="">
          <xdr:nvSpPr>
            <xdr:cNvPr id="11265" name="Objeto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A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2</xdr:row>
          <xdr:rowOff>152400</xdr:rowOff>
        </xdr:from>
        <xdr:to>
          <xdr:col>0</xdr:col>
          <xdr:colOff>2790825</xdr:colOff>
          <xdr:row>5</xdr:row>
          <xdr:rowOff>152400</xdr:rowOff>
        </xdr:to>
        <xdr:sp macro="" textlink="">
          <xdr:nvSpPr>
            <xdr:cNvPr id="12289" name="Objeto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B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9</xdr:col>
      <xdr:colOff>0</xdr:colOff>
      <xdr:row>42</xdr:row>
      <xdr:rowOff>295275</xdr:rowOff>
    </xdr:to>
    <xdr:sp macro="" textlink="">
      <xdr:nvSpPr>
        <xdr:cNvPr id="18854" name="Line 1">
          <a:extLst>
            <a:ext uri="{FF2B5EF4-FFF2-40B4-BE49-F238E27FC236}">
              <a16:creationId xmlns:a16="http://schemas.microsoft.com/office/drawing/2014/main" id="{00000000-0008-0000-0C00-0000A6490000}"/>
            </a:ext>
          </a:extLst>
        </xdr:cNvPr>
        <xdr:cNvSpPr>
          <a:spLocks noChangeShapeType="1"/>
        </xdr:cNvSpPr>
      </xdr:nvSpPr>
      <xdr:spPr bwMode="auto">
        <a:xfrm>
          <a:off x="8848725" y="7143750"/>
          <a:ext cx="1247775" cy="29527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8855" name="Line 2">
          <a:extLst>
            <a:ext uri="{FF2B5EF4-FFF2-40B4-BE49-F238E27FC236}">
              <a16:creationId xmlns:a16="http://schemas.microsoft.com/office/drawing/2014/main" id="{00000000-0008-0000-0C00-0000A7490000}"/>
            </a:ext>
          </a:extLst>
        </xdr:cNvPr>
        <xdr:cNvSpPr>
          <a:spLocks noChangeShapeType="1"/>
        </xdr:cNvSpPr>
      </xdr:nvSpPr>
      <xdr:spPr bwMode="auto">
        <a:xfrm>
          <a:off x="7600950" y="7458075"/>
          <a:ext cx="1247775" cy="3143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4</xdr:row>
          <xdr:rowOff>9525</xdr:rowOff>
        </xdr:from>
        <xdr:to>
          <xdr:col>3</xdr:col>
          <xdr:colOff>523875</xdr:colOff>
          <xdr:row>6</xdr:row>
          <xdr:rowOff>171450</xdr:rowOff>
        </xdr:to>
        <xdr:sp macro="" textlink="">
          <xdr:nvSpPr>
            <xdr:cNvPr id="13315" name="Objeto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C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2</xdr:row>
          <xdr:rowOff>133350</xdr:rowOff>
        </xdr:from>
        <xdr:to>
          <xdr:col>1</xdr:col>
          <xdr:colOff>457200</xdr:colOff>
          <xdr:row>5</xdr:row>
          <xdr:rowOff>47625</xdr:rowOff>
        </xdr:to>
        <xdr:sp macro="" textlink="">
          <xdr:nvSpPr>
            <xdr:cNvPr id="14337" name="Objeto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D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171450</xdr:rowOff>
    </xdr:from>
    <xdr:to>
      <xdr:col>3</xdr:col>
      <xdr:colOff>171450</xdr:colOff>
      <xdr:row>5</xdr:row>
      <xdr:rowOff>47625</xdr:rowOff>
    </xdr:to>
    <xdr:pic>
      <xdr:nvPicPr>
        <xdr:cNvPr id="20538" name="Picture 1">
          <a:extLst>
            <a:ext uri="{FF2B5EF4-FFF2-40B4-BE49-F238E27FC236}">
              <a16:creationId xmlns:a16="http://schemas.microsoft.com/office/drawing/2014/main" id="{00000000-0008-0000-0E00-00003A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52450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133350</xdr:colOff>
      <xdr:row>4</xdr:row>
      <xdr:rowOff>28575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/>
      </xdr:nvSpPr>
      <xdr:spPr>
        <a:xfrm>
          <a:off x="6829425" y="7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38100</xdr:rowOff>
    </xdr:from>
    <xdr:to>
      <xdr:col>1</xdr:col>
      <xdr:colOff>2124075</xdr:colOff>
      <xdr:row>6</xdr:row>
      <xdr:rowOff>38100</xdr:rowOff>
    </xdr:to>
    <xdr:pic>
      <xdr:nvPicPr>
        <xdr:cNvPr id="3795" name="Picture 1">
          <a:extLst>
            <a:ext uri="{FF2B5EF4-FFF2-40B4-BE49-F238E27FC236}">
              <a16:creationId xmlns:a16="http://schemas.microsoft.com/office/drawing/2014/main" id="{00000000-0008-0000-01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238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</xdr:row>
          <xdr:rowOff>47625</xdr:rowOff>
        </xdr:from>
        <xdr:to>
          <xdr:col>0</xdr:col>
          <xdr:colOff>2876550</xdr:colOff>
          <xdr:row>6</xdr:row>
          <xdr:rowOff>133350</xdr:rowOff>
        </xdr:to>
        <xdr:sp macro="" textlink="">
          <xdr:nvSpPr>
            <xdr:cNvPr id="4097" name="Objeto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142875</xdr:rowOff>
        </xdr:from>
        <xdr:to>
          <xdr:col>2</xdr:col>
          <xdr:colOff>2152650</xdr:colOff>
          <xdr:row>4</xdr:row>
          <xdr:rowOff>142875</xdr:rowOff>
        </xdr:to>
        <xdr:sp macro="" textlink="">
          <xdr:nvSpPr>
            <xdr:cNvPr id="5121" name="Objeto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3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0</xdr:row>
      <xdr:rowOff>390525</xdr:rowOff>
    </xdr:from>
    <xdr:to>
      <xdr:col>0</xdr:col>
      <xdr:colOff>3257550</xdr:colOff>
      <xdr:row>0</xdr:row>
      <xdr:rowOff>876300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2450" y="390525"/>
          <a:ext cx="27051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</xdr:row>
          <xdr:rowOff>9525</xdr:rowOff>
        </xdr:from>
        <xdr:to>
          <xdr:col>1</xdr:col>
          <xdr:colOff>981075</xdr:colOff>
          <xdr:row>6</xdr:row>
          <xdr:rowOff>9525</xdr:rowOff>
        </xdr:to>
        <xdr:sp macro="" textlink="">
          <xdr:nvSpPr>
            <xdr:cNvPr id="6145" name="Objeto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5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323850</xdr:colOff>
          <xdr:row>2</xdr:row>
          <xdr:rowOff>114300</xdr:rowOff>
        </xdr:from>
        <xdr:to>
          <xdr:col>2</xdr:col>
          <xdr:colOff>200025</xdr:colOff>
          <xdr:row>5</xdr:row>
          <xdr:rowOff>171450</xdr:rowOff>
        </xdr:to>
        <xdr:sp macro="" textlink="">
          <xdr:nvSpPr>
            <xdr:cNvPr id="7169" name="Objeto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6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3</xdr:col>
          <xdr:colOff>38100</xdr:colOff>
          <xdr:row>4</xdr:row>
          <xdr:rowOff>152400</xdr:rowOff>
        </xdr:to>
        <xdr:sp macro="" textlink="">
          <xdr:nvSpPr>
            <xdr:cNvPr id="8193" name="Objeto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7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95250</xdr:rowOff>
        </xdr:from>
        <xdr:to>
          <xdr:col>2</xdr:col>
          <xdr:colOff>95250</xdr:colOff>
          <xdr:row>3</xdr:row>
          <xdr:rowOff>161925</xdr:rowOff>
        </xdr:to>
        <xdr:sp macro="" textlink="">
          <xdr:nvSpPr>
            <xdr:cNvPr id="9217" name="Objeto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8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V57"/>
  <sheetViews>
    <sheetView tabSelected="1" topLeftCell="A41" workbookViewId="0">
      <selection activeCell="D58" sqref="D58"/>
    </sheetView>
  </sheetViews>
  <sheetFormatPr baseColWidth="10" defaultRowHeight="12.75"/>
  <cols>
    <col min="1" max="1" width="33.28515625" style="445" customWidth="1"/>
    <col min="2" max="2" width="7.42578125" style="445" bestFit="1" customWidth="1"/>
    <col min="3" max="3" width="18.28515625" style="445" customWidth="1"/>
    <col min="4" max="4" width="18.85546875" style="445" customWidth="1"/>
    <col min="5" max="5" width="35" style="445" customWidth="1"/>
    <col min="6" max="6" width="7.42578125" style="445" bestFit="1" customWidth="1"/>
    <col min="7" max="7" width="18.42578125" style="445" customWidth="1"/>
    <col min="8" max="8" width="18.28515625" style="445" customWidth="1"/>
    <col min="9" max="9" width="20.85546875" style="445" customWidth="1"/>
    <col min="10" max="10" width="23.42578125" style="445" bestFit="1" customWidth="1"/>
    <col min="11" max="11" width="11.42578125" style="445"/>
    <col min="12" max="12" width="21" style="445" customWidth="1"/>
    <col min="13" max="13" width="17.140625" style="445" bestFit="1" customWidth="1"/>
    <col min="14" max="14" width="18.42578125" style="445" bestFit="1" customWidth="1"/>
    <col min="15" max="15" width="15.5703125" style="445" bestFit="1" customWidth="1"/>
    <col min="16" max="256" width="11.42578125" style="445"/>
    <col min="257" max="257" width="33.28515625" style="445" customWidth="1"/>
    <col min="258" max="258" width="8.5703125" style="445" customWidth="1"/>
    <col min="259" max="259" width="18.28515625" style="445" customWidth="1"/>
    <col min="260" max="260" width="18.85546875" style="445" customWidth="1"/>
    <col min="261" max="261" width="35" style="445" customWidth="1"/>
    <col min="262" max="262" width="8.7109375" style="445" customWidth="1"/>
    <col min="263" max="263" width="18.42578125" style="445" customWidth="1"/>
    <col min="264" max="264" width="18.28515625" style="445" customWidth="1"/>
    <col min="265" max="265" width="20.85546875" style="445" customWidth="1"/>
    <col min="266" max="266" width="23.42578125" style="445" bestFit="1" customWidth="1"/>
    <col min="267" max="267" width="11.42578125" style="445"/>
    <col min="268" max="268" width="21" style="445" customWidth="1"/>
    <col min="269" max="269" width="17.140625" style="445" bestFit="1" customWidth="1"/>
    <col min="270" max="270" width="18.42578125" style="445" bestFit="1" customWidth="1"/>
    <col min="271" max="271" width="15.5703125" style="445" bestFit="1" customWidth="1"/>
    <col min="272" max="512" width="11.42578125" style="445"/>
    <col min="513" max="513" width="33.28515625" style="445" customWidth="1"/>
    <col min="514" max="514" width="8.5703125" style="445" customWidth="1"/>
    <col min="515" max="515" width="18.28515625" style="445" customWidth="1"/>
    <col min="516" max="516" width="18.85546875" style="445" customWidth="1"/>
    <col min="517" max="517" width="35" style="445" customWidth="1"/>
    <col min="518" max="518" width="8.7109375" style="445" customWidth="1"/>
    <col min="519" max="519" width="18.42578125" style="445" customWidth="1"/>
    <col min="520" max="520" width="18.28515625" style="445" customWidth="1"/>
    <col min="521" max="521" width="20.85546875" style="445" customWidth="1"/>
    <col min="522" max="522" width="23.42578125" style="445" bestFit="1" customWidth="1"/>
    <col min="523" max="523" width="11.42578125" style="445"/>
    <col min="524" max="524" width="21" style="445" customWidth="1"/>
    <col min="525" max="525" width="17.140625" style="445" bestFit="1" customWidth="1"/>
    <col min="526" max="526" width="18.42578125" style="445" bestFit="1" customWidth="1"/>
    <col min="527" max="527" width="15.5703125" style="445" bestFit="1" customWidth="1"/>
    <col min="528" max="768" width="11.42578125" style="445"/>
    <col min="769" max="769" width="33.28515625" style="445" customWidth="1"/>
    <col min="770" max="770" width="8.5703125" style="445" customWidth="1"/>
    <col min="771" max="771" width="18.28515625" style="445" customWidth="1"/>
    <col min="772" max="772" width="18.85546875" style="445" customWidth="1"/>
    <col min="773" max="773" width="35" style="445" customWidth="1"/>
    <col min="774" max="774" width="8.7109375" style="445" customWidth="1"/>
    <col min="775" max="775" width="18.42578125" style="445" customWidth="1"/>
    <col min="776" max="776" width="18.28515625" style="445" customWidth="1"/>
    <col min="777" max="777" width="20.85546875" style="445" customWidth="1"/>
    <col min="778" max="778" width="23.42578125" style="445" bestFit="1" customWidth="1"/>
    <col min="779" max="779" width="11.42578125" style="445"/>
    <col min="780" max="780" width="21" style="445" customWidth="1"/>
    <col min="781" max="781" width="17.140625" style="445" bestFit="1" customWidth="1"/>
    <col min="782" max="782" width="18.42578125" style="445" bestFit="1" customWidth="1"/>
    <col min="783" max="783" width="15.5703125" style="445" bestFit="1" customWidth="1"/>
    <col min="784" max="1024" width="11.42578125" style="445"/>
    <col min="1025" max="1025" width="33.28515625" style="445" customWidth="1"/>
    <col min="1026" max="1026" width="8.5703125" style="445" customWidth="1"/>
    <col min="1027" max="1027" width="18.28515625" style="445" customWidth="1"/>
    <col min="1028" max="1028" width="18.85546875" style="445" customWidth="1"/>
    <col min="1029" max="1029" width="35" style="445" customWidth="1"/>
    <col min="1030" max="1030" width="8.7109375" style="445" customWidth="1"/>
    <col min="1031" max="1031" width="18.42578125" style="445" customWidth="1"/>
    <col min="1032" max="1032" width="18.28515625" style="445" customWidth="1"/>
    <col min="1033" max="1033" width="20.85546875" style="445" customWidth="1"/>
    <col min="1034" max="1034" width="23.42578125" style="445" bestFit="1" customWidth="1"/>
    <col min="1035" max="1035" width="11.42578125" style="445"/>
    <col min="1036" max="1036" width="21" style="445" customWidth="1"/>
    <col min="1037" max="1037" width="17.140625" style="445" bestFit="1" customWidth="1"/>
    <col min="1038" max="1038" width="18.42578125" style="445" bestFit="1" customWidth="1"/>
    <col min="1039" max="1039" width="15.5703125" style="445" bestFit="1" customWidth="1"/>
    <col min="1040" max="1280" width="11.42578125" style="445"/>
    <col min="1281" max="1281" width="33.28515625" style="445" customWidth="1"/>
    <col min="1282" max="1282" width="8.5703125" style="445" customWidth="1"/>
    <col min="1283" max="1283" width="18.28515625" style="445" customWidth="1"/>
    <col min="1284" max="1284" width="18.85546875" style="445" customWidth="1"/>
    <col min="1285" max="1285" width="35" style="445" customWidth="1"/>
    <col min="1286" max="1286" width="8.7109375" style="445" customWidth="1"/>
    <col min="1287" max="1287" width="18.42578125" style="445" customWidth="1"/>
    <col min="1288" max="1288" width="18.28515625" style="445" customWidth="1"/>
    <col min="1289" max="1289" width="20.85546875" style="445" customWidth="1"/>
    <col min="1290" max="1290" width="23.42578125" style="445" bestFit="1" customWidth="1"/>
    <col min="1291" max="1291" width="11.42578125" style="445"/>
    <col min="1292" max="1292" width="21" style="445" customWidth="1"/>
    <col min="1293" max="1293" width="17.140625" style="445" bestFit="1" customWidth="1"/>
    <col min="1294" max="1294" width="18.42578125" style="445" bestFit="1" customWidth="1"/>
    <col min="1295" max="1295" width="15.5703125" style="445" bestFit="1" customWidth="1"/>
    <col min="1296" max="1536" width="11.42578125" style="445"/>
    <col min="1537" max="1537" width="33.28515625" style="445" customWidth="1"/>
    <col min="1538" max="1538" width="8.5703125" style="445" customWidth="1"/>
    <col min="1539" max="1539" width="18.28515625" style="445" customWidth="1"/>
    <col min="1540" max="1540" width="18.85546875" style="445" customWidth="1"/>
    <col min="1541" max="1541" width="35" style="445" customWidth="1"/>
    <col min="1542" max="1542" width="8.7109375" style="445" customWidth="1"/>
    <col min="1543" max="1543" width="18.42578125" style="445" customWidth="1"/>
    <col min="1544" max="1544" width="18.28515625" style="445" customWidth="1"/>
    <col min="1545" max="1545" width="20.85546875" style="445" customWidth="1"/>
    <col min="1546" max="1546" width="23.42578125" style="445" bestFit="1" customWidth="1"/>
    <col min="1547" max="1547" width="11.42578125" style="445"/>
    <col min="1548" max="1548" width="21" style="445" customWidth="1"/>
    <col min="1549" max="1549" width="17.140625" style="445" bestFit="1" customWidth="1"/>
    <col min="1550" max="1550" width="18.42578125" style="445" bestFit="1" customWidth="1"/>
    <col min="1551" max="1551" width="15.5703125" style="445" bestFit="1" customWidth="1"/>
    <col min="1552" max="1792" width="11.42578125" style="445"/>
    <col min="1793" max="1793" width="33.28515625" style="445" customWidth="1"/>
    <col min="1794" max="1794" width="8.5703125" style="445" customWidth="1"/>
    <col min="1795" max="1795" width="18.28515625" style="445" customWidth="1"/>
    <col min="1796" max="1796" width="18.85546875" style="445" customWidth="1"/>
    <col min="1797" max="1797" width="35" style="445" customWidth="1"/>
    <col min="1798" max="1798" width="8.7109375" style="445" customWidth="1"/>
    <col min="1799" max="1799" width="18.42578125" style="445" customWidth="1"/>
    <col min="1800" max="1800" width="18.28515625" style="445" customWidth="1"/>
    <col min="1801" max="1801" width="20.85546875" style="445" customWidth="1"/>
    <col min="1802" max="1802" width="23.42578125" style="445" bestFit="1" customWidth="1"/>
    <col min="1803" max="1803" width="11.42578125" style="445"/>
    <col min="1804" max="1804" width="21" style="445" customWidth="1"/>
    <col min="1805" max="1805" width="17.140625" style="445" bestFit="1" customWidth="1"/>
    <col min="1806" max="1806" width="18.42578125" style="445" bestFit="1" customWidth="1"/>
    <col min="1807" max="1807" width="15.5703125" style="445" bestFit="1" customWidth="1"/>
    <col min="1808" max="2048" width="11.42578125" style="445"/>
    <col min="2049" max="2049" width="33.28515625" style="445" customWidth="1"/>
    <col min="2050" max="2050" width="8.5703125" style="445" customWidth="1"/>
    <col min="2051" max="2051" width="18.28515625" style="445" customWidth="1"/>
    <col min="2052" max="2052" width="18.85546875" style="445" customWidth="1"/>
    <col min="2053" max="2053" width="35" style="445" customWidth="1"/>
    <col min="2054" max="2054" width="8.7109375" style="445" customWidth="1"/>
    <col min="2055" max="2055" width="18.42578125" style="445" customWidth="1"/>
    <col min="2056" max="2056" width="18.28515625" style="445" customWidth="1"/>
    <col min="2057" max="2057" width="20.85546875" style="445" customWidth="1"/>
    <col min="2058" max="2058" width="23.42578125" style="445" bestFit="1" customWidth="1"/>
    <col min="2059" max="2059" width="11.42578125" style="445"/>
    <col min="2060" max="2060" width="21" style="445" customWidth="1"/>
    <col min="2061" max="2061" width="17.140625" style="445" bestFit="1" customWidth="1"/>
    <col min="2062" max="2062" width="18.42578125" style="445" bestFit="1" customWidth="1"/>
    <col min="2063" max="2063" width="15.5703125" style="445" bestFit="1" customWidth="1"/>
    <col min="2064" max="2304" width="11.42578125" style="445"/>
    <col min="2305" max="2305" width="33.28515625" style="445" customWidth="1"/>
    <col min="2306" max="2306" width="8.5703125" style="445" customWidth="1"/>
    <col min="2307" max="2307" width="18.28515625" style="445" customWidth="1"/>
    <col min="2308" max="2308" width="18.85546875" style="445" customWidth="1"/>
    <col min="2309" max="2309" width="35" style="445" customWidth="1"/>
    <col min="2310" max="2310" width="8.7109375" style="445" customWidth="1"/>
    <col min="2311" max="2311" width="18.42578125" style="445" customWidth="1"/>
    <col min="2312" max="2312" width="18.28515625" style="445" customWidth="1"/>
    <col min="2313" max="2313" width="20.85546875" style="445" customWidth="1"/>
    <col min="2314" max="2314" width="23.42578125" style="445" bestFit="1" customWidth="1"/>
    <col min="2315" max="2315" width="11.42578125" style="445"/>
    <col min="2316" max="2316" width="21" style="445" customWidth="1"/>
    <col min="2317" max="2317" width="17.140625" style="445" bestFit="1" customWidth="1"/>
    <col min="2318" max="2318" width="18.42578125" style="445" bestFit="1" customWidth="1"/>
    <col min="2319" max="2319" width="15.5703125" style="445" bestFit="1" customWidth="1"/>
    <col min="2320" max="2560" width="11.42578125" style="445"/>
    <col min="2561" max="2561" width="33.28515625" style="445" customWidth="1"/>
    <col min="2562" max="2562" width="8.5703125" style="445" customWidth="1"/>
    <col min="2563" max="2563" width="18.28515625" style="445" customWidth="1"/>
    <col min="2564" max="2564" width="18.85546875" style="445" customWidth="1"/>
    <col min="2565" max="2565" width="35" style="445" customWidth="1"/>
    <col min="2566" max="2566" width="8.7109375" style="445" customWidth="1"/>
    <col min="2567" max="2567" width="18.42578125" style="445" customWidth="1"/>
    <col min="2568" max="2568" width="18.28515625" style="445" customWidth="1"/>
    <col min="2569" max="2569" width="20.85546875" style="445" customWidth="1"/>
    <col min="2570" max="2570" width="23.42578125" style="445" bestFit="1" customWidth="1"/>
    <col min="2571" max="2571" width="11.42578125" style="445"/>
    <col min="2572" max="2572" width="21" style="445" customWidth="1"/>
    <col min="2573" max="2573" width="17.140625" style="445" bestFit="1" customWidth="1"/>
    <col min="2574" max="2574" width="18.42578125" style="445" bestFit="1" customWidth="1"/>
    <col min="2575" max="2575" width="15.5703125" style="445" bestFit="1" customWidth="1"/>
    <col min="2576" max="2816" width="11.42578125" style="445"/>
    <col min="2817" max="2817" width="33.28515625" style="445" customWidth="1"/>
    <col min="2818" max="2818" width="8.5703125" style="445" customWidth="1"/>
    <col min="2819" max="2819" width="18.28515625" style="445" customWidth="1"/>
    <col min="2820" max="2820" width="18.85546875" style="445" customWidth="1"/>
    <col min="2821" max="2821" width="35" style="445" customWidth="1"/>
    <col min="2822" max="2822" width="8.7109375" style="445" customWidth="1"/>
    <col min="2823" max="2823" width="18.42578125" style="445" customWidth="1"/>
    <col min="2824" max="2824" width="18.28515625" style="445" customWidth="1"/>
    <col min="2825" max="2825" width="20.85546875" style="445" customWidth="1"/>
    <col min="2826" max="2826" width="23.42578125" style="445" bestFit="1" customWidth="1"/>
    <col min="2827" max="2827" width="11.42578125" style="445"/>
    <col min="2828" max="2828" width="21" style="445" customWidth="1"/>
    <col min="2829" max="2829" width="17.140625" style="445" bestFit="1" customWidth="1"/>
    <col min="2830" max="2830" width="18.42578125" style="445" bestFit="1" customWidth="1"/>
    <col min="2831" max="2831" width="15.5703125" style="445" bestFit="1" customWidth="1"/>
    <col min="2832" max="3072" width="11.42578125" style="445"/>
    <col min="3073" max="3073" width="33.28515625" style="445" customWidth="1"/>
    <col min="3074" max="3074" width="8.5703125" style="445" customWidth="1"/>
    <col min="3075" max="3075" width="18.28515625" style="445" customWidth="1"/>
    <col min="3076" max="3076" width="18.85546875" style="445" customWidth="1"/>
    <col min="3077" max="3077" width="35" style="445" customWidth="1"/>
    <col min="3078" max="3078" width="8.7109375" style="445" customWidth="1"/>
    <col min="3079" max="3079" width="18.42578125" style="445" customWidth="1"/>
    <col min="3080" max="3080" width="18.28515625" style="445" customWidth="1"/>
    <col min="3081" max="3081" width="20.85546875" style="445" customWidth="1"/>
    <col min="3082" max="3082" width="23.42578125" style="445" bestFit="1" customWidth="1"/>
    <col min="3083" max="3083" width="11.42578125" style="445"/>
    <col min="3084" max="3084" width="21" style="445" customWidth="1"/>
    <col min="3085" max="3085" width="17.140625" style="445" bestFit="1" customWidth="1"/>
    <col min="3086" max="3086" width="18.42578125" style="445" bestFit="1" customWidth="1"/>
    <col min="3087" max="3087" width="15.5703125" style="445" bestFit="1" customWidth="1"/>
    <col min="3088" max="3328" width="11.42578125" style="445"/>
    <col min="3329" max="3329" width="33.28515625" style="445" customWidth="1"/>
    <col min="3330" max="3330" width="8.5703125" style="445" customWidth="1"/>
    <col min="3331" max="3331" width="18.28515625" style="445" customWidth="1"/>
    <col min="3332" max="3332" width="18.85546875" style="445" customWidth="1"/>
    <col min="3333" max="3333" width="35" style="445" customWidth="1"/>
    <col min="3334" max="3334" width="8.7109375" style="445" customWidth="1"/>
    <col min="3335" max="3335" width="18.42578125" style="445" customWidth="1"/>
    <col min="3336" max="3336" width="18.28515625" style="445" customWidth="1"/>
    <col min="3337" max="3337" width="20.85546875" style="445" customWidth="1"/>
    <col min="3338" max="3338" width="23.42578125" style="445" bestFit="1" customWidth="1"/>
    <col min="3339" max="3339" width="11.42578125" style="445"/>
    <col min="3340" max="3340" width="21" style="445" customWidth="1"/>
    <col min="3341" max="3341" width="17.140625" style="445" bestFit="1" customWidth="1"/>
    <col min="3342" max="3342" width="18.42578125" style="445" bestFit="1" customWidth="1"/>
    <col min="3343" max="3343" width="15.5703125" style="445" bestFit="1" customWidth="1"/>
    <col min="3344" max="3584" width="11.42578125" style="445"/>
    <col min="3585" max="3585" width="33.28515625" style="445" customWidth="1"/>
    <col min="3586" max="3586" width="8.5703125" style="445" customWidth="1"/>
    <col min="3587" max="3587" width="18.28515625" style="445" customWidth="1"/>
    <col min="3588" max="3588" width="18.85546875" style="445" customWidth="1"/>
    <col min="3589" max="3589" width="35" style="445" customWidth="1"/>
    <col min="3590" max="3590" width="8.7109375" style="445" customWidth="1"/>
    <col min="3591" max="3591" width="18.42578125" style="445" customWidth="1"/>
    <col min="3592" max="3592" width="18.28515625" style="445" customWidth="1"/>
    <col min="3593" max="3593" width="20.85546875" style="445" customWidth="1"/>
    <col min="3594" max="3594" width="23.42578125" style="445" bestFit="1" customWidth="1"/>
    <col min="3595" max="3595" width="11.42578125" style="445"/>
    <col min="3596" max="3596" width="21" style="445" customWidth="1"/>
    <col min="3597" max="3597" width="17.140625" style="445" bestFit="1" customWidth="1"/>
    <col min="3598" max="3598" width="18.42578125" style="445" bestFit="1" customWidth="1"/>
    <col min="3599" max="3599" width="15.5703125" style="445" bestFit="1" customWidth="1"/>
    <col min="3600" max="3840" width="11.42578125" style="445"/>
    <col min="3841" max="3841" width="33.28515625" style="445" customWidth="1"/>
    <col min="3842" max="3842" width="8.5703125" style="445" customWidth="1"/>
    <col min="3843" max="3843" width="18.28515625" style="445" customWidth="1"/>
    <col min="3844" max="3844" width="18.85546875" style="445" customWidth="1"/>
    <col min="3845" max="3845" width="35" style="445" customWidth="1"/>
    <col min="3846" max="3846" width="8.7109375" style="445" customWidth="1"/>
    <col min="3847" max="3847" width="18.42578125" style="445" customWidth="1"/>
    <col min="3848" max="3848" width="18.28515625" style="445" customWidth="1"/>
    <col min="3849" max="3849" width="20.85546875" style="445" customWidth="1"/>
    <col min="3850" max="3850" width="23.42578125" style="445" bestFit="1" customWidth="1"/>
    <col min="3851" max="3851" width="11.42578125" style="445"/>
    <col min="3852" max="3852" width="21" style="445" customWidth="1"/>
    <col min="3853" max="3853" width="17.140625" style="445" bestFit="1" customWidth="1"/>
    <col min="3854" max="3854" width="18.42578125" style="445" bestFit="1" customWidth="1"/>
    <col min="3855" max="3855" width="15.5703125" style="445" bestFit="1" customWidth="1"/>
    <col min="3856" max="4096" width="11.42578125" style="445"/>
    <col min="4097" max="4097" width="33.28515625" style="445" customWidth="1"/>
    <col min="4098" max="4098" width="8.5703125" style="445" customWidth="1"/>
    <col min="4099" max="4099" width="18.28515625" style="445" customWidth="1"/>
    <col min="4100" max="4100" width="18.85546875" style="445" customWidth="1"/>
    <col min="4101" max="4101" width="35" style="445" customWidth="1"/>
    <col min="4102" max="4102" width="8.7109375" style="445" customWidth="1"/>
    <col min="4103" max="4103" width="18.42578125" style="445" customWidth="1"/>
    <col min="4104" max="4104" width="18.28515625" style="445" customWidth="1"/>
    <col min="4105" max="4105" width="20.85546875" style="445" customWidth="1"/>
    <col min="4106" max="4106" width="23.42578125" style="445" bestFit="1" customWidth="1"/>
    <col min="4107" max="4107" width="11.42578125" style="445"/>
    <col min="4108" max="4108" width="21" style="445" customWidth="1"/>
    <col min="4109" max="4109" width="17.140625" style="445" bestFit="1" customWidth="1"/>
    <col min="4110" max="4110" width="18.42578125" style="445" bestFit="1" customWidth="1"/>
    <col min="4111" max="4111" width="15.5703125" style="445" bestFit="1" customWidth="1"/>
    <col min="4112" max="4352" width="11.42578125" style="445"/>
    <col min="4353" max="4353" width="33.28515625" style="445" customWidth="1"/>
    <col min="4354" max="4354" width="8.5703125" style="445" customWidth="1"/>
    <col min="4355" max="4355" width="18.28515625" style="445" customWidth="1"/>
    <col min="4356" max="4356" width="18.85546875" style="445" customWidth="1"/>
    <col min="4357" max="4357" width="35" style="445" customWidth="1"/>
    <col min="4358" max="4358" width="8.7109375" style="445" customWidth="1"/>
    <col min="4359" max="4359" width="18.42578125" style="445" customWidth="1"/>
    <col min="4360" max="4360" width="18.28515625" style="445" customWidth="1"/>
    <col min="4361" max="4361" width="20.85546875" style="445" customWidth="1"/>
    <col min="4362" max="4362" width="23.42578125" style="445" bestFit="1" customWidth="1"/>
    <col min="4363" max="4363" width="11.42578125" style="445"/>
    <col min="4364" max="4364" width="21" style="445" customWidth="1"/>
    <col min="4365" max="4365" width="17.140625" style="445" bestFit="1" customWidth="1"/>
    <col min="4366" max="4366" width="18.42578125" style="445" bestFit="1" customWidth="1"/>
    <col min="4367" max="4367" width="15.5703125" style="445" bestFit="1" customWidth="1"/>
    <col min="4368" max="4608" width="11.42578125" style="445"/>
    <col min="4609" max="4609" width="33.28515625" style="445" customWidth="1"/>
    <col min="4610" max="4610" width="8.5703125" style="445" customWidth="1"/>
    <col min="4611" max="4611" width="18.28515625" style="445" customWidth="1"/>
    <col min="4612" max="4612" width="18.85546875" style="445" customWidth="1"/>
    <col min="4613" max="4613" width="35" style="445" customWidth="1"/>
    <col min="4614" max="4614" width="8.7109375" style="445" customWidth="1"/>
    <col min="4615" max="4615" width="18.42578125" style="445" customWidth="1"/>
    <col min="4616" max="4616" width="18.28515625" style="445" customWidth="1"/>
    <col min="4617" max="4617" width="20.85546875" style="445" customWidth="1"/>
    <col min="4618" max="4618" width="23.42578125" style="445" bestFit="1" customWidth="1"/>
    <col min="4619" max="4619" width="11.42578125" style="445"/>
    <col min="4620" max="4620" width="21" style="445" customWidth="1"/>
    <col min="4621" max="4621" width="17.140625" style="445" bestFit="1" customWidth="1"/>
    <col min="4622" max="4622" width="18.42578125" style="445" bestFit="1" customWidth="1"/>
    <col min="4623" max="4623" width="15.5703125" style="445" bestFit="1" customWidth="1"/>
    <col min="4624" max="4864" width="11.42578125" style="445"/>
    <col min="4865" max="4865" width="33.28515625" style="445" customWidth="1"/>
    <col min="4866" max="4866" width="8.5703125" style="445" customWidth="1"/>
    <col min="4867" max="4867" width="18.28515625" style="445" customWidth="1"/>
    <col min="4868" max="4868" width="18.85546875" style="445" customWidth="1"/>
    <col min="4869" max="4869" width="35" style="445" customWidth="1"/>
    <col min="4870" max="4870" width="8.7109375" style="445" customWidth="1"/>
    <col min="4871" max="4871" width="18.42578125" style="445" customWidth="1"/>
    <col min="4872" max="4872" width="18.28515625" style="445" customWidth="1"/>
    <col min="4873" max="4873" width="20.85546875" style="445" customWidth="1"/>
    <col min="4874" max="4874" width="23.42578125" style="445" bestFit="1" customWidth="1"/>
    <col min="4875" max="4875" width="11.42578125" style="445"/>
    <col min="4876" max="4876" width="21" style="445" customWidth="1"/>
    <col min="4877" max="4877" width="17.140625" style="445" bestFit="1" customWidth="1"/>
    <col min="4878" max="4878" width="18.42578125" style="445" bestFit="1" customWidth="1"/>
    <col min="4879" max="4879" width="15.5703125" style="445" bestFit="1" customWidth="1"/>
    <col min="4880" max="5120" width="11.42578125" style="445"/>
    <col min="5121" max="5121" width="33.28515625" style="445" customWidth="1"/>
    <col min="5122" max="5122" width="8.5703125" style="445" customWidth="1"/>
    <col min="5123" max="5123" width="18.28515625" style="445" customWidth="1"/>
    <col min="5124" max="5124" width="18.85546875" style="445" customWidth="1"/>
    <col min="5125" max="5125" width="35" style="445" customWidth="1"/>
    <col min="5126" max="5126" width="8.7109375" style="445" customWidth="1"/>
    <col min="5127" max="5127" width="18.42578125" style="445" customWidth="1"/>
    <col min="5128" max="5128" width="18.28515625" style="445" customWidth="1"/>
    <col min="5129" max="5129" width="20.85546875" style="445" customWidth="1"/>
    <col min="5130" max="5130" width="23.42578125" style="445" bestFit="1" customWidth="1"/>
    <col min="5131" max="5131" width="11.42578125" style="445"/>
    <col min="5132" max="5132" width="21" style="445" customWidth="1"/>
    <col min="5133" max="5133" width="17.140625" style="445" bestFit="1" customWidth="1"/>
    <col min="5134" max="5134" width="18.42578125" style="445" bestFit="1" customWidth="1"/>
    <col min="5135" max="5135" width="15.5703125" style="445" bestFit="1" customWidth="1"/>
    <col min="5136" max="5376" width="11.42578125" style="445"/>
    <col min="5377" max="5377" width="33.28515625" style="445" customWidth="1"/>
    <col min="5378" max="5378" width="8.5703125" style="445" customWidth="1"/>
    <col min="5379" max="5379" width="18.28515625" style="445" customWidth="1"/>
    <col min="5380" max="5380" width="18.85546875" style="445" customWidth="1"/>
    <col min="5381" max="5381" width="35" style="445" customWidth="1"/>
    <col min="5382" max="5382" width="8.7109375" style="445" customWidth="1"/>
    <col min="5383" max="5383" width="18.42578125" style="445" customWidth="1"/>
    <col min="5384" max="5384" width="18.28515625" style="445" customWidth="1"/>
    <col min="5385" max="5385" width="20.85546875" style="445" customWidth="1"/>
    <col min="5386" max="5386" width="23.42578125" style="445" bestFit="1" customWidth="1"/>
    <col min="5387" max="5387" width="11.42578125" style="445"/>
    <col min="5388" max="5388" width="21" style="445" customWidth="1"/>
    <col min="5389" max="5389" width="17.140625" style="445" bestFit="1" customWidth="1"/>
    <col min="5390" max="5390" width="18.42578125" style="445" bestFit="1" customWidth="1"/>
    <col min="5391" max="5391" width="15.5703125" style="445" bestFit="1" customWidth="1"/>
    <col min="5392" max="5632" width="11.42578125" style="445"/>
    <col min="5633" max="5633" width="33.28515625" style="445" customWidth="1"/>
    <col min="5634" max="5634" width="8.5703125" style="445" customWidth="1"/>
    <col min="5635" max="5635" width="18.28515625" style="445" customWidth="1"/>
    <col min="5636" max="5636" width="18.85546875" style="445" customWidth="1"/>
    <col min="5637" max="5637" width="35" style="445" customWidth="1"/>
    <col min="5638" max="5638" width="8.7109375" style="445" customWidth="1"/>
    <col min="5639" max="5639" width="18.42578125" style="445" customWidth="1"/>
    <col min="5640" max="5640" width="18.28515625" style="445" customWidth="1"/>
    <col min="5641" max="5641" width="20.85546875" style="445" customWidth="1"/>
    <col min="5642" max="5642" width="23.42578125" style="445" bestFit="1" customWidth="1"/>
    <col min="5643" max="5643" width="11.42578125" style="445"/>
    <col min="5644" max="5644" width="21" style="445" customWidth="1"/>
    <col min="5645" max="5645" width="17.140625" style="445" bestFit="1" customWidth="1"/>
    <col min="5646" max="5646" width="18.42578125" style="445" bestFit="1" customWidth="1"/>
    <col min="5647" max="5647" width="15.5703125" style="445" bestFit="1" customWidth="1"/>
    <col min="5648" max="5888" width="11.42578125" style="445"/>
    <col min="5889" max="5889" width="33.28515625" style="445" customWidth="1"/>
    <col min="5890" max="5890" width="8.5703125" style="445" customWidth="1"/>
    <col min="5891" max="5891" width="18.28515625" style="445" customWidth="1"/>
    <col min="5892" max="5892" width="18.85546875" style="445" customWidth="1"/>
    <col min="5893" max="5893" width="35" style="445" customWidth="1"/>
    <col min="5894" max="5894" width="8.7109375" style="445" customWidth="1"/>
    <col min="5895" max="5895" width="18.42578125" style="445" customWidth="1"/>
    <col min="5896" max="5896" width="18.28515625" style="445" customWidth="1"/>
    <col min="5897" max="5897" width="20.85546875" style="445" customWidth="1"/>
    <col min="5898" max="5898" width="23.42578125" style="445" bestFit="1" customWidth="1"/>
    <col min="5899" max="5899" width="11.42578125" style="445"/>
    <col min="5900" max="5900" width="21" style="445" customWidth="1"/>
    <col min="5901" max="5901" width="17.140625" style="445" bestFit="1" customWidth="1"/>
    <col min="5902" max="5902" width="18.42578125" style="445" bestFit="1" customWidth="1"/>
    <col min="5903" max="5903" width="15.5703125" style="445" bestFit="1" customWidth="1"/>
    <col min="5904" max="6144" width="11.42578125" style="445"/>
    <col min="6145" max="6145" width="33.28515625" style="445" customWidth="1"/>
    <col min="6146" max="6146" width="8.5703125" style="445" customWidth="1"/>
    <col min="6147" max="6147" width="18.28515625" style="445" customWidth="1"/>
    <col min="6148" max="6148" width="18.85546875" style="445" customWidth="1"/>
    <col min="6149" max="6149" width="35" style="445" customWidth="1"/>
    <col min="6150" max="6150" width="8.7109375" style="445" customWidth="1"/>
    <col min="6151" max="6151" width="18.42578125" style="445" customWidth="1"/>
    <col min="6152" max="6152" width="18.28515625" style="445" customWidth="1"/>
    <col min="6153" max="6153" width="20.85546875" style="445" customWidth="1"/>
    <col min="6154" max="6154" width="23.42578125" style="445" bestFit="1" customWidth="1"/>
    <col min="6155" max="6155" width="11.42578125" style="445"/>
    <col min="6156" max="6156" width="21" style="445" customWidth="1"/>
    <col min="6157" max="6157" width="17.140625" style="445" bestFit="1" customWidth="1"/>
    <col min="6158" max="6158" width="18.42578125" style="445" bestFit="1" customWidth="1"/>
    <col min="6159" max="6159" width="15.5703125" style="445" bestFit="1" customWidth="1"/>
    <col min="6160" max="6400" width="11.42578125" style="445"/>
    <col min="6401" max="6401" width="33.28515625" style="445" customWidth="1"/>
    <col min="6402" max="6402" width="8.5703125" style="445" customWidth="1"/>
    <col min="6403" max="6403" width="18.28515625" style="445" customWidth="1"/>
    <col min="6404" max="6404" width="18.85546875" style="445" customWidth="1"/>
    <col min="6405" max="6405" width="35" style="445" customWidth="1"/>
    <col min="6406" max="6406" width="8.7109375" style="445" customWidth="1"/>
    <col min="6407" max="6407" width="18.42578125" style="445" customWidth="1"/>
    <col min="6408" max="6408" width="18.28515625" style="445" customWidth="1"/>
    <col min="6409" max="6409" width="20.85546875" style="445" customWidth="1"/>
    <col min="6410" max="6410" width="23.42578125" style="445" bestFit="1" customWidth="1"/>
    <col min="6411" max="6411" width="11.42578125" style="445"/>
    <col min="6412" max="6412" width="21" style="445" customWidth="1"/>
    <col min="6413" max="6413" width="17.140625" style="445" bestFit="1" customWidth="1"/>
    <col min="6414" max="6414" width="18.42578125" style="445" bestFit="1" customWidth="1"/>
    <col min="6415" max="6415" width="15.5703125" style="445" bestFit="1" customWidth="1"/>
    <col min="6416" max="6656" width="11.42578125" style="445"/>
    <col min="6657" max="6657" width="33.28515625" style="445" customWidth="1"/>
    <col min="6658" max="6658" width="8.5703125" style="445" customWidth="1"/>
    <col min="6659" max="6659" width="18.28515625" style="445" customWidth="1"/>
    <col min="6660" max="6660" width="18.85546875" style="445" customWidth="1"/>
    <col min="6661" max="6661" width="35" style="445" customWidth="1"/>
    <col min="6662" max="6662" width="8.7109375" style="445" customWidth="1"/>
    <col min="6663" max="6663" width="18.42578125" style="445" customWidth="1"/>
    <col min="6664" max="6664" width="18.28515625" style="445" customWidth="1"/>
    <col min="6665" max="6665" width="20.85546875" style="445" customWidth="1"/>
    <col min="6666" max="6666" width="23.42578125" style="445" bestFit="1" customWidth="1"/>
    <col min="6667" max="6667" width="11.42578125" style="445"/>
    <col min="6668" max="6668" width="21" style="445" customWidth="1"/>
    <col min="6669" max="6669" width="17.140625" style="445" bestFit="1" customWidth="1"/>
    <col min="6670" max="6670" width="18.42578125" style="445" bestFit="1" customWidth="1"/>
    <col min="6671" max="6671" width="15.5703125" style="445" bestFit="1" customWidth="1"/>
    <col min="6672" max="6912" width="11.42578125" style="445"/>
    <col min="6913" max="6913" width="33.28515625" style="445" customWidth="1"/>
    <col min="6914" max="6914" width="8.5703125" style="445" customWidth="1"/>
    <col min="6915" max="6915" width="18.28515625" style="445" customWidth="1"/>
    <col min="6916" max="6916" width="18.85546875" style="445" customWidth="1"/>
    <col min="6917" max="6917" width="35" style="445" customWidth="1"/>
    <col min="6918" max="6918" width="8.7109375" style="445" customWidth="1"/>
    <col min="6919" max="6919" width="18.42578125" style="445" customWidth="1"/>
    <col min="6920" max="6920" width="18.28515625" style="445" customWidth="1"/>
    <col min="6921" max="6921" width="20.85546875" style="445" customWidth="1"/>
    <col min="6922" max="6922" width="23.42578125" style="445" bestFit="1" customWidth="1"/>
    <col min="6923" max="6923" width="11.42578125" style="445"/>
    <col min="6924" max="6924" width="21" style="445" customWidth="1"/>
    <col min="6925" max="6925" width="17.140625" style="445" bestFit="1" customWidth="1"/>
    <col min="6926" max="6926" width="18.42578125" style="445" bestFit="1" customWidth="1"/>
    <col min="6927" max="6927" width="15.5703125" style="445" bestFit="1" customWidth="1"/>
    <col min="6928" max="7168" width="11.42578125" style="445"/>
    <col min="7169" max="7169" width="33.28515625" style="445" customWidth="1"/>
    <col min="7170" max="7170" width="8.5703125" style="445" customWidth="1"/>
    <col min="7171" max="7171" width="18.28515625" style="445" customWidth="1"/>
    <col min="7172" max="7172" width="18.85546875" style="445" customWidth="1"/>
    <col min="7173" max="7173" width="35" style="445" customWidth="1"/>
    <col min="7174" max="7174" width="8.7109375" style="445" customWidth="1"/>
    <col min="7175" max="7175" width="18.42578125" style="445" customWidth="1"/>
    <col min="7176" max="7176" width="18.28515625" style="445" customWidth="1"/>
    <col min="7177" max="7177" width="20.85546875" style="445" customWidth="1"/>
    <col min="7178" max="7178" width="23.42578125" style="445" bestFit="1" customWidth="1"/>
    <col min="7179" max="7179" width="11.42578125" style="445"/>
    <col min="7180" max="7180" width="21" style="445" customWidth="1"/>
    <col min="7181" max="7181" width="17.140625" style="445" bestFit="1" customWidth="1"/>
    <col min="7182" max="7182" width="18.42578125" style="445" bestFit="1" customWidth="1"/>
    <col min="7183" max="7183" width="15.5703125" style="445" bestFit="1" customWidth="1"/>
    <col min="7184" max="7424" width="11.42578125" style="445"/>
    <col min="7425" max="7425" width="33.28515625" style="445" customWidth="1"/>
    <col min="7426" max="7426" width="8.5703125" style="445" customWidth="1"/>
    <col min="7427" max="7427" width="18.28515625" style="445" customWidth="1"/>
    <col min="7428" max="7428" width="18.85546875" style="445" customWidth="1"/>
    <col min="7429" max="7429" width="35" style="445" customWidth="1"/>
    <col min="7430" max="7430" width="8.7109375" style="445" customWidth="1"/>
    <col min="7431" max="7431" width="18.42578125" style="445" customWidth="1"/>
    <col min="7432" max="7432" width="18.28515625" style="445" customWidth="1"/>
    <col min="7433" max="7433" width="20.85546875" style="445" customWidth="1"/>
    <col min="7434" max="7434" width="23.42578125" style="445" bestFit="1" customWidth="1"/>
    <col min="7435" max="7435" width="11.42578125" style="445"/>
    <col min="7436" max="7436" width="21" style="445" customWidth="1"/>
    <col min="7437" max="7437" width="17.140625" style="445" bestFit="1" customWidth="1"/>
    <col min="7438" max="7438" width="18.42578125" style="445" bestFit="1" customWidth="1"/>
    <col min="7439" max="7439" width="15.5703125" style="445" bestFit="1" customWidth="1"/>
    <col min="7440" max="7680" width="11.42578125" style="445"/>
    <col min="7681" max="7681" width="33.28515625" style="445" customWidth="1"/>
    <col min="7682" max="7682" width="8.5703125" style="445" customWidth="1"/>
    <col min="7683" max="7683" width="18.28515625" style="445" customWidth="1"/>
    <col min="7684" max="7684" width="18.85546875" style="445" customWidth="1"/>
    <col min="7685" max="7685" width="35" style="445" customWidth="1"/>
    <col min="7686" max="7686" width="8.7109375" style="445" customWidth="1"/>
    <col min="7687" max="7687" width="18.42578125" style="445" customWidth="1"/>
    <col min="7688" max="7688" width="18.28515625" style="445" customWidth="1"/>
    <col min="7689" max="7689" width="20.85546875" style="445" customWidth="1"/>
    <col min="7690" max="7690" width="23.42578125" style="445" bestFit="1" customWidth="1"/>
    <col min="7691" max="7691" width="11.42578125" style="445"/>
    <col min="7692" max="7692" width="21" style="445" customWidth="1"/>
    <col min="7693" max="7693" width="17.140625" style="445" bestFit="1" customWidth="1"/>
    <col min="7694" max="7694" width="18.42578125" style="445" bestFit="1" customWidth="1"/>
    <col min="7695" max="7695" width="15.5703125" style="445" bestFit="1" customWidth="1"/>
    <col min="7696" max="7936" width="11.42578125" style="445"/>
    <col min="7937" max="7937" width="33.28515625" style="445" customWidth="1"/>
    <col min="7938" max="7938" width="8.5703125" style="445" customWidth="1"/>
    <col min="7939" max="7939" width="18.28515625" style="445" customWidth="1"/>
    <col min="7940" max="7940" width="18.85546875" style="445" customWidth="1"/>
    <col min="7941" max="7941" width="35" style="445" customWidth="1"/>
    <col min="7942" max="7942" width="8.7109375" style="445" customWidth="1"/>
    <col min="7943" max="7943" width="18.42578125" style="445" customWidth="1"/>
    <col min="7944" max="7944" width="18.28515625" style="445" customWidth="1"/>
    <col min="7945" max="7945" width="20.85546875" style="445" customWidth="1"/>
    <col min="7946" max="7946" width="23.42578125" style="445" bestFit="1" customWidth="1"/>
    <col min="7947" max="7947" width="11.42578125" style="445"/>
    <col min="7948" max="7948" width="21" style="445" customWidth="1"/>
    <col min="7949" max="7949" width="17.140625" style="445" bestFit="1" customWidth="1"/>
    <col min="7950" max="7950" width="18.42578125" style="445" bestFit="1" customWidth="1"/>
    <col min="7951" max="7951" width="15.5703125" style="445" bestFit="1" customWidth="1"/>
    <col min="7952" max="8192" width="11.42578125" style="445"/>
    <col min="8193" max="8193" width="33.28515625" style="445" customWidth="1"/>
    <col min="8194" max="8194" width="8.5703125" style="445" customWidth="1"/>
    <col min="8195" max="8195" width="18.28515625" style="445" customWidth="1"/>
    <col min="8196" max="8196" width="18.85546875" style="445" customWidth="1"/>
    <col min="8197" max="8197" width="35" style="445" customWidth="1"/>
    <col min="8198" max="8198" width="8.7109375" style="445" customWidth="1"/>
    <col min="8199" max="8199" width="18.42578125" style="445" customWidth="1"/>
    <col min="8200" max="8200" width="18.28515625" style="445" customWidth="1"/>
    <col min="8201" max="8201" width="20.85546875" style="445" customWidth="1"/>
    <col min="8202" max="8202" width="23.42578125" style="445" bestFit="1" customWidth="1"/>
    <col min="8203" max="8203" width="11.42578125" style="445"/>
    <col min="8204" max="8204" width="21" style="445" customWidth="1"/>
    <col min="8205" max="8205" width="17.140625" style="445" bestFit="1" customWidth="1"/>
    <col min="8206" max="8206" width="18.42578125" style="445" bestFit="1" customWidth="1"/>
    <col min="8207" max="8207" width="15.5703125" style="445" bestFit="1" customWidth="1"/>
    <col min="8208" max="8448" width="11.42578125" style="445"/>
    <col min="8449" max="8449" width="33.28515625" style="445" customWidth="1"/>
    <col min="8450" max="8450" width="8.5703125" style="445" customWidth="1"/>
    <col min="8451" max="8451" width="18.28515625" style="445" customWidth="1"/>
    <col min="8452" max="8452" width="18.85546875" style="445" customWidth="1"/>
    <col min="8453" max="8453" width="35" style="445" customWidth="1"/>
    <col min="8454" max="8454" width="8.7109375" style="445" customWidth="1"/>
    <col min="8455" max="8455" width="18.42578125" style="445" customWidth="1"/>
    <col min="8456" max="8456" width="18.28515625" style="445" customWidth="1"/>
    <col min="8457" max="8457" width="20.85546875" style="445" customWidth="1"/>
    <col min="8458" max="8458" width="23.42578125" style="445" bestFit="1" customWidth="1"/>
    <col min="8459" max="8459" width="11.42578125" style="445"/>
    <col min="8460" max="8460" width="21" style="445" customWidth="1"/>
    <col min="8461" max="8461" width="17.140625" style="445" bestFit="1" customWidth="1"/>
    <col min="8462" max="8462" width="18.42578125" style="445" bestFit="1" customWidth="1"/>
    <col min="8463" max="8463" width="15.5703125" style="445" bestFit="1" customWidth="1"/>
    <col min="8464" max="8704" width="11.42578125" style="445"/>
    <col min="8705" max="8705" width="33.28515625" style="445" customWidth="1"/>
    <col min="8706" max="8706" width="8.5703125" style="445" customWidth="1"/>
    <col min="8707" max="8707" width="18.28515625" style="445" customWidth="1"/>
    <col min="8708" max="8708" width="18.85546875" style="445" customWidth="1"/>
    <col min="8709" max="8709" width="35" style="445" customWidth="1"/>
    <col min="8710" max="8710" width="8.7109375" style="445" customWidth="1"/>
    <col min="8711" max="8711" width="18.42578125" style="445" customWidth="1"/>
    <col min="8712" max="8712" width="18.28515625" style="445" customWidth="1"/>
    <col min="8713" max="8713" width="20.85546875" style="445" customWidth="1"/>
    <col min="8714" max="8714" width="23.42578125" style="445" bestFit="1" customWidth="1"/>
    <col min="8715" max="8715" width="11.42578125" style="445"/>
    <col min="8716" max="8716" width="21" style="445" customWidth="1"/>
    <col min="8717" max="8717" width="17.140625" style="445" bestFit="1" customWidth="1"/>
    <col min="8718" max="8718" width="18.42578125" style="445" bestFit="1" customWidth="1"/>
    <col min="8719" max="8719" width="15.5703125" style="445" bestFit="1" customWidth="1"/>
    <col min="8720" max="8960" width="11.42578125" style="445"/>
    <col min="8961" max="8961" width="33.28515625" style="445" customWidth="1"/>
    <col min="8962" max="8962" width="8.5703125" style="445" customWidth="1"/>
    <col min="8963" max="8963" width="18.28515625" style="445" customWidth="1"/>
    <col min="8964" max="8964" width="18.85546875" style="445" customWidth="1"/>
    <col min="8965" max="8965" width="35" style="445" customWidth="1"/>
    <col min="8966" max="8966" width="8.7109375" style="445" customWidth="1"/>
    <col min="8967" max="8967" width="18.42578125" style="445" customWidth="1"/>
    <col min="8968" max="8968" width="18.28515625" style="445" customWidth="1"/>
    <col min="8969" max="8969" width="20.85546875" style="445" customWidth="1"/>
    <col min="8970" max="8970" width="23.42578125" style="445" bestFit="1" customWidth="1"/>
    <col min="8971" max="8971" width="11.42578125" style="445"/>
    <col min="8972" max="8972" width="21" style="445" customWidth="1"/>
    <col min="8973" max="8973" width="17.140625" style="445" bestFit="1" customWidth="1"/>
    <col min="8974" max="8974" width="18.42578125" style="445" bestFit="1" customWidth="1"/>
    <col min="8975" max="8975" width="15.5703125" style="445" bestFit="1" customWidth="1"/>
    <col min="8976" max="9216" width="11.42578125" style="445"/>
    <col min="9217" max="9217" width="33.28515625" style="445" customWidth="1"/>
    <col min="9218" max="9218" width="8.5703125" style="445" customWidth="1"/>
    <col min="9219" max="9219" width="18.28515625" style="445" customWidth="1"/>
    <col min="9220" max="9220" width="18.85546875" style="445" customWidth="1"/>
    <col min="9221" max="9221" width="35" style="445" customWidth="1"/>
    <col min="9222" max="9222" width="8.7109375" style="445" customWidth="1"/>
    <col min="9223" max="9223" width="18.42578125" style="445" customWidth="1"/>
    <col min="9224" max="9224" width="18.28515625" style="445" customWidth="1"/>
    <col min="9225" max="9225" width="20.85546875" style="445" customWidth="1"/>
    <col min="9226" max="9226" width="23.42578125" style="445" bestFit="1" customWidth="1"/>
    <col min="9227" max="9227" width="11.42578125" style="445"/>
    <col min="9228" max="9228" width="21" style="445" customWidth="1"/>
    <col min="9229" max="9229" width="17.140625" style="445" bestFit="1" customWidth="1"/>
    <col min="9230" max="9230" width="18.42578125" style="445" bestFit="1" customWidth="1"/>
    <col min="9231" max="9231" width="15.5703125" style="445" bestFit="1" customWidth="1"/>
    <col min="9232" max="9472" width="11.42578125" style="445"/>
    <col min="9473" max="9473" width="33.28515625" style="445" customWidth="1"/>
    <col min="9474" max="9474" width="8.5703125" style="445" customWidth="1"/>
    <col min="9475" max="9475" width="18.28515625" style="445" customWidth="1"/>
    <col min="9476" max="9476" width="18.85546875" style="445" customWidth="1"/>
    <col min="9477" max="9477" width="35" style="445" customWidth="1"/>
    <col min="9478" max="9478" width="8.7109375" style="445" customWidth="1"/>
    <col min="9479" max="9479" width="18.42578125" style="445" customWidth="1"/>
    <col min="9480" max="9480" width="18.28515625" style="445" customWidth="1"/>
    <col min="9481" max="9481" width="20.85546875" style="445" customWidth="1"/>
    <col min="9482" max="9482" width="23.42578125" style="445" bestFit="1" customWidth="1"/>
    <col min="9483" max="9483" width="11.42578125" style="445"/>
    <col min="9484" max="9484" width="21" style="445" customWidth="1"/>
    <col min="9485" max="9485" width="17.140625" style="445" bestFit="1" customWidth="1"/>
    <col min="9486" max="9486" width="18.42578125" style="445" bestFit="1" customWidth="1"/>
    <col min="9487" max="9487" width="15.5703125" style="445" bestFit="1" customWidth="1"/>
    <col min="9488" max="9728" width="11.42578125" style="445"/>
    <col min="9729" max="9729" width="33.28515625" style="445" customWidth="1"/>
    <col min="9730" max="9730" width="8.5703125" style="445" customWidth="1"/>
    <col min="9731" max="9731" width="18.28515625" style="445" customWidth="1"/>
    <col min="9732" max="9732" width="18.85546875" style="445" customWidth="1"/>
    <col min="9733" max="9733" width="35" style="445" customWidth="1"/>
    <col min="9734" max="9734" width="8.7109375" style="445" customWidth="1"/>
    <col min="9735" max="9735" width="18.42578125" style="445" customWidth="1"/>
    <col min="9736" max="9736" width="18.28515625" style="445" customWidth="1"/>
    <col min="9737" max="9737" width="20.85546875" style="445" customWidth="1"/>
    <col min="9738" max="9738" width="23.42578125" style="445" bestFit="1" customWidth="1"/>
    <col min="9739" max="9739" width="11.42578125" style="445"/>
    <col min="9740" max="9740" width="21" style="445" customWidth="1"/>
    <col min="9741" max="9741" width="17.140625" style="445" bestFit="1" customWidth="1"/>
    <col min="9742" max="9742" width="18.42578125" style="445" bestFit="1" customWidth="1"/>
    <col min="9743" max="9743" width="15.5703125" style="445" bestFit="1" customWidth="1"/>
    <col min="9744" max="9984" width="11.42578125" style="445"/>
    <col min="9985" max="9985" width="33.28515625" style="445" customWidth="1"/>
    <col min="9986" max="9986" width="8.5703125" style="445" customWidth="1"/>
    <col min="9987" max="9987" width="18.28515625" style="445" customWidth="1"/>
    <col min="9988" max="9988" width="18.85546875" style="445" customWidth="1"/>
    <col min="9989" max="9989" width="35" style="445" customWidth="1"/>
    <col min="9990" max="9990" width="8.7109375" style="445" customWidth="1"/>
    <col min="9991" max="9991" width="18.42578125" style="445" customWidth="1"/>
    <col min="9992" max="9992" width="18.28515625" style="445" customWidth="1"/>
    <col min="9993" max="9993" width="20.85546875" style="445" customWidth="1"/>
    <col min="9994" max="9994" width="23.42578125" style="445" bestFit="1" customWidth="1"/>
    <col min="9995" max="9995" width="11.42578125" style="445"/>
    <col min="9996" max="9996" width="21" style="445" customWidth="1"/>
    <col min="9997" max="9997" width="17.140625" style="445" bestFit="1" customWidth="1"/>
    <col min="9998" max="9998" width="18.42578125" style="445" bestFit="1" customWidth="1"/>
    <col min="9999" max="9999" width="15.5703125" style="445" bestFit="1" customWidth="1"/>
    <col min="10000" max="10240" width="11.42578125" style="445"/>
    <col min="10241" max="10241" width="33.28515625" style="445" customWidth="1"/>
    <col min="10242" max="10242" width="8.5703125" style="445" customWidth="1"/>
    <col min="10243" max="10243" width="18.28515625" style="445" customWidth="1"/>
    <col min="10244" max="10244" width="18.85546875" style="445" customWidth="1"/>
    <col min="10245" max="10245" width="35" style="445" customWidth="1"/>
    <col min="10246" max="10246" width="8.7109375" style="445" customWidth="1"/>
    <col min="10247" max="10247" width="18.42578125" style="445" customWidth="1"/>
    <col min="10248" max="10248" width="18.28515625" style="445" customWidth="1"/>
    <col min="10249" max="10249" width="20.85546875" style="445" customWidth="1"/>
    <col min="10250" max="10250" width="23.42578125" style="445" bestFit="1" customWidth="1"/>
    <col min="10251" max="10251" width="11.42578125" style="445"/>
    <col min="10252" max="10252" width="21" style="445" customWidth="1"/>
    <col min="10253" max="10253" width="17.140625" style="445" bestFit="1" customWidth="1"/>
    <col min="10254" max="10254" width="18.42578125" style="445" bestFit="1" customWidth="1"/>
    <col min="10255" max="10255" width="15.5703125" style="445" bestFit="1" customWidth="1"/>
    <col min="10256" max="10496" width="11.42578125" style="445"/>
    <col min="10497" max="10497" width="33.28515625" style="445" customWidth="1"/>
    <col min="10498" max="10498" width="8.5703125" style="445" customWidth="1"/>
    <col min="10499" max="10499" width="18.28515625" style="445" customWidth="1"/>
    <col min="10500" max="10500" width="18.85546875" style="445" customWidth="1"/>
    <col min="10501" max="10501" width="35" style="445" customWidth="1"/>
    <col min="10502" max="10502" width="8.7109375" style="445" customWidth="1"/>
    <col min="10503" max="10503" width="18.42578125" style="445" customWidth="1"/>
    <col min="10504" max="10504" width="18.28515625" style="445" customWidth="1"/>
    <col min="10505" max="10505" width="20.85546875" style="445" customWidth="1"/>
    <col min="10506" max="10506" width="23.42578125" style="445" bestFit="1" customWidth="1"/>
    <col min="10507" max="10507" width="11.42578125" style="445"/>
    <col min="10508" max="10508" width="21" style="445" customWidth="1"/>
    <col min="10509" max="10509" width="17.140625" style="445" bestFit="1" customWidth="1"/>
    <col min="10510" max="10510" width="18.42578125" style="445" bestFit="1" customWidth="1"/>
    <col min="10511" max="10511" width="15.5703125" style="445" bestFit="1" customWidth="1"/>
    <col min="10512" max="10752" width="11.42578125" style="445"/>
    <col min="10753" max="10753" width="33.28515625" style="445" customWidth="1"/>
    <col min="10754" max="10754" width="8.5703125" style="445" customWidth="1"/>
    <col min="10755" max="10755" width="18.28515625" style="445" customWidth="1"/>
    <col min="10756" max="10756" width="18.85546875" style="445" customWidth="1"/>
    <col min="10757" max="10757" width="35" style="445" customWidth="1"/>
    <col min="10758" max="10758" width="8.7109375" style="445" customWidth="1"/>
    <col min="10759" max="10759" width="18.42578125" style="445" customWidth="1"/>
    <col min="10760" max="10760" width="18.28515625" style="445" customWidth="1"/>
    <col min="10761" max="10761" width="20.85546875" style="445" customWidth="1"/>
    <col min="10762" max="10762" width="23.42578125" style="445" bestFit="1" customWidth="1"/>
    <col min="10763" max="10763" width="11.42578125" style="445"/>
    <col min="10764" max="10764" width="21" style="445" customWidth="1"/>
    <col min="10765" max="10765" width="17.140625" style="445" bestFit="1" customWidth="1"/>
    <col min="10766" max="10766" width="18.42578125" style="445" bestFit="1" customWidth="1"/>
    <col min="10767" max="10767" width="15.5703125" style="445" bestFit="1" customWidth="1"/>
    <col min="10768" max="11008" width="11.42578125" style="445"/>
    <col min="11009" max="11009" width="33.28515625" style="445" customWidth="1"/>
    <col min="11010" max="11010" width="8.5703125" style="445" customWidth="1"/>
    <col min="11011" max="11011" width="18.28515625" style="445" customWidth="1"/>
    <col min="11012" max="11012" width="18.85546875" style="445" customWidth="1"/>
    <col min="11013" max="11013" width="35" style="445" customWidth="1"/>
    <col min="11014" max="11014" width="8.7109375" style="445" customWidth="1"/>
    <col min="11015" max="11015" width="18.42578125" style="445" customWidth="1"/>
    <col min="11016" max="11016" width="18.28515625" style="445" customWidth="1"/>
    <col min="11017" max="11017" width="20.85546875" style="445" customWidth="1"/>
    <col min="11018" max="11018" width="23.42578125" style="445" bestFit="1" customWidth="1"/>
    <col min="11019" max="11019" width="11.42578125" style="445"/>
    <col min="11020" max="11020" width="21" style="445" customWidth="1"/>
    <col min="11021" max="11021" width="17.140625" style="445" bestFit="1" customWidth="1"/>
    <col min="11022" max="11022" width="18.42578125" style="445" bestFit="1" customWidth="1"/>
    <col min="11023" max="11023" width="15.5703125" style="445" bestFit="1" customWidth="1"/>
    <col min="11024" max="11264" width="11.42578125" style="445"/>
    <col min="11265" max="11265" width="33.28515625" style="445" customWidth="1"/>
    <col min="11266" max="11266" width="8.5703125" style="445" customWidth="1"/>
    <col min="11267" max="11267" width="18.28515625" style="445" customWidth="1"/>
    <col min="11268" max="11268" width="18.85546875" style="445" customWidth="1"/>
    <col min="11269" max="11269" width="35" style="445" customWidth="1"/>
    <col min="11270" max="11270" width="8.7109375" style="445" customWidth="1"/>
    <col min="11271" max="11271" width="18.42578125" style="445" customWidth="1"/>
    <col min="11272" max="11272" width="18.28515625" style="445" customWidth="1"/>
    <col min="11273" max="11273" width="20.85546875" style="445" customWidth="1"/>
    <col min="11274" max="11274" width="23.42578125" style="445" bestFit="1" customWidth="1"/>
    <col min="11275" max="11275" width="11.42578125" style="445"/>
    <col min="11276" max="11276" width="21" style="445" customWidth="1"/>
    <col min="11277" max="11277" width="17.140625" style="445" bestFit="1" customWidth="1"/>
    <col min="11278" max="11278" width="18.42578125" style="445" bestFit="1" customWidth="1"/>
    <col min="11279" max="11279" width="15.5703125" style="445" bestFit="1" customWidth="1"/>
    <col min="11280" max="11520" width="11.42578125" style="445"/>
    <col min="11521" max="11521" width="33.28515625" style="445" customWidth="1"/>
    <col min="11522" max="11522" width="8.5703125" style="445" customWidth="1"/>
    <col min="11523" max="11523" width="18.28515625" style="445" customWidth="1"/>
    <col min="11524" max="11524" width="18.85546875" style="445" customWidth="1"/>
    <col min="11525" max="11525" width="35" style="445" customWidth="1"/>
    <col min="11526" max="11526" width="8.7109375" style="445" customWidth="1"/>
    <col min="11527" max="11527" width="18.42578125" style="445" customWidth="1"/>
    <col min="11528" max="11528" width="18.28515625" style="445" customWidth="1"/>
    <col min="11529" max="11529" width="20.85546875" style="445" customWidth="1"/>
    <col min="11530" max="11530" width="23.42578125" style="445" bestFit="1" customWidth="1"/>
    <col min="11531" max="11531" width="11.42578125" style="445"/>
    <col min="11532" max="11532" width="21" style="445" customWidth="1"/>
    <col min="11533" max="11533" width="17.140625" style="445" bestFit="1" customWidth="1"/>
    <col min="11534" max="11534" width="18.42578125" style="445" bestFit="1" customWidth="1"/>
    <col min="11535" max="11535" width="15.5703125" style="445" bestFit="1" customWidth="1"/>
    <col min="11536" max="11776" width="11.42578125" style="445"/>
    <col min="11777" max="11777" width="33.28515625" style="445" customWidth="1"/>
    <col min="11778" max="11778" width="8.5703125" style="445" customWidth="1"/>
    <col min="11779" max="11779" width="18.28515625" style="445" customWidth="1"/>
    <col min="11780" max="11780" width="18.85546875" style="445" customWidth="1"/>
    <col min="11781" max="11781" width="35" style="445" customWidth="1"/>
    <col min="11782" max="11782" width="8.7109375" style="445" customWidth="1"/>
    <col min="11783" max="11783" width="18.42578125" style="445" customWidth="1"/>
    <col min="11784" max="11784" width="18.28515625" style="445" customWidth="1"/>
    <col min="11785" max="11785" width="20.85546875" style="445" customWidth="1"/>
    <col min="11786" max="11786" width="23.42578125" style="445" bestFit="1" customWidth="1"/>
    <col min="11787" max="11787" width="11.42578125" style="445"/>
    <col min="11788" max="11788" width="21" style="445" customWidth="1"/>
    <col min="11789" max="11789" width="17.140625" style="445" bestFit="1" customWidth="1"/>
    <col min="11790" max="11790" width="18.42578125" style="445" bestFit="1" customWidth="1"/>
    <col min="11791" max="11791" width="15.5703125" style="445" bestFit="1" customWidth="1"/>
    <col min="11792" max="12032" width="11.42578125" style="445"/>
    <col min="12033" max="12033" width="33.28515625" style="445" customWidth="1"/>
    <col min="12034" max="12034" width="8.5703125" style="445" customWidth="1"/>
    <col min="12035" max="12035" width="18.28515625" style="445" customWidth="1"/>
    <col min="12036" max="12036" width="18.85546875" style="445" customWidth="1"/>
    <col min="12037" max="12037" width="35" style="445" customWidth="1"/>
    <col min="12038" max="12038" width="8.7109375" style="445" customWidth="1"/>
    <col min="12039" max="12039" width="18.42578125" style="445" customWidth="1"/>
    <col min="12040" max="12040" width="18.28515625" style="445" customWidth="1"/>
    <col min="12041" max="12041" width="20.85546875" style="445" customWidth="1"/>
    <col min="12042" max="12042" width="23.42578125" style="445" bestFit="1" customWidth="1"/>
    <col min="12043" max="12043" width="11.42578125" style="445"/>
    <col min="12044" max="12044" width="21" style="445" customWidth="1"/>
    <col min="12045" max="12045" width="17.140625" style="445" bestFit="1" customWidth="1"/>
    <col min="12046" max="12046" width="18.42578125" style="445" bestFit="1" customWidth="1"/>
    <col min="12047" max="12047" width="15.5703125" style="445" bestFit="1" customWidth="1"/>
    <col min="12048" max="12288" width="11.42578125" style="445"/>
    <col min="12289" max="12289" width="33.28515625" style="445" customWidth="1"/>
    <col min="12290" max="12290" width="8.5703125" style="445" customWidth="1"/>
    <col min="12291" max="12291" width="18.28515625" style="445" customWidth="1"/>
    <col min="12292" max="12292" width="18.85546875" style="445" customWidth="1"/>
    <col min="12293" max="12293" width="35" style="445" customWidth="1"/>
    <col min="12294" max="12294" width="8.7109375" style="445" customWidth="1"/>
    <col min="12295" max="12295" width="18.42578125" style="445" customWidth="1"/>
    <col min="12296" max="12296" width="18.28515625" style="445" customWidth="1"/>
    <col min="12297" max="12297" width="20.85546875" style="445" customWidth="1"/>
    <col min="12298" max="12298" width="23.42578125" style="445" bestFit="1" customWidth="1"/>
    <col min="12299" max="12299" width="11.42578125" style="445"/>
    <col min="12300" max="12300" width="21" style="445" customWidth="1"/>
    <col min="12301" max="12301" width="17.140625" style="445" bestFit="1" customWidth="1"/>
    <col min="12302" max="12302" width="18.42578125" style="445" bestFit="1" customWidth="1"/>
    <col min="12303" max="12303" width="15.5703125" style="445" bestFit="1" customWidth="1"/>
    <col min="12304" max="12544" width="11.42578125" style="445"/>
    <col min="12545" max="12545" width="33.28515625" style="445" customWidth="1"/>
    <col min="12546" max="12546" width="8.5703125" style="445" customWidth="1"/>
    <col min="12547" max="12547" width="18.28515625" style="445" customWidth="1"/>
    <col min="12548" max="12548" width="18.85546875" style="445" customWidth="1"/>
    <col min="12549" max="12549" width="35" style="445" customWidth="1"/>
    <col min="12550" max="12550" width="8.7109375" style="445" customWidth="1"/>
    <col min="12551" max="12551" width="18.42578125" style="445" customWidth="1"/>
    <col min="12552" max="12552" width="18.28515625" style="445" customWidth="1"/>
    <col min="12553" max="12553" width="20.85546875" style="445" customWidth="1"/>
    <col min="12554" max="12554" width="23.42578125" style="445" bestFit="1" customWidth="1"/>
    <col min="12555" max="12555" width="11.42578125" style="445"/>
    <col min="12556" max="12556" width="21" style="445" customWidth="1"/>
    <col min="12557" max="12557" width="17.140625" style="445" bestFit="1" customWidth="1"/>
    <col min="12558" max="12558" width="18.42578125" style="445" bestFit="1" customWidth="1"/>
    <col min="12559" max="12559" width="15.5703125" style="445" bestFit="1" customWidth="1"/>
    <col min="12560" max="12800" width="11.42578125" style="445"/>
    <col min="12801" max="12801" width="33.28515625" style="445" customWidth="1"/>
    <col min="12802" max="12802" width="8.5703125" style="445" customWidth="1"/>
    <col min="12803" max="12803" width="18.28515625" style="445" customWidth="1"/>
    <col min="12804" max="12804" width="18.85546875" style="445" customWidth="1"/>
    <col min="12805" max="12805" width="35" style="445" customWidth="1"/>
    <col min="12806" max="12806" width="8.7109375" style="445" customWidth="1"/>
    <col min="12807" max="12807" width="18.42578125" style="445" customWidth="1"/>
    <col min="12808" max="12808" width="18.28515625" style="445" customWidth="1"/>
    <col min="12809" max="12809" width="20.85546875" style="445" customWidth="1"/>
    <col min="12810" max="12810" width="23.42578125" style="445" bestFit="1" customWidth="1"/>
    <col min="12811" max="12811" width="11.42578125" style="445"/>
    <col min="12812" max="12812" width="21" style="445" customWidth="1"/>
    <col min="12813" max="12813" width="17.140625" style="445" bestFit="1" customWidth="1"/>
    <col min="12814" max="12814" width="18.42578125" style="445" bestFit="1" customWidth="1"/>
    <col min="12815" max="12815" width="15.5703125" style="445" bestFit="1" customWidth="1"/>
    <col min="12816" max="13056" width="11.42578125" style="445"/>
    <col min="13057" max="13057" width="33.28515625" style="445" customWidth="1"/>
    <col min="13058" max="13058" width="8.5703125" style="445" customWidth="1"/>
    <col min="13059" max="13059" width="18.28515625" style="445" customWidth="1"/>
    <col min="13060" max="13060" width="18.85546875" style="445" customWidth="1"/>
    <col min="13061" max="13061" width="35" style="445" customWidth="1"/>
    <col min="13062" max="13062" width="8.7109375" style="445" customWidth="1"/>
    <col min="13063" max="13063" width="18.42578125" style="445" customWidth="1"/>
    <col min="13064" max="13064" width="18.28515625" style="445" customWidth="1"/>
    <col min="13065" max="13065" width="20.85546875" style="445" customWidth="1"/>
    <col min="13066" max="13066" width="23.42578125" style="445" bestFit="1" customWidth="1"/>
    <col min="13067" max="13067" width="11.42578125" style="445"/>
    <col min="13068" max="13068" width="21" style="445" customWidth="1"/>
    <col min="13069" max="13069" width="17.140625" style="445" bestFit="1" customWidth="1"/>
    <col min="13070" max="13070" width="18.42578125" style="445" bestFit="1" customWidth="1"/>
    <col min="13071" max="13071" width="15.5703125" style="445" bestFit="1" customWidth="1"/>
    <col min="13072" max="13312" width="11.42578125" style="445"/>
    <col min="13313" max="13313" width="33.28515625" style="445" customWidth="1"/>
    <col min="13314" max="13314" width="8.5703125" style="445" customWidth="1"/>
    <col min="13315" max="13315" width="18.28515625" style="445" customWidth="1"/>
    <col min="13316" max="13316" width="18.85546875" style="445" customWidth="1"/>
    <col min="13317" max="13317" width="35" style="445" customWidth="1"/>
    <col min="13318" max="13318" width="8.7109375" style="445" customWidth="1"/>
    <col min="13319" max="13319" width="18.42578125" style="445" customWidth="1"/>
    <col min="13320" max="13320" width="18.28515625" style="445" customWidth="1"/>
    <col min="13321" max="13321" width="20.85546875" style="445" customWidth="1"/>
    <col min="13322" max="13322" width="23.42578125" style="445" bestFit="1" customWidth="1"/>
    <col min="13323" max="13323" width="11.42578125" style="445"/>
    <col min="13324" max="13324" width="21" style="445" customWidth="1"/>
    <col min="13325" max="13325" width="17.140625" style="445" bestFit="1" customWidth="1"/>
    <col min="13326" max="13326" width="18.42578125" style="445" bestFit="1" customWidth="1"/>
    <col min="13327" max="13327" width="15.5703125" style="445" bestFit="1" customWidth="1"/>
    <col min="13328" max="13568" width="11.42578125" style="445"/>
    <col min="13569" max="13569" width="33.28515625" style="445" customWidth="1"/>
    <col min="13570" max="13570" width="8.5703125" style="445" customWidth="1"/>
    <col min="13571" max="13571" width="18.28515625" style="445" customWidth="1"/>
    <col min="13572" max="13572" width="18.85546875" style="445" customWidth="1"/>
    <col min="13573" max="13573" width="35" style="445" customWidth="1"/>
    <col min="13574" max="13574" width="8.7109375" style="445" customWidth="1"/>
    <col min="13575" max="13575" width="18.42578125" style="445" customWidth="1"/>
    <col min="13576" max="13576" width="18.28515625" style="445" customWidth="1"/>
    <col min="13577" max="13577" width="20.85546875" style="445" customWidth="1"/>
    <col min="13578" max="13578" width="23.42578125" style="445" bestFit="1" customWidth="1"/>
    <col min="13579" max="13579" width="11.42578125" style="445"/>
    <col min="13580" max="13580" width="21" style="445" customWidth="1"/>
    <col min="13581" max="13581" width="17.140625" style="445" bestFit="1" customWidth="1"/>
    <col min="13582" max="13582" width="18.42578125" style="445" bestFit="1" customWidth="1"/>
    <col min="13583" max="13583" width="15.5703125" style="445" bestFit="1" customWidth="1"/>
    <col min="13584" max="13824" width="11.42578125" style="445"/>
    <col min="13825" max="13825" width="33.28515625" style="445" customWidth="1"/>
    <col min="13826" max="13826" width="8.5703125" style="445" customWidth="1"/>
    <col min="13827" max="13827" width="18.28515625" style="445" customWidth="1"/>
    <col min="13828" max="13828" width="18.85546875" style="445" customWidth="1"/>
    <col min="13829" max="13829" width="35" style="445" customWidth="1"/>
    <col min="13830" max="13830" width="8.7109375" style="445" customWidth="1"/>
    <col min="13831" max="13831" width="18.42578125" style="445" customWidth="1"/>
    <col min="13832" max="13832" width="18.28515625" style="445" customWidth="1"/>
    <col min="13833" max="13833" width="20.85546875" style="445" customWidth="1"/>
    <col min="13834" max="13834" width="23.42578125" style="445" bestFit="1" customWidth="1"/>
    <col min="13835" max="13835" width="11.42578125" style="445"/>
    <col min="13836" max="13836" width="21" style="445" customWidth="1"/>
    <col min="13837" max="13837" width="17.140625" style="445" bestFit="1" customWidth="1"/>
    <col min="13838" max="13838" width="18.42578125" style="445" bestFit="1" customWidth="1"/>
    <col min="13839" max="13839" width="15.5703125" style="445" bestFit="1" customWidth="1"/>
    <col min="13840" max="14080" width="11.42578125" style="445"/>
    <col min="14081" max="14081" width="33.28515625" style="445" customWidth="1"/>
    <col min="14082" max="14082" width="8.5703125" style="445" customWidth="1"/>
    <col min="14083" max="14083" width="18.28515625" style="445" customWidth="1"/>
    <col min="14084" max="14084" width="18.85546875" style="445" customWidth="1"/>
    <col min="14085" max="14085" width="35" style="445" customWidth="1"/>
    <col min="14086" max="14086" width="8.7109375" style="445" customWidth="1"/>
    <col min="14087" max="14087" width="18.42578125" style="445" customWidth="1"/>
    <col min="14088" max="14088" width="18.28515625" style="445" customWidth="1"/>
    <col min="14089" max="14089" width="20.85546875" style="445" customWidth="1"/>
    <col min="14090" max="14090" width="23.42578125" style="445" bestFit="1" customWidth="1"/>
    <col min="14091" max="14091" width="11.42578125" style="445"/>
    <col min="14092" max="14092" width="21" style="445" customWidth="1"/>
    <col min="14093" max="14093" width="17.140625" style="445" bestFit="1" customWidth="1"/>
    <col min="14094" max="14094" width="18.42578125" style="445" bestFit="1" customWidth="1"/>
    <col min="14095" max="14095" width="15.5703125" style="445" bestFit="1" customWidth="1"/>
    <col min="14096" max="14336" width="11.42578125" style="445"/>
    <col min="14337" max="14337" width="33.28515625" style="445" customWidth="1"/>
    <col min="14338" max="14338" width="8.5703125" style="445" customWidth="1"/>
    <col min="14339" max="14339" width="18.28515625" style="445" customWidth="1"/>
    <col min="14340" max="14340" width="18.85546875" style="445" customWidth="1"/>
    <col min="14341" max="14341" width="35" style="445" customWidth="1"/>
    <col min="14342" max="14342" width="8.7109375" style="445" customWidth="1"/>
    <col min="14343" max="14343" width="18.42578125" style="445" customWidth="1"/>
    <col min="14344" max="14344" width="18.28515625" style="445" customWidth="1"/>
    <col min="14345" max="14345" width="20.85546875" style="445" customWidth="1"/>
    <col min="14346" max="14346" width="23.42578125" style="445" bestFit="1" customWidth="1"/>
    <col min="14347" max="14347" width="11.42578125" style="445"/>
    <col min="14348" max="14348" width="21" style="445" customWidth="1"/>
    <col min="14349" max="14349" width="17.140625" style="445" bestFit="1" customWidth="1"/>
    <col min="14350" max="14350" width="18.42578125" style="445" bestFit="1" customWidth="1"/>
    <col min="14351" max="14351" width="15.5703125" style="445" bestFit="1" customWidth="1"/>
    <col min="14352" max="14592" width="11.42578125" style="445"/>
    <col min="14593" max="14593" width="33.28515625" style="445" customWidth="1"/>
    <col min="14594" max="14594" width="8.5703125" style="445" customWidth="1"/>
    <col min="14595" max="14595" width="18.28515625" style="445" customWidth="1"/>
    <col min="14596" max="14596" width="18.85546875" style="445" customWidth="1"/>
    <col min="14597" max="14597" width="35" style="445" customWidth="1"/>
    <col min="14598" max="14598" width="8.7109375" style="445" customWidth="1"/>
    <col min="14599" max="14599" width="18.42578125" style="445" customWidth="1"/>
    <col min="14600" max="14600" width="18.28515625" style="445" customWidth="1"/>
    <col min="14601" max="14601" width="20.85546875" style="445" customWidth="1"/>
    <col min="14602" max="14602" width="23.42578125" style="445" bestFit="1" customWidth="1"/>
    <col min="14603" max="14603" width="11.42578125" style="445"/>
    <col min="14604" max="14604" width="21" style="445" customWidth="1"/>
    <col min="14605" max="14605" width="17.140625" style="445" bestFit="1" customWidth="1"/>
    <col min="14606" max="14606" width="18.42578125" style="445" bestFit="1" customWidth="1"/>
    <col min="14607" max="14607" width="15.5703125" style="445" bestFit="1" customWidth="1"/>
    <col min="14608" max="14848" width="11.42578125" style="445"/>
    <col min="14849" max="14849" width="33.28515625" style="445" customWidth="1"/>
    <col min="14850" max="14850" width="8.5703125" style="445" customWidth="1"/>
    <col min="14851" max="14851" width="18.28515625" style="445" customWidth="1"/>
    <col min="14852" max="14852" width="18.85546875" style="445" customWidth="1"/>
    <col min="14853" max="14853" width="35" style="445" customWidth="1"/>
    <col min="14854" max="14854" width="8.7109375" style="445" customWidth="1"/>
    <col min="14855" max="14855" width="18.42578125" style="445" customWidth="1"/>
    <col min="14856" max="14856" width="18.28515625" style="445" customWidth="1"/>
    <col min="14857" max="14857" width="20.85546875" style="445" customWidth="1"/>
    <col min="14858" max="14858" width="23.42578125" style="445" bestFit="1" customWidth="1"/>
    <col min="14859" max="14859" width="11.42578125" style="445"/>
    <col min="14860" max="14860" width="21" style="445" customWidth="1"/>
    <col min="14861" max="14861" width="17.140625" style="445" bestFit="1" customWidth="1"/>
    <col min="14862" max="14862" width="18.42578125" style="445" bestFit="1" customWidth="1"/>
    <col min="14863" max="14863" width="15.5703125" style="445" bestFit="1" customWidth="1"/>
    <col min="14864" max="15104" width="11.42578125" style="445"/>
    <col min="15105" max="15105" width="33.28515625" style="445" customWidth="1"/>
    <col min="15106" max="15106" width="8.5703125" style="445" customWidth="1"/>
    <col min="15107" max="15107" width="18.28515625" style="445" customWidth="1"/>
    <col min="15108" max="15108" width="18.85546875" style="445" customWidth="1"/>
    <col min="15109" max="15109" width="35" style="445" customWidth="1"/>
    <col min="15110" max="15110" width="8.7109375" style="445" customWidth="1"/>
    <col min="15111" max="15111" width="18.42578125" style="445" customWidth="1"/>
    <col min="15112" max="15112" width="18.28515625" style="445" customWidth="1"/>
    <col min="15113" max="15113" width="20.85546875" style="445" customWidth="1"/>
    <col min="15114" max="15114" width="23.42578125" style="445" bestFit="1" customWidth="1"/>
    <col min="15115" max="15115" width="11.42578125" style="445"/>
    <col min="15116" max="15116" width="21" style="445" customWidth="1"/>
    <col min="15117" max="15117" width="17.140625" style="445" bestFit="1" customWidth="1"/>
    <col min="15118" max="15118" width="18.42578125" style="445" bestFit="1" customWidth="1"/>
    <col min="15119" max="15119" width="15.5703125" style="445" bestFit="1" customWidth="1"/>
    <col min="15120" max="15360" width="11.42578125" style="445"/>
    <col min="15361" max="15361" width="33.28515625" style="445" customWidth="1"/>
    <col min="15362" max="15362" width="8.5703125" style="445" customWidth="1"/>
    <col min="15363" max="15363" width="18.28515625" style="445" customWidth="1"/>
    <col min="15364" max="15364" width="18.85546875" style="445" customWidth="1"/>
    <col min="15365" max="15365" width="35" style="445" customWidth="1"/>
    <col min="15366" max="15366" width="8.7109375" style="445" customWidth="1"/>
    <col min="15367" max="15367" width="18.42578125" style="445" customWidth="1"/>
    <col min="15368" max="15368" width="18.28515625" style="445" customWidth="1"/>
    <col min="15369" max="15369" width="20.85546875" style="445" customWidth="1"/>
    <col min="15370" max="15370" width="23.42578125" style="445" bestFit="1" customWidth="1"/>
    <col min="15371" max="15371" width="11.42578125" style="445"/>
    <col min="15372" max="15372" width="21" style="445" customWidth="1"/>
    <col min="15373" max="15373" width="17.140625" style="445" bestFit="1" customWidth="1"/>
    <col min="15374" max="15374" width="18.42578125" style="445" bestFit="1" customWidth="1"/>
    <col min="15375" max="15375" width="15.5703125" style="445" bestFit="1" customWidth="1"/>
    <col min="15376" max="15616" width="11.42578125" style="445"/>
    <col min="15617" max="15617" width="33.28515625" style="445" customWidth="1"/>
    <col min="15618" max="15618" width="8.5703125" style="445" customWidth="1"/>
    <col min="15619" max="15619" width="18.28515625" style="445" customWidth="1"/>
    <col min="15620" max="15620" width="18.85546875" style="445" customWidth="1"/>
    <col min="15621" max="15621" width="35" style="445" customWidth="1"/>
    <col min="15622" max="15622" width="8.7109375" style="445" customWidth="1"/>
    <col min="15623" max="15623" width="18.42578125" style="445" customWidth="1"/>
    <col min="15624" max="15624" width="18.28515625" style="445" customWidth="1"/>
    <col min="15625" max="15625" width="20.85546875" style="445" customWidth="1"/>
    <col min="15626" max="15626" width="23.42578125" style="445" bestFit="1" customWidth="1"/>
    <col min="15627" max="15627" width="11.42578125" style="445"/>
    <col min="15628" max="15628" width="21" style="445" customWidth="1"/>
    <col min="15629" max="15629" width="17.140625" style="445" bestFit="1" customWidth="1"/>
    <col min="15630" max="15630" width="18.42578125" style="445" bestFit="1" customWidth="1"/>
    <col min="15631" max="15631" width="15.5703125" style="445" bestFit="1" customWidth="1"/>
    <col min="15632" max="15872" width="11.42578125" style="445"/>
    <col min="15873" max="15873" width="33.28515625" style="445" customWidth="1"/>
    <col min="15874" max="15874" width="8.5703125" style="445" customWidth="1"/>
    <col min="15875" max="15875" width="18.28515625" style="445" customWidth="1"/>
    <col min="15876" max="15876" width="18.85546875" style="445" customWidth="1"/>
    <col min="15877" max="15877" width="35" style="445" customWidth="1"/>
    <col min="15878" max="15878" width="8.7109375" style="445" customWidth="1"/>
    <col min="15879" max="15879" width="18.42578125" style="445" customWidth="1"/>
    <col min="15880" max="15880" width="18.28515625" style="445" customWidth="1"/>
    <col min="15881" max="15881" width="20.85546875" style="445" customWidth="1"/>
    <col min="15882" max="15882" width="23.42578125" style="445" bestFit="1" customWidth="1"/>
    <col min="15883" max="15883" width="11.42578125" style="445"/>
    <col min="15884" max="15884" width="21" style="445" customWidth="1"/>
    <col min="15885" max="15885" width="17.140625" style="445" bestFit="1" customWidth="1"/>
    <col min="15886" max="15886" width="18.42578125" style="445" bestFit="1" customWidth="1"/>
    <col min="15887" max="15887" width="15.5703125" style="445" bestFit="1" customWidth="1"/>
    <col min="15888" max="16128" width="11.42578125" style="445"/>
    <col min="16129" max="16129" width="33.28515625" style="445" customWidth="1"/>
    <col min="16130" max="16130" width="8.5703125" style="445" customWidth="1"/>
    <col min="16131" max="16131" width="18.28515625" style="445" customWidth="1"/>
    <col min="16132" max="16132" width="18.85546875" style="445" customWidth="1"/>
    <col min="16133" max="16133" width="35" style="445" customWidth="1"/>
    <col min="16134" max="16134" width="8.7109375" style="445" customWidth="1"/>
    <col min="16135" max="16135" width="18.42578125" style="445" customWidth="1"/>
    <col min="16136" max="16136" width="18.28515625" style="445" customWidth="1"/>
    <col min="16137" max="16137" width="20.85546875" style="445" customWidth="1"/>
    <col min="16138" max="16138" width="23.42578125" style="445" bestFit="1" customWidth="1"/>
    <col min="16139" max="16139" width="11.42578125" style="445"/>
    <col min="16140" max="16140" width="21" style="445" customWidth="1"/>
    <col min="16141" max="16141" width="17.140625" style="445" bestFit="1" customWidth="1"/>
    <col min="16142" max="16142" width="18.42578125" style="445" bestFit="1" customWidth="1"/>
    <col min="16143" max="16143" width="15.5703125" style="445" bestFit="1" customWidth="1"/>
    <col min="16144" max="16384" width="11.42578125" style="445"/>
  </cols>
  <sheetData>
    <row r="9" spans="1:256" ht="16.5">
      <c r="A9" s="723" t="s">
        <v>310</v>
      </c>
      <c r="B9" s="723"/>
      <c r="C9" s="723"/>
      <c r="D9" s="723"/>
      <c r="E9" s="723"/>
      <c r="F9" s="723"/>
      <c r="G9" s="723"/>
      <c r="H9" s="723"/>
      <c r="I9" s="444"/>
      <c r="J9" s="444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44"/>
      <c r="V9" s="444"/>
      <c r="W9" s="444"/>
      <c r="X9" s="444"/>
      <c r="Y9" s="444"/>
      <c r="Z9" s="444"/>
      <c r="AA9" s="444"/>
      <c r="AB9" s="444"/>
      <c r="AC9" s="444"/>
      <c r="AD9" s="444"/>
      <c r="AE9" s="444"/>
      <c r="AF9" s="444"/>
      <c r="AG9" s="444"/>
      <c r="AH9" s="444"/>
      <c r="AI9" s="444"/>
      <c r="AJ9" s="444"/>
      <c r="AK9" s="444"/>
      <c r="AL9" s="444"/>
      <c r="AM9" s="444"/>
      <c r="AN9" s="444"/>
      <c r="AO9" s="444"/>
      <c r="AP9" s="444"/>
      <c r="AQ9" s="444"/>
      <c r="AR9" s="444"/>
      <c r="AS9" s="444"/>
      <c r="AT9" s="444"/>
      <c r="AU9" s="444"/>
      <c r="AV9" s="444"/>
      <c r="AW9" s="444"/>
      <c r="AX9" s="444"/>
      <c r="AY9" s="444"/>
      <c r="AZ9" s="444"/>
      <c r="BA9" s="444"/>
      <c r="BB9" s="444"/>
      <c r="BC9" s="444"/>
      <c r="BD9" s="444"/>
      <c r="BE9" s="444"/>
      <c r="BF9" s="444"/>
      <c r="BG9" s="444"/>
      <c r="BH9" s="444"/>
      <c r="BI9" s="444"/>
      <c r="BJ9" s="444"/>
      <c r="BK9" s="444"/>
      <c r="BL9" s="444"/>
      <c r="BM9" s="444"/>
      <c r="BN9" s="444"/>
      <c r="BO9" s="444"/>
      <c r="BP9" s="444"/>
      <c r="BQ9" s="444"/>
      <c r="BR9" s="444"/>
      <c r="BS9" s="444"/>
      <c r="BT9" s="444"/>
      <c r="BU9" s="444"/>
      <c r="BV9" s="444"/>
      <c r="BW9" s="444"/>
      <c r="BX9" s="444"/>
      <c r="BY9" s="444"/>
      <c r="BZ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4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4"/>
      <c r="DB9" s="444"/>
      <c r="DC9" s="444"/>
      <c r="DD9" s="444"/>
      <c r="DE9" s="444"/>
      <c r="DF9" s="444"/>
      <c r="DG9" s="444"/>
      <c r="DH9" s="444"/>
      <c r="DI9" s="444"/>
      <c r="DJ9" s="444"/>
      <c r="DK9" s="444"/>
      <c r="DL9" s="444"/>
      <c r="DM9" s="444"/>
      <c r="DN9" s="444"/>
      <c r="DO9" s="444"/>
      <c r="DP9" s="444"/>
      <c r="DQ9" s="444"/>
      <c r="DR9" s="444"/>
      <c r="DS9" s="444"/>
      <c r="DT9" s="444"/>
      <c r="DU9" s="444"/>
      <c r="DV9" s="444"/>
      <c r="DW9" s="444"/>
      <c r="DX9" s="444"/>
      <c r="DY9" s="444"/>
      <c r="DZ9" s="444"/>
      <c r="EA9" s="444"/>
      <c r="EB9" s="444"/>
      <c r="EC9" s="444"/>
      <c r="ED9" s="444"/>
      <c r="EE9" s="444"/>
      <c r="EF9" s="444"/>
      <c r="EG9" s="444"/>
      <c r="EH9" s="444"/>
      <c r="EI9" s="444"/>
      <c r="EJ9" s="444"/>
      <c r="EK9" s="444"/>
      <c r="EL9" s="444"/>
      <c r="EM9" s="444"/>
      <c r="EN9" s="444"/>
      <c r="EO9" s="444"/>
      <c r="EP9" s="444"/>
      <c r="EQ9" s="444"/>
      <c r="ER9" s="444"/>
      <c r="ES9" s="444"/>
      <c r="ET9" s="444"/>
      <c r="EU9" s="444"/>
      <c r="EV9" s="444"/>
      <c r="EW9" s="444"/>
      <c r="EX9" s="444"/>
      <c r="EY9" s="444"/>
      <c r="EZ9" s="444"/>
      <c r="FA9" s="444"/>
      <c r="FB9" s="444"/>
      <c r="FC9" s="444"/>
      <c r="FD9" s="444"/>
      <c r="FE9" s="444"/>
      <c r="FF9" s="444"/>
      <c r="FG9" s="444"/>
      <c r="FH9" s="444"/>
      <c r="FI9" s="444"/>
      <c r="FJ9" s="444"/>
      <c r="FK9" s="444"/>
      <c r="FL9" s="444"/>
      <c r="FM9" s="444"/>
      <c r="FN9" s="444"/>
      <c r="FO9" s="444"/>
      <c r="FP9" s="444"/>
      <c r="FQ9" s="444"/>
      <c r="FR9" s="444"/>
      <c r="FS9" s="444"/>
      <c r="FT9" s="444"/>
      <c r="FU9" s="444"/>
      <c r="FV9" s="444"/>
      <c r="FW9" s="444"/>
      <c r="FX9" s="444"/>
      <c r="FY9" s="444"/>
      <c r="FZ9" s="444"/>
      <c r="GA9" s="444"/>
      <c r="GB9" s="444"/>
      <c r="GC9" s="444"/>
      <c r="GD9" s="444"/>
      <c r="GE9" s="444"/>
      <c r="GF9" s="444"/>
      <c r="GG9" s="444"/>
      <c r="GH9" s="444"/>
      <c r="GI9" s="444"/>
      <c r="GJ9" s="444"/>
      <c r="GK9" s="444"/>
      <c r="GL9" s="444"/>
      <c r="GM9" s="444"/>
      <c r="GN9" s="444"/>
      <c r="GO9" s="444"/>
      <c r="GP9" s="444"/>
      <c r="GQ9" s="444"/>
      <c r="GR9" s="444"/>
      <c r="GS9" s="444"/>
      <c r="GT9" s="444"/>
      <c r="GU9" s="444"/>
      <c r="GV9" s="444"/>
      <c r="GW9" s="444"/>
      <c r="GX9" s="444"/>
      <c r="GY9" s="444"/>
      <c r="GZ9" s="444"/>
      <c r="HA9" s="444"/>
      <c r="HB9" s="444"/>
      <c r="HC9" s="444"/>
      <c r="HD9" s="444"/>
      <c r="HE9" s="444"/>
      <c r="HF9" s="444"/>
      <c r="HG9" s="444"/>
      <c r="HH9" s="444"/>
      <c r="HI9" s="444"/>
      <c r="HJ9" s="444"/>
      <c r="HK9" s="444"/>
      <c r="HL9" s="444"/>
      <c r="HM9" s="444"/>
      <c r="HN9" s="444"/>
      <c r="HO9" s="444"/>
      <c r="HP9" s="444"/>
      <c r="HQ9" s="444"/>
      <c r="HR9" s="444"/>
      <c r="HS9" s="444"/>
      <c r="HT9" s="444"/>
      <c r="HU9" s="444"/>
      <c r="HV9" s="444"/>
      <c r="HW9" s="444"/>
      <c r="HX9" s="444"/>
      <c r="HY9" s="444"/>
      <c r="HZ9" s="444"/>
      <c r="IA9" s="444"/>
      <c r="IB9" s="444"/>
      <c r="IC9" s="444"/>
      <c r="ID9" s="444"/>
      <c r="IE9" s="444"/>
      <c r="IF9" s="444"/>
      <c r="IG9" s="444"/>
      <c r="IH9" s="444"/>
      <c r="II9" s="444"/>
      <c r="IJ9" s="444"/>
      <c r="IK9" s="444"/>
      <c r="IL9" s="444"/>
      <c r="IM9" s="444"/>
      <c r="IN9" s="444"/>
      <c r="IO9" s="444"/>
      <c r="IP9" s="444"/>
      <c r="IQ9" s="444"/>
      <c r="IR9" s="444"/>
      <c r="IS9" s="444"/>
      <c r="IT9" s="444"/>
      <c r="IU9" s="444"/>
      <c r="IV9" s="444"/>
    </row>
    <row r="10" spans="1:256" ht="16.5">
      <c r="A10" s="593"/>
      <c r="B10" s="593"/>
      <c r="C10" s="593"/>
      <c r="D10" s="593"/>
      <c r="E10" s="593"/>
      <c r="F10" s="593"/>
      <c r="G10" s="593"/>
      <c r="H10" s="593"/>
      <c r="I10" s="444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44"/>
      <c r="AC10" s="444"/>
      <c r="AD10" s="444"/>
      <c r="AE10" s="444"/>
      <c r="AF10" s="444"/>
      <c r="AG10" s="444"/>
      <c r="AH10" s="444"/>
      <c r="AI10" s="444"/>
      <c r="AJ10" s="444"/>
      <c r="AK10" s="444"/>
      <c r="AL10" s="444"/>
      <c r="AM10" s="444"/>
      <c r="AN10" s="444"/>
      <c r="AO10" s="444"/>
      <c r="AP10" s="444"/>
      <c r="AQ10" s="444"/>
      <c r="AR10" s="444"/>
      <c r="AS10" s="444"/>
      <c r="AT10" s="444"/>
      <c r="AU10" s="444"/>
      <c r="AV10" s="444"/>
      <c r="AW10" s="444"/>
      <c r="AX10" s="444"/>
      <c r="AY10" s="444"/>
      <c r="AZ10" s="444"/>
      <c r="BA10" s="444"/>
      <c r="BB10" s="444"/>
      <c r="BC10" s="444"/>
      <c r="BD10" s="444"/>
      <c r="BE10" s="444"/>
      <c r="BF10" s="444"/>
      <c r="BG10" s="444"/>
      <c r="BH10" s="444"/>
      <c r="BI10" s="444"/>
      <c r="BJ10" s="444"/>
      <c r="BK10" s="444"/>
      <c r="BL10" s="444"/>
      <c r="BM10" s="444"/>
      <c r="BN10" s="444"/>
      <c r="BO10" s="444"/>
      <c r="BP10" s="444"/>
      <c r="BQ10" s="444"/>
      <c r="BR10" s="444"/>
      <c r="BS10" s="444"/>
      <c r="BT10" s="444"/>
      <c r="BU10" s="444"/>
      <c r="BV10" s="444"/>
      <c r="BW10" s="444"/>
      <c r="BX10" s="444"/>
      <c r="BY10" s="444"/>
      <c r="BZ10" s="444"/>
      <c r="CA10" s="444"/>
      <c r="CB10" s="444"/>
      <c r="CC10" s="444"/>
      <c r="CD10" s="444"/>
      <c r="CE10" s="444"/>
      <c r="CF10" s="444"/>
      <c r="CG10" s="444"/>
      <c r="CH10" s="444"/>
      <c r="CI10" s="444"/>
      <c r="CJ10" s="444"/>
      <c r="CK10" s="444"/>
      <c r="CL10" s="444"/>
      <c r="CM10" s="444"/>
      <c r="CN10" s="444"/>
      <c r="CO10" s="444"/>
      <c r="CP10" s="444"/>
      <c r="CQ10" s="444"/>
      <c r="CR10" s="444"/>
      <c r="CS10" s="444"/>
      <c r="CT10" s="444"/>
      <c r="CU10" s="444"/>
      <c r="CV10" s="444"/>
      <c r="CW10" s="444"/>
      <c r="CX10" s="444"/>
      <c r="CY10" s="444"/>
      <c r="CZ10" s="444"/>
      <c r="DA10" s="444"/>
      <c r="DB10" s="444"/>
      <c r="DC10" s="444"/>
      <c r="DD10" s="444"/>
      <c r="DE10" s="444"/>
      <c r="DF10" s="444"/>
      <c r="DG10" s="444"/>
      <c r="DH10" s="444"/>
      <c r="DI10" s="444"/>
      <c r="DJ10" s="444"/>
      <c r="DK10" s="444"/>
      <c r="DL10" s="444"/>
      <c r="DM10" s="444"/>
      <c r="DN10" s="444"/>
      <c r="DO10" s="444"/>
      <c r="DP10" s="444"/>
      <c r="DQ10" s="444"/>
      <c r="DR10" s="444"/>
      <c r="DS10" s="444"/>
      <c r="DT10" s="444"/>
      <c r="DU10" s="444"/>
      <c r="DV10" s="444"/>
      <c r="DW10" s="444"/>
      <c r="DX10" s="444"/>
      <c r="DY10" s="444"/>
      <c r="DZ10" s="444"/>
      <c r="EA10" s="444"/>
      <c r="EB10" s="444"/>
      <c r="EC10" s="444"/>
      <c r="ED10" s="444"/>
      <c r="EE10" s="444"/>
      <c r="EF10" s="444"/>
      <c r="EG10" s="444"/>
      <c r="EH10" s="444"/>
      <c r="EI10" s="444"/>
      <c r="EJ10" s="444"/>
      <c r="EK10" s="444"/>
      <c r="EL10" s="444"/>
      <c r="EM10" s="444"/>
      <c r="EN10" s="444"/>
      <c r="EO10" s="444"/>
      <c r="EP10" s="444"/>
      <c r="EQ10" s="444"/>
      <c r="ER10" s="444"/>
      <c r="ES10" s="444"/>
      <c r="ET10" s="444"/>
      <c r="EU10" s="444"/>
      <c r="EV10" s="444"/>
      <c r="EW10" s="444"/>
      <c r="EX10" s="444"/>
      <c r="EY10" s="444"/>
      <c r="EZ10" s="444"/>
      <c r="FA10" s="444"/>
      <c r="FB10" s="444"/>
      <c r="FC10" s="444"/>
      <c r="FD10" s="444"/>
      <c r="FE10" s="444"/>
      <c r="FF10" s="444"/>
      <c r="FG10" s="444"/>
      <c r="FH10" s="444"/>
      <c r="FI10" s="444"/>
      <c r="FJ10" s="444"/>
      <c r="FK10" s="444"/>
      <c r="FL10" s="444"/>
      <c r="FM10" s="444"/>
      <c r="FN10" s="444"/>
      <c r="FO10" s="444"/>
      <c r="FP10" s="444"/>
      <c r="FQ10" s="444"/>
      <c r="FR10" s="444"/>
      <c r="FS10" s="444"/>
      <c r="FT10" s="444"/>
      <c r="FU10" s="444"/>
      <c r="FV10" s="444"/>
      <c r="FW10" s="444"/>
      <c r="FX10" s="444"/>
      <c r="FY10" s="444"/>
      <c r="FZ10" s="444"/>
      <c r="GA10" s="444"/>
      <c r="GB10" s="444"/>
      <c r="GC10" s="444"/>
      <c r="GD10" s="444"/>
      <c r="GE10" s="444"/>
      <c r="GF10" s="444"/>
      <c r="GG10" s="444"/>
      <c r="GH10" s="444"/>
      <c r="GI10" s="444"/>
      <c r="GJ10" s="444"/>
      <c r="GK10" s="444"/>
      <c r="GL10" s="444"/>
      <c r="GM10" s="444"/>
      <c r="GN10" s="444"/>
      <c r="GO10" s="444"/>
      <c r="GP10" s="444"/>
      <c r="GQ10" s="444"/>
      <c r="GR10" s="444"/>
      <c r="GS10" s="444"/>
      <c r="GT10" s="444"/>
      <c r="GU10" s="444"/>
      <c r="GV10" s="444"/>
      <c r="GW10" s="444"/>
      <c r="GX10" s="444"/>
      <c r="GY10" s="444"/>
      <c r="GZ10" s="444"/>
      <c r="HA10" s="444"/>
      <c r="HB10" s="444"/>
      <c r="HC10" s="444"/>
      <c r="HD10" s="444"/>
      <c r="HE10" s="444"/>
      <c r="HF10" s="444"/>
      <c r="HG10" s="444"/>
      <c r="HH10" s="444"/>
      <c r="HI10" s="444"/>
      <c r="HJ10" s="444"/>
      <c r="HK10" s="444"/>
      <c r="HL10" s="444"/>
      <c r="HM10" s="444"/>
      <c r="HN10" s="444"/>
      <c r="HO10" s="444"/>
      <c r="HP10" s="444"/>
      <c r="HQ10" s="444"/>
      <c r="HR10" s="444"/>
      <c r="HS10" s="444"/>
      <c r="HT10" s="444"/>
      <c r="HU10" s="444"/>
      <c r="HV10" s="444"/>
      <c r="HW10" s="444"/>
      <c r="HX10" s="444"/>
      <c r="HY10" s="444"/>
      <c r="HZ10" s="444"/>
      <c r="IA10" s="444"/>
      <c r="IB10" s="444"/>
      <c r="IC10" s="444"/>
      <c r="ID10" s="444"/>
      <c r="IE10" s="444"/>
      <c r="IF10" s="444"/>
      <c r="IG10" s="444"/>
      <c r="IH10" s="444"/>
      <c r="II10" s="444"/>
      <c r="IJ10" s="444"/>
      <c r="IK10" s="444"/>
      <c r="IL10" s="444"/>
      <c r="IM10" s="444"/>
      <c r="IN10" s="444"/>
      <c r="IO10" s="444"/>
      <c r="IP10" s="444"/>
      <c r="IQ10" s="444"/>
      <c r="IR10" s="444"/>
      <c r="IS10" s="444"/>
      <c r="IT10" s="444"/>
      <c r="IU10" s="444"/>
      <c r="IV10" s="444"/>
    </row>
    <row r="11" spans="1:256" ht="16.5">
      <c r="A11" s="723" t="s">
        <v>269</v>
      </c>
      <c r="B11" s="723"/>
      <c r="C11" s="723"/>
      <c r="D11" s="723"/>
      <c r="E11" s="723"/>
      <c r="F11" s="723"/>
      <c r="G11" s="723"/>
      <c r="H11" s="723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44"/>
      <c r="AE11" s="444"/>
      <c r="AF11" s="444"/>
      <c r="AG11" s="444"/>
      <c r="AH11" s="444"/>
      <c r="AI11" s="444"/>
      <c r="AJ11" s="444"/>
      <c r="AK11" s="444"/>
      <c r="AL11" s="444"/>
      <c r="AM11" s="444"/>
      <c r="AN11" s="444"/>
      <c r="AO11" s="444"/>
      <c r="AP11" s="444"/>
      <c r="AQ11" s="444"/>
      <c r="AR11" s="444"/>
      <c r="AS11" s="444"/>
      <c r="AT11" s="444"/>
      <c r="AU11" s="444"/>
      <c r="AV11" s="444"/>
      <c r="AW11" s="444"/>
      <c r="AX11" s="444"/>
      <c r="AY11" s="444"/>
      <c r="AZ11" s="444"/>
      <c r="BA11" s="444"/>
      <c r="BB11" s="444"/>
      <c r="BC11" s="444"/>
      <c r="BD11" s="444"/>
      <c r="BE11" s="444"/>
      <c r="BF11" s="444"/>
      <c r="BG11" s="444"/>
      <c r="BH11" s="444"/>
      <c r="BI11" s="444"/>
      <c r="BJ11" s="444"/>
      <c r="BK11" s="444"/>
      <c r="BL11" s="444"/>
      <c r="BM11" s="444"/>
      <c r="BN11" s="444"/>
      <c r="BO11" s="444"/>
      <c r="BP11" s="444"/>
      <c r="BQ11" s="444"/>
      <c r="BR11" s="444"/>
      <c r="BS11" s="444"/>
      <c r="BT11" s="444"/>
      <c r="BU11" s="444"/>
      <c r="BV11" s="444"/>
      <c r="BW11" s="444"/>
      <c r="BX11" s="444"/>
      <c r="BY11" s="444"/>
      <c r="BZ11" s="444"/>
      <c r="CA11" s="444"/>
      <c r="CB11" s="444"/>
      <c r="CC11" s="444"/>
      <c r="CD11" s="444"/>
      <c r="CE11" s="444"/>
      <c r="CF11" s="444"/>
      <c r="CG11" s="444"/>
      <c r="CH11" s="444"/>
      <c r="CI11" s="444"/>
      <c r="CJ11" s="444"/>
      <c r="CK11" s="444"/>
      <c r="CL11" s="444"/>
      <c r="CM11" s="444"/>
      <c r="CN11" s="444"/>
      <c r="CO11" s="444"/>
      <c r="CP11" s="444"/>
      <c r="CQ11" s="444"/>
      <c r="CR11" s="444"/>
      <c r="CS11" s="444"/>
      <c r="CT11" s="444"/>
      <c r="CU11" s="444"/>
      <c r="CV11" s="444"/>
      <c r="CW11" s="444"/>
      <c r="CX11" s="444"/>
      <c r="CY11" s="444"/>
      <c r="CZ11" s="444"/>
      <c r="DA11" s="444"/>
      <c r="DB11" s="444"/>
      <c r="DC11" s="444"/>
      <c r="DD11" s="444"/>
      <c r="DE11" s="444"/>
      <c r="DF11" s="444"/>
      <c r="DG11" s="444"/>
      <c r="DH11" s="444"/>
      <c r="DI11" s="444"/>
      <c r="DJ11" s="444"/>
      <c r="DK11" s="444"/>
      <c r="DL11" s="444"/>
      <c r="DM11" s="444"/>
      <c r="DN11" s="444"/>
      <c r="DO11" s="444"/>
      <c r="DP11" s="444"/>
      <c r="DQ11" s="444"/>
      <c r="DR11" s="444"/>
      <c r="DS11" s="444"/>
      <c r="DT11" s="444"/>
      <c r="DU11" s="444"/>
      <c r="DV11" s="444"/>
      <c r="DW11" s="444"/>
      <c r="DX11" s="444"/>
      <c r="DY11" s="444"/>
      <c r="DZ11" s="444"/>
      <c r="EA11" s="444"/>
      <c r="EB11" s="444"/>
      <c r="EC11" s="444"/>
      <c r="ED11" s="444"/>
      <c r="EE11" s="444"/>
      <c r="EF11" s="444"/>
      <c r="EG11" s="444"/>
      <c r="EH11" s="444"/>
      <c r="EI11" s="444"/>
      <c r="EJ11" s="444"/>
      <c r="EK11" s="444"/>
      <c r="EL11" s="444"/>
      <c r="EM11" s="444"/>
      <c r="EN11" s="444"/>
      <c r="EO11" s="444"/>
      <c r="EP11" s="444"/>
      <c r="EQ11" s="444"/>
      <c r="ER11" s="444"/>
      <c r="ES11" s="444"/>
      <c r="ET11" s="444"/>
      <c r="EU11" s="444"/>
      <c r="EV11" s="444"/>
      <c r="EW11" s="444"/>
      <c r="EX11" s="444"/>
      <c r="EY11" s="444"/>
      <c r="EZ11" s="444"/>
      <c r="FA11" s="444"/>
      <c r="FB11" s="444"/>
      <c r="FC11" s="444"/>
      <c r="FD11" s="444"/>
      <c r="FE11" s="444"/>
      <c r="FF11" s="444"/>
      <c r="FG11" s="444"/>
      <c r="FH11" s="444"/>
      <c r="FI11" s="444"/>
      <c r="FJ11" s="444"/>
      <c r="FK11" s="444"/>
      <c r="FL11" s="444"/>
      <c r="FM11" s="444"/>
      <c r="FN11" s="444"/>
      <c r="FO11" s="444"/>
      <c r="FP11" s="444"/>
      <c r="FQ11" s="444"/>
      <c r="FR11" s="444"/>
      <c r="FS11" s="444"/>
      <c r="FT11" s="444"/>
      <c r="FU11" s="444"/>
      <c r="FV11" s="444"/>
      <c r="FW11" s="444"/>
      <c r="FX11" s="444"/>
      <c r="FY11" s="444"/>
      <c r="FZ11" s="444"/>
      <c r="GA11" s="444"/>
      <c r="GB11" s="444"/>
      <c r="GC11" s="444"/>
      <c r="GD11" s="444"/>
      <c r="GE11" s="444"/>
      <c r="GF11" s="444"/>
      <c r="GG11" s="444"/>
      <c r="GH11" s="444"/>
      <c r="GI11" s="444"/>
      <c r="GJ11" s="444"/>
      <c r="GK11" s="444"/>
      <c r="GL11" s="444"/>
      <c r="GM11" s="444"/>
      <c r="GN11" s="444"/>
      <c r="GO11" s="444"/>
      <c r="GP11" s="444"/>
      <c r="GQ11" s="444"/>
      <c r="GR11" s="444"/>
      <c r="GS11" s="444"/>
      <c r="GT11" s="444"/>
      <c r="GU11" s="444"/>
      <c r="GV11" s="444"/>
      <c r="GW11" s="444"/>
      <c r="GX11" s="444"/>
      <c r="GY11" s="444"/>
      <c r="GZ11" s="444"/>
      <c r="HA11" s="444"/>
      <c r="HB11" s="444"/>
      <c r="HC11" s="444"/>
      <c r="HD11" s="444"/>
      <c r="HE11" s="444"/>
      <c r="HF11" s="444"/>
      <c r="HG11" s="444"/>
      <c r="HH11" s="444"/>
      <c r="HI11" s="444"/>
      <c r="HJ11" s="444"/>
      <c r="HK11" s="444"/>
      <c r="HL11" s="444"/>
      <c r="HM11" s="444"/>
      <c r="HN11" s="444"/>
      <c r="HO11" s="444"/>
      <c r="HP11" s="444"/>
      <c r="HQ11" s="444"/>
      <c r="HR11" s="444"/>
      <c r="HS11" s="444"/>
      <c r="HT11" s="444"/>
      <c r="HU11" s="444"/>
      <c r="HV11" s="444"/>
      <c r="HW11" s="444"/>
      <c r="HX11" s="444"/>
      <c r="HY11" s="444"/>
      <c r="HZ11" s="444"/>
      <c r="IA11" s="444"/>
      <c r="IB11" s="444"/>
      <c r="IC11" s="444"/>
      <c r="ID11" s="444"/>
      <c r="IE11" s="444"/>
      <c r="IF11" s="444"/>
      <c r="IG11" s="444"/>
      <c r="IH11" s="444"/>
      <c r="II11" s="444"/>
      <c r="IJ11" s="444"/>
      <c r="IK11" s="444"/>
      <c r="IL11" s="444"/>
      <c r="IM11" s="444"/>
      <c r="IN11" s="444"/>
      <c r="IO11" s="444"/>
      <c r="IP11" s="444"/>
      <c r="IQ11" s="444"/>
      <c r="IR11" s="444"/>
      <c r="IS11" s="444"/>
      <c r="IT11" s="444"/>
      <c r="IU11" s="444"/>
      <c r="IV11" s="444"/>
    </row>
    <row r="12" spans="1:256" ht="16.5">
      <c r="A12" s="593"/>
      <c r="B12" s="593"/>
      <c r="C12" s="593"/>
      <c r="D12" s="593"/>
      <c r="E12" s="593"/>
      <c r="F12" s="593"/>
      <c r="G12" s="593"/>
      <c r="H12" s="593"/>
      <c r="I12" s="444"/>
      <c r="J12" s="444"/>
      <c r="K12" s="444"/>
      <c r="L12" s="444"/>
      <c r="M12" s="444"/>
      <c r="N12" s="444"/>
      <c r="O12" s="444"/>
      <c r="P12" s="444"/>
      <c r="Q12" s="444"/>
      <c r="R12" s="444"/>
      <c r="S12" s="444"/>
      <c r="T12" s="444"/>
      <c r="U12" s="444"/>
      <c r="V12" s="444"/>
      <c r="W12" s="444"/>
      <c r="X12" s="444"/>
      <c r="Y12" s="444"/>
      <c r="Z12" s="444"/>
      <c r="AA12" s="444"/>
      <c r="AB12" s="444"/>
      <c r="AC12" s="444"/>
      <c r="AD12" s="444"/>
      <c r="AE12" s="444"/>
      <c r="AF12" s="444"/>
      <c r="AG12" s="444"/>
      <c r="AH12" s="444"/>
      <c r="AI12" s="444"/>
      <c r="AJ12" s="444"/>
      <c r="AK12" s="444"/>
      <c r="AL12" s="444"/>
      <c r="AM12" s="444"/>
      <c r="AN12" s="444"/>
      <c r="AO12" s="444"/>
      <c r="AP12" s="444"/>
      <c r="AQ12" s="444"/>
      <c r="AR12" s="444"/>
      <c r="AS12" s="444"/>
      <c r="AT12" s="444"/>
      <c r="AU12" s="444"/>
      <c r="AV12" s="444"/>
      <c r="AW12" s="444"/>
      <c r="AX12" s="444"/>
      <c r="AY12" s="444"/>
      <c r="AZ12" s="444"/>
      <c r="BA12" s="444"/>
      <c r="BB12" s="444"/>
      <c r="BC12" s="444"/>
      <c r="BD12" s="444"/>
      <c r="BE12" s="444"/>
      <c r="BF12" s="444"/>
      <c r="BG12" s="444"/>
      <c r="BH12" s="444"/>
      <c r="BI12" s="444"/>
      <c r="BJ12" s="444"/>
      <c r="BK12" s="444"/>
      <c r="BL12" s="444"/>
      <c r="BM12" s="444"/>
      <c r="BN12" s="444"/>
      <c r="BO12" s="444"/>
      <c r="BP12" s="444"/>
      <c r="BQ12" s="444"/>
      <c r="BR12" s="444"/>
      <c r="BS12" s="444"/>
      <c r="BT12" s="444"/>
      <c r="BU12" s="444"/>
      <c r="BV12" s="444"/>
      <c r="BW12" s="444"/>
      <c r="BX12" s="444"/>
      <c r="BY12" s="444"/>
      <c r="BZ12" s="444"/>
      <c r="CA12" s="444"/>
      <c r="CB12" s="444"/>
      <c r="CC12" s="444"/>
      <c r="CD12" s="444"/>
      <c r="CE12" s="444"/>
      <c r="CF12" s="444"/>
      <c r="CG12" s="444"/>
      <c r="CH12" s="444"/>
      <c r="CI12" s="444"/>
      <c r="CJ12" s="444"/>
      <c r="CK12" s="444"/>
      <c r="CL12" s="444"/>
      <c r="CM12" s="444"/>
      <c r="CN12" s="444"/>
      <c r="CO12" s="444"/>
      <c r="CP12" s="444"/>
      <c r="CQ12" s="444"/>
      <c r="CR12" s="444"/>
      <c r="CS12" s="444"/>
      <c r="CT12" s="444"/>
      <c r="CU12" s="444"/>
      <c r="CV12" s="444"/>
      <c r="CW12" s="444"/>
      <c r="CX12" s="444"/>
      <c r="CY12" s="444"/>
      <c r="CZ12" s="444"/>
      <c r="DA12" s="444"/>
      <c r="DB12" s="444"/>
      <c r="DC12" s="444"/>
      <c r="DD12" s="444"/>
      <c r="DE12" s="444"/>
      <c r="DF12" s="444"/>
      <c r="DG12" s="444"/>
      <c r="DH12" s="444"/>
      <c r="DI12" s="444"/>
      <c r="DJ12" s="444"/>
      <c r="DK12" s="444"/>
      <c r="DL12" s="444"/>
      <c r="DM12" s="444"/>
      <c r="DN12" s="444"/>
      <c r="DO12" s="444"/>
      <c r="DP12" s="444"/>
      <c r="DQ12" s="444"/>
      <c r="DR12" s="444"/>
      <c r="DS12" s="444"/>
      <c r="DT12" s="444"/>
      <c r="DU12" s="444"/>
      <c r="DV12" s="444"/>
      <c r="DW12" s="444"/>
      <c r="DX12" s="444"/>
      <c r="DY12" s="444"/>
      <c r="DZ12" s="444"/>
      <c r="EA12" s="444"/>
      <c r="EB12" s="444"/>
      <c r="EC12" s="444"/>
      <c r="ED12" s="444"/>
      <c r="EE12" s="444"/>
      <c r="EF12" s="444"/>
      <c r="EG12" s="444"/>
      <c r="EH12" s="444"/>
      <c r="EI12" s="444"/>
      <c r="EJ12" s="444"/>
      <c r="EK12" s="444"/>
      <c r="EL12" s="444"/>
      <c r="EM12" s="444"/>
      <c r="EN12" s="444"/>
      <c r="EO12" s="444"/>
      <c r="EP12" s="444"/>
      <c r="EQ12" s="444"/>
      <c r="ER12" s="444"/>
      <c r="ES12" s="444"/>
      <c r="ET12" s="444"/>
      <c r="EU12" s="444"/>
      <c r="EV12" s="444"/>
      <c r="EW12" s="444"/>
      <c r="EX12" s="444"/>
      <c r="EY12" s="444"/>
      <c r="EZ12" s="444"/>
      <c r="FA12" s="444"/>
      <c r="FB12" s="444"/>
      <c r="FC12" s="444"/>
      <c r="FD12" s="444"/>
      <c r="FE12" s="444"/>
      <c r="FF12" s="444"/>
      <c r="FG12" s="444"/>
      <c r="FH12" s="444"/>
      <c r="FI12" s="444"/>
      <c r="FJ12" s="444"/>
      <c r="FK12" s="444"/>
      <c r="FL12" s="444"/>
      <c r="FM12" s="444"/>
      <c r="FN12" s="444"/>
      <c r="FO12" s="444"/>
      <c r="FP12" s="444"/>
      <c r="FQ12" s="444"/>
      <c r="FR12" s="444"/>
      <c r="FS12" s="444"/>
      <c r="FT12" s="444"/>
      <c r="FU12" s="444"/>
      <c r="FV12" s="444"/>
      <c r="FW12" s="444"/>
      <c r="FX12" s="444"/>
      <c r="FY12" s="444"/>
      <c r="FZ12" s="444"/>
      <c r="GA12" s="444"/>
      <c r="GB12" s="444"/>
      <c r="GC12" s="444"/>
      <c r="GD12" s="444"/>
      <c r="GE12" s="444"/>
      <c r="GF12" s="444"/>
      <c r="GG12" s="444"/>
      <c r="GH12" s="444"/>
      <c r="GI12" s="444"/>
      <c r="GJ12" s="444"/>
      <c r="GK12" s="444"/>
      <c r="GL12" s="444"/>
      <c r="GM12" s="444"/>
      <c r="GN12" s="444"/>
      <c r="GO12" s="444"/>
      <c r="GP12" s="444"/>
      <c r="GQ12" s="444"/>
      <c r="GR12" s="444"/>
      <c r="GS12" s="444"/>
      <c r="GT12" s="444"/>
      <c r="GU12" s="444"/>
      <c r="GV12" s="444"/>
      <c r="GW12" s="444"/>
      <c r="GX12" s="444"/>
      <c r="GY12" s="444"/>
      <c r="GZ12" s="444"/>
      <c r="HA12" s="444"/>
      <c r="HB12" s="444"/>
      <c r="HC12" s="444"/>
      <c r="HD12" s="444"/>
      <c r="HE12" s="444"/>
      <c r="HF12" s="444"/>
      <c r="HG12" s="444"/>
      <c r="HH12" s="444"/>
      <c r="HI12" s="444"/>
      <c r="HJ12" s="444"/>
      <c r="HK12" s="444"/>
      <c r="HL12" s="444"/>
      <c r="HM12" s="444"/>
      <c r="HN12" s="444"/>
      <c r="HO12" s="444"/>
      <c r="HP12" s="444"/>
      <c r="HQ12" s="444"/>
      <c r="HR12" s="444"/>
      <c r="HS12" s="444"/>
      <c r="HT12" s="444"/>
      <c r="HU12" s="444"/>
      <c r="HV12" s="444"/>
      <c r="HW12" s="444"/>
      <c r="HX12" s="444"/>
      <c r="HY12" s="444"/>
      <c r="HZ12" s="444"/>
      <c r="IA12" s="444"/>
      <c r="IB12" s="444"/>
      <c r="IC12" s="444"/>
      <c r="ID12" s="444"/>
      <c r="IE12" s="444"/>
      <c r="IF12" s="444"/>
      <c r="IG12" s="444"/>
      <c r="IH12" s="444"/>
      <c r="II12" s="444"/>
      <c r="IJ12" s="444"/>
      <c r="IK12" s="444"/>
      <c r="IL12" s="444"/>
      <c r="IM12" s="444"/>
      <c r="IN12" s="444"/>
      <c r="IO12" s="444"/>
      <c r="IP12" s="444"/>
      <c r="IQ12" s="444"/>
      <c r="IR12" s="444"/>
      <c r="IS12" s="444"/>
      <c r="IT12" s="444"/>
      <c r="IU12" s="444"/>
      <c r="IV12" s="444"/>
    </row>
    <row r="13" spans="1:256">
      <c r="F13" s="446"/>
    </row>
    <row r="14" spans="1:256">
      <c r="A14" s="447" t="s">
        <v>270</v>
      </c>
      <c r="B14" s="447" t="s">
        <v>271</v>
      </c>
      <c r="C14" s="448" t="s">
        <v>311</v>
      </c>
      <c r="D14" s="448" t="s">
        <v>306</v>
      </c>
      <c r="E14" s="447" t="s">
        <v>6</v>
      </c>
      <c r="F14" s="447" t="s">
        <v>271</v>
      </c>
      <c r="G14" s="448" t="s">
        <v>311</v>
      </c>
      <c r="H14" s="448" t="s">
        <v>306</v>
      </c>
    </row>
    <row r="15" spans="1:256">
      <c r="A15" s="603" t="s">
        <v>2</v>
      </c>
      <c r="B15" s="604"/>
      <c r="C15" s="604"/>
      <c r="D15" s="604"/>
      <c r="E15" s="605" t="s">
        <v>7</v>
      </c>
      <c r="F15" s="449"/>
      <c r="G15" s="604"/>
      <c r="H15" s="604"/>
    </row>
    <row r="16" spans="1:256" ht="12.75" hidden="1" customHeight="1">
      <c r="A16" s="604"/>
      <c r="B16" s="606"/>
      <c r="C16" s="604"/>
      <c r="D16" s="604"/>
      <c r="E16" s="604"/>
      <c r="F16" s="449"/>
      <c r="G16" s="604"/>
      <c r="H16" s="607"/>
      <c r="I16" s="450"/>
    </row>
    <row r="17" spans="1:15">
      <c r="A17" s="459" t="s">
        <v>272</v>
      </c>
      <c r="B17" s="457">
        <v>3</v>
      </c>
      <c r="C17" s="608">
        <v>7532084984</v>
      </c>
      <c r="D17" s="609">
        <v>7134280548</v>
      </c>
      <c r="E17" s="610" t="s">
        <v>273</v>
      </c>
      <c r="F17" s="451">
        <v>6</v>
      </c>
      <c r="G17" s="611">
        <v>30020280246</v>
      </c>
      <c r="H17" s="611">
        <v>13814961852</v>
      </c>
      <c r="I17" s="452"/>
      <c r="J17" s="450"/>
      <c r="K17" s="453"/>
      <c r="L17" s="450"/>
      <c r="M17" s="450"/>
      <c r="N17" s="450"/>
      <c r="O17" s="454"/>
    </row>
    <row r="18" spans="1:15" ht="12.75" hidden="1" customHeight="1">
      <c r="A18" s="612" t="s">
        <v>105</v>
      </c>
      <c r="B18" s="613"/>
      <c r="C18" s="611"/>
      <c r="D18" s="611"/>
      <c r="E18" s="610" t="s">
        <v>274</v>
      </c>
      <c r="F18" s="455"/>
      <c r="G18" s="611"/>
      <c r="H18" s="611"/>
      <c r="I18" s="450"/>
      <c r="J18" s="450"/>
    </row>
    <row r="19" spans="1:15" ht="12.75" customHeight="1">
      <c r="A19" s="612"/>
      <c r="B19" s="613"/>
      <c r="C19" s="614">
        <f>SUM(C17:C18)</f>
        <v>7532084984</v>
      </c>
      <c r="D19" s="614">
        <f>SUM(D17:D18)</f>
        <v>7134280548</v>
      </c>
      <c r="E19" s="610"/>
      <c r="F19" s="455"/>
      <c r="G19" s="611"/>
      <c r="H19" s="611"/>
      <c r="I19" s="450"/>
      <c r="J19" s="450"/>
    </row>
    <row r="20" spans="1:15" ht="12.75" customHeight="1">
      <c r="A20" s="612"/>
      <c r="B20" s="613"/>
      <c r="C20" s="611"/>
      <c r="D20" s="611"/>
      <c r="E20" s="612" t="s">
        <v>276</v>
      </c>
      <c r="F20" s="451">
        <v>7</v>
      </c>
      <c r="G20" s="611">
        <v>18577405394</v>
      </c>
      <c r="H20" s="611">
        <v>17852239860</v>
      </c>
      <c r="I20" s="450"/>
      <c r="J20" s="450"/>
    </row>
    <row r="21" spans="1:15">
      <c r="A21" s="612" t="s">
        <v>275</v>
      </c>
      <c r="B21" s="615">
        <v>4</v>
      </c>
      <c r="C21" s="611">
        <f>16504538171+27794256459+6982279502</f>
        <v>51281074132</v>
      </c>
      <c r="D21" s="611">
        <v>48153763979</v>
      </c>
      <c r="E21" s="612"/>
      <c r="F21" s="451"/>
      <c r="G21" s="611"/>
      <c r="H21" s="611"/>
      <c r="I21" s="450"/>
      <c r="J21" s="450"/>
    </row>
    <row r="22" spans="1:15">
      <c r="A22" s="616" t="s">
        <v>327</v>
      </c>
      <c r="B22" s="615">
        <v>4</v>
      </c>
      <c r="C22" s="611">
        <v>-7334219816</v>
      </c>
      <c r="D22" s="496">
        <v>-6407422957</v>
      </c>
      <c r="E22" s="610" t="s">
        <v>277</v>
      </c>
      <c r="F22" s="449"/>
      <c r="G22" s="611">
        <f>89788643+327577685</f>
        <v>417366328</v>
      </c>
      <c r="H22" s="611">
        <v>3182156664</v>
      </c>
      <c r="I22" s="450"/>
      <c r="J22" s="450"/>
    </row>
    <row r="23" spans="1:15">
      <c r="A23" s="549" t="s">
        <v>236</v>
      </c>
      <c r="B23" s="457">
        <v>4</v>
      </c>
      <c r="C23" s="458">
        <f>1986215387+995217584+83638081+118647484</f>
        <v>3183718536</v>
      </c>
      <c r="D23" s="617">
        <v>2875724802</v>
      </c>
      <c r="E23" s="610" t="s">
        <v>8</v>
      </c>
      <c r="F23" s="449"/>
      <c r="G23" s="611">
        <f>3258667730+235000000+106438570+55091471+154962450</f>
        <v>3810160221</v>
      </c>
      <c r="H23" s="611">
        <v>1240486558</v>
      </c>
      <c r="I23" s="450"/>
      <c r="J23" s="450"/>
    </row>
    <row r="24" spans="1:15">
      <c r="A24" s="618" t="s">
        <v>278</v>
      </c>
      <c r="B24" s="615"/>
      <c r="C24" s="619">
        <f>SUM(C21:C23)</f>
        <v>47130572852</v>
      </c>
      <c r="D24" s="619">
        <f>SUM(D21:D23)</f>
        <v>44622065824</v>
      </c>
      <c r="E24" s="620" t="s">
        <v>298</v>
      </c>
      <c r="F24" s="449"/>
      <c r="G24" s="621">
        <v>217174732</v>
      </c>
      <c r="H24" s="621">
        <v>3818432355</v>
      </c>
      <c r="I24" s="450"/>
      <c r="J24" s="450"/>
    </row>
    <row r="25" spans="1:15">
      <c r="A25" s="616" t="s">
        <v>279</v>
      </c>
      <c r="B25" s="615"/>
      <c r="C25" s="611"/>
      <c r="D25" s="611"/>
      <c r="E25" s="620"/>
      <c r="F25" s="449"/>
      <c r="G25" s="621"/>
      <c r="H25" s="621"/>
      <c r="I25" s="450"/>
      <c r="J25" s="450"/>
    </row>
    <row r="26" spans="1:15">
      <c r="A26" s="616" t="s">
        <v>304</v>
      </c>
      <c r="B26" s="615">
        <v>5</v>
      </c>
      <c r="C26" s="611">
        <f>85424665262+5364184653+12955314351</f>
        <v>103744164266</v>
      </c>
      <c r="D26" s="611">
        <v>89151077592</v>
      </c>
      <c r="F26" s="548"/>
      <c r="G26" s="548"/>
      <c r="H26" s="622"/>
      <c r="I26" s="450"/>
    </row>
    <row r="27" spans="1:15">
      <c r="A27" s="456" t="s">
        <v>280</v>
      </c>
      <c r="B27" s="457">
        <v>5</v>
      </c>
      <c r="C27" s="458">
        <v>-4271233263</v>
      </c>
      <c r="D27" s="458">
        <v>-3746742412</v>
      </c>
      <c r="E27" s="604"/>
      <c r="F27" s="449"/>
      <c r="G27" s="611"/>
      <c r="H27" s="611"/>
      <c r="I27" s="450"/>
    </row>
    <row r="28" spans="1:15">
      <c r="A28" s="551" t="s">
        <v>281</v>
      </c>
      <c r="B28" s="558"/>
      <c r="C28" s="564">
        <f>SUM(C26:C27)</f>
        <v>99472931003</v>
      </c>
      <c r="D28" s="564">
        <f>SUM(D26:D27)</f>
        <v>85404335180</v>
      </c>
      <c r="E28" s="459"/>
      <c r="F28" s="460"/>
      <c r="G28" s="611"/>
      <c r="H28" s="611"/>
      <c r="I28" s="450"/>
    </row>
    <row r="29" spans="1:15">
      <c r="A29" s="559" t="s">
        <v>282</v>
      </c>
      <c r="B29" s="560"/>
      <c r="C29" s="561">
        <f>C19+C24+C28</f>
        <v>154135588839</v>
      </c>
      <c r="D29" s="561">
        <f>D19+D24+D28</f>
        <v>137160681552</v>
      </c>
      <c r="E29" s="466" t="s">
        <v>283</v>
      </c>
      <c r="F29" s="467"/>
      <c r="G29" s="464">
        <f>SUM(G17:G28)</f>
        <v>53042386921</v>
      </c>
      <c r="H29" s="464">
        <f>SUM(H17:H28)</f>
        <v>39908277289</v>
      </c>
      <c r="I29" s="450"/>
    </row>
    <row r="30" spans="1:15">
      <c r="A30" s="559" t="s">
        <v>3</v>
      </c>
      <c r="B30" s="560"/>
      <c r="C30" s="562"/>
      <c r="D30" s="562"/>
      <c r="E30" s="447" t="s">
        <v>284</v>
      </c>
      <c r="F30" s="469"/>
      <c r="G30" s="464">
        <f>G29</f>
        <v>53042386921</v>
      </c>
      <c r="H30" s="464">
        <f>H29</f>
        <v>39908277289</v>
      </c>
      <c r="J30" s="461"/>
      <c r="L30" s="450"/>
    </row>
    <row r="31" spans="1:15" ht="12.75" hidden="1" customHeight="1">
      <c r="A31" s="462"/>
      <c r="B31" s="463"/>
      <c r="C31" s="553">
        <f>SUM(C17:C30)</f>
        <v>462406766517</v>
      </c>
      <c r="D31" s="553">
        <f>SUM(D17:D30)</f>
        <v>411482044656</v>
      </c>
      <c r="E31" s="603" t="s">
        <v>283</v>
      </c>
      <c r="F31" s="449"/>
      <c r="G31" s="464">
        <f>SUM(G17:G30)</f>
        <v>159127160763</v>
      </c>
      <c r="H31" s="464">
        <f>SUM(H17:H30)</f>
        <v>119724831867</v>
      </c>
      <c r="J31" s="465"/>
      <c r="L31" s="450"/>
    </row>
    <row r="32" spans="1:15">
      <c r="A32" s="612" t="s">
        <v>275</v>
      </c>
      <c r="B32" s="615">
        <v>4</v>
      </c>
      <c r="C32" s="611">
        <f>3616530580+3795230015</f>
        <v>7411760595</v>
      </c>
      <c r="D32" s="611">
        <v>7959160468</v>
      </c>
      <c r="I32" s="468"/>
      <c r="J32" s="465"/>
      <c r="L32" s="450"/>
    </row>
    <row r="33" spans="1:256">
      <c r="A33" s="616" t="s">
        <v>327</v>
      </c>
      <c r="B33" s="615">
        <v>4</v>
      </c>
      <c r="C33" s="579">
        <v>-3795230015</v>
      </c>
      <c r="D33" s="579">
        <v>-3669787522</v>
      </c>
      <c r="I33" s="468"/>
      <c r="J33" s="465"/>
      <c r="L33" s="450"/>
    </row>
    <row r="34" spans="1:256">
      <c r="A34" s="554" t="s">
        <v>236</v>
      </c>
      <c r="B34" s="457">
        <v>4</v>
      </c>
      <c r="C34" s="552">
        <v>1889047321</v>
      </c>
      <c r="D34" s="552">
        <v>2131252906</v>
      </c>
      <c r="E34" s="548"/>
      <c r="J34" s="470"/>
      <c r="L34" s="450"/>
    </row>
    <row r="35" spans="1:256">
      <c r="A35" s="618" t="s">
        <v>278</v>
      </c>
      <c r="C35" s="563">
        <f>SUM(C32:C34)</f>
        <v>5505577901</v>
      </c>
      <c r="D35" s="563">
        <f>SUM(D32:D34)</f>
        <v>6420625852</v>
      </c>
      <c r="E35" s="466" t="s">
        <v>9</v>
      </c>
      <c r="F35" s="557"/>
      <c r="G35" s="617"/>
      <c r="H35" s="617"/>
      <c r="J35" s="470"/>
      <c r="L35" s="450"/>
    </row>
    <row r="36" spans="1:256" ht="12.75" hidden="1" customHeight="1">
      <c r="A36" s="472" t="s">
        <v>275</v>
      </c>
      <c r="B36" s="463"/>
      <c r="C36" s="611"/>
      <c r="D36" s="611"/>
      <c r="E36" s="604"/>
      <c r="F36" s="449"/>
      <c r="G36" s="611"/>
      <c r="H36" s="611"/>
      <c r="J36" s="470"/>
      <c r="L36" s="450"/>
    </row>
    <row r="37" spans="1:256" ht="12.75" customHeight="1">
      <c r="A37" s="472" t="s">
        <v>107</v>
      </c>
      <c r="B37" s="473"/>
      <c r="C37" s="611">
        <v>39965799</v>
      </c>
      <c r="D37" s="611">
        <v>42779081</v>
      </c>
      <c r="E37" s="623" t="s">
        <v>285</v>
      </c>
      <c r="F37" s="449"/>
      <c r="G37" s="611">
        <v>50000000000</v>
      </c>
      <c r="H37" s="611">
        <v>50000000000</v>
      </c>
      <c r="J37" s="470"/>
      <c r="L37" s="450"/>
    </row>
    <row r="38" spans="1:256" ht="12.75" customHeight="1">
      <c r="A38" s="474" t="s">
        <v>289</v>
      </c>
      <c r="B38" s="473"/>
      <c r="C38" s="611">
        <v>64541387972.732445</v>
      </c>
      <c r="D38" s="611">
        <v>61191906467</v>
      </c>
      <c r="E38" s="623" t="s">
        <v>286</v>
      </c>
      <c r="F38" s="449"/>
      <c r="G38" s="611">
        <v>11601999396</v>
      </c>
      <c r="H38" s="611">
        <v>9509249881</v>
      </c>
      <c r="J38" s="470"/>
      <c r="L38" s="450"/>
    </row>
    <row r="39" spans="1:256" ht="12.75" customHeight="1">
      <c r="A39" s="555" t="s">
        <v>290</v>
      </c>
      <c r="B39" s="550"/>
      <c r="C39" s="458">
        <v>-22312214187</v>
      </c>
      <c r="D39" s="458">
        <v>-20967493697</v>
      </c>
      <c r="E39" s="623" t="s">
        <v>287</v>
      </c>
      <c r="F39" s="449"/>
      <c r="G39" s="611">
        <v>73584752141</v>
      </c>
      <c r="H39" s="611">
        <v>72592818769</v>
      </c>
      <c r="J39" s="470"/>
      <c r="L39" s="450"/>
    </row>
    <row r="40" spans="1:256">
      <c r="A40" s="462" t="s">
        <v>291</v>
      </c>
      <c r="B40" s="467"/>
      <c r="C40" s="553">
        <f>SUM(C35:C39)</f>
        <v>47774717485.732452</v>
      </c>
      <c r="D40" s="553">
        <f>SUM(D35:D39)</f>
        <v>46687817703</v>
      </c>
      <c r="E40" s="556" t="s">
        <v>288</v>
      </c>
      <c r="F40" s="557"/>
      <c r="G40" s="458">
        <v>13681167867</v>
      </c>
      <c r="H40" s="458">
        <v>11838153316</v>
      </c>
      <c r="J40" s="470"/>
      <c r="L40" s="450"/>
    </row>
    <row r="41" spans="1:256">
      <c r="A41" s="618"/>
      <c r="B41" s="463"/>
      <c r="C41" s="619"/>
      <c r="D41" s="619"/>
      <c r="E41" s="471" t="s">
        <v>328</v>
      </c>
      <c r="F41" s="449"/>
      <c r="G41" s="619">
        <f>SUM(G37:G40)</f>
        <v>148867919404</v>
      </c>
      <c r="H41" s="619">
        <f>SUM(H37:H40)</f>
        <v>143940221966</v>
      </c>
      <c r="J41" s="470"/>
      <c r="L41" s="450"/>
    </row>
    <row r="42" spans="1:256" ht="13.5" thickBot="1">
      <c r="A42" s="475" t="s">
        <v>292</v>
      </c>
      <c r="B42" s="476"/>
      <c r="C42" s="476">
        <f>C29+C40</f>
        <v>201910306324.73245</v>
      </c>
      <c r="D42" s="476">
        <f>D29+D40</f>
        <v>183848499255</v>
      </c>
      <c r="E42" s="475" t="s">
        <v>329</v>
      </c>
      <c r="F42" s="476"/>
      <c r="G42" s="476">
        <f>G30+G41</f>
        <v>201910306325</v>
      </c>
      <c r="H42" s="476">
        <f>H30+H41</f>
        <v>183848499255</v>
      </c>
      <c r="I42" s="450">
        <f>H42-D42</f>
        <v>0</v>
      </c>
      <c r="J42" s="450">
        <f>G42-C42</f>
        <v>0.267547607421875</v>
      </c>
      <c r="K42" s="453"/>
      <c r="L42" s="477"/>
    </row>
    <row r="43" spans="1:256" ht="15" thickTop="1">
      <c r="A43" s="478"/>
      <c r="B43" s="478"/>
      <c r="C43" s="496"/>
      <c r="D43" s="496"/>
    </row>
    <row r="44" spans="1:256" ht="18">
      <c r="A44" s="480"/>
      <c r="B44" s="497"/>
      <c r="C44" s="498"/>
      <c r="D44" s="498"/>
      <c r="F44" s="478"/>
      <c r="G44" s="482"/>
      <c r="H44" s="479"/>
      <c r="I44" s="481"/>
      <c r="J44" s="481"/>
      <c r="K44" s="481"/>
      <c r="L44" s="481"/>
      <c r="M44" s="481"/>
      <c r="N44" s="481"/>
      <c r="O44" s="481"/>
      <c r="P44" s="481"/>
      <c r="Q44" s="481"/>
      <c r="R44" s="481"/>
      <c r="S44" s="481"/>
      <c r="T44" s="481"/>
      <c r="U44" s="481"/>
      <c r="V44" s="481"/>
      <c r="W44" s="481"/>
      <c r="X44" s="481"/>
      <c r="Y44" s="481"/>
      <c r="Z44" s="481"/>
      <c r="AA44" s="481"/>
      <c r="AB44" s="481"/>
      <c r="AC44" s="481"/>
      <c r="AD44" s="481"/>
      <c r="AE44" s="481"/>
      <c r="AF44" s="481"/>
      <c r="AG44" s="481"/>
      <c r="AH44" s="481"/>
      <c r="AI44" s="481"/>
      <c r="AJ44" s="481"/>
      <c r="AK44" s="481"/>
      <c r="AL44" s="481"/>
      <c r="AM44" s="481"/>
      <c r="AN44" s="481"/>
      <c r="AO44" s="481"/>
      <c r="AP44" s="481"/>
      <c r="AQ44" s="481"/>
      <c r="AR44" s="481"/>
      <c r="AS44" s="481"/>
      <c r="AT44" s="481"/>
      <c r="AU44" s="481"/>
      <c r="AV44" s="481"/>
      <c r="AW44" s="481"/>
      <c r="AX44" s="481"/>
      <c r="AY44" s="481"/>
      <c r="AZ44" s="481"/>
      <c r="BA44" s="481"/>
      <c r="BB44" s="481"/>
      <c r="BC44" s="481"/>
      <c r="BD44" s="481"/>
      <c r="BE44" s="481"/>
      <c r="BF44" s="481"/>
      <c r="BG44" s="481"/>
      <c r="BH44" s="481"/>
      <c r="BI44" s="481"/>
      <c r="BJ44" s="481"/>
      <c r="BK44" s="481"/>
      <c r="BL44" s="481"/>
      <c r="BM44" s="481"/>
      <c r="BN44" s="481"/>
      <c r="BO44" s="481"/>
      <c r="BP44" s="481"/>
      <c r="BQ44" s="481"/>
      <c r="BR44" s="481"/>
      <c r="BS44" s="481"/>
      <c r="BT44" s="481"/>
      <c r="BU44" s="481"/>
      <c r="BV44" s="481"/>
      <c r="BW44" s="481"/>
      <c r="BX44" s="481"/>
      <c r="BY44" s="481"/>
      <c r="BZ44" s="481"/>
      <c r="CA44" s="481"/>
      <c r="CB44" s="481"/>
      <c r="CC44" s="481"/>
      <c r="CD44" s="481"/>
      <c r="CE44" s="481"/>
      <c r="CF44" s="481"/>
      <c r="CG44" s="481"/>
      <c r="CH44" s="481"/>
      <c r="CI44" s="481"/>
      <c r="CJ44" s="481"/>
      <c r="CK44" s="481"/>
      <c r="CL44" s="481"/>
      <c r="CM44" s="481"/>
      <c r="CN44" s="481"/>
      <c r="CO44" s="481"/>
      <c r="CP44" s="481"/>
      <c r="CQ44" s="481"/>
      <c r="CR44" s="481"/>
      <c r="CS44" s="481"/>
      <c r="CT44" s="481"/>
      <c r="CU44" s="481"/>
      <c r="CV44" s="481"/>
      <c r="CW44" s="481"/>
      <c r="CX44" s="481"/>
      <c r="CY44" s="481"/>
      <c r="CZ44" s="481"/>
      <c r="DA44" s="481"/>
      <c r="DB44" s="481"/>
      <c r="DC44" s="481"/>
      <c r="DD44" s="481"/>
      <c r="DE44" s="481"/>
      <c r="DF44" s="481"/>
      <c r="DG44" s="481"/>
      <c r="DH44" s="481"/>
      <c r="DI44" s="481"/>
      <c r="DJ44" s="481"/>
      <c r="DK44" s="481"/>
      <c r="DL44" s="481"/>
      <c r="DM44" s="481"/>
      <c r="DN44" s="481"/>
      <c r="DO44" s="481"/>
      <c r="DP44" s="481"/>
      <c r="DQ44" s="481"/>
      <c r="DR44" s="481"/>
      <c r="DS44" s="481"/>
      <c r="DT44" s="481"/>
      <c r="DU44" s="481"/>
      <c r="DV44" s="481"/>
      <c r="DW44" s="481"/>
      <c r="DX44" s="481"/>
      <c r="DY44" s="481"/>
      <c r="DZ44" s="481"/>
      <c r="EA44" s="481"/>
      <c r="EB44" s="481"/>
      <c r="EC44" s="481"/>
      <c r="ED44" s="481"/>
      <c r="EE44" s="481"/>
      <c r="EF44" s="481"/>
      <c r="EG44" s="481"/>
      <c r="EH44" s="481"/>
      <c r="EI44" s="481"/>
      <c r="EJ44" s="481"/>
      <c r="EK44" s="481"/>
      <c r="EL44" s="481"/>
      <c r="EM44" s="481"/>
      <c r="EN44" s="481"/>
      <c r="EO44" s="481"/>
      <c r="EP44" s="481"/>
      <c r="EQ44" s="481"/>
      <c r="ER44" s="481"/>
      <c r="ES44" s="481"/>
      <c r="ET44" s="481"/>
      <c r="EU44" s="481"/>
      <c r="EV44" s="481"/>
      <c r="EW44" s="481"/>
      <c r="EX44" s="481"/>
      <c r="EY44" s="481"/>
      <c r="EZ44" s="481"/>
      <c r="FA44" s="481"/>
      <c r="FB44" s="481"/>
      <c r="FC44" s="481"/>
      <c r="FD44" s="481"/>
      <c r="FE44" s="481"/>
      <c r="FF44" s="481"/>
      <c r="FG44" s="481"/>
      <c r="FH44" s="481"/>
      <c r="FI44" s="481"/>
      <c r="FJ44" s="481"/>
      <c r="FK44" s="481"/>
      <c r="FL44" s="481"/>
      <c r="FM44" s="481"/>
      <c r="FN44" s="481"/>
      <c r="FO44" s="481"/>
      <c r="FP44" s="481"/>
      <c r="FQ44" s="481"/>
      <c r="FR44" s="481"/>
      <c r="FS44" s="481"/>
      <c r="FT44" s="481"/>
      <c r="FU44" s="481"/>
      <c r="FV44" s="481"/>
      <c r="FW44" s="481"/>
      <c r="FX44" s="481"/>
      <c r="FY44" s="481"/>
      <c r="FZ44" s="481"/>
      <c r="GA44" s="481"/>
      <c r="GB44" s="481"/>
      <c r="GC44" s="481"/>
      <c r="GD44" s="481"/>
      <c r="GE44" s="481"/>
      <c r="GF44" s="481"/>
      <c r="GG44" s="481"/>
      <c r="GH44" s="481"/>
      <c r="GI44" s="481"/>
      <c r="GJ44" s="481"/>
      <c r="GK44" s="481"/>
      <c r="GL44" s="481"/>
      <c r="GM44" s="481"/>
      <c r="GN44" s="481"/>
      <c r="GO44" s="481"/>
      <c r="GP44" s="481"/>
      <c r="GQ44" s="481"/>
      <c r="GR44" s="481"/>
      <c r="GS44" s="481"/>
      <c r="GT44" s="481"/>
      <c r="GU44" s="481"/>
      <c r="GV44" s="481"/>
      <c r="GW44" s="481"/>
      <c r="GX44" s="481"/>
      <c r="GY44" s="481"/>
      <c r="GZ44" s="481"/>
      <c r="HA44" s="481"/>
      <c r="HB44" s="481"/>
      <c r="HC44" s="481"/>
      <c r="HD44" s="481"/>
      <c r="HE44" s="481"/>
      <c r="HF44" s="481"/>
      <c r="HG44" s="481"/>
      <c r="HH44" s="481"/>
      <c r="HI44" s="481"/>
      <c r="HJ44" s="481"/>
      <c r="HK44" s="481"/>
      <c r="HL44" s="481"/>
      <c r="HM44" s="481"/>
      <c r="HN44" s="481"/>
      <c r="HO44" s="481"/>
      <c r="HP44" s="481"/>
      <c r="HQ44" s="481"/>
      <c r="HR44" s="481"/>
      <c r="HS44" s="481"/>
      <c r="HT44" s="481"/>
      <c r="HU44" s="481"/>
      <c r="HV44" s="481"/>
      <c r="HW44" s="481"/>
      <c r="HX44" s="481"/>
      <c r="HY44" s="481"/>
      <c r="HZ44" s="481"/>
      <c r="IA44" s="481"/>
      <c r="IB44" s="481"/>
      <c r="IC44" s="481"/>
      <c r="ID44" s="481"/>
      <c r="IE44" s="481"/>
      <c r="IF44" s="481"/>
      <c r="IG44" s="481"/>
      <c r="IH44" s="481"/>
      <c r="II44" s="481"/>
      <c r="IJ44" s="481"/>
      <c r="IK44" s="481"/>
      <c r="IL44" s="481"/>
      <c r="IM44" s="481"/>
      <c r="IN44" s="481"/>
      <c r="IO44" s="481"/>
      <c r="IP44" s="481"/>
      <c r="IQ44" s="481"/>
      <c r="IR44" s="481"/>
      <c r="IS44" s="481"/>
      <c r="IT44" s="481"/>
      <c r="IU44" s="481"/>
      <c r="IV44" s="481"/>
    </row>
    <row r="45" spans="1:256" ht="18">
      <c r="A45" s="481"/>
      <c r="B45" s="481"/>
      <c r="C45" s="483"/>
      <c r="D45" s="484"/>
      <c r="F45" s="481"/>
      <c r="G45" s="485"/>
      <c r="H45" s="481"/>
      <c r="I45" s="481"/>
      <c r="J45" s="481"/>
      <c r="K45" s="481"/>
      <c r="L45" s="481"/>
      <c r="M45" s="481"/>
      <c r="N45" s="481"/>
      <c r="O45" s="481"/>
      <c r="P45" s="481"/>
      <c r="Q45" s="481"/>
      <c r="R45" s="481"/>
      <c r="S45" s="481"/>
      <c r="T45" s="481"/>
      <c r="U45" s="481"/>
      <c r="V45" s="481"/>
      <c r="W45" s="481"/>
      <c r="X45" s="481"/>
      <c r="Y45" s="481"/>
      <c r="Z45" s="481"/>
      <c r="AA45" s="481"/>
      <c r="AB45" s="481"/>
      <c r="AC45" s="481"/>
      <c r="AD45" s="481"/>
      <c r="AE45" s="481"/>
      <c r="AF45" s="481"/>
      <c r="AG45" s="481"/>
      <c r="AH45" s="481"/>
      <c r="AI45" s="481"/>
      <c r="AJ45" s="481"/>
      <c r="AK45" s="481"/>
      <c r="AL45" s="481"/>
      <c r="AM45" s="481"/>
      <c r="AN45" s="481"/>
      <c r="AO45" s="481"/>
      <c r="AP45" s="481"/>
      <c r="AQ45" s="481"/>
      <c r="AR45" s="481"/>
      <c r="AS45" s="481"/>
      <c r="AT45" s="481"/>
      <c r="AU45" s="481"/>
      <c r="AV45" s="481"/>
      <c r="AW45" s="481"/>
      <c r="AX45" s="481"/>
      <c r="AY45" s="481"/>
      <c r="AZ45" s="481"/>
      <c r="BA45" s="481"/>
      <c r="BB45" s="481"/>
      <c r="BC45" s="481"/>
      <c r="BD45" s="481"/>
      <c r="BE45" s="481"/>
      <c r="BF45" s="481"/>
      <c r="BG45" s="481"/>
      <c r="BH45" s="481"/>
      <c r="BI45" s="481"/>
      <c r="BJ45" s="481"/>
      <c r="BK45" s="481"/>
      <c r="BL45" s="481"/>
      <c r="BM45" s="481"/>
      <c r="BN45" s="481"/>
      <c r="BO45" s="481"/>
      <c r="BP45" s="481"/>
      <c r="BQ45" s="481"/>
      <c r="BR45" s="481"/>
      <c r="BS45" s="481"/>
      <c r="BT45" s="481"/>
      <c r="BU45" s="481"/>
      <c r="BV45" s="481"/>
      <c r="BW45" s="481"/>
      <c r="BX45" s="481"/>
      <c r="BY45" s="481"/>
      <c r="BZ45" s="481"/>
      <c r="CA45" s="481"/>
      <c r="CB45" s="481"/>
      <c r="CC45" s="481"/>
      <c r="CD45" s="481"/>
      <c r="CE45" s="481"/>
      <c r="CF45" s="481"/>
      <c r="CG45" s="481"/>
      <c r="CH45" s="481"/>
      <c r="CI45" s="481"/>
      <c r="CJ45" s="481"/>
      <c r="CK45" s="481"/>
      <c r="CL45" s="481"/>
      <c r="CM45" s="481"/>
      <c r="CN45" s="481"/>
      <c r="CO45" s="481"/>
      <c r="CP45" s="481"/>
      <c r="CQ45" s="481"/>
      <c r="CR45" s="481"/>
      <c r="CS45" s="481"/>
      <c r="CT45" s="481"/>
      <c r="CU45" s="481"/>
      <c r="CV45" s="481"/>
      <c r="CW45" s="481"/>
      <c r="CX45" s="481"/>
      <c r="CY45" s="481"/>
      <c r="CZ45" s="481"/>
      <c r="DA45" s="481"/>
      <c r="DB45" s="481"/>
      <c r="DC45" s="481"/>
      <c r="DD45" s="481"/>
      <c r="DE45" s="481"/>
      <c r="DF45" s="481"/>
      <c r="DG45" s="481"/>
      <c r="DH45" s="481"/>
      <c r="DI45" s="481"/>
      <c r="DJ45" s="481"/>
      <c r="DK45" s="481"/>
      <c r="DL45" s="481"/>
      <c r="DM45" s="481"/>
      <c r="DN45" s="481"/>
      <c r="DO45" s="481"/>
      <c r="DP45" s="481"/>
      <c r="DQ45" s="481"/>
      <c r="DR45" s="481"/>
      <c r="DS45" s="481"/>
      <c r="DT45" s="481"/>
      <c r="DU45" s="481"/>
      <c r="DV45" s="481"/>
      <c r="DW45" s="481"/>
      <c r="DX45" s="481"/>
      <c r="DY45" s="481"/>
      <c r="DZ45" s="481"/>
      <c r="EA45" s="481"/>
      <c r="EB45" s="481"/>
      <c r="EC45" s="481"/>
      <c r="ED45" s="481"/>
      <c r="EE45" s="481"/>
      <c r="EF45" s="481"/>
      <c r="EG45" s="481"/>
      <c r="EH45" s="481"/>
      <c r="EI45" s="481"/>
      <c r="EJ45" s="481"/>
      <c r="EK45" s="481"/>
      <c r="EL45" s="481"/>
      <c r="EM45" s="481"/>
      <c r="EN45" s="481"/>
      <c r="EO45" s="481"/>
      <c r="EP45" s="481"/>
      <c r="EQ45" s="481"/>
      <c r="ER45" s="481"/>
      <c r="ES45" s="481"/>
      <c r="ET45" s="481"/>
      <c r="EU45" s="481"/>
      <c r="EV45" s="481"/>
      <c r="EW45" s="481"/>
      <c r="EX45" s="481"/>
      <c r="EY45" s="481"/>
      <c r="EZ45" s="481"/>
      <c r="FA45" s="481"/>
      <c r="FB45" s="481"/>
      <c r="FC45" s="481"/>
      <c r="FD45" s="481"/>
      <c r="FE45" s="481"/>
      <c r="FF45" s="481"/>
      <c r="FG45" s="481"/>
      <c r="FH45" s="481"/>
      <c r="FI45" s="481"/>
      <c r="FJ45" s="481"/>
      <c r="FK45" s="481"/>
      <c r="FL45" s="481"/>
      <c r="FM45" s="481"/>
      <c r="FN45" s="481"/>
      <c r="FO45" s="481"/>
      <c r="FP45" s="481"/>
      <c r="FQ45" s="481"/>
      <c r="FR45" s="481"/>
      <c r="FS45" s="481"/>
      <c r="FT45" s="481"/>
      <c r="FU45" s="481"/>
      <c r="FV45" s="481"/>
      <c r="FW45" s="481"/>
      <c r="FX45" s="481"/>
      <c r="FY45" s="481"/>
      <c r="FZ45" s="481"/>
      <c r="GA45" s="481"/>
      <c r="GB45" s="481"/>
      <c r="GC45" s="481"/>
      <c r="GD45" s="481"/>
      <c r="GE45" s="481"/>
      <c r="GF45" s="481"/>
      <c r="GG45" s="481"/>
      <c r="GH45" s="481"/>
      <c r="GI45" s="481"/>
      <c r="GJ45" s="481"/>
      <c r="GK45" s="481"/>
      <c r="GL45" s="481"/>
      <c r="GM45" s="481"/>
      <c r="GN45" s="481"/>
      <c r="GO45" s="481"/>
      <c r="GP45" s="481"/>
      <c r="GQ45" s="481"/>
      <c r="GR45" s="481"/>
      <c r="GS45" s="481"/>
      <c r="GT45" s="481"/>
      <c r="GU45" s="481"/>
      <c r="GV45" s="481"/>
      <c r="GW45" s="481"/>
      <c r="GX45" s="481"/>
      <c r="GY45" s="481"/>
      <c r="GZ45" s="481"/>
      <c r="HA45" s="481"/>
      <c r="HB45" s="481"/>
      <c r="HC45" s="481"/>
      <c r="HD45" s="481"/>
      <c r="HE45" s="481"/>
      <c r="HF45" s="481"/>
      <c r="HG45" s="481"/>
      <c r="HH45" s="481"/>
      <c r="HI45" s="481"/>
      <c r="HJ45" s="481"/>
      <c r="HK45" s="481"/>
      <c r="HL45" s="481"/>
      <c r="HM45" s="481"/>
      <c r="HN45" s="481"/>
      <c r="HO45" s="481"/>
      <c r="HP45" s="481"/>
      <c r="HQ45" s="481"/>
      <c r="HR45" s="481"/>
      <c r="HS45" s="481"/>
      <c r="HT45" s="481"/>
      <c r="HU45" s="481"/>
      <c r="HV45" s="481"/>
      <c r="HW45" s="481"/>
      <c r="HX45" s="481"/>
      <c r="HY45" s="481"/>
      <c r="HZ45" s="481"/>
      <c r="IA45" s="481"/>
      <c r="IB45" s="481"/>
      <c r="IC45" s="481"/>
      <c r="ID45" s="481"/>
      <c r="IE45" s="481"/>
      <c r="IF45" s="481"/>
      <c r="IG45" s="481"/>
      <c r="IH45" s="481"/>
      <c r="II45" s="481"/>
      <c r="IJ45" s="481"/>
      <c r="IK45" s="481"/>
      <c r="IL45" s="481"/>
      <c r="IM45" s="481"/>
      <c r="IN45" s="481"/>
      <c r="IO45" s="481"/>
      <c r="IP45" s="481"/>
      <c r="IQ45" s="481"/>
      <c r="IR45" s="481"/>
      <c r="IS45" s="481"/>
      <c r="IT45" s="481"/>
      <c r="IU45" s="481"/>
      <c r="IV45" s="481"/>
    </row>
    <row r="46" spans="1:256" ht="18">
      <c r="A46" s="481"/>
      <c r="B46" s="481"/>
      <c r="C46" s="483"/>
      <c r="D46" s="481"/>
      <c r="E46" s="481"/>
      <c r="F46" s="481"/>
      <c r="G46" s="485"/>
      <c r="H46" s="481"/>
      <c r="I46" s="481"/>
      <c r="J46" s="481"/>
      <c r="K46" s="481"/>
      <c r="L46" s="481"/>
      <c r="M46" s="481"/>
      <c r="N46" s="481"/>
      <c r="O46" s="481"/>
      <c r="P46" s="481"/>
      <c r="Q46" s="481"/>
      <c r="R46" s="481"/>
      <c r="S46" s="481"/>
      <c r="T46" s="481"/>
      <c r="U46" s="481"/>
      <c r="V46" s="481"/>
      <c r="W46" s="481"/>
      <c r="X46" s="481"/>
      <c r="Y46" s="481"/>
      <c r="Z46" s="481"/>
      <c r="AA46" s="481"/>
      <c r="AB46" s="481"/>
      <c r="AC46" s="481"/>
      <c r="AD46" s="481"/>
      <c r="AE46" s="481"/>
      <c r="AF46" s="481"/>
      <c r="AG46" s="481"/>
      <c r="AH46" s="481"/>
      <c r="AI46" s="481"/>
      <c r="AJ46" s="481"/>
      <c r="AK46" s="481"/>
      <c r="AL46" s="481"/>
      <c r="AM46" s="481"/>
      <c r="AN46" s="481"/>
      <c r="AO46" s="481"/>
      <c r="AP46" s="481"/>
      <c r="AQ46" s="481"/>
      <c r="AR46" s="481"/>
      <c r="AS46" s="481"/>
      <c r="AT46" s="481"/>
      <c r="AU46" s="481"/>
      <c r="AV46" s="481"/>
      <c r="AW46" s="481"/>
      <c r="AX46" s="481"/>
      <c r="AY46" s="481"/>
      <c r="AZ46" s="481"/>
      <c r="BA46" s="481"/>
      <c r="BB46" s="481"/>
      <c r="BC46" s="481"/>
      <c r="BD46" s="481"/>
      <c r="BE46" s="481"/>
      <c r="BF46" s="481"/>
      <c r="BG46" s="481"/>
      <c r="BH46" s="481"/>
      <c r="BI46" s="481"/>
      <c r="BJ46" s="481"/>
      <c r="BK46" s="481"/>
      <c r="BL46" s="481"/>
      <c r="BM46" s="481"/>
      <c r="BN46" s="481"/>
      <c r="BO46" s="481"/>
      <c r="BP46" s="481"/>
      <c r="BQ46" s="481"/>
      <c r="BR46" s="481"/>
      <c r="BS46" s="481"/>
      <c r="BT46" s="481"/>
      <c r="BU46" s="481"/>
      <c r="BV46" s="481"/>
      <c r="BW46" s="481"/>
      <c r="BX46" s="481"/>
      <c r="BY46" s="481"/>
      <c r="BZ46" s="481"/>
      <c r="CA46" s="481"/>
      <c r="CB46" s="481"/>
      <c r="CC46" s="481"/>
      <c r="CD46" s="481"/>
      <c r="CE46" s="481"/>
      <c r="CF46" s="481"/>
      <c r="CG46" s="481"/>
      <c r="CH46" s="481"/>
      <c r="CI46" s="481"/>
      <c r="CJ46" s="481"/>
      <c r="CK46" s="481"/>
      <c r="CL46" s="481"/>
      <c r="CM46" s="481"/>
      <c r="CN46" s="481"/>
      <c r="CO46" s="481"/>
      <c r="CP46" s="481"/>
      <c r="CQ46" s="481"/>
      <c r="CR46" s="481"/>
      <c r="CS46" s="481"/>
      <c r="CT46" s="481"/>
      <c r="CU46" s="481"/>
      <c r="CV46" s="481"/>
      <c r="CW46" s="481"/>
      <c r="CX46" s="481"/>
      <c r="CY46" s="481"/>
      <c r="CZ46" s="481"/>
      <c r="DA46" s="481"/>
      <c r="DB46" s="481"/>
      <c r="DC46" s="481"/>
      <c r="DD46" s="481"/>
      <c r="DE46" s="481"/>
      <c r="DF46" s="481"/>
      <c r="DG46" s="481"/>
      <c r="DH46" s="481"/>
      <c r="DI46" s="481"/>
      <c r="DJ46" s="481"/>
      <c r="DK46" s="481"/>
      <c r="DL46" s="481"/>
      <c r="DM46" s="481"/>
      <c r="DN46" s="481"/>
      <c r="DO46" s="481"/>
      <c r="DP46" s="481"/>
      <c r="DQ46" s="481"/>
      <c r="DR46" s="481"/>
      <c r="DS46" s="481"/>
      <c r="DT46" s="481"/>
      <c r="DU46" s="481"/>
      <c r="DV46" s="481"/>
      <c r="DW46" s="481"/>
      <c r="DX46" s="481"/>
      <c r="DY46" s="481"/>
      <c r="DZ46" s="481"/>
      <c r="EA46" s="481"/>
      <c r="EB46" s="481"/>
      <c r="EC46" s="481"/>
      <c r="ED46" s="481"/>
      <c r="EE46" s="481"/>
      <c r="EF46" s="481"/>
      <c r="EG46" s="481"/>
      <c r="EH46" s="481"/>
      <c r="EI46" s="481"/>
      <c r="EJ46" s="481"/>
      <c r="EK46" s="481"/>
      <c r="EL46" s="481"/>
      <c r="EM46" s="481"/>
      <c r="EN46" s="481"/>
      <c r="EO46" s="481"/>
      <c r="EP46" s="481"/>
      <c r="EQ46" s="481"/>
      <c r="ER46" s="481"/>
      <c r="ES46" s="481"/>
      <c r="ET46" s="481"/>
      <c r="EU46" s="481"/>
      <c r="EV46" s="481"/>
      <c r="EW46" s="481"/>
      <c r="EX46" s="481"/>
      <c r="EY46" s="481"/>
      <c r="EZ46" s="481"/>
      <c r="FA46" s="481"/>
      <c r="FB46" s="481"/>
      <c r="FC46" s="481"/>
      <c r="FD46" s="481"/>
      <c r="FE46" s="481"/>
      <c r="FF46" s="481"/>
      <c r="FG46" s="481"/>
      <c r="FH46" s="481"/>
      <c r="FI46" s="481"/>
      <c r="FJ46" s="481"/>
      <c r="FK46" s="481"/>
      <c r="FL46" s="481"/>
      <c r="FM46" s="481"/>
      <c r="FN46" s="481"/>
      <c r="FO46" s="481"/>
      <c r="FP46" s="481"/>
      <c r="FQ46" s="481"/>
      <c r="FR46" s="481"/>
      <c r="FS46" s="481"/>
      <c r="FT46" s="481"/>
      <c r="FU46" s="481"/>
      <c r="FV46" s="481"/>
      <c r="FW46" s="481"/>
      <c r="FX46" s="481"/>
      <c r="FY46" s="481"/>
      <c r="FZ46" s="481"/>
      <c r="GA46" s="481"/>
      <c r="GB46" s="481"/>
      <c r="GC46" s="481"/>
      <c r="GD46" s="481"/>
      <c r="GE46" s="481"/>
      <c r="GF46" s="481"/>
      <c r="GG46" s="481"/>
      <c r="GH46" s="481"/>
      <c r="GI46" s="481"/>
      <c r="GJ46" s="481"/>
      <c r="GK46" s="481"/>
      <c r="GL46" s="481"/>
      <c r="GM46" s="481"/>
      <c r="GN46" s="481"/>
      <c r="GO46" s="481"/>
      <c r="GP46" s="481"/>
      <c r="GQ46" s="481"/>
      <c r="GR46" s="481"/>
      <c r="GS46" s="481"/>
      <c r="GT46" s="481"/>
      <c r="GU46" s="481"/>
      <c r="GV46" s="481"/>
      <c r="GW46" s="481"/>
      <c r="GX46" s="481"/>
      <c r="GY46" s="481"/>
      <c r="GZ46" s="481"/>
      <c r="HA46" s="481"/>
      <c r="HB46" s="481"/>
      <c r="HC46" s="481"/>
      <c r="HD46" s="481"/>
      <c r="HE46" s="481"/>
      <c r="HF46" s="481"/>
      <c r="HG46" s="481"/>
      <c r="HH46" s="481"/>
      <c r="HI46" s="481"/>
      <c r="HJ46" s="481"/>
      <c r="HK46" s="481"/>
      <c r="HL46" s="481"/>
      <c r="HM46" s="481"/>
      <c r="HN46" s="481"/>
      <c r="HO46" s="481"/>
      <c r="HP46" s="481"/>
      <c r="HQ46" s="481"/>
      <c r="HR46" s="481"/>
      <c r="HS46" s="481"/>
      <c r="HT46" s="481"/>
      <c r="HU46" s="481"/>
      <c r="HV46" s="481"/>
      <c r="HW46" s="481"/>
      <c r="HX46" s="481"/>
      <c r="HY46" s="481"/>
      <c r="HZ46" s="481"/>
      <c r="IA46" s="481"/>
      <c r="IB46" s="481"/>
      <c r="IC46" s="481"/>
      <c r="ID46" s="481"/>
      <c r="IE46" s="481"/>
      <c r="IF46" s="481"/>
      <c r="IG46" s="481"/>
      <c r="IH46" s="481"/>
      <c r="II46" s="481"/>
      <c r="IJ46" s="481"/>
      <c r="IK46" s="481"/>
      <c r="IL46" s="481"/>
      <c r="IM46" s="481"/>
      <c r="IN46" s="481"/>
      <c r="IO46" s="481"/>
      <c r="IP46" s="481"/>
      <c r="IQ46" s="481"/>
      <c r="IR46" s="481"/>
      <c r="IS46" s="481"/>
      <c r="IT46" s="481"/>
      <c r="IU46" s="481"/>
      <c r="IV46" s="481"/>
    </row>
    <row r="47" spans="1:256" ht="18">
      <c r="A47" s="481"/>
      <c r="B47" s="481"/>
      <c r="C47" s="483"/>
      <c r="D47" s="481"/>
      <c r="E47" s="481"/>
      <c r="F47" s="481"/>
      <c r="G47" s="485"/>
      <c r="H47" s="481"/>
      <c r="I47" s="481"/>
      <c r="J47" s="481"/>
      <c r="K47" s="481"/>
      <c r="L47" s="481"/>
      <c r="M47" s="481"/>
      <c r="N47" s="481"/>
      <c r="O47" s="481"/>
      <c r="P47" s="481"/>
      <c r="Q47" s="481"/>
      <c r="R47" s="481"/>
      <c r="S47" s="481"/>
      <c r="T47" s="481"/>
      <c r="U47" s="481"/>
      <c r="V47" s="481"/>
      <c r="W47" s="481"/>
      <c r="X47" s="481"/>
      <c r="Y47" s="481"/>
      <c r="Z47" s="481"/>
      <c r="AA47" s="481"/>
      <c r="AB47" s="481"/>
      <c r="AC47" s="481"/>
      <c r="AD47" s="481"/>
      <c r="AE47" s="481"/>
      <c r="AF47" s="481"/>
      <c r="AG47" s="481"/>
      <c r="AH47" s="481"/>
      <c r="AI47" s="481"/>
      <c r="AJ47" s="481"/>
      <c r="AK47" s="481"/>
      <c r="AL47" s="481"/>
      <c r="AM47" s="481"/>
      <c r="AN47" s="481"/>
      <c r="AO47" s="481"/>
      <c r="AP47" s="481"/>
      <c r="AQ47" s="481"/>
      <c r="AR47" s="481"/>
      <c r="AS47" s="481"/>
      <c r="AT47" s="481"/>
      <c r="AU47" s="481"/>
      <c r="AV47" s="481"/>
      <c r="AW47" s="481"/>
      <c r="AX47" s="481"/>
      <c r="AY47" s="481"/>
      <c r="AZ47" s="481"/>
      <c r="BA47" s="481"/>
      <c r="BB47" s="481"/>
      <c r="BC47" s="481"/>
      <c r="BD47" s="481"/>
      <c r="BE47" s="481"/>
      <c r="BF47" s="481"/>
      <c r="BG47" s="481"/>
      <c r="BH47" s="481"/>
      <c r="BI47" s="481"/>
      <c r="BJ47" s="481"/>
      <c r="BK47" s="481"/>
      <c r="BL47" s="481"/>
      <c r="BM47" s="481"/>
      <c r="BN47" s="481"/>
      <c r="BO47" s="481"/>
      <c r="BP47" s="481"/>
      <c r="BQ47" s="481"/>
      <c r="BR47" s="481"/>
      <c r="BS47" s="481"/>
      <c r="BT47" s="481"/>
      <c r="BU47" s="481"/>
      <c r="BV47" s="481"/>
      <c r="BW47" s="481"/>
      <c r="BX47" s="481"/>
      <c r="BY47" s="481"/>
      <c r="BZ47" s="481"/>
      <c r="CA47" s="481"/>
      <c r="CB47" s="481"/>
      <c r="CC47" s="481"/>
      <c r="CD47" s="481"/>
      <c r="CE47" s="481"/>
      <c r="CF47" s="481"/>
      <c r="CG47" s="481"/>
      <c r="CH47" s="481"/>
      <c r="CI47" s="481"/>
      <c r="CJ47" s="481"/>
      <c r="CK47" s="481"/>
      <c r="CL47" s="481"/>
      <c r="CM47" s="481"/>
      <c r="CN47" s="481"/>
      <c r="CO47" s="481"/>
      <c r="CP47" s="481"/>
      <c r="CQ47" s="481"/>
      <c r="CR47" s="481"/>
      <c r="CS47" s="481"/>
      <c r="CT47" s="481"/>
      <c r="CU47" s="481"/>
      <c r="CV47" s="481"/>
      <c r="CW47" s="481"/>
      <c r="CX47" s="481"/>
      <c r="CY47" s="481"/>
      <c r="CZ47" s="481"/>
      <c r="DA47" s="481"/>
      <c r="DB47" s="481"/>
      <c r="DC47" s="481"/>
      <c r="DD47" s="481"/>
      <c r="DE47" s="481"/>
      <c r="DF47" s="481"/>
      <c r="DG47" s="481"/>
      <c r="DH47" s="481"/>
      <c r="DI47" s="481"/>
      <c r="DJ47" s="481"/>
      <c r="DK47" s="481"/>
      <c r="DL47" s="481"/>
      <c r="DM47" s="481"/>
      <c r="DN47" s="481"/>
      <c r="DO47" s="481"/>
      <c r="DP47" s="481"/>
      <c r="DQ47" s="481"/>
      <c r="DR47" s="481"/>
      <c r="DS47" s="481"/>
      <c r="DT47" s="481"/>
      <c r="DU47" s="481"/>
      <c r="DV47" s="481"/>
      <c r="DW47" s="481"/>
      <c r="DX47" s="481"/>
      <c r="DY47" s="481"/>
      <c r="DZ47" s="481"/>
      <c r="EA47" s="481"/>
      <c r="EB47" s="481"/>
      <c r="EC47" s="481"/>
      <c r="ED47" s="481"/>
      <c r="EE47" s="481"/>
      <c r="EF47" s="481"/>
      <c r="EG47" s="481"/>
      <c r="EH47" s="481"/>
      <c r="EI47" s="481"/>
      <c r="EJ47" s="481"/>
      <c r="EK47" s="481"/>
      <c r="EL47" s="481"/>
      <c r="EM47" s="481"/>
      <c r="EN47" s="481"/>
      <c r="EO47" s="481"/>
      <c r="EP47" s="481"/>
      <c r="EQ47" s="481"/>
      <c r="ER47" s="481"/>
      <c r="ES47" s="481"/>
      <c r="ET47" s="481"/>
      <c r="EU47" s="481"/>
      <c r="EV47" s="481"/>
      <c r="EW47" s="481"/>
      <c r="EX47" s="481"/>
      <c r="EY47" s="481"/>
      <c r="EZ47" s="481"/>
      <c r="FA47" s="481"/>
      <c r="FB47" s="481"/>
      <c r="FC47" s="481"/>
      <c r="FD47" s="481"/>
      <c r="FE47" s="481"/>
      <c r="FF47" s="481"/>
      <c r="FG47" s="481"/>
      <c r="FH47" s="481"/>
      <c r="FI47" s="481"/>
      <c r="FJ47" s="481"/>
      <c r="FK47" s="481"/>
      <c r="FL47" s="481"/>
      <c r="FM47" s="481"/>
      <c r="FN47" s="481"/>
      <c r="FO47" s="481"/>
      <c r="FP47" s="481"/>
      <c r="FQ47" s="481"/>
      <c r="FR47" s="481"/>
      <c r="FS47" s="481"/>
      <c r="FT47" s="481"/>
      <c r="FU47" s="481"/>
      <c r="FV47" s="481"/>
      <c r="FW47" s="481"/>
      <c r="FX47" s="481"/>
      <c r="FY47" s="481"/>
      <c r="FZ47" s="481"/>
      <c r="GA47" s="481"/>
      <c r="GB47" s="481"/>
      <c r="GC47" s="481"/>
      <c r="GD47" s="481"/>
      <c r="GE47" s="481"/>
      <c r="GF47" s="481"/>
      <c r="GG47" s="481"/>
      <c r="GH47" s="481"/>
      <c r="GI47" s="481"/>
      <c r="GJ47" s="481"/>
      <c r="GK47" s="481"/>
      <c r="GL47" s="481"/>
      <c r="GM47" s="481"/>
      <c r="GN47" s="481"/>
      <c r="GO47" s="481"/>
      <c r="GP47" s="481"/>
      <c r="GQ47" s="481"/>
      <c r="GR47" s="481"/>
      <c r="GS47" s="481"/>
      <c r="GT47" s="481"/>
      <c r="GU47" s="481"/>
      <c r="GV47" s="481"/>
      <c r="GW47" s="481"/>
      <c r="GX47" s="481"/>
      <c r="GY47" s="481"/>
      <c r="GZ47" s="481"/>
      <c r="HA47" s="481"/>
      <c r="HB47" s="481"/>
      <c r="HC47" s="481"/>
      <c r="HD47" s="481"/>
      <c r="HE47" s="481"/>
      <c r="HF47" s="481"/>
      <c r="HG47" s="481"/>
      <c r="HH47" s="481"/>
      <c r="HI47" s="481"/>
      <c r="HJ47" s="481"/>
      <c r="HK47" s="481"/>
      <c r="HL47" s="481"/>
      <c r="HM47" s="481"/>
      <c r="HN47" s="481"/>
      <c r="HO47" s="481"/>
      <c r="HP47" s="481"/>
      <c r="HQ47" s="481"/>
      <c r="HR47" s="481"/>
      <c r="HS47" s="481"/>
      <c r="HT47" s="481"/>
      <c r="HU47" s="481"/>
      <c r="HV47" s="481"/>
      <c r="HW47" s="481"/>
      <c r="HX47" s="481"/>
      <c r="HY47" s="481"/>
      <c r="HZ47" s="481"/>
      <c r="IA47" s="481"/>
      <c r="IB47" s="481"/>
      <c r="IC47" s="481"/>
      <c r="ID47" s="481"/>
      <c r="IE47" s="481"/>
      <c r="IF47" s="481"/>
      <c r="IG47" s="481"/>
      <c r="IH47" s="481"/>
      <c r="II47" s="481"/>
      <c r="IJ47" s="481"/>
      <c r="IK47" s="481"/>
      <c r="IL47" s="481"/>
      <c r="IM47" s="481"/>
      <c r="IN47" s="481"/>
      <c r="IO47" s="481"/>
      <c r="IP47" s="481"/>
      <c r="IQ47" s="481"/>
      <c r="IR47" s="481"/>
      <c r="IS47" s="481"/>
      <c r="IT47" s="481"/>
      <c r="IU47" s="481"/>
      <c r="IV47" s="481"/>
    </row>
    <row r="48" spans="1:256" ht="18">
      <c r="A48" s="481"/>
      <c r="B48" s="481"/>
      <c r="C48" s="483"/>
      <c r="D48" s="481"/>
      <c r="E48" s="481"/>
      <c r="F48" s="481"/>
      <c r="G48" s="485"/>
      <c r="H48" s="481"/>
      <c r="I48" s="481"/>
      <c r="J48" s="481"/>
      <c r="K48" s="481"/>
      <c r="L48" s="481"/>
      <c r="M48" s="481"/>
      <c r="N48" s="481"/>
      <c r="O48" s="481"/>
      <c r="P48" s="481"/>
      <c r="Q48" s="481"/>
      <c r="R48" s="481"/>
      <c r="S48" s="481"/>
      <c r="T48" s="481"/>
      <c r="U48" s="481"/>
      <c r="V48" s="481"/>
      <c r="W48" s="481"/>
      <c r="X48" s="481"/>
      <c r="Y48" s="481"/>
      <c r="Z48" s="481"/>
      <c r="AA48" s="481"/>
      <c r="AB48" s="481"/>
      <c r="AC48" s="481"/>
      <c r="AD48" s="481"/>
      <c r="AE48" s="481"/>
      <c r="AF48" s="481"/>
      <c r="AG48" s="481"/>
      <c r="AH48" s="481"/>
      <c r="AI48" s="481"/>
      <c r="AJ48" s="481"/>
      <c r="AK48" s="481"/>
      <c r="AL48" s="481"/>
      <c r="AM48" s="481"/>
      <c r="AN48" s="481"/>
      <c r="AO48" s="481"/>
      <c r="AP48" s="481"/>
      <c r="AQ48" s="481"/>
      <c r="AR48" s="481"/>
      <c r="AS48" s="481"/>
      <c r="AT48" s="481"/>
      <c r="AU48" s="481"/>
      <c r="AV48" s="481"/>
      <c r="AW48" s="481"/>
      <c r="AX48" s="481"/>
      <c r="AY48" s="481"/>
      <c r="AZ48" s="481"/>
      <c r="BA48" s="481"/>
      <c r="BB48" s="481"/>
      <c r="BC48" s="481"/>
      <c r="BD48" s="481"/>
      <c r="BE48" s="481"/>
      <c r="BF48" s="481"/>
      <c r="BG48" s="481"/>
      <c r="BH48" s="481"/>
      <c r="BI48" s="481"/>
      <c r="BJ48" s="481"/>
      <c r="BK48" s="481"/>
      <c r="BL48" s="481"/>
      <c r="BM48" s="481"/>
      <c r="BN48" s="481"/>
      <c r="BO48" s="481"/>
      <c r="BP48" s="481"/>
      <c r="BQ48" s="481"/>
      <c r="BR48" s="481"/>
      <c r="BS48" s="481"/>
      <c r="BT48" s="481"/>
      <c r="BU48" s="481"/>
      <c r="BV48" s="481"/>
      <c r="BW48" s="481"/>
      <c r="BX48" s="481"/>
      <c r="BY48" s="481"/>
      <c r="BZ48" s="481"/>
      <c r="CA48" s="481"/>
      <c r="CB48" s="481"/>
      <c r="CC48" s="481"/>
      <c r="CD48" s="481"/>
      <c r="CE48" s="481"/>
      <c r="CF48" s="481"/>
      <c r="CG48" s="481"/>
      <c r="CH48" s="481"/>
      <c r="CI48" s="481"/>
      <c r="CJ48" s="481"/>
      <c r="CK48" s="481"/>
      <c r="CL48" s="481"/>
      <c r="CM48" s="481"/>
      <c r="CN48" s="481"/>
      <c r="CO48" s="481"/>
      <c r="CP48" s="481"/>
      <c r="CQ48" s="481"/>
      <c r="CR48" s="481"/>
      <c r="CS48" s="481"/>
      <c r="CT48" s="481"/>
      <c r="CU48" s="481"/>
      <c r="CV48" s="481"/>
      <c r="CW48" s="481"/>
      <c r="CX48" s="481"/>
      <c r="CY48" s="481"/>
      <c r="CZ48" s="481"/>
      <c r="DA48" s="481"/>
      <c r="DB48" s="481"/>
      <c r="DC48" s="481"/>
      <c r="DD48" s="481"/>
      <c r="DE48" s="481"/>
      <c r="DF48" s="481"/>
      <c r="DG48" s="481"/>
      <c r="DH48" s="481"/>
      <c r="DI48" s="481"/>
      <c r="DJ48" s="481"/>
      <c r="DK48" s="481"/>
      <c r="DL48" s="481"/>
      <c r="DM48" s="481"/>
      <c r="DN48" s="481"/>
      <c r="DO48" s="481"/>
      <c r="DP48" s="481"/>
      <c r="DQ48" s="481"/>
      <c r="DR48" s="481"/>
      <c r="DS48" s="481"/>
      <c r="DT48" s="481"/>
      <c r="DU48" s="481"/>
      <c r="DV48" s="481"/>
      <c r="DW48" s="481"/>
      <c r="DX48" s="481"/>
      <c r="DY48" s="481"/>
      <c r="DZ48" s="481"/>
      <c r="EA48" s="481"/>
      <c r="EB48" s="481"/>
      <c r="EC48" s="481"/>
      <c r="ED48" s="481"/>
      <c r="EE48" s="481"/>
      <c r="EF48" s="481"/>
      <c r="EG48" s="481"/>
      <c r="EH48" s="481"/>
      <c r="EI48" s="481"/>
      <c r="EJ48" s="481"/>
      <c r="EK48" s="481"/>
      <c r="EL48" s="481"/>
      <c r="EM48" s="481"/>
      <c r="EN48" s="481"/>
      <c r="EO48" s="481"/>
      <c r="EP48" s="481"/>
      <c r="EQ48" s="481"/>
      <c r="ER48" s="481"/>
      <c r="ES48" s="481"/>
      <c r="ET48" s="481"/>
      <c r="EU48" s="481"/>
      <c r="EV48" s="481"/>
      <c r="EW48" s="481"/>
      <c r="EX48" s="481"/>
      <c r="EY48" s="481"/>
      <c r="EZ48" s="481"/>
      <c r="FA48" s="481"/>
      <c r="FB48" s="481"/>
      <c r="FC48" s="481"/>
      <c r="FD48" s="481"/>
      <c r="FE48" s="481"/>
      <c r="FF48" s="481"/>
      <c r="FG48" s="481"/>
      <c r="FH48" s="481"/>
      <c r="FI48" s="481"/>
      <c r="FJ48" s="481"/>
      <c r="FK48" s="481"/>
      <c r="FL48" s="481"/>
      <c r="FM48" s="481"/>
      <c r="FN48" s="481"/>
      <c r="FO48" s="481"/>
      <c r="FP48" s="481"/>
      <c r="FQ48" s="481"/>
      <c r="FR48" s="481"/>
      <c r="FS48" s="481"/>
      <c r="FT48" s="481"/>
      <c r="FU48" s="481"/>
      <c r="FV48" s="481"/>
      <c r="FW48" s="481"/>
      <c r="FX48" s="481"/>
      <c r="FY48" s="481"/>
      <c r="FZ48" s="481"/>
      <c r="GA48" s="481"/>
      <c r="GB48" s="481"/>
      <c r="GC48" s="481"/>
      <c r="GD48" s="481"/>
      <c r="GE48" s="481"/>
      <c r="GF48" s="481"/>
      <c r="GG48" s="481"/>
      <c r="GH48" s="481"/>
      <c r="GI48" s="481"/>
      <c r="GJ48" s="481"/>
      <c r="GK48" s="481"/>
      <c r="GL48" s="481"/>
      <c r="GM48" s="481"/>
      <c r="GN48" s="481"/>
      <c r="GO48" s="481"/>
      <c r="GP48" s="481"/>
      <c r="GQ48" s="481"/>
      <c r="GR48" s="481"/>
      <c r="GS48" s="481"/>
      <c r="GT48" s="481"/>
      <c r="GU48" s="481"/>
      <c r="GV48" s="481"/>
      <c r="GW48" s="481"/>
      <c r="GX48" s="481"/>
      <c r="GY48" s="481"/>
      <c r="GZ48" s="481"/>
      <c r="HA48" s="481"/>
      <c r="HB48" s="481"/>
      <c r="HC48" s="481"/>
      <c r="HD48" s="481"/>
      <c r="HE48" s="481"/>
      <c r="HF48" s="481"/>
      <c r="HG48" s="481"/>
      <c r="HH48" s="481"/>
      <c r="HI48" s="481"/>
      <c r="HJ48" s="481"/>
      <c r="HK48" s="481"/>
      <c r="HL48" s="481"/>
      <c r="HM48" s="481"/>
      <c r="HN48" s="481"/>
      <c r="HO48" s="481"/>
      <c r="HP48" s="481"/>
      <c r="HQ48" s="481"/>
      <c r="HR48" s="481"/>
      <c r="HS48" s="481"/>
      <c r="HT48" s="481"/>
      <c r="HU48" s="481"/>
      <c r="HV48" s="481"/>
      <c r="HW48" s="481"/>
      <c r="HX48" s="481"/>
      <c r="HY48" s="481"/>
      <c r="HZ48" s="481"/>
      <c r="IA48" s="481"/>
      <c r="IB48" s="481"/>
      <c r="IC48" s="481"/>
      <c r="ID48" s="481"/>
      <c r="IE48" s="481"/>
      <c r="IF48" s="481"/>
      <c r="IG48" s="481"/>
      <c r="IH48" s="481"/>
      <c r="II48" s="481"/>
      <c r="IJ48" s="481"/>
      <c r="IK48" s="481"/>
      <c r="IL48" s="481"/>
      <c r="IM48" s="481"/>
      <c r="IN48" s="481"/>
      <c r="IO48" s="481"/>
      <c r="IP48" s="481"/>
      <c r="IQ48" s="481"/>
      <c r="IR48" s="481"/>
      <c r="IS48" s="481"/>
      <c r="IT48" s="481"/>
      <c r="IU48" s="481"/>
      <c r="IV48" s="481"/>
    </row>
    <row r="49" spans="1:12">
      <c r="C49" s="453"/>
    </row>
    <row r="50" spans="1:12">
      <c r="C50" s="486"/>
    </row>
    <row r="51" spans="1:12">
      <c r="A51" s="487" t="s">
        <v>293</v>
      </c>
      <c r="C51" s="486"/>
      <c r="D51" s="602" t="s">
        <v>330</v>
      </c>
      <c r="E51" s="486"/>
      <c r="G51" s="445" t="s">
        <v>263</v>
      </c>
    </row>
    <row r="52" spans="1:12">
      <c r="A52" s="488" t="s">
        <v>294</v>
      </c>
      <c r="B52" s="489"/>
      <c r="C52" s="489"/>
      <c r="D52" s="490" t="s">
        <v>295</v>
      </c>
      <c r="G52" s="490" t="s">
        <v>5</v>
      </c>
    </row>
    <row r="53" spans="1:12">
      <c r="B53" s="489"/>
      <c r="C53" s="489"/>
      <c r="D53" s="602" t="s">
        <v>313</v>
      </c>
      <c r="E53" s="491"/>
      <c r="F53" s="491"/>
      <c r="G53" s="492"/>
    </row>
    <row r="54" spans="1:12">
      <c r="A54" s="488" t="s">
        <v>296</v>
      </c>
      <c r="B54" s="489"/>
      <c r="C54" s="493"/>
      <c r="D54" s="494"/>
      <c r="E54" s="491"/>
      <c r="F54" s="491"/>
      <c r="G54" s="495"/>
    </row>
    <row r="55" spans="1:12">
      <c r="A55" s="328"/>
      <c r="B55" s="328"/>
      <c r="C55" s="328"/>
      <c r="D55" s="328"/>
      <c r="E55" s="328"/>
      <c r="F55" s="328"/>
      <c r="G55" s="328"/>
      <c r="H55" s="328"/>
      <c r="I55" s="328"/>
      <c r="J55" s="328"/>
      <c r="K55" s="328"/>
      <c r="L55" s="328"/>
    </row>
    <row r="57" spans="1:12">
      <c r="A57" s="328"/>
    </row>
  </sheetData>
  <mergeCells count="2">
    <mergeCell ref="A9:H9"/>
    <mergeCell ref="A11:H11"/>
  </mergeCells>
  <phoneticPr fontId="9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scale="67" firstPageNumber="0" fitToWidth="0" orientation="landscape" r:id="rId1"/>
  <headerFooter alignWithMargins="0">
    <oddFooter>&amp;C1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F41"/>
  <sheetViews>
    <sheetView topLeftCell="A70" workbookViewId="0">
      <selection activeCell="C80" sqref="C79:C80"/>
    </sheetView>
  </sheetViews>
  <sheetFormatPr baseColWidth="10" defaultColWidth="14.85546875" defaultRowHeight="15"/>
  <cols>
    <col min="1" max="1" width="35.7109375" style="113" customWidth="1"/>
    <col min="2" max="2" width="21.85546875" style="113" customWidth="1"/>
    <col min="3" max="3" width="19.7109375" style="113" customWidth="1"/>
    <col min="4" max="4" width="21.140625" style="113" customWidth="1"/>
    <col min="5" max="5" width="22" style="113" customWidth="1"/>
    <col min="6" max="6" width="20" style="114" customWidth="1"/>
    <col min="7" max="16384" width="14.85546875" style="113"/>
  </cols>
  <sheetData>
    <row r="6" spans="1:6" ht="15.75">
      <c r="A6" s="774" t="s">
        <v>0</v>
      </c>
      <c r="B6" s="774"/>
      <c r="C6" s="774"/>
      <c r="D6" s="774"/>
      <c r="E6" s="774"/>
      <c r="F6" s="774"/>
    </row>
    <row r="7" spans="1:6">
      <c r="A7" s="775" t="s">
        <v>318</v>
      </c>
      <c r="B7" s="775"/>
      <c r="C7" s="775"/>
      <c r="D7" s="775"/>
      <c r="E7" s="775"/>
      <c r="F7" s="775"/>
    </row>
    <row r="8" spans="1:6">
      <c r="A8" s="776" t="s">
        <v>1</v>
      </c>
      <c r="B8" s="776"/>
      <c r="C8" s="776"/>
      <c r="D8" s="776"/>
      <c r="E8" s="776"/>
      <c r="F8" s="776"/>
    </row>
    <row r="9" spans="1:6">
      <c r="A9" s="776"/>
      <c r="B9" s="776"/>
      <c r="C9" s="776"/>
      <c r="D9" s="776"/>
      <c r="E9" s="776"/>
      <c r="F9" s="776"/>
    </row>
    <row r="10" spans="1:6">
      <c r="A10" s="772" t="s">
        <v>119</v>
      </c>
      <c r="B10" s="772"/>
      <c r="C10" s="772"/>
      <c r="D10" s="772"/>
      <c r="E10" s="772"/>
      <c r="F10" s="772"/>
    </row>
    <row r="11" spans="1:6" ht="13.5" customHeight="1">
      <c r="A11" s="773"/>
      <c r="B11" s="773"/>
      <c r="C11" s="773"/>
      <c r="D11" s="773"/>
      <c r="E11" s="773"/>
      <c r="F11" s="773"/>
    </row>
    <row r="12" spans="1:6" s="115" customFormat="1" ht="26.25" customHeight="1">
      <c r="A12" s="276" t="s">
        <v>120</v>
      </c>
      <c r="B12" s="277" t="s">
        <v>121</v>
      </c>
      <c r="C12" s="277" t="s">
        <v>122</v>
      </c>
      <c r="D12" s="276" t="s">
        <v>123</v>
      </c>
      <c r="E12" s="278" t="s">
        <v>319</v>
      </c>
      <c r="F12" s="581" t="s">
        <v>297</v>
      </c>
    </row>
    <row r="13" spans="1:6" s="115" customFormat="1" ht="15" customHeight="1">
      <c r="A13" s="279" t="s">
        <v>124</v>
      </c>
      <c r="B13" s="280"/>
      <c r="C13" s="280"/>
      <c r="D13" s="280"/>
      <c r="E13" s="280"/>
      <c r="F13" s="582"/>
    </row>
    <row r="14" spans="1:6" s="115" customFormat="1" ht="15" customHeight="1">
      <c r="A14" s="279"/>
      <c r="B14" s="281"/>
      <c r="C14" s="282"/>
      <c r="D14" s="280"/>
      <c r="E14" s="283"/>
      <c r="F14" s="583"/>
    </row>
    <row r="15" spans="1:6" s="76" customFormat="1">
      <c r="A15" s="284" t="s">
        <v>125</v>
      </c>
      <c r="B15" s="285"/>
      <c r="C15" s="286"/>
      <c r="D15" s="287"/>
      <c r="E15" s="286"/>
      <c r="F15" s="584"/>
    </row>
    <row r="16" spans="1:6">
      <c r="A16" s="288"/>
      <c r="B16" s="289"/>
      <c r="C16" s="289"/>
      <c r="D16" s="289"/>
      <c r="E16" s="289"/>
      <c r="F16" s="290"/>
    </row>
    <row r="17" spans="1:6">
      <c r="A17" s="288" t="s">
        <v>126</v>
      </c>
      <c r="B17" s="291">
        <v>6857979972</v>
      </c>
      <c r="C17" s="397">
        <v>1714440111</v>
      </c>
      <c r="D17" s="397">
        <v>1238200267</v>
      </c>
      <c r="E17" s="293">
        <f>SUM(B17+C17-D17)</f>
        <v>7334219816</v>
      </c>
      <c r="F17" s="295">
        <v>6407422957</v>
      </c>
    </row>
    <row r="18" spans="1:6">
      <c r="A18" s="288"/>
      <c r="B18" s="291"/>
      <c r="C18" s="294"/>
      <c r="D18" s="289"/>
      <c r="E18" s="293"/>
      <c r="F18" s="295"/>
    </row>
    <row r="19" spans="1:6">
      <c r="A19" s="288" t="s">
        <v>127</v>
      </c>
      <c r="B19" s="291">
        <v>3839557322</v>
      </c>
      <c r="C19" s="292">
        <v>489633371</v>
      </c>
      <c r="D19" s="288">
        <v>533960678</v>
      </c>
      <c r="E19" s="293">
        <f>SUM(B19+C19-D19)</f>
        <v>3795230015</v>
      </c>
      <c r="F19" s="295">
        <v>3669787522</v>
      </c>
    </row>
    <row r="20" spans="1:6">
      <c r="A20" s="288"/>
      <c r="B20" s="291"/>
      <c r="C20" s="294"/>
      <c r="D20" s="289"/>
      <c r="E20" s="293"/>
      <c r="F20" s="295"/>
    </row>
    <row r="21" spans="1:6">
      <c r="A21" s="288" t="s">
        <v>250</v>
      </c>
      <c r="B21" s="291">
        <v>216692065</v>
      </c>
      <c r="C21" s="292">
        <v>0</v>
      </c>
      <c r="D21" s="288">
        <v>4000061</v>
      </c>
      <c r="E21" s="293">
        <f>SUM(B21+C21-D21)</f>
        <v>212692004</v>
      </c>
      <c r="F21" s="295">
        <v>216692065</v>
      </c>
    </row>
    <row r="22" spans="1:6">
      <c r="A22" s="288"/>
      <c r="B22" s="291"/>
      <c r="C22" s="294"/>
      <c r="D22" s="289"/>
      <c r="E22" s="293"/>
      <c r="F22" s="295"/>
    </row>
    <row r="23" spans="1:6" s="76" customFormat="1">
      <c r="A23" s="288" t="s">
        <v>249</v>
      </c>
      <c r="B23" s="291">
        <v>3857806443</v>
      </c>
      <c r="C23" s="397">
        <v>686171350</v>
      </c>
      <c r="D23" s="397">
        <v>272744530</v>
      </c>
      <c r="E23" s="295">
        <f>SUM(B23+C23-D23)</f>
        <v>4271233263</v>
      </c>
      <c r="F23" s="295">
        <v>3746742412</v>
      </c>
    </row>
    <row r="24" spans="1:6">
      <c r="A24" s="296"/>
      <c r="B24" s="296"/>
      <c r="C24" s="297"/>
      <c r="D24" s="297"/>
      <c r="E24" s="297"/>
      <c r="F24" s="585"/>
    </row>
    <row r="25" spans="1:6" s="116" customFormat="1" ht="24.95" customHeight="1">
      <c r="A25" s="298" t="s">
        <v>29</v>
      </c>
      <c r="B25" s="298">
        <f>SUM(B17:B23)</f>
        <v>14772035802</v>
      </c>
      <c r="C25" s="298">
        <f>SUM(C17:C23)</f>
        <v>2890244832</v>
      </c>
      <c r="D25" s="298">
        <f>SUM(D17:D23)</f>
        <v>2048905536</v>
      </c>
      <c r="E25" s="298">
        <f>SUM(E17:E23)</f>
        <v>15613375098</v>
      </c>
      <c r="F25" s="586">
        <f>SUM(F17:F23)</f>
        <v>14040644956</v>
      </c>
    </row>
    <row r="26" spans="1:6">
      <c r="A26" s="299" t="s">
        <v>128</v>
      </c>
      <c r="B26" s="288"/>
      <c r="C26" s="289"/>
      <c r="D26" s="300"/>
      <c r="E26" s="301"/>
      <c r="F26" s="587"/>
    </row>
    <row r="27" spans="1:6">
      <c r="A27" s="288"/>
      <c r="B27" s="288"/>
      <c r="C27" s="289"/>
      <c r="D27" s="300"/>
      <c r="E27" s="301"/>
      <c r="F27" s="302"/>
    </row>
    <row r="28" spans="1:6">
      <c r="A28" s="288" t="s">
        <v>129</v>
      </c>
      <c r="B28" s="291">
        <v>235000000</v>
      </c>
      <c r="C28" s="292">
        <v>0</v>
      </c>
      <c r="D28" s="292">
        <v>0</v>
      </c>
      <c r="E28" s="288">
        <f>SUM(B28+C28-D28)</f>
        <v>235000000</v>
      </c>
      <c r="F28" s="302">
        <v>235000000</v>
      </c>
    </row>
    <row r="29" spans="1:6">
      <c r="A29" s="296"/>
      <c r="B29" s="303"/>
      <c r="C29" s="304"/>
      <c r="D29" s="304"/>
      <c r="E29" s="304"/>
      <c r="F29" s="303"/>
    </row>
    <row r="30" spans="1:6" s="116" customFormat="1" ht="24.95" customHeight="1">
      <c r="A30" s="298" t="s">
        <v>29</v>
      </c>
      <c r="B30" s="305">
        <f>B28</f>
        <v>235000000</v>
      </c>
      <c r="C30" s="305">
        <f t="shared" ref="C30:E30" si="0">C28</f>
        <v>0</v>
      </c>
      <c r="D30" s="305">
        <f t="shared" si="0"/>
        <v>0</v>
      </c>
      <c r="E30" s="305">
        <f t="shared" si="0"/>
        <v>235000000</v>
      </c>
      <c r="F30" s="305">
        <v>235000000</v>
      </c>
    </row>
    <row r="31" spans="1:6">
      <c r="A31" s="306"/>
      <c r="B31" s="307"/>
      <c r="C31" s="307"/>
      <c r="D31" s="307"/>
      <c r="E31" s="307"/>
      <c r="F31" s="308"/>
    </row>
    <row r="32" spans="1:6">
      <c r="A32" s="309" t="s">
        <v>4</v>
      </c>
      <c r="B32" s="307"/>
      <c r="C32" s="307"/>
      <c r="D32" s="307"/>
      <c r="E32" s="307"/>
      <c r="F32" s="308"/>
    </row>
    <row r="33" spans="1:6">
      <c r="A33" s="307"/>
      <c r="B33" s="307"/>
      <c r="C33" s="307"/>
      <c r="D33" s="307"/>
      <c r="E33" s="307"/>
      <c r="F33" s="308"/>
    </row>
    <row r="34" spans="1:6">
      <c r="A34" s="307"/>
      <c r="B34" s="307"/>
      <c r="C34" s="307"/>
      <c r="D34" s="307"/>
      <c r="E34" s="307"/>
      <c r="F34" s="308"/>
    </row>
    <row r="35" spans="1:6">
      <c r="A35" s="307"/>
      <c r="B35" s="307"/>
      <c r="C35" s="307"/>
      <c r="D35" s="307"/>
      <c r="E35" s="307"/>
      <c r="F35" s="308"/>
    </row>
    <row r="36" spans="1:6" s="95" customFormat="1" ht="15" customHeight="1">
      <c r="A36" s="109" t="s">
        <v>130</v>
      </c>
      <c r="B36" s="310"/>
      <c r="C36" s="594" t="s">
        <v>312</v>
      </c>
      <c r="D36" s="109"/>
      <c r="E36" s="395" t="s">
        <v>263</v>
      </c>
      <c r="F36" s="109"/>
    </row>
    <row r="37" spans="1:6" s="95" customFormat="1" ht="15" customHeight="1">
      <c r="A37" s="109" t="s">
        <v>131</v>
      </c>
      <c r="B37" s="310"/>
      <c r="C37" s="490" t="s">
        <v>295</v>
      </c>
      <c r="D37" s="109"/>
      <c r="E37" s="395" t="s">
        <v>5</v>
      </c>
      <c r="F37" s="109"/>
    </row>
    <row r="38" spans="1:6" s="95" customFormat="1" ht="15" customHeight="1">
      <c r="A38" s="310"/>
      <c r="B38" s="109"/>
      <c r="C38" s="594" t="s">
        <v>313</v>
      </c>
      <c r="D38" s="109"/>
      <c r="E38" s="307"/>
      <c r="F38" s="307"/>
    </row>
    <row r="39" spans="1:6" s="95" customFormat="1" ht="15" customHeight="1">
      <c r="A39" s="310"/>
      <c r="B39" s="307"/>
      <c r="C39" s="307"/>
      <c r="D39" s="307"/>
      <c r="E39" s="311"/>
      <c r="F39" s="311"/>
    </row>
    <row r="40" spans="1:6" s="95" customFormat="1" ht="15" customHeight="1">
      <c r="A40" s="312"/>
      <c r="B40" s="308"/>
      <c r="C40" s="308"/>
      <c r="D40" s="308"/>
      <c r="E40" s="308"/>
      <c r="F40" s="308"/>
    </row>
    <row r="41" spans="1:6">
      <c r="A41" s="313"/>
      <c r="B41" s="313"/>
      <c r="C41" s="313"/>
      <c r="D41" s="313"/>
      <c r="E41" s="313"/>
      <c r="F41" s="308"/>
    </row>
  </sheetData>
  <mergeCells count="6">
    <mergeCell ref="A10:F10"/>
    <mergeCell ref="A11:F11"/>
    <mergeCell ref="A6:F6"/>
    <mergeCell ref="A7:F7"/>
    <mergeCell ref="A8:F8"/>
    <mergeCell ref="A9:F9"/>
  </mergeCells>
  <phoneticPr fontId="9" type="noConversion"/>
  <printOptions horizontalCentered="1"/>
  <pageMargins left="0.15748031496062992" right="0.15748031496062992" top="0.51181102362204722" bottom="0.71" header="0.51181102362204722" footer="0"/>
  <pageSetup scale="89" firstPageNumber="0" orientation="landscape" r:id="rId1"/>
  <headerFooter alignWithMargins="0">
    <oddHeader>&amp;R&amp;12&amp;UANEXO E</oddHeader>
    <oddFooter>&amp;C18</oddFooter>
  </headerFooter>
  <drawing r:id="rId2"/>
  <legacyDrawing r:id="rId3"/>
  <oleObjects>
    <mc:AlternateContent xmlns:mc="http://schemas.openxmlformats.org/markup-compatibility/2006">
      <mc:Choice Requires="x14">
        <oleObject shapeId="10241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1</xdr:col>
                <xdr:colOff>485775</xdr:colOff>
                <xdr:row>4</xdr:row>
                <xdr:rowOff>76200</xdr:rowOff>
              </to>
            </anchor>
          </objectPr>
        </oleObject>
      </mc:Choice>
      <mc:Fallback>
        <oleObject shapeId="1024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F56"/>
  <sheetViews>
    <sheetView topLeftCell="A79" workbookViewId="0">
      <selection sqref="A1:F51"/>
    </sheetView>
  </sheetViews>
  <sheetFormatPr baseColWidth="10" defaultColWidth="14.85546875" defaultRowHeight="12.75"/>
  <cols>
    <col min="1" max="1" width="5" style="80" customWidth="1"/>
    <col min="2" max="2" width="49.7109375" style="80" customWidth="1"/>
    <col min="3" max="3" width="16.42578125" style="80" customWidth="1"/>
    <col min="4" max="4" width="16.28515625" style="80" customWidth="1"/>
    <col min="5" max="5" width="16.7109375" style="80" customWidth="1"/>
    <col min="6" max="6" width="16.42578125" style="80" customWidth="1"/>
    <col min="7" max="16384" width="14.85546875" style="80"/>
  </cols>
  <sheetData>
    <row r="5" spans="1:6">
      <c r="B5"/>
    </row>
    <row r="7" spans="1:6" s="79" customFormat="1" ht="18">
      <c r="A7" s="71"/>
      <c r="B7" s="71"/>
      <c r="C7" s="71"/>
      <c r="D7" s="71"/>
      <c r="E7" s="71"/>
      <c r="F7" s="71"/>
    </row>
    <row r="8" spans="1:6" s="79" customFormat="1" ht="18">
      <c r="A8" s="72"/>
      <c r="B8" s="72"/>
      <c r="C8" s="72"/>
      <c r="D8" s="72"/>
      <c r="E8" s="72"/>
      <c r="F8" s="72"/>
    </row>
    <row r="9" spans="1:6" s="79" customFormat="1" ht="15.75">
      <c r="A9" s="755" t="s">
        <v>0</v>
      </c>
      <c r="B9" s="755"/>
      <c r="C9" s="755"/>
      <c r="D9" s="755"/>
      <c r="E9" s="755"/>
      <c r="F9" s="755"/>
    </row>
    <row r="10" spans="1:6" s="79" customFormat="1" ht="15">
      <c r="A10" s="756" t="s">
        <v>318</v>
      </c>
      <c r="B10" s="756"/>
      <c r="C10" s="756"/>
      <c r="D10" s="756"/>
      <c r="E10" s="756"/>
      <c r="F10" s="756"/>
    </row>
    <row r="11" spans="1:6" s="79" customFormat="1" ht="15">
      <c r="A11" s="757" t="s">
        <v>1</v>
      </c>
      <c r="B11" s="757"/>
      <c r="C11" s="757"/>
      <c r="D11" s="757"/>
      <c r="E11" s="757"/>
      <c r="F11" s="757"/>
    </row>
    <row r="12" spans="1:6" s="79" customFormat="1" ht="15">
      <c r="A12" s="74"/>
      <c r="B12" s="74"/>
      <c r="C12" s="74"/>
      <c r="D12" s="74"/>
      <c r="E12" s="74"/>
      <c r="F12" s="74"/>
    </row>
    <row r="13" spans="1:6" s="79" customFormat="1" ht="15">
      <c r="A13" s="75"/>
      <c r="B13" s="75"/>
      <c r="C13" s="75"/>
      <c r="D13" s="75"/>
      <c r="E13" s="75"/>
      <c r="F13" s="75"/>
    </row>
    <row r="14" spans="1:6" s="79" customFormat="1" ht="15.75">
      <c r="A14" s="755" t="s">
        <v>132</v>
      </c>
      <c r="B14" s="755"/>
      <c r="C14" s="755"/>
      <c r="D14" s="755"/>
      <c r="E14" s="755"/>
      <c r="F14" s="755"/>
    </row>
    <row r="15" spans="1:6" s="79" customFormat="1" ht="15.75">
      <c r="A15" s="324"/>
      <c r="B15" s="324"/>
      <c r="C15" s="324"/>
      <c r="D15" s="324"/>
      <c r="E15" s="324"/>
      <c r="F15" s="324"/>
    </row>
    <row r="17" spans="1:6" s="117" customFormat="1">
      <c r="A17" s="754" t="s">
        <v>133</v>
      </c>
      <c r="B17" s="754"/>
      <c r="C17" s="746">
        <v>2019</v>
      </c>
      <c r="D17" s="746"/>
      <c r="E17" s="754">
        <v>2018</v>
      </c>
      <c r="F17" s="754"/>
    </row>
    <row r="18" spans="1:6" s="117" customFormat="1">
      <c r="A18" s="754"/>
      <c r="B18" s="754"/>
      <c r="C18" s="746"/>
      <c r="D18" s="746"/>
      <c r="E18" s="754"/>
      <c r="F18" s="754"/>
    </row>
    <row r="19" spans="1:6">
      <c r="A19" s="118"/>
      <c r="B19" s="118"/>
      <c r="C19" s="119"/>
      <c r="D19" s="119"/>
      <c r="E19" s="119"/>
      <c r="F19" s="119"/>
    </row>
    <row r="20" spans="1:6">
      <c r="A20" s="98" t="s">
        <v>134</v>
      </c>
      <c r="B20" s="98" t="s">
        <v>135</v>
      </c>
      <c r="C20" s="120"/>
      <c r="D20" s="120"/>
      <c r="E20" s="120"/>
      <c r="F20" s="120"/>
    </row>
    <row r="21" spans="1:6">
      <c r="A21" s="121"/>
      <c r="B21" s="121"/>
      <c r="C21" s="120"/>
      <c r="D21" s="120"/>
      <c r="E21" s="120"/>
      <c r="F21" s="120"/>
    </row>
    <row r="22" spans="1:6">
      <c r="A22" s="121"/>
      <c r="B22" s="121" t="s">
        <v>136</v>
      </c>
      <c r="C22" s="120"/>
      <c r="D22" s="120"/>
      <c r="E22" s="120"/>
      <c r="F22" s="120"/>
    </row>
    <row r="23" spans="1:6">
      <c r="A23" s="121"/>
      <c r="B23" s="121"/>
      <c r="C23" s="120"/>
      <c r="D23" s="120"/>
      <c r="E23" s="120"/>
      <c r="F23" s="120"/>
    </row>
    <row r="24" spans="1:6">
      <c r="A24" s="121"/>
      <c r="B24" s="122" t="s">
        <v>137</v>
      </c>
      <c r="C24" s="120">
        <v>77156128858</v>
      </c>
      <c r="D24" s="123"/>
      <c r="E24" s="120">
        <v>71353537725</v>
      </c>
      <c r="F24" s="120"/>
    </row>
    <row r="25" spans="1:6">
      <c r="A25" s="121"/>
      <c r="B25" s="122"/>
      <c r="C25" s="120"/>
      <c r="D25" s="123"/>
      <c r="E25" s="120"/>
      <c r="F25" s="120"/>
    </row>
    <row r="26" spans="1:6">
      <c r="A26" s="121"/>
      <c r="B26" s="122"/>
      <c r="C26" s="120"/>
      <c r="D26" s="123"/>
      <c r="E26" s="120"/>
      <c r="F26" s="120"/>
    </row>
    <row r="27" spans="1:6">
      <c r="A27" s="121"/>
      <c r="B27" s="122" t="s">
        <v>138</v>
      </c>
      <c r="C27" s="575"/>
      <c r="D27" s="123"/>
      <c r="E27" s="575"/>
      <c r="F27" s="120"/>
    </row>
    <row r="28" spans="1:6">
      <c r="A28" s="121"/>
      <c r="B28" s="122"/>
      <c r="C28" s="120"/>
      <c r="D28" s="123"/>
      <c r="E28" s="120"/>
      <c r="F28" s="120"/>
    </row>
    <row r="29" spans="1:6">
      <c r="A29" s="121"/>
      <c r="B29" s="122" t="s">
        <v>139</v>
      </c>
      <c r="C29" s="120">
        <v>107402015485</v>
      </c>
      <c r="D29" s="123"/>
      <c r="E29" s="120">
        <v>101820841115</v>
      </c>
      <c r="F29" s="120"/>
    </row>
    <row r="30" spans="1:6">
      <c r="A30" s="121"/>
      <c r="B30" s="122"/>
      <c r="C30" s="120"/>
      <c r="D30" s="123"/>
      <c r="E30" s="120"/>
      <c r="F30" s="120"/>
    </row>
    <row r="31" spans="1:6">
      <c r="A31" s="121"/>
      <c r="B31" s="122"/>
      <c r="C31" s="120"/>
      <c r="D31" s="123"/>
      <c r="E31" s="120"/>
      <c r="F31" s="120"/>
    </row>
    <row r="32" spans="1:6">
      <c r="A32" s="121"/>
      <c r="B32" s="122" t="s">
        <v>140</v>
      </c>
      <c r="C32" s="120"/>
      <c r="D32" s="123"/>
      <c r="E32" s="120"/>
      <c r="F32" s="120"/>
    </row>
    <row r="33" spans="1:6">
      <c r="A33" s="121"/>
      <c r="B33" s="122"/>
      <c r="C33" s="120"/>
      <c r="D33" s="123"/>
      <c r="E33" s="120"/>
      <c r="F33" s="120"/>
    </row>
    <row r="34" spans="1:6">
      <c r="A34" s="121"/>
      <c r="B34" s="122" t="s">
        <v>137</v>
      </c>
      <c r="C34" s="120">
        <v>-85424665265</v>
      </c>
      <c r="D34" s="123"/>
      <c r="E34" s="120">
        <v>-74934848240</v>
      </c>
      <c r="F34" s="120"/>
    </row>
    <row r="35" spans="1:6">
      <c r="A35" s="121"/>
      <c r="B35" s="122"/>
      <c r="C35" s="120"/>
      <c r="D35" s="123"/>
      <c r="E35" s="120"/>
      <c r="F35" s="120"/>
    </row>
    <row r="36" spans="1:6">
      <c r="A36" s="98" t="s">
        <v>141</v>
      </c>
      <c r="B36" s="124" t="s">
        <v>142</v>
      </c>
      <c r="C36" s="120"/>
      <c r="D36" s="123"/>
      <c r="E36" s="120"/>
      <c r="F36" s="120"/>
    </row>
    <row r="37" spans="1:6">
      <c r="A37" s="121"/>
      <c r="B37" s="121"/>
      <c r="C37" s="120"/>
      <c r="D37" s="120"/>
      <c r="E37" s="120"/>
      <c r="F37" s="120"/>
    </row>
    <row r="38" spans="1:6">
      <c r="A38" s="121"/>
      <c r="B38" s="121"/>
      <c r="C38" s="120"/>
      <c r="D38" s="262"/>
      <c r="E38" s="120"/>
      <c r="F38" s="125"/>
    </row>
    <row r="39" spans="1:6" s="128" customFormat="1" ht="32.25" customHeight="1" thickBot="1">
      <c r="A39" s="777" t="s">
        <v>143</v>
      </c>
      <c r="B39" s="777"/>
      <c r="C39" s="126"/>
      <c r="D39" s="127">
        <f>SUM(C24:C34)</f>
        <v>99133479078</v>
      </c>
      <c r="E39" s="126"/>
      <c r="F39" s="127">
        <f>SUM(E21:E36)</f>
        <v>98239530600</v>
      </c>
    </row>
    <row r="40" spans="1:6" ht="13.5" thickTop="1">
      <c r="A40" s="129"/>
      <c r="B40" s="93"/>
      <c r="C40" s="93"/>
      <c r="D40" s="97"/>
      <c r="E40" s="93"/>
      <c r="F40" s="130"/>
    </row>
    <row r="41" spans="1:6">
      <c r="A41" s="93"/>
      <c r="B41" s="93"/>
      <c r="C41" s="93"/>
      <c r="D41" s="97"/>
      <c r="E41" s="93"/>
      <c r="F41" s="93"/>
    </row>
    <row r="42" spans="1:6">
      <c r="A42" s="93"/>
      <c r="B42" s="93"/>
      <c r="C42" s="93"/>
      <c r="D42" s="245"/>
      <c r="E42" s="93"/>
      <c r="F42" s="245"/>
    </row>
    <row r="43" spans="1:6">
      <c r="A43" s="244" t="s">
        <v>4</v>
      </c>
      <c r="B43" s="93"/>
      <c r="C43" s="93"/>
      <c r="D43" s="93"/>
      <c r="E43" s="93"/>
      <c r="F43" s="162"/>
    </row>
    <row r="44" spans="1:6">
      <c r="A44" s="93"/>
      <c r="B44" s="93"/>
      <c r="C44" s="93"/>
      <c r="D44" s="162"/>
      <c r="E44" s="93"/>
      <c r="F44" s="93"/>
    </row>
    <row r="45" spans="1:6">
      <c r="A45" s="93"/>
      <c r="B45" s="93"/>
      <c r="C45" s="93"/>
      <c r="D45" s="93"/>
      <c r="E45" s="93"/>
      <c r="F45" s="245"/>
    </row>
    <row r="46" spans="1:6">
      <c r="A46" s="93"/>
      <c r="B46" s="93"/>
      <c r="C46" s="93"/>
      <c r="D46" s="93"/>
      <c r="E46" s="93"/>
      <c r="F46" s="245"/>
    </row>
    <row r="47" spans="1:6">
      <c r="A47" s="93"/>
      <c r="B47" s="93"/>
      <c r="C47" s="93"/>
      <c r="D47" s="245"/>
      <c r="E47" s="93"/>
      <c r="F47" s="93"/>
    </row>
    <row r="48" spans="1:6">
      <c r="A48" s="93"/>
      <c r="B48" s="93"/>
      <c r="C48" s="93"/>
      <c r="D48" s="93"/>
      <c r="E48" s="93"/>
      <c r="F48" s="93"/>
    </row>
    <row r="49" spans="1:6" s="93" customFormat="1" ht="15" customHeight="1">
      <c r="A49" s="93" t="s">
        <v>144</v>
      </c>
      <c r="C49" s="594" t="s">
        <v>312</v>
      </c>
      <c r="D49" s="90"/>
      <c r="E49" s="395" t="s">
        <v>263</v>
      </c>
      <c r="F49" s="91"/>
    </row>
    <row r="50" spans="1:6" s="93" customFormat="1" ht="15" customHeight="1">
      <c r="A50" s="93" t="s">
        <v>145</v>
      </c>
      <c r="C50" s="490" t="s">
        <v>295</v>
      </c>
      <c r="D50" s="90"/>
      <c r="E50" s="395" t="s">
        <v>5</v>
      </c>
      <c r="F50" s="92"/>
    </row>
    <row r="51" spans="1:6" s="93" customFormat="1" ht="15" customHeight="1">
      <c r="C51" s="594" t="s">
        <v>313</v>
      </c>
    </row>
    <row r="52" spans="1:6" s="93" customFormat="1" ht="15" customHeight="1">
      <c r="A52" s="89"/>
      <c r="B52" s="89"/>
      <c r="C52" s="94"/>
      <c r="D52" s="95"/>
      <c r="E52" s="95"/>
      <c r="F52" s="92"/>
    </row>
    <row r="53" spans="1:6" s="93" customFormat="1" ht="15" customHeight="1">
      <c r="A53" s="96"/>
      <c r="B53" s="96"/>
      <c r="C53" s="97"/>
      <c r="D53" s="97"/>
      <c r="E53" s="97"/>
      <c r="F53" s="97"/>
    </row>
    <row r="55" spans="1:6" ht="15">
      <c r="A55" s="79"/>
      <c r="B55" s="79"/>
    </row>
    <row r="56" spans="1:6" ht="15">
      <c r="A56" s="79"/>
      <c r="B56" s="79"/>
    </row>
  </sheetData>
  <mergeCells count="8">
    <mergeCell ref="A39:B39"/>
    <mergeCell ref="A9:F9"/>
    <mergeCell ref="A10:F10"/>
    <mergeCell ref="A11:F11"/>
    <mergeCell ref="A14:F14"/>
    <mergeCell ref="A17:B18"/>
    <mergeCell ref="C17:D18"/>
    <mergeCell ref="E17:F18"/>
  </mergeCells>
  <phoneticPr fontId="9" type="noConversion"/>
  <printOptions horizontalCentered="1"/>
  <pageMargins left="0.59055118110236227" right="0.39370078740157483" top="0.70866141732283472" bottom="0.98425196850393704" header="0.70866141732283472" footer="0.78740157480314965"/>
  <pageSetup scale="81" firstPageNumber="0" orientation="portrait" r:id="rId1"/>
  <headerFooter alignWithMargins="0">
    <oddHeader>&amp;R&amp;12&amp;UANEXO F</oddHeader>
    <oddFooter>&amp;C19</oddFooter>
  </headerFooter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1</xdr:col>
                <xdr:colOff>161925</xdr:colOff>
                <xdr:row>1</xdr:row>
                <xdr:rowOff>38100</xdr:rowOff>
              </from>
              <to>
                <xdr:col>1</xdr:col>
                <xdr:colOff>2676525</xdr:colOff>
                <xdr:row>4</xdr:row>
                <xdr:rowOff>38100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102"/>
  <sheetViews>
    <sheetView workbookViewId="0">
      <selection sqref="A1:F78"/>
    </sheetView>
  </sheetViews>
  <sheetFormatPr baseColWidth="10" defaultColWidth="14" defaultRowHeight="12.75"/>
  <cols>
    <col min="1" max="1" width="46.28515625" style="358" customWidth="1"/>
    <col min="2" max="2" width="14.140625" style="358" customWidth="1"/>
    <col min="3" max="3" width="14" style="131" customWidth="1"/>
    <col min="4" max="4" width="12.5703125" style="132" customWidth="1"/>
    <col min="5" max="5" width="19.7109375" style="131" customWidth="1"/>
    <col min="6" max="6" width="19.28515625" style="131" customWidth="1"/>
    <col min="7" max="7" width="16.28515625" style="358" customWidth="1"/>
    <col min="8" max="16384" width="14" style="358"/>
  </cols>
  <sheetData>
    <row r="2" spans="1:6">
      <c r="F2" s="133" t="s">
        <v>146</v>
      </c>
    </row>
    <row r="3" spans="1:6">
      <c r="F3" s="133"/>
    </row>
    <row r="4" spans="1:6">
      <c r="A4" s="328"/>
    </row>
    <row r="7" spans="1:6" ht="20.25">
      <c r="F7" s="134"/>
    </row>
    <row r="8" spans="1:6" s="359" customFormat="1" ht="15.75">
      <c r="A8" s="778" t="s">
        <v>147</v>
      </c>
      <c r="B8" s="778"/>
      <c r="C8" s="778"/>
      <c r="D8" s="778"/>
      <c r="E8" s="778"/>
      <c r="F8" s="778"/>
    </row>
    <row r="9" spans="1:6" s="359" customFormat="1" ht="15.75">
      <c r="A9" s="360"/>
      <c r="B9" s="360"/>
      <c r="C9" s="360"/>
      <c r="D9" s="624"/>
      <c r="E9" s="360"/>
      <c r="F9" s="360"/>
    </row>
    <row r="10" spans="1:6" s="359" customFormat="1" ht="15.75">
      <c r="A10" s="360"/>
      <c r="B10" s="360"/>
      <c r="C10" s="360"/>
      <c r="D10" s="624"/>
      <c r="E10" s="360"/>
      <c r="F10" s="360"/>
    </row>
    <row r="11" spans="1:6" s="359" customFormat="1" ht="15.75">
      <c r="A11" s="360"/>
      <c r="B11" s="360"/>
      <c r="C11" s="360"/>
      <c r="D11" s="624"/>
      <c r="E11" s="360"/>
      <c r="F11" s="360"/>
    </row>
    <row r="12" spans="1:6" s="359" customFormat="1" ht="15.75">
      <c r="A12" s="779" t="s">
        <v>318</v>
      </c>
      <c r="B12" s="779"/>
      <c r="C12" s="779"/>
      <c r="D12" s="779"/>
      <c r="E12" s="779"/>
      <c r="F12" s="779"/>
    </row>
    <row r="13" spans="1:6">
      <c r="A13" s="779" t="s">
        <v>1</v>
      </c>
      <c r="B13" s="779"/>
      <c r="C13" s="779"/>
      <c r="D13" s="779"/>
      <c r="E13" s="779"/>
      <c r="F13" s="779"/>
    </row>
    <row r="14" spans="1:6" ht="15">
      <c r="A14" s="361"/>
      <c r="B14" s="361"/>
      <c r="C14" s="361"/>
      <c r="D14" s="362"/>
      <c r="E14" s="361"/>
      <c r="F14" s="361"/>
    </row>
    <row r="15" spans="1:6" ht="15.75">
      <c r="A15" s="780" t="s">
        <v>148</v>
      </c>
      <c r="B15" s="780"/>
      <c r="C15" s="780"/>
      <c r="D15" s="780"/>
      <c r="E15" s="780"/>
      <c r="F15" s="780"/>
    </row>
    <row r="16" spans="1:6">
      <c r="A16" s="363"/>
      <c r="B16" s="363"/>
    </row>
    <row r="17" spans="1:6" ht="15" customHeight="1">
      <c r="A17" s="781" t="s">
        <v>133</v>
      </c>
      <c r="B17" s="781" t="s">
        <v>149</v>
      </c>
      <c r="C17" s="781"/>
      <c r="D17" s="782" t="s">
        <v>150</v>
      </c>
      <c r="E17" s="783" t="s">
        <v>151</v>
      </c>
      <c r="F17" s="783"/>
    </row>
    <row r="18" spans="1:6" ht="15" customHeight="1">
      <c r="A18" s="781"/>
      <c r="B18" s="781"/>
      <c r="C18" s="781"/>
      <c r="D18" s="782"/>
      <c r="E18" s="783" t="s">
        <v>152</v>
      </c>
      <c r="F18" s="783"/>
    </row>
    <row r="19" spans="1:6" ht="15" customHeight="1">
      <c r="A19" s="781"/>
      <c r="B19" s="364" t="s">
        <v>94</v>
      </c>
      <c r="C19" s="135" t="s">
        <v>153</v>
      </c>
      <c r="D19" s="782"/>
      <c r="E19" s="323" t="s">
        <v>319</v>
      </c>
      <c r="F19" s="323" t="s">
        <v>297</v>
      </c>
    </row>
    <row r="20" spans="1:6" s="367" customFormat="1" ht="24.95" customHeight="1">
      <c r="A20" s="365" t="s">
        <v>154</v>
      </c>
      <c r="B20" s="366"/>
      <c r="C20" s="136"/>
      <c r="D20" s="136"/>
      <c r="E20" s="137"/>
      <c r="F20" s="137"/>
    </row>
    <row r="21" spans="1:6" s="367" customFormat="1" ht="14.25" customHeight="1">
      <c r="A21" s="368" t="s">
        <v>155</v>
      </c>
      <c r="B21" s="369"/>
      <c r="C21" s="138"/>
      <c r="D21" s="139"/>
      <c r="E21" s="140"/>
      <c r="F21" s="140"/>
    </row>
    <row r="22" spans="1:6" s="372" customFormat="1" ht="14.25">
      <c r="A22" s="370" t="s">
        <v>228</v>
      </c>
      <c r="B22" s="371" t="s">
        <v>156</v>
      </c>
      <c r="C22" s="141">
        <v>397087.41</v>
      </c>
      <c r="D22" s="625">
        <v>6375.54</v>
      </c>
      <c r="E22" s="142">
        <f t="shared" ref="E22" si="0">C22*D22</f>
        <v>2531646665.9513998</v>
      </c>
      <c r="F22" s="142">
        <v>1927595962.2822001</v>
      </c>
    </row>
    <row r="23" spans="1:6" s="372" customFormat="1" ht="14.25">
      <c r="A23" s="370" t="s">
        <v>157</v>
      </c>
      <c r="B23" s="371" t="s">
        <v>156</v>
      </c>
      <c r="C23" s="141">
        <v>4298032.41</v>
      </c>
      <c r="D23" s="625">
        <v>6375.54</v>
      </c>
      <c r="E23" s="142">
        <f t="shared" ref="E23:E26" si="1">C23*D23</f>
        <v>27402277551.2514</v>
      </c>
      <c r="F23" s="142">
        <v>30625581519.485001</v>
      </c>
    </row>
    <row r="24" spans="1:6" s="372" customFormat="1" ht="14.25">
      <c r="A24" s="370" t="s">
        <v>255</v>
      </c>
      <c r="B24" s="371" t="s">
        <v>156</v>
      </c>
      <c r="C24" s="141">
        <v>307986.11</v>
      </c>
      <c r="D24" s="625">
        <v>6375.54</v>
      </c>
      <c r="E24" s="142">
        <f t="shared" si="1"/>
        <v>1963577763.7493999</v>
      </c>
      <c r="F24" s="142">
        <v>1242325990.6324</v>
      </c>
    </row>
    <row r="25" spans="1:6" s="372" customFormat="1" ht="14.25">
      <c r="A25" s="370" t="s">
        <v>305</v>
      </c>
      <c r="B25" s="371"/>
      <c r="C25" s="141">
        <v>5000</v>
      </c>
      <c r="D25" s="625">
        <v>6375.54</v>
      </c>
      <c r="E25" s="142">
        <f t="shared" si="1"/>
        <v>31877700</v>
      </c>
      <c r="F25" s="142">
        <v>179329598.62780002</v>
      </c>
    </row>
    <row r="26" spans="1:6" s="372" customFormat="1" ht="14.25">
      <c r="A26" s="370" t="s">
        <v>158</v>
      </c>
      <c r="B26" s="371" t="s">
        <v>156</v>
      </c>
      <c r="C26" s="141">
        <v>1586593.0899999999</v>
      </c>
      <c r="D26" s="625">
        <v>6375.54</v>
      </c>
      <c r="E26" s="142">
        <f t="shared" si="1"/>
        <v>10115387709.018599</v>
      </c>
      <c r="F26" s="142">
        <v>10054780351.014801</v>
      </c>
    </row>
    <row r="27" spans="1:6" s="375" customFormat="1" ht="24.95" customHeight="1">
      <c r="A27" s="373" t="s">
        <v>159</v>
      </c>
      <c r="B27" s="374"/>
      <c r="C27" s="143">
        <f>SUM(C22:C26)</f>
        <v>6594699.0200000005</v>
      </c>
      <c r="D27" s="143"/>
      <c r="E27" s="144">
        <f>SUM(E22:E26)</f>
        <v>42044767389.970802</v>
      </c>
      <c r="F27" s="144">
        <f>SUM(F22:F26)</f>
        <v>44029613422.042206</v>
      </c>
    </row>
    <row r="28" spans="1:6" s="372" customFormat="1" ht="14.25" hidden="1">
      <c r="A28" s="370" t="s">
        <v>160</v>
      </c>
      <c r="B28" s="376"/>
      <c r="C28" s="141"/>
      <c r="D28" s="250"/>
      <c r="E28" s="142">
        <v>0</v>
      </c>
      <c r="F28" s="142">
        <v>0</v>
      </c>
    </row>
    <row r="29" spans="1:6" s="372" customFormat="1" ht="14.25" hidden="1">
      <c r="A29" s="370"/>
      <c r="B29" s="376"/>
      <c r="C29" s="141"/>
      <c r="D29" s="250"/>
      <c r="E29" s="142"/>
      <c r="F29" s="142"/>
    </row>
    <row r="30" spans="1:6" s="372" customFormat="1" ht="14.25" hidden="1">
      <c r="A30" s="370" t="s">
        <v>161</v>
      </c>
      <c r="B30" s="376"/>
      <c r="C30" s="141"/>
      <c r="D30" s="250"/>
      <c r="E30" s="146">
        <v>0</v>
      </c>
      <c r="F30" s="146">
        <v>0</v>
      </c>
    </row>
    <row r="31" spans="1:6" s="372" customFormat="1" ht="14.25" hidden="1">
      <c r="A31" s="370"/>
      <c r="B31" s="376"/>
      <c r="C31" s="141"/>
      <c r="D31" s="250"/>
      <c r="E31" s="142"/>
      <c r="F31" s="142"/>
    </row>
    <row r="32" spans="1:6" s="372" customFormat="1" ht="14.25">
      <c r="A32" s="370"/>
      <c r="B32" s="376"/>
      <c r="C32" s="141"/>
      <c r="D32" s="250"/>
      <c r="E32" s="142"/>
      <c r="F32" s="142"/>
    </row>
    <row r="33" spans="1:8" s="372" customFormat="1" ht="15">
      <c r="A33" s="377" t="s">
        <v>160</v>
      </c>
      <c r="B33" s="376"/>
      <c r="C33" s="141"/>
      <c r="D33" s="250"/>
      <c r="E33" s="142"/>
      <c r="F33" s="142"/>
    </row>
    <row r="34" spans="1:8" s="372" customFormat="1" ht="14.25">
      <c r="A34" s="370" t="s">
        <v>157</v>
      </c>
      <c r="B34" s="371" t="s">
        <v>156</v>
      </c>
      <c r="C34" s="141">
        <v>427675.21</v>
      </c>
      <c r="D34" s="625">
        <v>6375.54</v>
      </c>
      <c r="E34" s="142">
        <f t="shared" ref="E34" si="2">C34*D34</f>
        <v>2726660408.3634</v>
      </c>
      <c r="F34" s="142">
        <v>4851440313.5593996</v>
      </c>
    </row>
    <row r="35" spans="1:8" s="372" customFormat="1" ht="14.25">
      <c r="A35" s="370" t="s">
        <v>259</v>
      </c>
      <c r="B35" s="371" t="s">
        <v>156</v>
      </c>
      <c r="C35" s="141">
        <v>213402.97</v>
      </c>
      <c r="D35" s="625">
        <v>6375.54</v>
      </c>
      <c r="E35" s="142">
        <f t="shared" ref="E35" si="3">C35*D35</f>
        <v>1360559171.3538001</v>
      </c>
      <c r="F35" s="142">
        <v>1617464452.2201002</v>
      </c>
    </row>
    <row r="36" spans="1:8" s="375" customFormat="1" ht="24.95" customHeight="1">
      <c r="A36" s="373" t="s">
        <v>159</v>
      </c>
      <c r="B36" s="374" t="s">
        <v>156</v>
      </c>
      <c r="C36" s="143">
        <f>SUM(C34:C35)</f>
        <v>641078.18000000005</v>
      </c>
      <c r="D36" s="144"/>
      <c r="E36" s="144">
        <f>SUM(E34:E35)</f>
        <v>4087219579.7172003</v>
      </c>
      <c r="F36" s="144">
        <f>SUM(F34:F35)</f>
        <v>6468904765.7795</v>
      </c>
    </row>
    <row r="37" spans="1:8" s="372" customFormat="1" ht="14.25">
      <c r="A37" s="370"/>
      <c r="B37" s="376"/>
      <c r="C37" s="141"/>
      <c r="D37" s="145"/>
      <c r="E37" s="142"/>
      <c r="F37" s="142"/>
    </row>
    <row r="38" spans="1:8" s="379" customFormat="1" ht="24.95" customHeight="1">
      <c r="A38" s="378" t="s">
        <v>162</v>
      </c>
      <c r="B38" s="588"/>
      <c r="C38" s="147">
        <f>SUM(C27+C36)</f>
        <v>7235777.2000000002</v>
      </c>
      <c r="D38" s="148"/>
      <c r="E38" s="148">
        <f>SUM(E27+E36)</f>
        <v>46131986969.688004</v>
      </c>
      <c r="F38" s="148">
        <f>SUM(F27+F36)</f>
        <v>50498518187.821709</v>
      </c>
    </row>
    <row r="39" spans="1:8" s="381" customFormat="1" ht="24.95" customHeight="1">
      <c r="A39" s="368" t="s">
        <v>163</v>
      </c>
      <c r="B39" s="380"/>
      <c r="C39" s="149"/>
      <c r="D39" s="150"/>
      <c r="E39" s="151"/>
      <c r="F39" s="152"/>
    </row>
    <row r="40" spans="1:8" s="381" customFormat="1" ht="24.95" customHeight="1">
      <c r="A40" s="368" t="s">
        <v>164</v>
      </c>
      <c r="B40" s="380"/>
      <c r="C40" s="149"/>
      <c r="D40" s="150"/>
      <c r="E40" s="151"/>
      <c r="F40" s="152"/>
    </row>
    <row r="41" spans="1:8" s="372" customFormat="1" ht="14.25">
      <c r="A41" s="370" t="s">
        <v>253</v>
      </c>
      <c r="B41" s="371" t="s">
        <v>156</v>
      </c>
      <c r="C41" s="141">
        <v>0</v>
      </c>
      <c r="D41" s="141">
        <v>6384.71</v>
      </c>
      <c r="E41" s="142">
        <f>C41*D41</f>
        <v>0</v>
      </c>
      <c r="F41" s="142">
        <v>3549894224.6979995</v>
      </c>
      <c r="G41" s="382"/>
      <c r="H41" s="382"/>
    </row>
    <row r="42" spans="1:8" s="372" customFormat="1" ht="14.25">
      <c r="A42" s="370" t="s">
        <v>229</v>
      </c>
      <c r="B42" s="371" t="s">
        <v>156</v>
      </c>
      <c r="C42" s="141">
        <v>0</v>
      </c>
      <c r="D42" s="141">
        <v>6384.71</v>
      </c>
      <c r="E42" s="142">
        <f>C42*D42</f>
        <v>0</v>
      </c>
      <c r="F42" s="142">
        <v>93542187.971000001</v>
      </c>
    </row>
    <row r="43" spans="1:8" s="372" customFormat="1" ht="14.25">
      <c r="A43" s="370" t="s">
        <v>165</v>
      </c>
      <c r="B43" s="371" t="s">
        <v>156</v>
      </c>
      <c r="C43" s="141">
        <v>125515.45</v>
      </c>
      <c r="D43" s="141">
        <v>6384.71</v>
      </c>
      <c r="E43" s="142">
        <f>C43*D43</f>
        <v>801379748.76950002</v>
      </c>
      <c r="F43" s="142">
        <v>343267390.83599997</v>
      </c>
    </row>
    <row r="44" spans="1:8" s="372" customFormat="1" ht="14.25">
      <c r="A44" s="370" t="s">
        <v>166</v>
      </c>
      <c r="B44" s="371" t="s">
        <v>156</v>
      </c>
      <c r="C44" s="141">
        <v>2315934.81</v>
      </c>
      <c r="D44" s="141">
        <v>6384.71</v>
      </c>
      <c r="E44" s="142">
        <f>C44*D44</f>
        <v>14786572140.7551</v>
      </c>
      <c r="F44" s="142">
        <v>11769966178.733999</v>
      </c>
    </row>
    <row r="45" spans="1:8" s="372" customFormat="1" ht="14.25">
      <c r="A45" s="370" t="s">
        <v>167</v>
      </c>
      <c r="B45" s="371" t="s">
        <v>156</v>
      </c>
      <c r="C45" s="141">
        <v>266238.56</v>
      </c>
      <c r="D45" s="141">
        <v>6384.71</v>
      </c>
      <c r="E45" s="142">
        <f>C45*D45</f>
        <v>1699855996.4175999</v>
      </c>
      <c r="F45" s="142">
        <v>3972557103.8629994</v>
      </c>
    </row>
    <row r="46" spans="1:8" s="375" customFormat="1" ht="24.95" customHeight="1">
      <c r="A46" s="378" t="s">
        <v>248</v>
      </c>
      <c r="B46" s="374"/>
      <c r="C46" s="143">
        <f>SUM(C41:C45)</f>
        <v>2707688.8200000003</v>
      </c>
      <c r="D46" s="251"/>
      <c r="E46" s="144">
        <f>SUM(E41:E45)</f>
        <v>17287807885.9422</v>
      </c>
      <c r="F46" s="144">
        <f>SUM(F41:F45)</f>
        <v>19729227086.101997</v>
      </c>
      <c r="G46" s="379"/>
    </row>
    <row r="47" spans="1:8" s="379" customFormat="1" ht="24.95" customHeight="1">
      <c r="A47" s="383"/>
      <c r="B47" s="384"/>
      <c r="C47" s="153"/>
      <c r="D47" s="154"/>
      <c r="E47" s="154"/>
      <c r="F47" s="154"/>
    </row>
    <row r="48" spans="1:8" ht="15.75">
      <c r="A48" s="780" t="s">
        <v>168</v>
      </c>
      <c r="B48" s="780"/>
      <c r="C48" s="780"/>
      <c r="D48" s="780"/>
      <c r="E48" s="780"/>
      <c r="F48" s="780"/>
    </row>
    <row r="49" spans="1:6">
      <c r="A49" s="363"/>
      <c r="B49" s="363"/>
      <c r="D49" s="155"/>
    </row>
    <row r="50" spans="1:6" ht="15" customHeight="1">
      <c r="A50" s="781" t="s">
        <v>133</v>
      </c>
      <c r="B50" s="781" t="s">
        <v>149</v>
      </c>
      <c r="C50" s="781"/>
      <c r="D50" s="784" t="s">
        <v>150</v>
      </c>
      <c r="E50" s="783" t="s">
        <v>151</v>
      </c>
      <c r="F50" s="783"/>
    </row>
    <row r="51" spans="1:6" ht="15" customHeight="1">
      <c r="A51" s="781"/>
      <c r="B51" s="781"/>
      <c r="C51" s="781"/>
      <c r="D51" s="784"/>
      <c r="E51" s="783" t="s">
        <v>152</v>
      </c>
      <c r="F51" s="783"/>
    </row>
    <row r="52" spans="1:6" ht="15" customHeight="1">
      <c r="A52" s="781"/>
      <c r="B52" s="364" t="s">
        <v>94</v>
      </c>
      <c r="C52" s="135" t="s">
        <v>153</v>
      </c>
      <c r="D52" s="784"/>
      <c r="E52" s="323" t="s">
        <v>319</v>
      </c>
      <c r="F52" s="323" t="s">
        <v>297</v>
      </c>
    </row>
    <row r="53" spans="1:6" s="367" customFormat="1" ht="24.95" customHeight="1">
      <c r="A53" s="365" t="s">
        <v>154</v>
      </c>
      <c r="B53" s="366"/>
      <c r="C53" s="136"/>
      <c r="D53" s="137"/>
      <c r="E53" s="137"/>
      <c r="F53" s="137"/>
    </row>
    <row r="54" spans="1:6" s="367" customFormat="1" ht="14.25" customHeight="1">
      <c r="A54" s="368" t="s">
        <v>155</v>
      </c>
      <c r="B54" s="369"/>
      <c r="C54" s="138"/>
      <c r="D54" s="139"/>
      <c r="E54" s="140"/>
      <c r="F54" s="140"/>
    </row>
    <row r="55" spans="1:6" s="372" customFormat="1" ht="14.25">
      <c r="A55" s="370" t="s">
        <v>158</v>
      </c>
      <c r="B55" s="371" t="s">
        <v>169</v>
      </c>
      <c r="C55" s="141">
        <v>339614.29</v>
      </c>
      <c r="D55" s="625">
        <v>6952.53</v>
      </c>
      <c r="E55" s="142">
        <f>C55*D55</f>
        <v>2361178539.6536999</v>
      </c>
      <c r="F55" s="142">
        <v>1800676700.8586998</v>
      </c>
    </row>
    <row r="56" spans="1:6" s="372" customFormat="1" ht="14.25" hidden="1">
      <c r="A56" s="370" t="s">
        <v>160</v>
      </c>
      <c r="B56" s="376"/>
      <c r="C56" s="141"/>
      <c r="D56" s="145"/>
      <c r="E56" s="142">
        <v>0</v>
      </c>
      <c r="F56" s="142">
        <v>0</v>
      </c>
    </row>
    <row r="57" spans="1:6" s="372" customFormat="1" ht="14.25" hidden="1">
      <c r="A57" s="370"/>
      <c r="B57" s="376"/>
      <c r="C57" s="141"/>
      <c r="D57" s="145"/>
      <c r="E57" s="142"/>
      <c r="F57" s="142"/>
    </row>
    <row r="58" spans="1:6" s="372" customFormat="1" ht="14.25" hidden="1">
      <c r="A58" s="370" t="s">
        <v>161</v>
      </c>
      <c r="B58" s="376"/>
      <c r="C58" s="141"/>
      <c r="D58" s="145"/>
      <c r="E58" s="146">
        <v>0</v>
      </c>
      <c r="F58" s="146">
        <v>0</v>
      </c>
    </row>
    <row r="59" spans="1:6" s="372" customFormat="1" ht="14.25" hidden="1">
      <c r="A59" s="370"/>
      <c r="B59" s="376"/>
      <c r="C59" s="141"/>
      <c r="D59" s="145"/>
      <c r="E59" s="142"/>
      <c r="F59" s="142"/>
    </row>
    <row r="60" spans="1:6" s="379" customFormat="1" ht="24.95" customHeight="1">
      <c r="A60" s="378" t="s">
        <v>162</v>
      </c>
      <c r="B60" s="501"/>
      <c r="C60" s="147">
        <f>SUM(C55:C59)</f>
        <v>339614.29</v>
      </c>
      <c r="D60" s="147"/>
      <c r="E60" s="148">
        <f>SUM(E55)</f>
        <v>2361178539.6536999</v>
      </c>
      <c r="F60" s="148">
        <f>SUM(F55)</f>
        <v>1800676700.8586998</v>
      </c>
    </row>
    <row r="61" spans="1:6" s="381" customFormat="1" ht="24.95" customHeight="1">
      <c r="A61" s="368" t="s">
        <v>163</v>
      </c>
      <c r="B61" s="380"/>
      <c r="C61" s="149"/>
      <c r="D61" s="150"/>
      <c r="E61" s="151"/>
      <c r="F61" s="152"/>
    </row>
    <row r="62" spans="1:6" s="381" customFormat="1" ht="24.95" customHeight="1">
      <c r="A62" s="368" t="s">
        <v>164</v>
      </c>
      <c r="B62" s="380"/>
      <c r="C62" s="149"/>
      <c r="D62" s="150"/>
      <c r="E62" s="151"/>
      <c r="F62" s="152"/>
    </row>
    <row r="63" spans="1:6" s="372" customFormat="1" ht="14.25">
      <c r="A63" s="370" t="s">
        <v>170</v>
      </c>
      <c r="B63" s="156" t="s">
        <v>171</v>
      </c>
      <c r="C63" s="141">
        <v>6558.57</v>
      </c>
      <c r="D63" s="141">
        <v>6963.17</v>
      </c>
      <c r="E63" s="142">
        <f>C63*D63</f>
        <v>45668437.866899997</v>
      </c>
      <c r="F63" s="142">
        <v>272712580.48320001</v>
      </c>
    </row>
    <row r="64" spans="1:6" s="379" customFormat="1" ht="24.95" customHeight="1">
      <c r="A64" s="378" t="s">
        <v>248</v>
      </c>
      <c r="B64" s="385"/>
      <c r="C64" s="147">
        <f>SUM(C63:C63)</f>
        <v>6558.57</v>
      </c>
      <c r="D64" s="147"/>
      <c r="E64" s="148">
        <f>SUM(E63:E63)</f>
        <v>45668437.866899997</v>
      </c>
      <c r="F64" s="148">
        <f>SUM(F63:F63)</f>
        <v>272712580.48320001</v>
      </c>
    </row>
    <row r="65" spans="1:6">
      <c r="D65" s="155"/>
    </row>
    <row r="66" spans="1:6" ht="15">
      <c r="A66" s="386" t="s">
        <v>172</v>
      </c>
      <c r="B66" s="387"/>
      <c r="C66" s="157"/>
      <c r="D66" s="158"/>
      <c r="E66" s="159">
        <f>+E38+E60</f>
        <v>48493165509.341705</v>
      </c>
      <c r="F66" s="159">
        <f>+F38+F60</f>
        <v>52299194888.680405</v>
      </c>
    </row>
    <row r="67" spans="1:6" ht="15">
      <c r="A67" s="386" t="s">
        <v>173</v>
      </c>
      <c r="B67" s="387"/>
      <c r="C67" s="157"/>
      <c r="D67" s="158"/>
      <c r="E67" s="159">
        <f>E46+E64</f>
        <v>17333476323.809101</v>
      </c>
      <c r="F67" s="159">
        <f>F46+F64</f>
        <v>20001939666.585197</v>
      </c>
    </row>
    <row r="68" spans="1:6" ht="15">
      <c r="A68" s="386" t="s">
        <v>174</v>
      </c>
      <c r="B68" s="387"/>
      <c r="C68" s="157"/>
      <c r="D68" s="158"/>
      <c r="E68" s="159">
        <f>+E66-E67</f>
        <v>31159689185.532604</v>
      </c>
      <c r="F68" s="160">
        <f>+F66-F67</f>
        <v>32297255222.095207</v>
      </c>
    </row>
    <row r="69" spans="1:6" ht="15">
      <c r="A69" s="363"/>
      <c r="B69" s="363"/>
      <c r="D69" s="155"/>
      <c r="E69" s="161"/>
      <c r="F69" s="161"/>
    </row>
    <row r="70" spans="1:6" ht="15">
      <c r="A70" s="363"/>
      <c r="B70" s="363"/>
      <c r="D70" s="155"/>
      <c r="E70" s="161"/>
      <c r="F70" s="161"/>
    </row>
    <row r="71" spans="1:6" ht="15">
      <c r="A71" s="388" t="s">
        <v>4</v>
      </c>
      <c r="B71" s="363"/>
      <c r="D71" s="155"/>
      <c r="E71" s="161"/>
      <c r="F71" s="161"/>
    </row>
    <row r="72" spans="1:6" ht="15">
      <c r="A72" s="363"/>
      <c r="B72" s="363"/>
      <c r="D72" s="155"/>
      <c r="E72" s="161"/>
      <c r="F72" s="161"/>
    </row>
    <row r="73" spans="1:6" ht="15">
      <c r="A73" s="363"/>
      <c r="B73" s="363"/>
      <c r="D73" s="155"/>
      <c r="E73" s="161"/>
      <c r="F73" s="161"/>
    </row>
    <row r="74" spans="1:6" s="392" customFormat="1">
      <c r="A74" s="389"/>
      <c r="B74" s="389"/>
      <c r="C74" s="389"/>
      <c r="D74" s="390"/>
      <c r="E74" s="391"/>
    </row>
    <row r="75" spans="1:6" s="392" customFormat="1">
      <c r="A75" s="389"/>
      <c r="B75" s="389"/>
      <c r="C75" s="389"/>
      <c r="D75" s="390"/>
      <c r="E75" s="390"/>
      <c r="F75" s="389"/>
    </row>
    <row r="76" spans="1:6" s="389" customFormat="1" ht="15" customHeight="1">
      <c r="A76" s="389" t="s">
        <v>144</v>
      </c>
      <c r="C76" s="594" t="s">
        <v>312</v>
      </c>
      <c r="D76" s="393"/>
      <c r="E76" s="395" t="s">
        <v>263</v>
      </c>
      <c r="F76" s="91"/>
    </row>
    <row r="77" spans="1:6" s="389" customFormat="1" ht="15" customHeight="1">
      <c r="A77" s="389" t="s">
        <v>145</v>
      </c>
      <c r="C77" s="490" t="s">
        <v>295</v>
      </c>
      <c r="D77" s="393"/>
      <c r="E77" s="395" t="s">
        <v>5</v>
      </c>
      <c r="F77" s="92"/>
    </row>
    <row r="78" spans="1:6" s="389" customFormat="1" ht="15" customHeight="1">
      <c r="C78" s="594" t="s">
        <v>313</v>
      </c>
    </row>
    <row r="86" spans="2:4">
      <c r="B86" s="394"/>
      <c r="C86" s="155"/>
      <c r="D86" s="155"/>
    </row>
    <row r="87" spans="2:4">
      <c r="B87" s="394"/>
      <c r="C87" s="155"/>
      <c r="D87" s="155"/>
    </row>
    <row r="88" spans="2:4">
      <c r="B88" s="394"/>
      <c r="C88" s="155"/>
      <c r="D88" s="155"/>
    </row>
    <row r="89" spans="2:4">
      <c r="B89" s="394"/>
      <c r="C89" s="155"/>
      <c r="D89" s="155"/>
    </row>
    <row r="90" spans="2:4">
      <c r="B90" s="394"/>
      <c r="C90" s="155"/>
      <c r="D90" s="155"/>
    </row>
    <row r="91" spans="2:4">
      <c r="B91" s="394"/>
      <c r="C91" s="155"/>
      <c r="D91" s="155"/>
    </row>
    <row r="92" spans="2:4">
      <c r="B92" s="394"/>
      <c r="C92" s="155"/>
      <c r="D92" s="155"/>
    </row>
    <row r="93" spans="2:4">
      <c r="B93" s="394"/>
      <c r="C93" s="394"/>
      <c r="D93" s="155"/>
    </row>
    <row r="94" spans="2:4">
      <c r="B94" s="394"/>
      <c r="C94" s="155"/>
      <c r="D94" s="155"/>
    </row>
    <row r="95" spans="2:4">
      <c r="B95" s="394"/>
      <c r="C95" s="155"/>
      <c r="D95" s="155"/>
    </row>
    <row r="96" spans="2:4">
      <c r="B96" s="394"/>
      <c r="C96" s="155"/>
      <c r="D96" s="155"/>
    </row>
    <row r="97" spans="2:4">
      <c r="B97" s="394"/>
      <c r="C97" s="155"/>
      <c r="D97" s="155"/>
    </row>
    <row r="98" spans="2:4">
      <c r="B98" s="394"/>
      <c r="C98" s="155"/>
      <c r="D98" s="155"/>
    </row>
    <row r="99" spans="2:4">
      <c r="B99" s="394"/>
      <c r="C99" s="155"/>
      <c r="D99" s="155"/>
    </row>
    <row r="100" spans="2:4">
      <c r="B100" s="394"/>
      <c r="C100" s="155"/>
      <c r="D100" s="155"/>
    </row>
    <row r="101" spans="2:4">
      <c r="B101" s="394"/>
      <c r="C101" s="155"/>
      <c r="D101" s="155"/>
    </row>
    <row r="102" spans="2:4">
      <c r="B102" s="394"/>
      <c r="C102" s="155"/>
      <c r="D102" s="155"/>
    </row>
  </sheetData>
  <mergeCells count="15">
    <mergeCell ref="A48:F48"/>
    <mergeCell ref="A50:A52"/>
    <mergeCell ref="B50:C51"/>
    <mergeCell ref="D50:D52"/>
    <mergeCell ref="E50:F50"/>
    <mergeCell ref="E51:F51"/>
    <mergeCell ref="A8:F8"/>
    <mergeCell ref="A12:F12"/>
    <mergeCell ref="A13:F13"/>
    <mergeCell ref="A15:F15"/>
    <mergeCell ref="A17:A19"/>
    <mergeCell ref="B17:C18"/>
    <mergeCell ref="D17:D19"/>
    <mergeCell ref="E17:F17"/>
    <mergeCell ref="E18:F18"/>
  </mergeCells>
  <phoneticPr fontId="9" type="noConversion"/>
  <printOptions horizontalCentered="1"/>
  <pageMargins left="0.19685039370078741" right="0.19685039370078741" top="0.6692913385826772" bottom="0.27559055118110237" header="0.6692913385826772" footer="0.9055118110236221"/>
  <pageSetup scale="55" firstPageNumber="0" orientation="portrait" r:id="rId1"/>
  <headerFooter alignWithMargins="0">
    <oddFooter>&amp;C20</oddFooter>
  </headerFooter>
  <drawing r:id="rId2"/>
  <legacyDrawing r:id="rId3"/>
  <oleObjects>
    <mc:AlternateContent xmlns:mc="http://schemas.openxmlformats.org/markup-compatibility/2006">
      <mc:Choice Requires="x14">
        <oleObject shapeId="12289" r:id="rId4">
          <objectPr defaultSize="0" r:id="rId5">
            <anchor moveWithCells="1" sizeWithCells="1">
              <from>
                <xdr:col>0</xdr:col>
                <xdr:colOff>276225</xdr:colOff>
                <xdr:row>2</xdr:row>
                <xdr:rowOff>152400</xdr:rowOff>
              </from>
              <to>
                <xdr:col>0</xdr:col>
                <xdr:colOff>2790825</xdr:colOff>
                <xdr:row>5</xdr:row>
                <xdr:rowOff>152400</xdr:rowOff>
              </to>
            </anchor>
          </objectPr>
        </oleObject>
      </mc:Choice>
      <mc:Fallback>
        <oleObject shapeId="1228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opLeftCell="A55" workbookViewId="0">
      <selection activeCell="F56" sqref="F56"/>
    </sheetView>
  </sheetViews>
  <sheetFormatPr baseColWidth="10" defaultColWidth="14.85546875" defaultRowHeight="12.75"/>
  <cols>
    <col min="1" max="1" width="39.140625" style="163" customWidth="1"/>
    <col min="2" max="3" width="0" style="163" hidden="1" customWidth="1"/>
    <col min="4" max="8" width="18.7109375" style="163" customWidth="1"/>
    <col min="9" max="9" width="18.7109375" style="164" customWidth="1"/>
    <col min="10" max="16384" width="14.85546875" style="163"/>
  </cols>
  <sheetData>
    <row r="1" spans="1:9">
      <c r="I1" s="165"/>
    </row>
    <row r="3" spans="1:9">
      <c r="A3"/>
    </row>
    <row r="7" spans="1:9" s="167" customFormat="1" ht="18">
      <c r="A7" s="166"/>
      <c r="B7" s="166"/>
      <c r="C7" s="166"/>
      <c r="D7" s="166"/>
      <c r="E7" s="166"/>
      <c r="F7" s="166"/>
      <c r="G7" s="166"/>
      <c r="H7" s="166"/>
      <c r="I7" s="166"/>
    </row>
    <row r="8" spans="1:9" s="167" customFormat="1" ht="18">
      <c r="A8" s="168"/>
      <c r="B8" s="168"/>
      <c r="C8" s="168"/>
      <c r="D8" s="168"/>
      <c r="E8" s="168"/>
      <c r="F8" s="168"/>
      <c r="G8" s="168"/>
      <c r="H8" s="168"/>
      <c r="I8" s="168"/>
    </row>
    <row r="9" spans="1:9" ht="15.75">
      <c r="A9" s="785" t="s">
        <v>0</v>
      </c>
      <c r="B9" s="785"/>
      <c r="C9" s="785"/>
      <c r="D9" s="785"/>
      <c r="E9" s="785"/>
      <c r="F9" s="785"/>
      <c r="G9" s="785"/>
      <c r="H9" s="785"/>
      <c r="I9" s="785"/>
    </row>
    <row r="10" spans="1:9" ht="15.75">
      <c r="A10" s="325"/>
      <c r="B10" s="325"/>
      <c r="C10" s="325"/>
      <c r="D10" s="325"/>
      <c r="E10" s="325"/>
      <c r="F10" s="325"/>
      <c r="G10" s="325"/>
      <c r="H10" s="325"/>
      <c r="I10" s="325"/>
    </row>
    <row r="11" spans="1:9">
      <c r="A11" s="786" t="s">
        <v>318</v>
      </c>
      <c r="B11" s="786"/>
      <c r="C11" s="786"/>
      <c r="D11" s="786"/>
      <c r="E11" s="786"/>
      <c r="F11" s="786"/>
      <c r="G11" s="786"/>
      <c r="H11" s="786"/>
      <c r="I11" s="786"/>
    </row>
    <row r="12" spans="1:9">
      <c r="A12" s="786" t="s">
        <v>1</v>
      </c>
      <c r="B12" s="786"/>
      <c r="C12" s="786"/>
      <c r="D12" s="786"/>
      <c r="E12" s="786"/>
      <c r="F12" s="786"/>
      <c r="G12" s="786"/>
      <c r="H12" s="786"/>
      <c r="I12" s="786"/>
    </row>
    <row r="13" spans="1:9" ht="15">
      <c r="A13" s="169"/>
      <c r="B13" s="169"/>
      <c r="C13" s="169"/>
      <c r="D13" s="169"/>
      <c r="E13" s="169"/>
      <c r="F13" s="169"/>
      <c r="G13" s="169"/>
      <c r="H13" s="169"/>
      <c r="I13" s="169"/>
    </row>
    <row r="14" spans="1:9" ht="15.75">
      <c r="A14" s="787" t="s">
        <v>175</v>
      </c>
      <c r="B14" s="787"/>
      <c r="C14" s="787"/>
      <c r="D14" s="787"/>
      <c r="E14" s="787"/>
      <c r="F14" s="787"/>
      <c r="G14" s="787"/>
      <c r="H14" s="787"/>
      <c r="I14" s="787"/>
    </row>
    <row r="15" spans="1:9" ht="15.75">
      <c r="A15" s="326"/>
      <c r="B15" s="326"/>
      <c r="C15" s="326"/>
      <c r="D15" s="326"/>
      <c r="E15" s="326"/>
      <c r="F15" s="326"/>
      <c r="G15" s="326"/>
      <c r="H15" s="326"/>
      <c r="I15" s="326"/>
    </row>
    <row r="17" spans="1:10" s="171" customFormat="1" ht="12.75" customHeight="1">
      <c r="A17" s="790" t="s">
        <v>25</v>
      </c>
      <c r="B17" s="170" t="s">
        <v>176</v>
      </c>
      <c r="C17" s="170" t="s">
        <v>177</v>
      </c>
      <c r="D17" s="788" t="s">
        <v>178</v>
      </c>
      <c r="E17" s="788" t="s">
        <v>179</v>
      </c>
      <c r="F17" s="788" t="s">
        <v>180</v>
      </c>
      <c r="G17" s="788" t="s">
        <v>181</v>
      </c>
      <c r="H17" s="789" t="s">
        <v>29</v>
      </c>
      <c r="I17" s="789"/>
    </row>
    <row r="18" spans="1:10" s="171" customFormat="1" ht="15" customHeight="1">
      <c r="A18" s="790"/>
      <c r="B18" s="172"/>
      <c r="C18" s="172"/>
      <c r="D18" s="788"/>
      <c r="E18" s="791"/>
      <c r="F18" s="788"/>
      <c r="G18" s="788"/>
      <c r="H18" s="173" t="s">
        <v>319</v>
      </c>
      <c r="I18" s="173" t="s">
        <v>297</v>
      </c>
      <c r="J18" s="567"/>
    </row>
    <row r="19" spans="1:10">
      <c r="A19" s="174"/>
      <c r="B19" s="174"/>
      <c r="C19" s="174"/>
      <c r="D19" s="252"/>
      <c r="E19" s="259"/>
      <c r="F19" s="255"/>
      <c r="G19" s="174"/>
      <c r="H19" s="175"/>
      <c r="I19" s="176"/>
    </row>
    <row r="20" spans="1:10">
      <c r="A20" s="177" t="s">
        <v>182</v>
      </c>
      <c r="B20" s="177"/>
      <c r="C20" s="177"/>
      <c r="D20" s="253"/>
      <c r="E20" s="260"/>
      <c r="F20" s="256"/>
      <c r="G20" s="177"/>
      <c r="H20" s="177"/>
      <c r="I20" s="178"/>
    </row>
    <row r="21" spans="1:10">
      <c r="A21" s="177" t="s">
        <v>183</v>
      </c>
      <c r="B21" s="177"/>
      <c r="C21" s="177"/>
      <c r="D21" s="253"/>
      <c r="E21" s="260"/>
      <c r="F21" s="256"/>
      <c r="G21" s="177"/>
      <c r="H21" s="177"/>
      <c r="I21" s="178"/>
    </row>
    <row r="22" spans="1:10">
      <c r="A22" s="177" t="s">
        <v>184</v>
      </c>
      <c r="B22" s="178"/>
      <c r="C22" s="178"/>
      <c r="D22" s="391"/>
      <c r="E22" s="626">
        <v>720691548</v>
      </c>
      <c r="F22" s="627">
        <v>0</v>
      </c>
      <c r="G22" s="257">
        <v>0</v>
      </c>
      <c r="H22" s="178">
        <f>SUM(D22:G22)</f>
        <v>720691548</v>
      </c>
      <c r="I22" s="178">
        <v>691313041</v>
      </c>
    </row>
    <row r="23" spans="1:10">
      <c r="A23" s="177"/>
      <c r="B23" s="178"/>
      <c r="C23" s="178"/>
      <c r="D23" s="254"/>
      <c r="E23" s="399"/>
      <c r="F23" s="398"/>
      <c r="G23" s="257"/>
      <c r="H23" s="178"/>
      <c r="I23" s="178"/>
    </row>
    <row r="24" spans="1:10">
      <c r="A24" s="177" t="s">
        <v>254</v>
      </c>
      <c r="B24" s="178"/>
      <c r="C24" s="178"/>
      <c r="D24" s="254">
        <v>1011467525</v>
      </c>
      <c r="E24" s="399">
        <v>944601849</v>
      </c>
      <c r="F24" s="398">
        <v>0</v>
      </c>
      <c r="G24" s="257">
        <v>0</v>
      </c>
      <c r="H24" s="178">
        <f>SUM(D24:G24)</f>
        <v>1956069374</v>
      </c>
      <c r="I24" s="178">
        <v>788822038</v>
      </c>
    </row>
    <row r="25" spans="1:10">
      <c r="A25" s="177"/>
      <c r="B25" s="178"/>
      <c r="C25" s="178"/>
      <c r="D25" s="254"/>
      <c r="E25" s="399"/>
      <c r="F25" s="398"/>
      <c r="G25" s="257"/>
      <c r="H25" s="178"/>
      <c r="I25" s="178"/>
    </row>
    <row r="26" spans="1:10">
      <c r="A26" s="177" t="s">
        <v>185</v>
      </c>
      <c r="B26" s="178"/>
      <c r="C26" s="178"/>
      <c r="D26" s="391">
        <v>12102167918</v>
      </c>
      <c r="E26" s="626">
        <v>2255398181</v>
      </c>
      <c r="F26" s="627">
        <v>0</v>
      </c>
      <c r="G26" s="257">
        <v>0</v>
      </c>
      <c r="H26" s="178">
        <f>SUM(D26:G26)</f>
        <v>14357566099</v>
      </c>
      <c r="I26" s="178">
        <v>14786187623</v>
      </c>
    </row>
    <row r="27" spans="1:10">
      <c r="A27" s="177"/>
      <c r="B27" s="178"/>
      <c r="C27" s="178"/>
      <c r="D27" s="254"/>
      <c r="E27" s="399"/>
      <c r="F27" s="398"/>
      <c r="G27" s="257"/>
      <c r="H27" s="178"/>
      <c r="I27" s="178"/>
    </row>
    <row r="28" spans="1:10">
      <c r="A28" s="177" t="s">
        <v>186</v>
      </c>
      <c r="B28" s="178"/>
      <c r="C28" s="178"/>
      <c r="D28" s="254">
        <v>2239357708</v>
      </c>
      <c r="E28" s="399">
        <v>0</v>
      </c>
      <c r="F28" s="398">
        <v>0</v>
      </c>
      <c r="G28" s="257">
        <v>0</v>
      </c>
      <c r="H28" s="178">
        <f>SUM(D28:G28)</f>
        <v>2239357708</v>
      </c>
      <c r="I28" s="178">
        <v>2655059748</v>
      </c>
    </row>
    <row r="29" spans="1:10">
      <c r="A29" s="177"/>
      <c r="B29" s="178"/>
      <c r="C29" s="178"/>
      <c r="D29" s="254"/>
      <c r="E29" s="399"/>
      <c r="F29" s="398"/>
      <c r="G29" s="257"/>
      <c r="H29" s="178"/>
      <c r="I29" s="178"/>
    </row>
    <row r="30" spans="1:10">
      <c r="A30" s="177" t="s">
        <v>187</v>
      </c>
      <c r="B30" s="178"/>
      <c r="C30" s="178"/>
      <c r="D30" s="254">
        <v>0</v>
      </c>
      <c r="E30" s="399">
        <v>0</v>
      </c>
      <c r="F30" s="398">
        <v>0</v>
      </c>
      <c r="G30" s="257">
        <v>0</v>
      </c>
      <c r="H30" s="178">
        <f>SUM(D30:G30)</f>
        <v>0</v>
      </c>
      <c r="I30" s="178">
        <v>419092047</v>
      </c>
    </row>
    <row r="31" spans="1:10">
      <c r="A31" s="177"/>
      <c r="B31" s="178"/>
      <c r="C31" s="178"/>
      <c r="D31" s="254"/>
      <c r="E31" s="399"/>
      <c r="F31" s="398"/>
      <c r="G31" s="257"/>
      <c r="H31" s="178"/>
      <c r="I31" s="178"/>
    </row>
    <row r="32" spans="1:10">
      <c r="A32" s="177" t="s">
        <v>188</v>
      </c>
      <c r="B32" s="178"/>
      <c r="C32" s="178"/>
      <c r="D32" s="254"/>
      <c r="E32" s="399"/>
      <c r="F32" s="398"/>
      <c r="G32" s="257"/>
      <c r="H32" s="178"/>
      <c r="I32" s="178"/>
    </row>
    <row r="33" spans="1:9">
      <c r="A33" s="177" t="s">
        <v>189</v>
      </c>
      <c r="B33" s="178"/>
      <c r="C33" s="178"/>
      <c r="D33" s="254">
        <v>0</v>
      </c>
      <c r="E33" s="399">
        <v>0</v>
      </c>
      <c r="F33" s="398">
        <v>1819409425</v>
      </c>
      <c r="G33" s="257">
        <v>0</v>
      </c>
      <c r="H33" s="178">
        <f>SUM(D33:G33)</f>
        <v>1819409425</v>
      </c>
      <c r="I33" s="178">
        <v>879572923</v>
      </c>
    </row>
    <row r="34" spans="1:9">
      <c r="A34" s="177"/>
      <c r="B34" s="178"/>
      <c r="C34" s="178"/>
      <c r="D34" s="254"/>
      <c r="E34" s="399"/>
      <c r="F34" s="398"/>
      <c r="G34" s="257"/>
      <c r="H34" s="178"/>
      <c r="I34" s="178"/>
    </row>
    <row r="35" spans="1:9">
      <c r="A35" s="177" t="s">
        <v>190</v>
      </c>
      <c r="B35" s="178"/>
      <c r="C35" s="178"/>
      <c r="D35" s="254">
        <v>0</v>
      </c>
      <c r="E35" s="399">
        <v>0</v>
      </c>
      <c r="F35" s="398">
        <v>0</v>
      </c>
      <c r="G35" s="257">
        <v>2945987777</v>
      </c>
      <c r="H35" s="178">
        <f>SUM(D35:G35)</f>
        <v>2945987777</v>
      </c>
      <c r="I35" s="178">
        <v>3908814008</v>
      </c>
    </row>
    <row r="36" spans="1:9">
      <c r="A36" s="177"/>
      <c r="B36" s="178"/>
      <c r="C36" s="178"/>
      <c r="D36" s="254"/>
      <c r="E36" s="399"/>
      <c r="F36" s="398"/>
      <c r="G36" s="257"/>
      <c r="H36" s="178"/>
      <c r="I36" s="178"/>
    </row>
    <row r="37" spans="1:9">
      <c r="A37" s="177" t="s">
        <v>191</v>
      </c>
      <c r="B37" s="178"/>
      <c r="C37" s="178"/>
      <c r="D37" s="254">
        <v>1140394982</v>
      </c>
      <c r="E37" s="399">
        <v>950756938</v>
      </c>
      <c r="F37" s="398">
        <v>0</v>
      </c>
      <c r="G37" s="257">
        <v>0</v>
      </c>
      <c r="H37" s="178">
        <f>SUM(D37:G37)</f>
        <v>2091151920</v>
      </c>
      <c r="I37" s="178">
        <v>1989862891</v>
      </c>
    </row>
    <row r="38" spans="1:9">
      <c r="A38" s="177"/>
      <c r="B38" s="178"/>
      <c r="C38" s="178"/>
      <c r="D38" s="254"/>
      <c r="E38" s="399"/>
      <c r="F38" s="398"/>
      <c r="G38" s="257"/>
      <c r="H38" s="178"/>
      <c r="I38" s="178"/>
    </row>
    <row r="39" spans="1:9">
      <c r="A39" s="177" t="s">
        <v>192</v>
      </c>
      <c r="B39" s="178"/>
      <c r="C39" s="178"/>
      <c r="D39" s="254">
        <v>1211650195</v>
      </c>
      <c r="E39" s="399">
        <v>0</v>
      </c>
      <c r="F39" s="398">
        <v>0</v>
      </c>
      <c r="G39" s="257">
        <v>0</v>
      </c>
      <c r="H39" s="178">
        <f>SUM(D39:G39)</f>
        <v>1211650195</v>
      </c>
      <c r="I39" s="178">
        <v>1837018705</v>
      </c>
    </row>
    <row r="40" spans="1:9">
      <c r="A40" s="177"/>
      <c r="B40" s="178"/>
      <c r="C40" s="178"/>
      <c r="D40" s="254"/>
      <c r="E40" s="399"/>
      <c r="F40" s="398"/>
      <c r="G40" s="257"/>
      <c r="H40" s="178"/>
      <c r="I40" s="178"/>
    </row>
    <row r="41" spans="1:9">
      <c r="A41" s="177" t="s">
        <v>193</v>
      </c>
      <c r="B41" s="178"/>
      <c r="C41" s="178"/>
      <c r="D41" s="254">
        <v>4561143818</v>
      </c>
      <c r="E41" s="399">
        <v>4824299984</v>
      </c>
      <c r="F41" s="398">
        <v>0</v>
      </c>
      <c r="G41" s="257">
        <v>163526990</v>
      </c>
      <c r="H41" s="178">
        <f>SUM(D41:G41)</f>
        <v>9548970792</v>
      </c>
      <c r="I41" s="178">
        <v>9822536853</v>
      </c>
    </row>
    <row r="42" spans="1:9">
      <c r="A42" s="177"/>
      <c r="B42" s="178"/>
      <c r="C42" s="178"/>
      <c r="D42" s="254"/>
      <c r="E42" s="261"/>
      <c r="F42" s="257"/>
      <c r="G42" s="178"/>
      <c r="H42" s="178"/>
      <c r="I42" s="178"/>
    </row>
    <row r="43" spans="1:9" s="181" customFormat="1" ht="24.95" customHeight="1">
      <c r="A43" s="179" t="s">
        <v>323</v>
      </c>
      <c r="B43" s="180"/>
      <c r="C43" s="180"/>
      <c r="D43" s="180">
        <f>SUM(D19:D42)</f>
        <v>22266182146</v>
      </c>
      <c r="E43" s="258">
        <f>SUM(E22:E42)</f>
        <v>9695748500</v>
      </c>
      <c r="F43" s="180">
        <f>SUM(F22:F42)</f>
        <v>1819409425</v>
      </c>
      <c r="G43" s="180">
        <f>SUM(G22:G42)</f>
        <v>3109514767</v>
      </c>
      <c r="H43" s="180">
        <f>SUM(H22:H42)</f>
        <v>36890854838</v>
      </c>
      <c r="I43" s="180"/>
    </row>
    <row r="44" spans="1:9" s="181" customFormat="1" ht="24.95" customHeight="1">
      <c r="A44" s="179" t="s">
        <v>308</v>
      </c>
      <c r="B44" s="180"/>
      <c r="C44" s="180"/>
      <c r="D44" s="180">
        <v>23599819556</v>
      </c>
      <c r="E44" s="180">
        <v>9375784070</v>
      </c>
      <c r="F44" s="180">
        <v>879572923</v>
      </c>
      <c r="G44" s="180">
        <v>3923103328</v>
      </c>
      <c r="H44" s="180"/>
      <c r="I44" s="180">
        <f>SUM(I22:I42)</f>
        <v>37778279877</v>
      </c>
    </row>
    <row r="45" spans="1:9">
      <c r="A45" s="182"/>
      <c r="B45" s="182"/>
      <c r="C45" s="182"/>
      <c r="D45" s="182"/>
      <c r="E45" s="182"/>
      <c r="F45" s="182"/>
      <c r="G45" s="182"/>
      <c r="H45" s="182"/>
      <c r="I45" s="183"/>
    </row>
    <row r="46" spans="1:9">
      <c r="B46" s="162"/>
      <c r="C46" s="162"/>
      <c r="D46" s="162"/>
      <c r="E46" s="162"/>
      <c r="F46" s="162"/>
      <c r="G46" s="162"/>
      <c r="H46" s="162"/>
    </row>
    <row r="47" spans="1:9">
      <c r="A47" s="244" t="s">
        <v>4</v>
      </c>
      <c r="B47" s="162"/>
      <c r="C47" s="162"/>
      <c r="D47" s="162"/>
      <c r="E47" s="162"/>
      <c r="F47" s="162"/>
      <c r="G47" s="162"/>
      <c r="H47" s="162"/>
    </row>
    <row r="48" spans="1:9">
      <c r="A48" s="162"/>
      <c r="B48" s="162"/>
      <c r="C48" s="162"/>
      <c r="D48" s="162"/>
      <c r="E48" s="162"/>
      <c r="F48" s="184"/>
      <c r="G48" s="162"/>
      <c r="H48" s="162"/>
    </row>
    <row r="49" spans="1:9">
      <c r="A49" s="162"/>
      <c r="B49" s="162"/>
      <c r="C49" s="162"/>
      <c r="D49" s="162"/>
      <c r="E49" s="162"/>
      <c r="F49" s="162"/>
      <c r="G49" s="162"/>
      <c r="H49" s="162"/>
    </row>
    <row r="50" spans="1:9">
      <c r="A50" s="162"/>
      <c r="B50" s="162"/>
      <c r="C50" s="162"/>
      <c r="D50" s="162"/>
      <c r="E50" s="162"/>
      <c r="F50" s="162"/>
      <c r="G50" s="162"/>
      <c r="H50" s="162"/>
    </row>
    <row r="51" spans="1:9">
      <c r="A51" s="162"/>
      <c r="B51" s="162"/>
      <c r="C51" s="162"/>
      <c r="D51" s="162"/>
      <c r="E51" s="162"/>
      <c r="F51" s="162"/>
      <c r="G51" s="162"/>
      <c r="H51" s="162"/>
    </row>
    <row r="52" spans="1:9">
      <c r="A52" s="162"/>
      <c r="B52" s="162"/>
      <c r="C52" s="162"/>
      <c r="D52" s="162"/>
      <c r="E52" s="162"/>
      <c r="F52" s="162"/>
      <c r="G52" s="162"/>
      <c r="H52" s="162"/>
    </row>
    <row r="53" spans="1:9" s="162" customFormat="1" ht="15" customHeight="1">
      <c r="G53" s="184"/>
      <c r="H53" s="184"/>
      <c r="I53" s="185"/>
    </row>
    <row r="54" spans="1:9" s="162" customFormat="1" ht="15" customHeight="1">
      <c r="G54" s="184"/>
      <c r="H54" s="184"/>
      <c r="I54" s="187"/>
    </row>
    <row r="55" spans="1:9" s="162" customFormat="1" ht="15" customHeight="1">
      <c r="A55" s="162" t="s">
        <v>194</v>
      </c>
      <c r="B55" s="184"/>
      <c r="C55" s="184"/>
      <c r="D55" s="184"/>
      <c r="E55" s="594" t="s">
        <v>312</v>
      </c>
      <c r="F55" s="184"/>
      <c r="H55" s="395" t="s">
        <v>263</v>
      </c>
    </row>
    <row r="56" spans="1:9" s="162" customFormat="1" ht="15" customHeight="1">
      <c r="A56" s="162" t="s">
        <v>195</v>
      </c>
      <c r="B56" s="186"/>
      <c r="C56" s="186"/>
      <c r="D56" s="186"/>
      <c r="E56" s="490" t="s">
        <v>295</v>
      </c>
      <c r="F56" s="184"/>
      <c r="H56" s="395" t="s">
        <v>5</v>
      </c>
      <c r="I56" s="187"/>
    </row>
    <row r="57" spans="1:9" s="162" customFormat="1" ht="15" customHeight="1">
      <c r="A57" s="162" t="s">
        <v>196</v>
      </c>
      <c r="B57" s="186"/>
      <c r="C57" s="186"/>
      <c r="D57" s="186"/>
      <c r="E57" s="594" t="s">
        <v>313</v>
      </c>
      <c r="F57" s="184"/>
      <c r="G57" s="164"/>
      <c r="H57" s="164"/>
      <c r="I57" s="164"/>
    </row>
  </sheetData>
  <mergeCells count="10">
    <mergeCell ref="A9:I9"/>
    <mergeCell ref="A11:I11"/>
    <mergeCell ref="A12:I12"/>
    <mergeCell ref="A14:I14"/>
    <mergeCell ref="G17:G18"/>
    <mergeCell ref="H17:I17"/>
    <mergeCell ref="A17:A18"/>
    <mergeCell ref="D17:D18"/>
    <mergeCell ref="E17:E18"/>
    <mergeCell ref="F17:F18"/>
  </mergeCells>
  <phoneticPr fontId="9" type="noConversion"/>
  <printOptions horizontalCentered="1"/>
  <pageMargins left="0.47244094488188981" right="0.15748031496062992" top="0.98425196850393704" bottom="0.98425196850393704" header="0.6692913385826772" footer="1.6535433070866143"/>
  <pageSetup scale="67" firstPageNumber="0" orientation="portrait" r:id="rId1"/>
  <headerFooter alignWithMargins="0">
    <oddHeader>&amp;R&amp;12&amp;UANEXO H</oddHeader>
    <oddFooter>&amp;C21</oddFooter>
  </headerFooter>
  <drawing r:id="rId2"/>
  <legacyDrawing r:id="rId3"/>
  <oleObjects>
    <mc:AlternateContent xmlns:mc="http://schemas.openxmlformats.org/markup-compatibility/2006">
      <mc:Choice Requires="x14">
        <oleObject shapeId="13315" r:id="rId4">
          <objectPr defaultSize="0" r:id="rId5">
            <anchor moveWithCells="1" sizeWithCells="1">
              <from>
                <xdr:col>0</xdr:col>
                <xdr:colOff>619125</xdr:colOff>
                <xdr:row>4</xdr:row>
                <xdr:rowOff>9525</xdr:rowOff>
              </from>
              <to>
                <xdr:col>3</xdr:col>
                <xdr:colOff>523875</xdr:colOff>
                <xdr:row>6</xdr:row>
                <xdr:rowOff>171450</xdr:rowOff>
              </to>
            </anchor>
          </objectPr>
        </oleObject>
      </mc:Choice>
      <mc:Fallback>
        <oleObject shapeId="13315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opLeftCell="A28" zoomScaleNormal="100" workbookViewId="0">
      <selection activeCell="D42" sqref="D42"/>
    </sheetView>
  </sheetViews>
  <sheetFormatPr baseColWidth="10" defaultColWidth="14.85546875" defaultRowHeight="15"/>
  <cols>
    <col min="1" max="1" width="31.42578125" style="116" customWidth="1"/>
    <col min="2" max="2" width="7.85546875" style="116" customWidth="1"/>
    <col min="3" max="3" width="26.28515625" style="116" customWidth="1"/>
    <col min="4" max="4" width="25.7109375" style="188" customWidth="1"/>
    <col min="5" max="16384" width="14.85546875" style="116"/>
  </cols>
  <sheetData>
    <row r="1" spans="1:4">
      <c r="D1" s="189"/>
    </row>
    <row r="4" spans="1:4">
      <c r="A4"/>
    </row>
    <row r="5" spans="1:4">
      <c r="C5" s="580"/>
    </row>
    <row r="6" spans="1:4" s="191" customFormat="1" ht="15.75" customHeight="1">
      <c r="A6" s="166"/>
      <c r="B6" s="166"/>
      <c r="C6" s="190"/>
      <c r="D6" s="190"/>
    </row>
    <row r="7" spans="1:4" s="191" customFormat="1" ht="15.75" customHeight="1">
      <c r="A7" s="192"/>
      <c r="B7" s="192"/>
      <c r="C7" s="192"/>
      <c r="D7" s="192"/>
    </row>
    <row r="8" spans="1:4" ht="15.75">
      <c r="A8" s="794" t="s">
        <v>0</v>
      </c>
      <c r="B8" s="794"/>
      <c r="C8" s="794"/>
      <c r="D8" s="794"/>
    </row>
    <row r="9" spans="1:4" s="194" customFormat="1" ht="15" customHeight="1">
      <c r="A9" s="795" t="s">
        <v>318</v>
      </c>
      <c r="B9" s="795"/>
      <c r="C9" s="795"/>
      <c r="D9" s="795"/>
    </row>
    <row r="10" spans="1:4" s="194" customFormat="1" ht="15" customHeight="1">
      <c r="A10" s="796" t="s">
        <v>1</v>
      </c>
      <c r="B10" s="796"/>
      <c r="C10" s="796"/>
      <c r="D10" s="796"/>
    </row>
    <row r="11" spans="1:4" s="194" customFormat="1">
      <c r="A11" s="116"/>
      <c r="B11" s="116"/>
      <c r="C11" s="116"/>
      <c r="D11" s="116"/>
    </row>
    <row r="12" spans="1:4" s="194" customFormat="1" ht="15.75">
      <c r="A12" s="797" t="s">
        <v>197</v>
      </c>
      <c r="B12" s="797"/>
      <c r="C12" s="797"/>
      <c r="D12" s="797"/>
    </row>
    <row r="14" spans="1:4" s="195" customFormat="1" ht="15.75" customHeight="1">
      <c r="A14" s="792" t="s">
        <v>198</v>
      </c>
      <c r="B14" s="792"/>
      <c r="C14" s="792" t="s">
        <v>199</v>
      </c>
      <c r="D14" s="792"/>
    </row>
    <row r="15" spans="1:4" s="195" customFormat="1" ht="15.75" customHeight="1">
      <c r="A15" s="792"/>
      <c r="B15" s="792"/>
      <c r="C15" s="544" t="s">
        <v>319</v>
      </c>
      <c r="D15" s="196" t="s">
        <v>297</v>
      </c>
    </row>
    <row r="16" spans="1:4">
      <c r="A16" s="197"/>
      <c r="B16" s="198"/>
      <c r="C16" s="545"/>
      <c r="D16" s="199"/>
    </row>
    <row r="17" spans="1:11">
      <c r="A17" s="200" t="s">
        <v>200</v>
      </c>
      <c r="B17" s="201"/>
      <c r="C17" s="202">
        <v>144735962155</v>
      </c>
      <c r="D17" s="202">
        <v>142318022599</v>
      </c>
    </row>
    <row r="18" spans="1:11">
      <c r="A18" s="200"/>
      <c r="B18" s="201"/>
      <c r="C18" s="576"/>
      <c r="D18" s="202"/>
    </row>
    <row r="19" spans="1:11">
      <c r="A19" s="200" t="s">
        <v>201</v>
      </c>
      <c r="B19" s="201"/>
      <c r="C19" s="576">
        <v>294580074</v>
      </c>
      <c r="D19" s="202">
        <v>282008091</v>
      </c>
      <c r="F19" s="204"/>
      <c r="G19" s="204"/>
      <c r="H19" s="204"/>
      <c r="I19" s="204"/>
      <c r="J19" s="204"/>
      <c r="K19" s="204"/>
    </row>
    <row r="20" spans="1:11">
      <c r="A20" s="200"/>
      <c r="B20" s="201"/>
      <c r="C20" s="576"/>
      <c r="D20" s="202"/>
    </row>
    <row r="21" spans="1:11">
      <c r="A21" s="200" t="s">
        <v>202</v>
      </c>
      <c r="B21" s="201"/>
      <c r="C21" s="577">
        <v>278</v>
      </c>
      <c r="D21" s="202">
        <v>282</v>
      </c>
    </row>
    <row r="22" spans="1:11">
      <c r="A22" s="200"/>
      <c r="B22" s="201"/>
      <c r="C22" s="578"/>
      <c r="D22" s="202"/>
      <c r="F22" s="204"/>
      <c r="G22" s="204"/>
      <c r="H22" s="204"/>
      <c r="I22" s="204"/>
      <c r="J22" s="204"/>
      <c r="K22" s="204"/>
    </row>
    <row r="23" spans="1:11">
      <c r="A23" s="200" t="s">
        <v>203</v>
      </c>
      <c r="B23" s="201"/>
      <c r="C23" s="577">
        <v>12</v>
      </c>
      <c r="D23" s="202">
        <v>13</v>
      </c>
      <c r="F23" s="204"/>
      <c r="G23" s="204"/>
      <c r="H23" s="204"/>
      <c r="I23" s="204"/>
      <c r="J23" s="204"/>
      <c r="K23" s="204"/>
    </row>
    <row r="24" spans="1:11">
      <c r="A24" s="205"/>
      <c r="B24" s="206"/>
      <c r="C24" s="203"/>
      <c r="D24" s="202"/>
      <c r="F24" s="204"/>
      <c r="G24" s="204"/>
      <c r="H24" s="204"/>
      <c r="I24" s="204"/>
      <c r="J24" s="204"/>
      <c r="K24" s="204"/>
    </row>
    <row r="25" spans="1:11">
      <c r="A25" s="207"/>
      <c r="B25" s="207"/>
      <c r="C25" s="207"/>
      <c r="D25" s="208"/>
      <c r="F25" s="204"/>
      <c r="G25" s="204"/>
      <c r="H25" s="204"/>
      <c r="I25" s="204"/>
      <c r="J25" s="204"/>
      <c r="K25" s="204"/>
    </row>
    <row r="26" spans="1:11">
      <c r="A26" s="204"/>
      <c r="B26" s="204"/>
      <c r="C26" s="204"/>
      <c r="F26" s="204"/>
      <c r="G26" s="204"/>
      <c r="H26" s="204"/>
      <c r="I26" s="204"/>
      <c r="J26" s="204"/>
      <c r="K26" s="204"/>
    </row>
    <row r="27" spans="1:11">
      <c r="B27" s="204"/>
      <c r="C27" s="204"/>
      <c r="F27" s="204"/>
      <c r="G27" s="204"/>
      <c r="H27" s="204"/>
      <c r="I27" s="204"/>
      <c r="J27" s="204"/>
      <c r="K27" s="204"/>
    </row>
    <row r="28" spans="1:11">
      <c r="A28" s="243" t="s">
        <v>4</v>
      </c>
      <c r="B28" s="204"/>
      <c r="C28" s="204"/>
      <c r="F28" s="204"/>
      <c r="G28" s="204"/>
      <c r="H28" s="204"/>
      <c r="I28" s="204"/>
      <c r="J28" s="204"/>
      <c r="K28" s="204"/>
    </row>
    <row r="29" spans="1:11">
      <c r="A29" s="204"/>
      <c r="B29" s="204"/>
      <c r="C29" s="204"/>
      <c r="F29" s="204"/>
      <c r="G29" s="204"/>
      <c r="H29" s="204"/>
      <c r="I29" s="204"/>
      <c r="J29" s="204"/>
      <c r="K29" s="204"/>
    </row>
    <row r="30" spans="1:11">
      <c r="A30" s="204"/>
      <c r="B30" s="204"/>
      <c r="C30" s="204"/>
      <c r="F30" s="204"/>
      <c r="G30" s="204"/>
      <c r="H30" s="204"/>
      <c r="I30" s="204"/>
      <c r="J30" s="204"/>
      <c r="K30" s="204"/>
    </row>
    <row r="31" spans="1:11">
      <c r="A31" s="204"/>
      <c r="B31" s="204"/>
      <c r="C31" s="204"/>
      <c r="F31" s="204"/>
      <c r="G31" s="204"/>
      <c r="H31" s="204"/>
      <c r="I31" s="204"/>
      <c r="J31" s="204"/>
      <c r="K31" s="204"/>
    </row>
    <row r="32" spans="1:11">
      <c r="A32" s="204"/>
      <c r="B32" s="204"/>
      <c r="C32" s="204"/>
      <c r="F32" s="204"/>
      <c r="G32" s="204"/>
      <c r="H32" s="204"/>
      <c r="I32" s="204"/>
      <c r="J32" s="204"/>
      <c r="K32" s="204"/>
    </row>
    <row r="33" spans="1:11">
      <c r="A33" s="204"/>
      <c r="B33" s="204"/>
      <c r="C33" s="204"/>
      <c r="F33" s="204"/>
      <c r="G33" s="204"/>
      <c r="H33" s="204"/>
      <c r="I33" s="204"/>
      <c r="J33" s="204"/>
      <c r="K33" s="204"/>
    </row>
    <row r="34" spans="1:11">
      <c r="A34" s="204"/>
      <c r="B34" s="204"/>
      <c r="C34" s="204"/>
      <c r="F34" s="204"/>
      <c r="G34" s="204"/>
      <c r="H34" s="204"/>
      <c r="I34" s="204"/>
      <c r="J34" s="204"/>
      <c r="K34" s="204"/>
    </row>
    <row r="35" spans="1:11">
      <c r="A35" s="204"/>
      <c r="B35" s="204"/>
      <c r="C35" s="204"/>
      <c r="F35" s="204"/>
      <c r="G35" s="204"/>
      <c r="H35" s="204"/>
      <c r="I35" s="204"/>
      <c r="J35" s="204"/>
      <c r="K35" s="204"/>
    </row>
    <row r="36" spans="1:11" s="194" customFormat="1" ht="12.75">
      <c r="A36" s="209"/>
      <c r="B36" s="209"/>
      <c r="C36" s="209"/>
      <c r="D36" s="209"/>
      <c r="F36" s="209"/>
      <c r="G36" s="209"/>
      <c r="H36" s="210"/>
      <c r="I36" s="209"/>
      <c r="J36" s="209"/>
      <c r="K36" s="209"/>
    </row>
    <row r="37" spans="1:11" s="209" customFormat="1" ht="15" customHeight="1">
      <c r="A37" s="209" t="s">
        <v>204</v>
      </c>
      <c r="B37" s="592" t="s">
        <v>326</v>
      </c>
      <c r="C37" s="193"/>
      <c r="D37" s="395" t="s">
        <v>263</v>
      </c>
      <c r="H37" s="211"/>
    </row>
    <row r="38" spans="1:11" s="209" customFormat="1" ht="15" customHeight="1">
      <c r="A38" s="209" t="s">
        <v>205</v>
      </c>
      <c r="B38" s="89" t="s">
        <v>206</v>
      </c>
      <c r="C38" s="193"/>
      <c r="D38" s="395" t="s">
        <v>5</v>
      </c>
      <c r="H38" s="210"/>
    </row>
    <row r="39" spans="1:11" s="209" customFormat="1" ht="15" customHeight="1">
      <c r="B39" s="793" t="s">
        <v>325</v>
      </c>
      <c r="C39" s="793"/>
    </row>
    <row r="40" spans="1:11" s="209" customFormat="1" ht="15" customHeight="1">
      <c r="H40" s="210"/>
    </row>
    <row r="41" spans="1:11" s="209" customFormat="1" ht="12.75">
      <c r="A41" s="210"/>
      <c r="B41" s="210"/>
      <c r="C41" s="210"/>
      <c r="D41" s="210"/>
      <c r="H41" s="210"/>
    </row>
    <row r="42" spans="1:11">
      <c r="F42" s="204"/>
      <c r="G42" s="204"/>
      <c r="H42" s="204"/>
      <c r="I42" s="204"/>
      <c r="J42" s="204"/>
      <c r="K42" s="204"/>
    </row>
  </sheetData>
  <mergeCells count="7">
    <mergeCell ref="A14:B15"/>
    <mergeCell ref="C14:D14"/>
    <mergeCell ref="B39:C39"/>
    <mergeCell ref="A8:D8"/>
    <mergeCell ref="A9:D9"/>
    <mergeCell ref="A10:D10"/>
    <mergeCell ref="A12:D12"/>
  </mergeCells>
  <phoneticPr fontId="9" type="noConversion"/>
  <printOptions horizontalCentered="1"/>
  <pageMargins left="0.74803149606299213" right="0.74803149606299213" top="0.70866141732283472" bottom="0.98425196850393704" header="0.70866141732283472" footer="1.3779527559055118"/>
  <pageSetup scale="99" firstPageNumber="0" orientation="portrait" r:id="rId1"/>
  <headerFooter alignWithMargins="0">
    <oddHeader>&amp;R&amp;12&amp;UANEXO I</oddHeader>
    <oddFooter>&amp;C22</oddFooter>
  </headerFooter>
  <drawing r:id="rId2"/>
  <legacyDrawing r:id="rId3"/>
  <oleObjects>
    <mc:AlternateContent xmlns:mc="http://schemas.openxmlformats.org/markup-compatibility/2006">
      <mc:Choice Requires="x14">
        <oleObject shapeId="14337" r:id="rId4">
          <objectPr defaultSize="0" r:id="rId5">
            <anchor moveWithCells="1" sizeWithCells="1">
              <from>
                <xdr:col>0</xdr:col>
                <xdr:colOff>38100</xdr:colOff>
                <xdr:row>2</xdr:row>
                <xdr:rowOff>133350</xdr:rowOff>
              </from>
              <to>
                <xdr:col>1</xdr:col>
                <xdr:colOff>457200</xdr:colOff>
                <xdr:row>5</xdr:row>
                <xdr:rowOff>47625</xdr:rowOff>
              </to>
            </anchor>
          </objectPr>
        </oleObject>
      </mc:Choice>
      <mc:Fallback>
        <oleObject shapeId="14337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opLeftCell="A55" workbookViewId="0">
      <selection activeCell="H17" sqref="H17"/>
    </sheetView>
  </sheetViews>
  <sheetFormatPr baseColWidth="10" defaultColWidth="14.85546875" defaultRowHeight="15"/>
  <cols>
    <col min="1" max="1" width="19.7109375" style="212" customWidth="1"/>
    <col min="2" max="2" width="5.5703125" style="213" customWidth="1"/>
    <col min="3" max="3" width="10.7109375" style="212" customWidth="1"/>
    <col min="4" max="4" width="32.5703125" style="212" customWidth="1"/>
    <col min="5" max="5" width="31.85546875" style="212" customWidth="1"/>
    <col min="6" max="16384" width="14.85546875" style="212"/>
  </cols>
  <sheetData>
    <row r="1" spans="1:5">
      <c r="E1" s="214" t="s">
        <v>207</v>
      </c>
    </row>
    <row r="2" spans="1:5">
      <c r="A2"/>
    </row>
    <row r="5" spans="1:5" ht="18">
      <c r="A5" s="215"/>
      <c r="B5" s="216"/>
      <c r="C5" s="215"/>
      <c r="D5" s="215"/>
      <c r="E5" s="215"/>
    </row>
    <row r="6" spans="1:5" ht="18">
      <c r="A6" s="217"/>
      <c r="B6" s="217"/>
      <c r="C6" s="217"/>
      <c r="D6" s="217"/>
      <c r="E6" s="217"/>
    </row>
    <row r="7" spans="1:5" ht="15.75">
      <c r="A7" s="800" t="s">
        <v>0</v>
      </c>
      <c r="B7" s="800"/>
      <c r="C7" s="800"/>
      <c r="D7" s="800"/>
      <c r="E7" s="800"/>
    </row>
    <row r="8" spans="1:5" s="218" customFormat="1" ht="12.75">
      <c r="A8" s="795" t="s">
        <v>318</v>
      </c>
      <c r="B8" s="795"/>
      <c r="C8" s="795"/>
      <c r="D8" s="795"/>
      <c r="E8" s="795"/>
    </row>
    <row r="9" spans="1:5" s="218" customFormat="1" ht="12.75">
      <c r="A9" s="796" t="s">
        <v>1</v>
      </c>
      <c r="B9" s="796"/>
      <c r="C9" s="796"/>
      <c r="D9" s="796"/>
      <c r="E9" s="796"/>
    </row>
    <row r="10" spans="1:5" s="218" customFormat="1">
      <c r="A10" s="213"/>
      <c r="B10" s="213"/>
      <c r="C10" s="213"/>
      <c r="D10" s="213"/>
      <c r="E10" s="213"/>
    </row>
    <row r="11" spans="1:5" s="218" customFormat="1" ht="15.75">
      <c r="A11" s="800" t="s">
        <v>208</v>
      </c>
      <c r="B11" s="800"/>
      <c r="C11" s="800"/>
      <c r="D11" s="800"/>
      <c r="E11" s="800"/>
    </row>
    <row r="12" spans="1:5" s="218" customFormat="1" ht="15.75">
      <c r="A12" s="248"/>
      <c r="B12" s="248"/>
      <c r="C12" s="248"/>
      <c r="D12" s="248"/>
      <c r="E12" s="248"/>
    </row>
    <row r="14" spans="1:5" s="219" customFormat="1">
      <c r="A14" s="798" t="s">
        <v>209</v>
      </c>
      <c r="B14" s="798"/>
      <c r="C14" s="798"/>
      <c r="D14" s="799" t="s">
        <v>199</v>
      </c>
      <c r="E14" s="799"/>
    </row>
    <row r="15" spans="1:5" s="219" customFormat="1">
      <c r="A15" s="798"/>
      <c r="B15" s="798"/>
      <c r="C15" s="798"/>
      <c r="D15" s="544" t="s">
        <v>319</v>
      </c>
      <c r="E15" s="196" t="s">
        <v>297</v>
      </c>
    </row>
    <row r="16" spans="1:5">
      <c r="A16" s="220"/>
      <c r="B16" s="221"/>
      <c r="C16" s="222"/>
      <c r="D16" s="546"/>
      <c r="E16" s="223"/>
    </row>
    <row r="17" spans="1:5">
      <c r="A17" s="224" t="s">
        <v>210</v>
      </c>
      <c r="B17" s="225" t="s">
        <v>211</v>
      </c>
      <c r="C17" s="226"/>
      <c r="D17" s="565">
        <f>'ACTIVO PASIVO'!C29/'ACTIVO PASIVO'!G29</f>
        <v>2.9058946587106962</v>
      </c>
      <c r="E17" s="227">
        <v>3.44</v>
      </c>
    </row>
    <row r="18" spans="1:5">
      <c r="A18" s="224"/>
      <c r="B18" s="225"/>
      <c r="C18" s="226"/>
      <c r="D18" s="547"/>
      <c r="E18" s="327"/>
    </row>
    <row r="19" spans="1:5">
      <c r="A19" s="224" t="s">
        <v>212</v>
      </c>
      <c r="B19" s="225" t="s">
        <v>213</v>
      </c>
      <c r="C19" s="226"/>
      <c r="D19" s="547">
        <f>'ACTIVO PASIVO'!G30/'ACTIVO PASIVO'!G41</f>
        <v>0.35630501946529375</v>
      </c>
      <c r="E19" s="227">
        <v>0.28000000000000003</v>
      </c>
    </row>
    <row r="20" spans="1:5">
      <c r="A20" s="224"/>
      <c r="B20" s="225"/>
      <c r="C20" s="226"/>
      <c r="D20" s="547"/>
      <c r="E20" s="327"/>
    </row>
    <row r="21" spans="1:5">
      <c r="A21" s="224" t="s">
        <v>214</v>
      </c>
      <c r="B21" s="225" t="s">
        <v>215</v>
      </c>
      <c r="C21" s="226"/>
      <c r="D21" s="547">
        <f>'ACTIVO PASIVO'!G40/('ACTIVO PASIVO'!G41-'ACTIVO PASIVO'!G40)</f>
        <v>0.10120198696582725</v>
      </c>
      <c r="E21" s="227">
        <v>0.09</v>
      </c>
    </row>
    <row r="22" spans="1:5">
      <c r="A22" s="228"/>
      <c r="B22" s="229"/>
      <c r="C22" s="230"/>
      <c r="D22" s="231"/>
      <c r="E22" s="232"/>
    </row>
    <row r="23" spans="1:5">
      <c r="A23" s="233"/>
      <c r="B23" s="221"/>
      <c r="C23" s="233"/>
      <c r="D23" s="233"/>
      <c r="E23" s="233"/>
    </row>
    <row r="24" spans="1:5">
      <c r="A24" s="234"/>
      <c r="B24" s="235"/>
      <c r="C24" s="234"/>
      <c r="D24" s="234"/>
      <c r="E24" s="234"/>
    </row>
    <row r="25" spans="1:5">
      <c r="A25" s="234"/>
      <c r="B25" s="235"/>
      <c r="C25" s="234"/>
      <c r="D25" s="234"/>
      <c r="E25" s="234"/>
    </row>
    <row r="26" spans="1:5">
      <c r="A26" s="234"/>
      <c r="B26" s="235"/>
      <c r="C26" s="234"/>
      <c r="D26" s="234"/>
      <c r="E26" s="234"/>
    </row>
    <row r="27" spans="1:5" s="218" customFormat="1" ht="12.75">
      <c r="A27" s="236" t="s">
        <v>216</v>
      </c>
      <c r="B27" s="237"/>
      <c r="C27" s="236"/>
      <c r="D27" s="236" t="s">
        <v>217</v>
      </c>
      <c r="E27" s="236" t="s">
        <v>218</v>
      </c>
    </row>
    <row r="28" spans="1:5" s="218" customFormat="1" ht="12.75">
      <c r="A28" s="236" t="s">
        <v>219</v>
      </c>
      <c r="B28" s="237"/>
      <c r="C28" s="236"/>
      <c r="D28" s="236" t="s">
        <v>220</v>
      </c>
      <c r="E28" s="236" t="s">
        <v>221</v>
      </c>
    </row>
    <row r="29" spans="1:5">
      <c r="A29" s="234"/>
      <c r="B29" s="235"/>
      <c r="C29" s="234"/>
      <c r="D29" s="234"/>
      <c r="E29" s="234"/>
    </row>
    <row r="30" spans="1:5">
      <c r="A30" s="234"/>
      <c r="B30" s="235"/>
      <c r="C30" s="234"/>
      <c r="D30" s="234"/>
      <c r="E30" s="234"/>
    </row>
    <row r="31" spans="1:5">
      <c r="A31" s="234"/>
      <c r="B31" s="235"/>
      <c r="C31" s="234"/>
      <c r="D31" s="234"/>
      <c r="E31" s="234"/>
    </row>
    <row r="32" spans="1:5">
      <c r="A32" s="243" t="s">
        <v>4</v>
      </c>
      <c r="B32" s="235"/>
      <c r="C32" s="234"/>
      <c r="D32" s="234"/>
      <c r="E32" s="234"/>
    </row>
    <row r="33" spans="1:12">
      <c r="A33" s="234"/>
      <c r="B33" s="235"/>
      <c r="C33" s="234"/>
      <c r="D33" s="234"/>
      <c r="E33" s="234"/>
    </row>
    <row r="34" spans="1:12">
      <c r="A34" s="234"/>
      <c r="B34" s="235"/>
      <c r="C34" s="234"/>
      <c r="D34" s="234"/>
      <c r="E34" s="234"/>
    </row>
    <row r="35" spans="1:12">
      <c r="A35" s="234"/>
      <c r="B35" s="235"/>
      <c r="C35" s="234"/>
      <c r="D35" s="234"/>
      <c r="E35" s="234"/>
    </row>
    <row r="36" spans="1:12">
      <c r="A36" s="234"/>
      <c r="B36" s="235"/>
      <c r="C36" s="234"/>
      <c r="D36" s="234"/>
      <c r="E36" s="234"/>
    </row>
    <row r="37" spans="1:12">
      <c r="A37" s="234"/>
      <c r="B37" s="235"/>
      <c r="C37" s="234"/>
      <c r="D37" s="234"/>
      <c r="E37" s="238"/>
      <c r="G37" s="234"/>
      <c r="H37" s="234"/>
      <c r="I37" s="234"/>
      <c r="J37" s="234"/>
      <c r="K37" s="234"/>
      <c r="L37" s="234"/>
    </row>
    <row r="38" spans="1:12" s="218" customFormat="1" ht="12.75">
      <c r="A38" s="236"/>
      <c r="B38" s="237"/>
      <c r="C38" s="236"/>
      <c r="D38" s="236"/>
      <c r="E38" s="236"/>
      <c r="G38" s="236"/>
      <c r="H38" s="236"/>
      <c r="I38" s="239"/>
      <c r="J38" s="236"/>
      <c r="K38" s="236"/>
      <c r="L38" s="236"/>
    </row>
    <row r="39" spans="1:12" s="236" customFormat="1" ht="15" customHeight="1">
      <c r="A39" s="240" t="s">
        <v>222</v>
      </c>
      <c r="B39" s="237"/>
      <c r="C39" s="237"/>
      <c r="D39" s="602" t="s">
        <v>312</v>
      </c>
      <c r="E39" s="395" t="s">
        <v>263</v>
      </c>
      <c r="I39" s="241"/>
    </row>
    <row r="40" spans="1:12" s="236" customFormat="1" ht="15" customHeight="1">
      <c r="A40" s="240" t="s">
        <v>223</v>
      </c>
      <c r="B40" s="237"/>
      <c r="C40" s="237"/>
      <c r="D40" s="490" t="s">
        <v>295</v>
      </c>
      <c r="E40" s="395" t="s">
        <v>5</v>
      </c>
      <c r="I40" s="242"/>
    </row>
    <row r="41" spans="1:12" s="236" customFormat="1" ht="15" customHeight="1">
      <c r="A41" s="236" t="s">
        <v>224</v>
      </c>
      <c r="B41" s="237"/>
      <c r="D41" s="602" t="s">
        <v>313</v>
      </c>
    </row>
    <row r="42" spans="1:12" s="236" customFormat="1" ht="15" customHeight="1">
      <c r="A42" s="237"/>
      <c r="B42" s="237"/>
      <c r="C42" s="237"/>
      <c r="D42" s="237"/>
    </row>
    <row r="43" spans="1:12" s="236" customFormat="1" ht="15" customHeight="1">
      <c r="B43" s="237"/>
      <c r="D43" s="237"/>
    </row>
    <row r="44" spans="1:12" s="236" customFormat="1" ht="15" customHeight="1">
      <c r="B44" s="237"/>
      <c r="D44" s="237"/>
    </row>
  </sheetData>
  <mergeCells count="6">
    <mergeCell ref="A14:C15"/>
    <mergeCell ref="D14:E14"/>
    <mergeCell ref="A7:E7"/>
    <mergeCell ref="A8:E8"/>
    <mergeCell ref="A9:E9"/>
    <mergeCell ref="A11:E11"/>
  </mergeCells>
  <phoneticPr fontId="9" type="noConversion"/>
  <printOptions horizontalCentered="1"/>
  <pageMargins left="0.43307086614173229" right="0.74803149606299213" top="0.43307086614173229" bottom="0.98425196850393704" header="0.39370078740157483" footer="1.6535433070866143"/>
  <pageSetup scale="94" firstPageNumber="0" orientation="portrait" r:id="rId1"/>
  <headerFooter alignWithMargins="0">
    <oddFooter>&amp;C23</oddFooter>
  </headerFooter>
  <ignoredErrors>
    <ignoredError sqref="B17 B19 B21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6"/>
  <sheetViews>
    <sheetView workbookViewId="0">
      <selection activeCell="A2" sqref="A2:E55"/>
    </sheetView>
  </sheetViews>
  <sheetFormatPr baseColWidth="10" defaultColWidth="14.85546875" defaultRowHeight="12.75"/>
  <cols>
    <col min="1" max="1" width="6.7109375" style="9" customWidth="1"/>
    <col min="2" max="2" width="54.7109375" style="10" customWidth="1"/>
    <col min="3" max="3" width="17" style="10" customWidth="1"/>
    <col min="4" max="4" width="4" style="10" customWidth="1"/>
    <col min="5" max="5" width="18.7109375" style="10" bestFit="1" customWidth="1"/>
    <col min="6" max="16384" width="14.85546875" style="9"/>
  </cols>
  <sheetData>
    <row r="2" spans="1:6">
      <c r="A2"/>
    </row>
    <row r="7" spans="1:6" ht="14.25" customHeight="1">
      <c r="A7" s="11"/>
      <c r="B7" s="9"/>
      <c r="F7" s="566"/>
    </row>
    <row r="9" spans="1:6" ht="15.75">
      <c r="A9" s="724" t="s">
        <v>10</v>
      </c>
      <c r="B9" s="724"/>
      <c r="C9" s="724"/>
      <c r="D9" s="724"/>
      <c r="E9" s="724"/>
    </row>
    <row r="10" spans="1:6">
      <c r="A10" s="725" t="s">
        <v>314</v>
      </c>
      <c r="B10" s="725"/>
      <c r="C10" s="725"/>
      <c r="D10" s="725"/>
      <c r="E10" s="725"/>
    </row>
    <row r="11" spans="1:6">
      <c r="A11" s="726" t="s">
        <v>1</v>
      </c>
      <c r="B11" s="726"/>
      <c r="C11" s="726"/>
      <c r="D11" s="726"/>
      <c r="E11" s="726"/>
    </row>
    <row r="12" spans="1:6">
      <c r="A12" s="263"/>
      <c r="B12" s="263"/>
      <c r="C12" s="263"/>
      <c r="D12" s="263"/>
      <c r="E12" s="263"/>
    </row>
    <row r="13" spans="1:6">
      <c r="B13" s="12"/>
      <c r="C13" s="12"/>
      <c r="D13" s="12"/>
      <c r="E13" s="12"/>
    </row>
    <row r="14" spans="1:6">
      <c r="C14" s="3" t="s">
        <v>315</v>
      </c>
      <c r="D14" s="2"/>
      <c r="E14" s="3" t="s">
        <v>307</v>
      </c>
    </row>
    <row r="16" spans="1:6">
      <c r="A16" s="13" t="s">
        <v>11</v>
      </c>
    </row>
    <row r="17" spans="1:5">
      <c r="A17" s="14"/>
    </row>
    <row r="18" spans="1:5">
      <c r="A18" s="9" t="s">
        <v>225</v>
      </c>
      <c r="B18" s="9"/>
      <c r="C18" s="10">
        <v>144735962155</v>
      </c>
      <c r="E18" s="10">
        <v>142318022599</v>
      </c>
    </row>
    <row r="19" spans="1:5">
      <c r="A19" s="9" t="s">
        <v>331</v>
      </c>
      <c r="B19" s="9"/>
      <c r="C19" s="10">
        <v>35341758</v>
      </c>
    </row>
    <row r="20" spans="1:5">
      <c r="A20" s="9" t="s">
        <v>12</v>
      </c>
      <c r="B20" s="10" t="s">
        <v>244</v>
      </c>
      <c r="C20" s="4">
        <v>-99133479078</v>
      </c>
      <c r="E20" s="4">
        <v>-98239530600</v>
      </c>
    </row>
    <row r="21" spans="1:5" ht="20.100000000000001" customHeight="1">
      <c r="A21" s="591" t="s">
        <v>13</v>
      </c>
      <c r="C21" s="17">
        <f>SUM(C18:C20)</f>
        <v>45637824835</v>
      </c>
      <c r="E21" s="17">
        <f>SUM(E18:E20)</f>
        <v>44078491999</v>
      </c>
    </row>
    <row r="22" spans="1:5">
      <c r="A22" s="13" t="s">
        <v>309</v>
      </c>
    </row>
    <row r="23" spans="1:5">
      <c r="A23" s="9" t="s">
        <v>12</v>
      </c>
      <c r="B23" s="10" t="s">
        <v>14</v>
      </c>
    </row>
    <row r="24" spans="1:5">
      <c r="B24" s="10" t="s">
        <v>15</v>
      </c>
      <c r="C24" s="10">
        <v>-22266182146</v>
      </c>
      <c r="E24" s="10">
        <v>-23599819556</v>
      </c>
    </row>
    <row r="25" spans="1:5">
      <c r="B25" s="10" t="s">
        <v>16</v>
      </c>
      <c r="C25" s="10">
        <v>-9695748500</v>
      </c>
      <c r="E25" s="10">
        <v>-9375784070</v>
      </c>
    </row>
    <row r="26" spans="1:5">
      <c r="B26" s="10" t="s">
        <v>17</v>
      </c>
      <c r="C26" s="10">
        <v>-1819409425</v>
      </c>
      <c r="E26" s="10">
        <v>-879572923</v>
      </c>
    </row>
    <row r="27" spans="1:5">
      <c r="C27" s="18">
        <f>SUM(C24:C26)</f>
        <v>-33781340071</v>
      </c>
      <c r="E27" s="18">
        <f>SUM(E24:E26)</f>
        <v>-33855176549</v>
      </c>
    </row>
    <row r="28" spans="1:5" ht="20.100000000000001" customHeight="1">
      <c r="A28" s="591" t="s">
        <v>18</v>
      </c>
      <c r="B28" s="16"/>
      <c r="C28" s="19">
        <f>SUM(C21+C27)</f>
        <v>11856484764</v>
      </c>
      <c r="D28" s="16"/>
      <c r="E28" s="19">
        <f>SUM(E21+E27)</f>
        <v>10223315450</v>
      </c>
    </row>
    <row r="30" spans="1:5">
      <c r="A30" s="9" t="s">
        <v>19</v>
      </c>
      <c r="B30" s="10" t="s">
        <v>226</v>
      </c>
      <c r="C30" s="10">
        <v>7298841150</v>
      </c>
      <c r="E30" s="10">
        <f>7301405362+490034012</f>
        <v>7791439374</v>
      </c>
    </row>
    <row r="31" spans="1:5">
      <c r="C31" s="18">
        <f>SUM(C30)</f>
        <v>7298841150</v>
      </c>
      <c r="E31" s="18">
        <f>SUM(E30)</f>
        <v>7791439374</v>
      </c>
    </row>
    <row r="33" spans="1:5">
      <c r="A33" s="9" t="s">
        <v>12</v>
      </c>
      <c r="B33" s="10" t="s">
        <v>239</v>
      </c>
      <c r="C33" s="314">
        <v>-3109514767</v>
      </c>
      <c r="E33" s="314">
        <v>-3923103328</v>
      </c>
    </row>
    <row r="34" spans="1:5">
      <c r="C34" s="10">
        <f>SUM(C33)</f>
        <v>-3109514767</v>
      </c>
      <c r="E34" s="10">
        <f>SUM(E33)</f>
        <v>-3923103328</v>
      </c>
    </row>
    <row r="36" spans="1:5" ht="20.100000000000001" customHeight="1">
      <c r="A36" s="591" t="s">
        <v>20</v>
      </c>
      <c r="B36" s="16"/>
      <c r="C36" s="19">
        <f>C28+C30+C33</f>
        <v>16045811147</v>
      </c>
      <c r="E36" s="19">
        <f>E28+E30+E33</f>
        <v>14091651496</v>
      </c>
    </row>
    <row r="38" spans="1:5">
      <c r="A38" s="10" t="s">
        <v>21</v>
      </c>
      <c r="B38" s="9"/>
      <c r="C38" s="15">
        <v>-2364643280</v>
      </c>
      <c r="E38" s="15">
        <v>-2253498180</v>
      </c>
    </row>
    <row r="40" spans="1:5" s="14" customFormat="1">
      <c r="A40" s="591" t="s">
        <v>22</v>
      </c>
      <c r="C40" s="499">
        <f>+C36+C38</f>
        <v>13681167867</v>
      </c>
      <c r="D40" s="16"/>
      <c r="E40" s="499">
        <f>+E36+E38</f>
        <v>11838153316</v>
      </c>
    </row>
    <row r="45" spans="1:5">
      <c r="A45" s="1" t="s">
        <v>4</v>
      </c>
    </row>
    <row r="52" spans="1:6">
      <c r="A52" s="1"/>
      <c r="B52" s="5" t="s">
        <v>317</v>
      </c>
      <c r="C52" s="6"/>
      <c r="D52" s="6"/>
      <c r="E52" s="395" t="s">
        <v>263</v>
      </c>
    </row>
    <row r="53" spans="1:6">
      <c r="A53" s="1"/>
      <c r="B53" s="7" t="s">
        <v>23</v>
      </c>
      <c r="C53" s="6"/>
      <c r="D53" s="6"/>
      <c r="E53" s="395" t="s">
        <v>5</v>
      </c>
    </row>
    <row r="54" spans="1:6">
      <c r="A54" s="1"/>
      <c r="B54" s="7" t="s">
        <v>316</v>
      </c>
      <c r="C54" s="6"/>
      <c r="D54" s="1"/>
      <c r="E54" s="8"/>
    </row>
    <row r="55" spans="1:6">
      <c r="B55" s="20"/>
      <c r="C55" s="21"/>
      <c r="D55" s="1"/>
      <c r="E55" s="7"/>
    </row>
    <row r="56" spans="1:6">
      <c r="B56" s="22"/>
      <c r="F56" s="20"/>
    </row>
  </sheetData>
  <mergeCells count="3">
    <mergeCell ref="A9:E9"/>
    <mergeCell ref="A10:E10"/>
    <mergeCell ref="A11:E11"/>
  </mergeCells>
  <phoneticPr fontId="9" type="noConversion"/>
  <printOptions horizontalCentered="1"/>
  <pageMargins left="0.59055118110236227" right="0.39370078740157483" top="0.47244094488188981" bottom="0.98425196850393704" header="0.51181102362204722" footer="0.78740157480314965"/>
  <pageSetup scale="95" firstPageNumber="0" orientation="portrait" r:id="rId1"/>
  <headerFooter alignWithMargins="0">
    <oddFooter>&amp;C2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K52"/>
  <sheetViews>
    <sheetView topLeftCell="B25" workbookViewId="0">
      <selection activeCell="E44" sqref="E44"/>
    </sheetView>
  </sheetViews>
  <sheetFormatPr baseColWidth="10" defaultColWidth="14.85546875" defaultRowHeight="12" customHeight="1"/>
  <cols>
    <col min="1" max="1" width="45.42578125" style="23" customWidth="1"/>
    <col min="2" max="9" width="17.7109375" style="23" customWidth="1"/>
    <col min="10" max="16384" width="14.85546875" style="344"/>
  </cols>
  <sheetData>
    <row r="3" spans="1:11" ht="12" customHeight="1">
      <c r="A3" s="328"/>
    </row>
    <row r="5" spans="1:11" ht="15.75" customHeight="1">
      <c r="A5" s="328"/>
    </row>
    <row r="6" spans="1:11" ht="15.75" customHeight="1">
      <c r="A6" s="328"/>
    </row>
    <row r="7" spans="1:11" ht="15.75" customHeight="1">
      <c r="A7" s="24"/>
    </row>
    <row r="8" spans="1:11" ht="15.75" customHeight="1">
      <c r="A8" s="24"/>
    </row>
    <row r="9" spans="1:11" ht="15.75" customHeight="1">
      <c r="A9" s="24"/>
    </row>
    <row r="10" spans="1:11" ht="15.75" customHeight="1">
      <c r="A10" s="24"/>
    </row>
    <row r="11" spans="1:11" s="345" customFormat="1" ht="15" customHeight="1">
      <c r="A11" s="727" t="s">
        <v>24</v>
      </c>
      <c r="B11" s="727"/>
      <c r="C11" s="727"/>
      <c r="D11" s="727"/>
      <c r="E11" s="727"/>
      <c r="F11" s="727"/>
      <c r="G11" s="727"/>
      <c r="H11" s="727"/>
      <c r="I11" s="727"/>
    </row>
    <row r="12" spans="1:11" ht="12" customHeight="1">
      <c r="A12" s="728" t="s">
        <v>318</v>
      </c>
      <c r="B12" s="728"/>
      <c r="C12" s="728"/>
      <c r="D12" s="728"/>
      <c r="E12" s="728"/>
      <c r="F12" s="728"/>
      <c r="G12" s="728"/>
      <c r="H12" s="728"/>
      <c r="I12" s="728"/>
    </row>
    <row r="13" spans="1:11" ht="12" customHeight="1">
      <c r="A13" s="729" t="s">
        <v>1</v>
      </c>
      <c r="B13" s="729"/>
      <c r="C13" s="729"/>
      <c r="D13" s="729"/>
      <c r="E13" s="729"/>
      <c r="F13" s="729"/>
      <c r="G13" s="729"/>
      <c r="H13" s="729"/>
      <c r="I13" s="729"/>
      <c r="J13" s="346"/>
      <c r="K13" s="346"/>
    </row>
    <row r="14" spans="1:11" ht="12" customHeight="1">
      <c r="A14" s="343"/>
      <c r="B14" s="343"/>
      <c r="C14" s="343"/>
      <c r="D14" s="343"/>
      <c r="E14" s="343"/>
      <c r="F14" s="343"/>
      <c r="G14" s="343"/>
      <c r="H14" s="343"/>
      <c r="I14" s="343"/>
      <c r="J14" s="346"/>
      <c r="K14" s="346"/>
    </row>
    <row r="15" spans="1:11" ht="17.25" customHeight="1">
      <c r="A15" s="25"/>
      <c r="B15" s="342"/>
      <c r="C15" s="342"/>
      <c r="D15" s="342"/>
      <c r="E15" s="342"/>
      <c r="F15" s="342"/>
      <c r="G15" s="342"/>
      <c r="H15" s="342"/>
      <c r="I15" s="342"/>
      <c r="J15" s="346"/>
      <c r="K15" s="346"/>
    </row>
    <row r="16" spans="1:11" ht="15" customHeight="1"/>
    <row r="17" spans="1:11" ht="18.75" customHeight="1">
      <c r="A17" s="730" t="s">
        <v>25</v>
      </c>
      <c r="B17" s="731" t="s">
        <v>26</v>
      </c>
      <c r="C17" s="731"/>
      <c r="D17" s="731"/>
      <c r="E17" s="732" t="s">
        <v>27</v>
      </c>
      <c r="F17" s="733" t="s">
        <v>28</v>
      </c>
      <c r="G17" s="730" t="s">
        <v>29</v>
      </c>
      <c r="H17" s="734" t="s">
        <v>9</v>
      </c>
      <c r="I17" s="734"/>
      <c r="J17" s="347"/>
      <c r="K17" s="347"/>
    </row>
    <row r="18" spans="1:11" ht="25.5" customHeight="1">
      <c r="A18" s="730"/>
      <c r="B18" s="348" t="s">
        <v>30</v>
      </c>
      <c r="C18" s="26" t="s">
        <v>251</v>
      </c>
      <c r="D18" s="26" t="s">
        <v>252</v>
      </c>
      <c r="E18" s="732"/>
      <c r="F18" s="733"/>
      <c r="G18" s="730"/>
      <c r="H18" s="27" t="s">
        <v>319</v>
      </c>
      <c r="I18" s="27" t="s">
        <v>297</v>
      </c>
      <c r="J18" s="347"/>
      <c r="K18" s="347"/>
    </row>
    <row r="19" spans="1:11" ht="12" customHeight="1">
      <c r="A19" s="28"/>
      <c r="B19" s="29"/>
      <c r="C19" s="29"/>
      <c r="D19" s="29"/>
      <c r="E19" s="29"/>
      <c r="F19" s="29"/>
      <c r="G19" s="29"/>
      <c r="H19" s="29"/>
      <c r="I19" s="29"/>
      <c r="J19" s="347"/>
      <c r="K19" s="347"/>
    </row>
    <row r="20" spans="1:11" ht="12" customHeight="1">
      <c r="A20" s="28" t="s">
        <v>31</v>
      </c>
      <c r="B20" s="599">
        <v>50000000000</v>
      </c>
      <c r="C20" s="599">
        <v>0</v>
      </c>
      <c r="D20" s="599">
        <v>6845083153</v>
      </c>
      <c r="E20" s="599">
        <v>3914495048</v>
      </c>
      <c r="F20" s="599">
        <v>89426448635</v>
      </c>
      <c r="G20" s="315">
        <f>SUM(B20:F20)</f>
        <v>150186026836</v>
      </c>
      <c r="H20" s="30">
        <v>50000000000</v>
      </c>
      <c r="I20" s="30">
        <v>50000000000</v>
      </c>
      <c r="J20" s="347"/>
      <c r="K20" s="347"/>
    </row>
    <row r="21" spans="1:11" ht="12" customHeight="1">
      <c r="A21" s="28"/>
      <c r="B21" s="246"/>
      <c r="C21" s="30"/>
      <c r="D21" s="30"/>
      <c r="E21" s="30"/>
      <c r="F21" s="30"/>
      <c r="G21" s="30"/>
      <c r="H21" s="30"/>
      <c r="I21" s="30"/>
      <c r="J21" s="349"/>
      <c r="K21" s="349"/>
    </row>
    <row r="22" spans="1:11" ht="12" customHeight="1">
      <c r="A22" s="28" t="s">
        <v>264</v>
      </c>
      <c r="B22" s="30">
        <v>0</v>
      </c>
      <c r="C22" s="30">
        <v>0</v>
      </c>
      <c r="D22" s="30">
        <v>0</v>
      </c>
      <c r="E22" s="30">
        <v>0</v>
      </c>
      <c r="F22" s="30">
        <v>0</v>
      </c>
      <c r="G22" s="315">
        <v>0</v>
      </c>
      <c r="H22" s="315"/>
      <c r="I22" s="315"/>
      <c r="J22" s="349"/>
      <c r="K22" s="349"/>
    </row>
    <row r="23" spans="1:11" ht="12" customHeight="1">
      <c r="A23" s="28"/>
      <c r="B23" s="30"/>
      <c r="C23" s="30"/>
      <c r="D23" s="30"/>
      <c r="E23" s="30"/>
      <c r="F23" s="30"/>
      <c r="G23" s="30"/>
      <c r="H23" s="596"/>
      <c r="I23" s="599"/>
      <c r="J23" s="349"/>
      <c r="K23" s="349"/>
    </row>
    <row r="24" spans="1:11" ht="12" customHeight="1">
      <c r="A24" s="28" t="s">
        <v>32</v>
      </c>
      <c r="B24" s="30">
        <v>0</v>
      </c>
      <c r="C24" s="30">
        <v>0</v>
      </c>
      <c r="D24" s="30">
        <v>0</v>
      </c>
      <c r="E24" s="30">
        <v>841696493</v>
      </c>
      <c r="F24" s="30">
        <v>-841696493</v>
      </c>
      <c r="G24" s="30">
        <v>0</v>
      </c>
      <c r="H24" s="598">
        <v>4756191541</v>
      </c>
      <c r="I24" s="600">
        <v>3914495048</v>
      </c>
    </row>
    <row r="25" spans="1:11" ht="12" customHeight="1">
      <c r="A25" s="28"/>
      <c r="B25" s="30"/>
      <c r="C25" s="30"/>
      <c r="D25" s="30"/>
      <c r="E25" s="30"/>
      <c r="F25" s="30"/>
      <c r="G25" s="30"/>
      <c r="H25" s="597"/>
      <c r="I25" s="600"/>
    </row>
    <row r="26" spans="1:11" ht="12" customHeight="1">
      <c r="A26" s="28" t="s">
        <v>33</v>
      </c>
      <c r="B26" s="30">
        <v>0</v>
      </c>
      <c r="C26" s="30">
        <v>0</v>
      </c>
      <c r="D26" s="30">
        <v>0</v>
      </c>
      <c r="E26" s="30">
        <v>0</v>
      </c>
      <c r="F26" s="30">
        <v>0</v>
      </c>
      <c r="G26" s="30">
        <f>SUM(E26:F26)</f>
        <v>0</v>
      </c>
      <c r="H26" s="315">
        <v>0</v>
      </c>
      <c r="I26" s="599">
        <v>0</v>
      </c>
    </row>
    <row r="27" spans="1:11" ht="12" customHeight="1">
      <c r="A27" s="28"/>
      <c r="B27" s="30"/>
      <c r="C27" s="30"/>
      <c r="D27" s="30"/>
      <c r="E27" s="30"/>
      <c r="F27" s="30"/>
      <c r="G27" s="30"/>
      <c r="H27" s="596"/>
      <c r="I27" s="599"/>
    </row>
    <row r="28" spans="1:11" ht="12" customHeight="1">
      <c r="A28" s="28" t="s">
        <v>34</v>
      </c>
      <c r="B28" s="30">
        <v>0</v>
      </c>
      <c r="C28" s="30">
        <v>0</v>
      </c>
      <c r="D28" s="30">
        <v>724702</v>
      </c>
      <c r="E28" s="30">
        <v>0</v>
      </c>
      <c r="F28" s="30">
        <v>0</v>
      </c>
      <c r="G28" s="30">
        <v>724702</v>
      </c>
      <c r="H28" s="315">
        <v>6845807855</v>
      </c>
      <c r="I28" s="599">
        <v>5594754833</v>
      </c>
    </row>
    <row r="29" spans="1:11" ht="12" customHeight="1">
      <c r="A29" s="28"/>
      <c r="B29" s="30"/>
      <c r="C29" s="30"/>
      <c r="D29" s="30"/>
      <c r="E29" s="30"/>
      <c r="F29" s="30"/>
      <c r="G29" s="30"/>
      <c r="H29" s="598"/>
      <c r="I29" s="600"/>
    </row>
    <row r="30" spans="1:11" ht="12" customHeight="1">
      <c r="A30" s="28" t="s">
        <v>230</v>
      </c>
      <c r="B30" s="30">
        <v>0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598">
        <v>73584752142</v>
      </c>
      <c r="I30" s="600">
        <f>72592818769+15000000000</f>
        <v>87592818769</v>
      </c>
    </row>
    <row r="31" spans="1:11" ht="12" customHeight="1">
      <c r="A31" s="28"/>
      <c r="B31" s="30"/>
      <c r="C31" s="30"/>
      <c r="D31" s="30"/>
      <c r="E31" s="30"/>
      <c r="F31" s="30"/>
      <c r="G31" s="30"/>
      <c r="H31" s="598"/>
      <c r="I31" s="595"/>
    </row>
    <row r="32" spans="1:11" ht="12" customHeight="1">
      <c r="A32" s="28" t="s">
        <v>246</v>
      </c>
      <c r="B32" s="30">
        <v>0</v>
      </c>
      <c r="C32" s="30">
        <v>0</v>
      </c>
      <c r="D32" s="30">
        <v>0</v>
      </c>
      <c r="E32" s="30">
        <v>0</v>
      </c>
      <c r="F32" s="30">
        <v>-15000000000</v>
      </c>
      <c r="G32" s="30">
        <f>F32</f>
        <v>-15000000000</v>
      </c>
      <c r="H32" s="598"/>
      <c r="I32" s="595">
        <f>H32</f>
        <v>0</v>
      </c>
    </row>
    <row r="33" spans="1:10" ht="12" customHeight="1">
      <c r="A33" s="28"/>
      <c r="B33" s="30"/>
      <c r="C33" s="30"/>
      <c r="D33" s="30"/>
      <c r="E33" s="30"/>
      <c r="F33" s="30"/>
      <c r="G33" s="30"/>
      <c r="H33" s="30"/>
      <c r="I33" s="30"/>
      <c r="J33" s="350"/>
    </row>
    <row r="34" spans="1:10" ht="12" customHeight="1">
      <c r="A34" s="28" t="s">
        <v>265</v>
      </c>
      <c r="B34" s="30">
        <v>0</v>
      </c>
      <c r="C34" s="30">
        <v>0</v>
      </c>
      <c r="D34" s="30">
        <v>0</v>
      </c>
      <c r="E34" s="30">
        <v>0</v>
      </c>
      <c r="F34" s="30">
        <v>13681167867</v>
      </c>
      <c r="G34" s="30">
        <f>F34</f>
        <v>13681167867</v>
      </c>
      <c r="H34" s="30">
        <f>G34</f>
        <v>13681167867</v>
      </c>
      <c r="I34" s="30">
        <f>H34</f>
        <v>13681167867</v>
      </c>
    </row>
    <row r="35" spans="1:10" ht="12" customHeight="1">
      <c r="A35" s="28"/>
      <c r="B35" s="30"/>
      <c r="C35" s="30"/>
      <c r="D35" s="30"/>
      <c r="E35" s="30"/>
      <c r="F35" s="30"/>
      <c r="G35" s="30"/>
      <c r="H35" s="30"/>
      <c r="I35" s="30"/>
    </row>
    <row r="36" spans="1:10" ht="12" customHeight="1">
      <c r="A36" s="28"/>
      <c r="B36" s="30"/>
      <c r="C36" s="30"/>
      <c r="D36" s="30"/>
      <c r="E36" s="30"/>
      <c r="F36" s="30"/>
      <c r="G36" s="30"/>
      <c r="H36" s="30"/>
      <c r="I36" s="30"/>
    </row>
    <row r="37" spans="1:10" s="351" customFormat="1" ht="18" customHeight="1">
      <c r="A37" s="31" t="s">
        <v>29</v>
      </c>
      <c r="B37" s="32">
        <f t="shared" ref="B37:I37" si="0">SUM(B20:B35)</f>
        <v>50000000000</v>
      </c>
      <c r="C37" s="32">
        <f t="shared" si="0"/>
        <v>0</v>
      </c>
      <c r="D37" s="32">
        <f t="shared" si="0"/>
        <v>6845807855</v>
      </c>
      <c r="E37" s="32">
        <f t="shared" si="0"/>
        <v>4756191541</v>
      </c>
      <c r="F37" s="32">
        <f t="shared" si="0"/>
        <v>87265920009</v>
      </c>
      <c r="G37" s="247">
        <f t="shared" si="0"/>
        <v>148867919405</v>
      </c>
      <c r="H37" s="247">
        <f t="shared" si="0"/>
        <v>148867919405</v>
      </c>
      <c r="I37" s="32">
        <f t="shared" si="0"/>
        <v>160783236517</v>
      </c>
    </row>
    <row r="38" spans="1:10" ht="12" customHeight="1">
      <c r="A38" s="33"/>
      <c r="B38" s="33"/>
      <c r="C38" s="33"/>
      <c r="D38" s="33"/>
      <c r="E38" s="33"/>
      <c r="F38" s="35"/>
      <c r="G38" s="35"/>
      <c r="H38" s="352"/>
      <c r="I38" s="316"/>
      <c r="J38" s="347"/>
    </row>
    <row r="39" spans="1:10" ht="12" customHeight="1">
      <c r="A39" s="34"/>
      <c r="B39" s="34"/>
      <c r="C39" s="34"/>
      <c r="D39" s="34"/>
      <c r="E39" s="34"/>
      <c r="F39" s="35"/>
      <c r="G39" s="35"/>
      <c r="H39" s="35"/>
      <c r="I39" s="316"/>
    </row>
    <row r="40" spans="1:10" ht="12" customHeight="1">
      <c r="A40" s="34"/>
      <c r="B40" s="34"/>
      <c r="C40" s="34"/>
      <c r="D40" s="34"/>
      <c r="E40" s="34"/>
      <c r="F40" s="34"/>
      <c r="G40" s="35"/>
      <c r="H40" s="35"/>
      <c r="I40" s="34"/>
    </row>
    <row r="41" spans="1:10" ht="12" customHeight="1">
      <c r="A41" s="353" t="s">
        <v>4</v>
      </c>
      <c r="B41" s="10"/>
      <c r="C41" s="10"/>
      <c r="D41" s="34"/>
      <c r="E41" s="34"/>
      <c r="F41" s="34"/>
      <c r="G41" s="34"/>
      <c r="H41" s="35"/>
      <c r="I41" s="34"/>
    </row>
    <row r="42" spans="1:10" ht="12" customHeight="1">
      <c r="A42" s="34"/>
      <c r="B42" s="34"/>
      <c r="C42" s="34"/>
      <c r="D42" s="34"/>
      <c r="E42" s="34"/>
      <c r="F42" s="34"/>
      <c r="G42" s="34"/>
      <c r="H42" s="34"/>
      <c r="I42" s="34"/>
    </row>
    <row r="43" spans="1:10" ht="12" customHeight="1">
      <c r="A43" s="34"/>
      <c r="B43" s="34"/>
      <c r="C43" s="34"/>
      <c r="D43" s="34"/>
      <c r="E43" s="34"/>
      <c r="F43" s="34"/>
      <c r="G43" s="34"/>
      <c r="H43" s="34"/>
      <c r="I43" s="34"/>
    </row>
    <row r="44" spans="1:10" ht="12" customHeight="1">
      <c r="A44" s="34"/>
      <c r="B44" s="34"/>
      <c r="C44" s="34"/>
      <c r="D44" s="34"/>
      <c r="E44" s="34"/>
      <c r="F44" s="34"/>
      <c r="G44" s="34"/>
      <c r="H44" s="34"/>
      <c r="I44" s="34"/>
    </row>
    <row r="45" spans="1:10" ht="12" customHeight="1">
      <c r="A45" s="34"/>
      <c r="B45" s="34"/>
      <c r="C45" s="34"/>
      <c r="D45" s="34"/>
      <c r="E45" s="34"/>
      <c r="F45" s="34"/>
      <c r="G45" s="34"/>
      <c r="H45" s="34"/>
      <c r="I45" s="34"/>
    </row>
    <row r="46" spans="1:10" ht="12" customHeight="1">
      <c r="A46" s="34"/>
      <c r="B46" s="34"/>
      <c r="C46" s="34"/>
      <c r="D46" s="34"/>
      <c r="E46" s="34"/>
      <c r="F46" s="34"/>
      <c r="G46" s="34"/>
      <c r="H46" s="34"/>
      <c r="I46" s="34"/>
    </row>
    <row r="47" spans="1:10" ht="12" customHeight="1">
      <c r="A47" s="34"/>
      <c r="B47" s="34"/>
      <c r="C47" s="34"/>
      <c r="D47" s="34"/>
      <c r="E47" s="34"/>
      <c r="F47" s="34"/>
      <c r="G47" s="34"/>
      <c r="H47" s="34"/>
      <c r="I47" s="34"/>
    </row>
    <row r="48" spans="1:10" ht="12" customHeight="1">
      <c r="A48" s="396" t="s">
        <v>35</v>
      </c>
      <c r="B48" s="355"/>
      <c r="C48" s="356"/>
      <c r="D48" s="594" t="s">
        <v>312</v>
      </c>
      <c r="E48" s="356"/>
      <c r="F48" s="356"/>
      <c r="G48" s="395" t="s">
        <v>263</v>
      </c>
      <c r="H48" s="36"/>
      <c r="I48" s="34"/>
    </row>
    <row r="49" spans="1:9" ht="12" customHeight="1">
      <c r="A49" s="396" t="s">
        <v>36</v>
      </c>
      <c r="B49" s="355"/>
      <c r="C49" s="356"/>
      <c r="D49" s="490" t="s">
        <v>295</v>
      </c>
      <c r="E49" s="356"/>
      <c r="F49" s="356"/>
      <c r="G49" s="395" t="s">
        <v>5</v>
      </c>
      <c r="H49" s="343"/>
      <c r="I49" s="36"/>
    </row>
    <row r="50" spans="1:9" ht="12" customHeight="1">
      <c r="A50" s="354"/>
      <c r="B50" s="357"/>
      <c r="C50" s="356"/>
      <c r="D50" s="594" t="s">
        <v>313</v>
      </c>
      <c r="E50" s="357"/>
      <c r="F50" s="357"/>
      <c r="G50" s="357"/>
      <c r="H50" s="357"/>
      <c r="I50" s="343"/>
    </row>
    <row r="51" spans="1:9" ht="12" customHeight="1">
      <c r="A51" s="354"/>
      <c r="B51" s="355"/>
      <c r="C51" s="355"/>
      <c r="D51" s="343"/>
      <c r="E51" s="343"/>
      <c r="F51" s="343"/>
      <c r="G51" s="343"/>
      <c r="H51" s="343"/>
      <c r="I51" s="343"/>
    </row>
    <row r="52" spans="1:9" ht="12" customHeight="1">
      <c r="A52" s="37"/>
      <c r="B52" s="38"/>
      <c r="C52" s="38"/>
      <c r="D52" s="38"/>
      <c r="E52" s="38"/>
      <c r="F52" s="38"/>
      <c r="G52" s="38"/>
      <c r="H52" s="38"/>
      <c r="I52" s="38"/>
    </row>
  </sheetData>
  <mergeCells count="9">
    <mergeCell ref="A11:I11"/>
    <mergeCell ref="A12:I12"/>
    <mergeCell ref="A13:I13"/>
    <mergeCell ref="A17:A18"/>
    <mergeCell ref="B17:D17"/>
    <mergeCell ref="E17:E18"/>
    <mergeCell ref="F17:F18"/>
    <mergeCell ref="G17:G18"/>
    <mergeCell ref="H17:I17"/>
  </mergeCells>
  <phoneticPr fontId="9" type="noConversion"/>
  <printOptions horizontalCentered="1"/>
  <pageMargins left="0.51181102362204722" right="0.51181102362204722" top="0.51181102362204722" bottom="1.0629921259842521" header="0.51181102362204722" footer="0.86614173228346458"/>
  <pageSetup scale="69" firstPageNumber="0" orientation="landscape" r:id="rId1"/>
  <headerFooter alignWithMargins="0">
    <oddFooter>&amp;C3</oddFooter>
  </headerFooter>
  <ignoredErrors>
    <ignoredError sqref="G26" formulaRange="1"/>
  </ignoredError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161925</xdr:colOff>
                <xdr:row>3</xdr:row>
                <xdr:rowOff>47625</xdr:rowOff>
              </from>
              <to>
                <xdr:col>0</xdr:col>
                <xdr:colOff>2876550</xdr:colOff>
                <xdr:row>6</xdr:row>
                <xdr:rowOff>133350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137"/>
  <sheetViews>
    <sheetView workbookViewId="0">
      <selection activeCell="A2" sqref="A2:F69"/>
    </sheetView>
  </sheetViews>
  <sheetFormatPr baseColWidth="10" defaultColWidth="17.140625" defaultRowHeight="12.75"/>
  <cols>
    <col min="1" max="1" width="11.42578125" style="39" customWidth="1"/>
    <col min="2" max="2" width="6" style="39" customWidth="1"/>
    <col min="3" max="3" width="56.42578125" style="39" customWidth="1"/>
    <col min="4" max="4" width="15.7109375" style="66" customWidth="1"/>
    <col min="5" max="5" width="3.7109375" style="39" customWidth="1"/>
    <col min="6" max="6" width="15.7109375" style="39" customWidth="1"/>
    <col min="7" max="16384" width="17.140625" style="39"/>
  </cols>
  <sheetData>
    <row r="1" spans="2:6" ht="12.75" customHeight="1"/>
    <row r="2" spans="2:6" ht="12.75" customHeight="1"/>
    <row r="3" spans="2:6" ht="12.75" customHeight="1">
      <c r="B3"/>
    </row>
    <row r="4" spans="2:6" ht="12.75" customHeight="1"/>
    <row r="5" spans="2:6" ht="12.75" customHeight="1">
      <c r="B5" s="40"/>
      <c r="C5" s="41"/>
      <c r="D5" s="568"/>
      <c r="E5" s="42"/>
      <c r="F5" s="42"/>
    </row>
    <row r="6" spans="2:6" ht="12.75" customHeight="1">
      <c r="B6" s="40"/>
      <c r="C6" s="41"/>
      <c r="D6" s="568"/>
      <c r="E6" s="42"/>
      <c r="F6" s="42"/>
    </row>
    <row r="7" spans="2:6" ht="12.75" customHeight="1">
      <c r="B7" s="40"/>
      <c r="C7" s="41"/>
      <c r="D7" s="568"/>
      <c r="E7" s="42"/>
      <c r="F7" s="42"/>
    </row>
    <row r="8" spans="2:6" ht="12.75" customHeight="1">
      <c r="B8" s="735" t="s">
        <v>37</v>
      </c>
      <c r="C8" s="735"/>
      <c r="D8" s="735"/>
      <c r="E8" s="735"/>
      <c r="F8" s="735"/>
    </row>
    <row r="9" spans="2:6" ht="12.75" customHeight="1">
      <c r="B9" s="736" t="s">
        <v>320</v>
      </c>
      <c r="C9" s="737"/>
      <c r="D9" s="737"/>
      <c r="E9" s="737"/>
      <c r="F9" s="737"/>
    </row>
    <row r="10" spans="2:6" ht="12.75" customHeight="1">
      <c r="B10" s="738" t="s">
        <v>1</v>
      </c>
      <c r="C10" s="738"/>
      <c r="D10" s="738"/>
      <c r="E10" s="738"/>
      <c r="F10" s="738"/>
    </row>
    <row r="11" spans="2:6" ht="12.75" customHeight="1">
      <c r="B11" s="43"/>
      <c r="C11" s="43"/>
      <c r="D11" s="569"/>
      <c r="E11" s="44"/>
      <c r="F11" s="45"/>
    </row>
    <row r="12" spans="2:6" ht="12.75" customHeight="1">
      <c r="B12" s="43"/>
      <c r="C12" s="43"/>
      <c r="D12" s="329" t="s">
        <v>319</v>
      </c>
      <c r="E12" s="44"/>
      <c r="F12" s="329" t="s">
        <v>297</v>
      </c>
    </row>
    <row r="13" spans="2:6" ht="12.75" customHeight="1">
      <c r="B13" s="46" t="s">
        <v>242</v>
      </c>
      <c r="C13" s="47"/>
      <c r="D13" s="330"/>
      <c r="E13" s="44"/>
      <c r="F13" s="330"/>
    </row>
    <row r="14" spans="2:6" ht="12.75" customHeight="1">
      <c r="B14" s="46" t="s">
        <v>241</v>
      </c>
      <c r="C14" s="47"/>
      <c r="D14" s="330"/>
      <c r="E14" s="44"/>
      <c r="F14" s="330"/>
    </row>
    <row r="15" spans="2:6" ht="12.75" customHeight="1">
      <c r="B15" s="46"/>
      <c r="C15" s="47"/>
      <c r="D15" s="330"/>
      <c r="E15" s="44"/>
      <c r="F15" s="330"/>
    </row>
    <row r="16" spans="2:6" ht="12.75" customHeight="1">
      <c r="B16" s="46" t="s">
        <v>38</v>
      </c>
      <c r="C16" s="47"/>
      <c r="D16" s="331">
        <v>13681167867</v>
      </c>
      <c r="E16" s="44"/>
      <c r="F16" s="331">
        <v>11838153316</v>
      </c>
    </row>
    <row r="17" spans="2:7" ht="12.75" customHeight="1">
      <c r="B17" s="46"/>
      <c r="C17" s="47"/>
      <c r="D17" s="330"/>
      <c r="E17" s="44"/>
      <c r="F17" s="330"/>
    </row>
    <row r="18" spans="2:7" ht="12.75" customHeight="1">
      <c r="B18" s="48" t="s">
        <v>39</v>
      </c>
      <c r="C18" s="49" t="s">
        <v>40</v>
      </c>
      <c r="D18" s="332">
        <v>1151753004</v>
      </c>
      <c r="E18" s="44"/>
      <c r="F18" s="332">
        <v>1695750724</v>
      </c>
    </row>
    <row r="19" spans="2:7" ht="12.75" customHeight="1">
      <c r="B19" s="48"/>
      <c r="C19" s="49" t="s">
        <v>41</v>
      </c>
      <c r="D19" s="332">
        <v>215220472</v>
      </c>
      <c r="E19" s="44"/>
      <c r="F19" s="332">
        <v>-17564799</v>
      </c>
    </row>
    <row r="20" spans="2:7" ht="12.75" customHeight="1">
      <c r="B20" s="48"/>
      <c r="C20" s="49" t="s">
        <v>42</v>
      </c>
      <c r="D20" s="332">
        <v>413426820</v>
      </c>
      <c r="E20" s="44"/>
      <c r="F20" s="332">
        <v>179065526</v>
      </c>
    </row>
    <row r="21" spans="2:7" ht="12.75" customHeight="1">
      <c r="B21" s="48"/>
      <c r="C21" s="249" t="s">
        <v>231</v>
      </c>
      <c r="D21" s="332">
        <v>2712930025</v>
      </c>
      <c r="E21" s="44"/>
      <c r="F21" s="332">
        <v>3705068645</v>
      </c>
    </row>
    <row r="22" spans="2:7" ht="12.75" customHeight="1">
      <c r="B22" s="48"/>
      <c r="C22" s="49"/>
      <c r="D22" s="332"/>
      <c r="E22" s="44"/>
      <c r="F22" s="332"/>
    </row>
    <row r="23" spans="2:7" ht="12.75" customHeight="1">
      <c r="B23" s="46" t="s">
        <v>43</v>
      </c>
      <c r="C23" s="47"/>
      <c r="D23" s="330"/>
      <c r="E23" s="44"/>
      <c r="F23" s="330"/>
    </row>
    <row r="24" spans="2:7" ht="12.75" customHeight="1">
      <c r="B24" s="48"/>
      <c r="C24" s="49"/>
      <c r="D24" s="333"/>
      <c r="E24" s="44"/>
      <c r="F24" s="333"/>
      <c r="G24" s="50"/>
    </row>
    <row r="25" spans="2:7" ht="12.75" customHeight="1">
      <c r="B25" s="51"/>
      <c r="C25" s="51" t="s">
        <v>44</v>
      </c>
      <c r="D25" s="334">
        <v>-1167107558</v>
      </c>
      <c r="E25" s="44"/>
      <c r="F25" s="334">
        <v>4851056088</v>
      </c>
    </row>
    <row r="26" spans="2:7" ht="12.75" customHeight="1">
      <c r="B26" s="51"/>
      <c r="C26" s="51" t="s">
        <v>45</v>
      </c>
      <c r="D26" s="334">
        <v>-5440970417</v>
      </c>
      <c r="E26" s="44"/>
      <c r="F26" s="334">
        <v>9446390764</v>
      </c>
      <c r="G26" s="50">
        <f>SUM(G24:G25)</f>
        <v>0</v>
      </c>
    </row>
    <row r="27" spans="2:7" ht="12.75" customHeight="1">
      <c r="B27" s="51"/>
      <c r="C27" s="51" t="s">
        <v>46</v>
      </c>
      <c r="D27" s="334">
        <v>0</v>
      </c>
      <c r="E27" s="44"/>
      <c r="F27" s="334">
        <v>0</v>
      </c>
    </row>
    <row r="28" spans="2:7" ht="12.75" customHeight="1">
      <c r="B28" s="51"/>
      <c r="C28" s="51" t="s">
        <v>237</v>
      </c>
      <c r="D28" s="334">
        <v>1347856838</v>
      </c>
      <c r="E28" s="44"/>
      <c r="F28" s="334">
        <v>-8464297392</v>
      </c>
    </row>
    <row r="29" spans="2:7" ht="12.75" customHeight="1">
      <c r="B29" s="51"/>
      <c r="C29" s="51" t="s">
        <v>47</v>
      </c>
      <c r="D29" s="335">
        <v>-24115073</v>
      </c>
      <c r="E29" s="44"/>
      <c r="F29" s="335">
        <v>2191475043</v>
      </c>
    </row>
    <row r="30" spans="2:7" ht="12.75" customHeight="1">
      <c r="B30" s="51"/>
      <c r="C30" s="51"/>
      <c r="D30" s="334"/>
      <c r="E30" s="44"/>
      <c r="F30" s="334"/>
      <c r="G30" s="52"/>
    </row>
    <row r="31" spans="2:7" ht="12.75" customHeight="1">
      <c r="B31" s="53" t="s">
        <v>233</v>
      </c>
      <c r="C31" s="51"/>
      <c r="D31" s="336"/>
      <c r="E31" s="54"/>
      <c r="F31" s="336"/>
      <c r="G31" s="52"/>
    </row>
    <row r="32" spans="2:7" ht="12.75" customHeight="1">
      <c r="B32" s="53" t="s">
        <v>232</v>
      </c>
      <c r="C32" s="51"/>
      <c r="D32" s="337">
        <f>SUM(D16:D29)</f>
        <v>12890161978</v>
      </c>
      <c r="E32" s="55"/>
      <c r="F32" s="337">
        <f>SUM(F16:F29)</f>
        <v>25425097915</v>
      </c>
      <c r="G32" s="52"/>
    </row>
    <row r="33" spans="2:7" ht="12.75" customHeight="1">
      <c r="B33" s="53"/>
      <c r="C33" s="51"/>
      <c r="D33" s="336"/>
      <c r="E33" s="54"/>
      <c r="F33" s="336"/>
      <c r="G33" s="52"/>
    </row>
    <row r="34" spans="2:7" ht="12.75" customHeight="1">
      <c r="B34" s="53" t="s">
        <v>238</v>
      </c>
      <c r="C34" s="51"/>
      <c r="D34" s="336"/>
      <c r="E34" s="54"/>
      <c r="F34" s="336"/>
      <c r="G34" s="52"/>
    </row>
    <row r="35" spans="2:7" ht="12.75" customHeight="1">
      <c r="B35" s="53"/>
      <c r="C35" s="51"/>
      <c r="D35" s="334"/>
      <c r="E35" s="54"/>
      <c r="F35" s="334"/>
      <c r="G35" s="52"/>
    </row>
    <row r="36" spans="2:7" ht="12.75" customHeight="1">
      <c r="B36" s="53"/>
      <c r="C36" s="51" t="s">
        <v>266</v>
      </c>
      <c r="D36" s="334">
        <v>-1770894</v>
      </c>
      <c r="E36" s="54"/>
      <c r="F36" s="334">
        <v>4438484</v>
      </c>
      <c r="G36" s="52"/>
    </row>
    <row r="37" spans="2:7" ht="12.75" customHeight="1">
      <c r="B37" s="53"/>
      <c r="C37" s="51" t="s">
        <v>299</v>
      </c>
      <c r="D37" s="334">
        <v>372864267</v>
      </c>
      <c r="E37" s="54"/>
      <c r="F37" s="334">
        <v>-4968475137</v>
      </c>
      <c r="G37" s="52"/>
    </row>
    <row r="38" spans="2:7" ht="12.75" customHeight="1">
      <c r="B38" s="53"/>
      <c r="C38" s="51" t="s">
        <v>300</v>
      </c>
      <c r="D38" s="334">
        <v>78949636</v>
      </c>
      <c r="E38" s="54"/>
      <c r="F38" s="334">
        <v>372255193</v>
      </c>
      <c r="G38" s="52"/>
    </row>
    <row r="39" spans="2:7" ht="12.75" customHeight="1">
      <c r="B39" s="53"/>
      <c r="C39" s="51" t="s">
        <v>301</v>
      </c>
      <c r="D39" s="338">
        <v>-50226186</v>
      </c>
      <c r="E39" s="54"/>
      <c r="F39" s="338">
        <v>-250330592</v>
      </c>
      <c r="G39" s="52"/>
    </row>
    <row r="40" spans="2:7" ht="12.75" customHeight="1">
      <c r="B40" s="51"/>
      <c r="C40" s="51"/>
      <c r="D40" s="334"/>
      <c r="E40" s="44"/>
      <c r="F40" s="334"/>
      <c r="G40" s="52"/>
    </row>
    <row r="41" spans="2:7" ht="12.75" customHeight="1">
      <c r="B41" s="53" t="s">
        <v>233</v>
      </c>
      <c r="C41" s="51"/>
      <c r="D41" s="336"/>
      <c r="E41" s="54"/>
      <c r="F41" s="336"/>
      <c r="G41" s="52"/>
    </row>
    <row r="42" spans="2:7" ht="12.75" customHeight="1">
      <c r="B42" s="53" t="s">
        <v>234</v>
      </c>
      <c r="C42" s="51"/>
      <c r="D42" s="337">
        <f>SUM(D36:D41)</f>
        <v>399816823</v>
      </c>
      <c r="E42" s="55"/>
      <c r="F42" s="337">
        <f>SUM(F36:F41)</f>
        <v>-4842112052</v>
      </c>
      <c r="G42" s="52"/>
    </row>
    <row r="43" spans="2:7" ht="12.75" customHeight="1">
      <c r="B43" s="51"/>
      <c r="C43" s="51"/>
      <c r="D43" s="334"/>
      <c r="E43" s="44"/>
      <c r="F43" s="334"/>
      <c r="G43" s="52"/>
    </row>
    <row r="44" spans="2:7" ht="12.75" customHeight="1">
      <c r="B44" s="53" t="s">
        <v>243</v>
      </c>
      <c r="C44" s="51"/>
      <c r="D44" s="336"/>
      <c r="E44" s="54"/>
      <c r="F44" s="336"/>
      <c r="G44" s="52"/>
    </row>
    <row r="45" spans="2:7" ht="12.75" customHeight="1">
      <c r="B45" s="53"/>
      <c r="C45" s="51"/>
      <c r="D45" s="336"/>
      <c r="E45" s="54"/>
      <c r="F45" s="336"/>
      <c r="G45" s="52"/>
    </row>
    <row r="46" spans="2:7" ht="12.75" customHeight="1">
      <c r="B46" s="53"/>
      <c r="C46" s="51" t="s">
        <v>48</v>
      </c>
      <c r="D46" s="334">
        <v>4780673443</v>
      </c>
      <c r="E46" s="54"/>
      <c r="F46" s="334">
        <v>-3481558453</v>
      </c>
      <c r="G46" s="52"/>
    </row>
    <row r="47" spans="2:7" ht="12.75" customHeight="1">
      <c r="B47" s="51"/>
      <c r="C47" s="51" t="s">
        <v>49</v>
      </c>
      <c r="D47" s="335">
        <v>-15000000000</v>
      </c>
      <c r="E47" s="44"/>
      <c r="F47" s="335">
        <v>-15000000000</v>
      </c>
      <c r="G47" s="52"/>
    </row>
    <row r="48" spans="2:7" ht="12.75" customHeight="1">
      <c r="B48" s="51"/>
      <c r="C48" s="51"/>
      <c r="D48" s="334">
        <f>SUM(D46:D47)</f>
        <v>-10219326557</v>
      </c>
      <c r="E48" s="44"/>
      <c r="F48" s="334">
        <f>SUM(F46:F47)</f>
        <v>-18481558453</v>
      </c>
      <c r="G48" s="52"/>
    </row>
    <row r="49" spans="2:7" ht="12.75" customHeight="1">
      <c r="B49" s="53" t="s">
        <v>233</v>
      </c>
      <c r="C49" s="51"/>
      <c r="D49" s="336"/>
      <c r="E49" s="54"/>
      <c r="F49" s="336"/>
      <c r="G49" s="52"/>
    </row>
    <row r="50" spans="2:7" ht="12.75" customHeight="1">
      <c r="B50" s="53" t="s">
        <v>235</v>
      </c>
      <c r="C50" s="51"/>
      <c r="D50" s="337">
        <f>SUM(D48)</f>
        <v>-10219326557</v>
      </c>
      <c r="E50" s="55"/>
      <c r="F50" s="337">
        <f>SUM(F48)</f>
        <v>-18481558453</v>
      </c>
      <c r="G50" s="52"/>
    </row>
    <row r="51" spans="2:7" ht="12.75" customHeight="1">
      <c r="B51" s="51"/>
      <c r="C51" s="51"/>
      <c r="D51" s="334"/>
      <c r="E51" s="44"/>
      <c r="F51" s="334"/>
      <c r="G51" s="52"/>
    </row>
    <row r="52" spans="2:7" ht="12.75" customHeight="1">
      <c r="B52" s="53" t="s">
        <v>50</v>
      </c>
      <c r="C52" s="51"/>
      <c r="D52" s="339">
        <f>SUM(D32+D42+D50)</f>
        <v>3070652244</v>
      </c>
      <c r="E52" s="54"/>
      <c r="F52" s="339">
        <f>SUM(F32+F42+F50)</f>
        <v>2101427410</v>
      </c>
      <c r="G52" s="52"/>
    </row>
    <row r="53" spans="2:7" ht="12.75" customHeight="1">
      <c r="B53" s="51"/>
      <c r="C53" s="51"/>
      <c r="D53" s="334"/>
      <c r="E53" s="44"/>
      <c r="F53" s="334"/>
      <c r="G53" s="52"/>
    </row>
    <row r="54" spans="2:7" ht="12.75" customHeight="1">
      <c r="B54" s="53" t="s">
        <v>51</v>
      </c>
      <c r="C54" s="53"/>
      <c r="D54" s="340">
        <v>4461432740</v>
      </c>
      <c r="E54" s="55"/>
      <c r="F54" s="340">
        <v>5032853137</v>
      </c>
      <c r="G54" s="52"/>
    </row>
    <row r="55" spans="2:7" ht="12.75" customHeight="1">
      <c r="B55" s="53"/>
      <c r="C55" s="53"/>
      <c r="D55" s="340"/>
      <c r="E55" s="55"/>
      <c r="F55" s="340"/>
      <c r="G55" s="52"/>
    </row>
    <row r="56" spans="2:7" ht="12.75" customHeight="1">
      <c r="B56" s="46" t="s">
        <v>52</v>
      </c>
      <c r="C56" s="57"/>
      <c r="D56" s="341">
        <f>SUM(D52:D54)</f>
        <v>7532084984</v>
      </c>
      <c r="E56" s="58"/>
      <c r="F56" s="341">
        <f>SUM(F52:F54)</f>
        <v>7134280547</v>
      </c>
      <c r="G56" s="52"/>
    </row>
    <row r="57" spans="2:7" ht="12.75" customHeight="1">
      <c r="B57" s="46"/>
      <c r="C57" s="46"/>
      <c r="D57" s="322"/>
      <c r="E57" s="58"/>
      <c r="F57" s="59"/>
      <c r="G57" s="52"/>
    </row>
    <row r="58" spans="2:7" ht="12.75" customHeight="1">
      <c r="C58" s="46"/>
      <c r="D58" s="322"/>
      <c r="E58" s="58"/>
      <c r="F58" s="56"/>
      <c r="G58" s="52"/>
    </row>
    <row r="59" spans="2:7" ht="12.75" customHeight="1">
      <c r="B59" s="57" t="s">
        <v>4</v>
      </c>
      <c r="C59" s="46"/>
      <c r="D59" s="340"/>
      <c r="E59" s="44"/>
      <c r="F59" s="45"/>
      <c r="G59" s="52"/>
    </row>
    <row r="60" spans="2:7" ht="12.75" customHeight="1">
      <c r="B60" s="57"/>
      <c r="C60" s="46"/>
      <c r="D60" s="340"/>
      <c r="E60" s="44"/>
      <c r="F60" s="45"/>
      <c r="G60" s="52"/>
    </row>
    <row r="61" spans="2:7" ht="12.75" customHeight="1">
      <c r="B61" s="57"/>
      <c r="C61" s="46"/>
      <c r="D61" s="340"/>
      <c r="E61" s="44"/>
      <c r="F61" s="45"/>
      <c r="G61" s="52"/>
    </row>
    <row r="62" spans="2:7" ht="12.75" customHeight="1">
      <c r="B62" s="57"/>
      <c r="C62" s="46"/>
      <c r="D62" s="340"/>
      <c r="E62" s="44"/>
      <c r="F62" s="45"/>
      <c r="G62" s="52"/>
    </row>
    <row r="63" spans="2:7" ht="12.75" customHeight="1">
      <c r="B63" s="57"/>
      <c r="C63" s="46"/>
      <c r="D63" s="340"/>
      <c r="E63" s="44"/>
      <c r="F63" s="45"/>
      <c r="G63" s="52"/>
    </row>
    <row r="64" spans="2:7" ht="12.75" customHeight="1">
      <c r="B64" s="57"/>
      <c r="C64" s="46"/>
      <c r="D64" s="340"/>
      <c r="E64" s="44"/>
      <c r="F64" s="45"/>
      <c r="G64" s="52"/>
    </row>
    <row r="65" spans="2:7" ht="12.75" customHeight="1">
      <c r="B65" s="57"/>
      <c r="C65" s="57"/>
      <c r="D65" s="340"/>
      <c r="E65" s="44"/>
      <c r="F65" s="45"/>
    </row>
    <row r="66" spans="2:7" ht="12.75" customHeight="1">
      <c r="B66" s="57" t="s">
        <v>53</v>
      </c>
      <c r="C66" s="267" t="s">
        <v>322</v>
      </c>
      <c r="D66" s="395" t="s">
        <v>267</v>
      </c>
      <c r="E66" s="395"/>
      <c r="F66" s="395"/>
    </row>
    <row r="67" spans="2:7" ht="12.75" customHeight="1">
      <c r="B67" s="60"/>
      <c r="C67" s="61" t="s">
        <v>54</v>
      </c>
      <c r="D67" s="395" t="s">
        <v>268</v>
      </c>
      <c r="E67" s="395"/>
      <c r="F67" s="395"/>
    </row>
    <row r="68" spans="2:7" ht="12.75" customHeight="1">
      <c r="B68" s="60"/>
      <c r="C68" s="601" t="s">
        <v>321</v>
      </c>
      <c r="D68" s="570"/>
      <c r="E68" s="63"/>
      <c r="F68" s="62"/>
    </row>
    <row r="69" spans="2:7" ht="12.75" customHeight="1"/>
    <row r="70" spans="2:7" ht="12.75" customHeight="1">
      <c r="B70" s="64"/>
      <c r="C70" s="64"/>
      <c r="D70" s="65"/>
      <c r="E70" s="65"/>
      <c r="F70" s="65"/>
      <c r="G70" s="52"/>
    </row>
    <row r="71" spans="2:7" ht="12.75" customHeight="1">
      <c r="B71" s="66"/>
      <c r="C71" s="66"/>
      <c r="D71" s="67"/>
      <c r="E71" s="67"/>
      <c r="F71" s="67"/>
      <c r="G71" s="52"/>
    </row>
    <row r="72" spans="2:7" ht="12.75" customHeight="1">
      <c r="B72" s="66"/>
      <c r="C72" s="66"/>
      <c r="D72" s="67"/>
      <c r="E72" s="67"/>
      <c r="F72" s="67"/>
      <c r="G72" s="52"/>
    </row>
    <row r="73" spans="2:7" ht="12.75" customHeight="1">
      <c r="B73" s="66"/>
      <c r="C73" s="66"/>
      <c r="D73" s="67"/>
      <c r="E73" s="67"/>
      <c r="F73" s="67"/>
      <c r="G73" s="52"/>
    </row>
    <row r="74" spans="2:7" ht="12.75" customHeight="1">
      <c r="B74" s="66"/>
      <c r="C74" s="66"/>
      <c r="E74" s="66"/>
      <c r="F74" s="68"/>
    </row>
    <row r="75" spans="2:7" ht="12.75" customHeight="1">
      <c r="B75"/>
      <c r="C75"/>
      <c r="D75" s="328"/>
      <c r="E75"/>
      <c r="F75"/>
    </row>
    <row r="76" spans="2:7" ht="12.75" customHeight="1">
      <c r="B76"/>
      <c r="C76"/>
      <c r="D76" s="328"/>
      <c r="E76"/>
      <c r="F76"/>
    </row>
    <row r="77" spans="2:7" ht="12.75" customHeight="1">
      <c r="B77"/>
      <c r="C77"/>
      <c r="D77" s="328"/>
      <c r="E77"/>
      <c r="F77"/>
    </row>
    <row r="78" spans="2:7">
      <c r="B78"/>
      <c r="C78"/>
      <c r="D78" s="328"/>
      <c r="E78"/>
      <c r="F78"/>
    </row>
    <row r="79" spans="2:7">
      <c r="B79" s="66"/>
      <c r="C79" s="66"/>
      <c r="D79" s="69"/>
      <c r="E79" s="66"/>
      <c r="F79" s="68"/>
    </row>
    <row r="80" spans="2:7">
      <c r="B80" s="66"/>
      <c r="C80" s="66"/>
      <c r="D80" s="69"/>
      <c r="E80" s="66"/>
      <c r="F80" s="68"/>
    </row>
    <row r="81" spans="2:6">
      <c r="B81" s="66"/>
      <c r="C81" s="69"/>
      <c r="D81" s="69"/>
      <c r="E81" s="66"/>
      <c r="F81" s="68"/>
    </row>
    <row r="82" spans="2:6">
      <c r="B82" s="66"/>
      <c r="C82" s="69"/>
      <c r="D82" s="69"/>
      <c r="E82" s="66"/>
      <c r="F82" s="68"/>
    </row>
    <row r="83" spans="2:6">
      <c r="B83" s="66"/>
      <c r="C83" s="66"/>
      <c r="D83" s="69"/>
      <c r="E83" s="66"/>
      <c r="F83" s="68"/>
    </row>
    <row r="84" spans="2:6">
      <c r="B84" s="66"/>
      <c r="C84" s="70"/>
      <c r="D84" s="69"/>
      <c r="E84" s="66"/>
      <c r="F84" s="68"/>
    </row>
    <row r="85" spans="2:6">
      <c r="B85" s="66"/>
      <c r="C85" s="66"/>
      <c r="D85" s="69"/>
      <c r="E85" s="66"/>
      <c r="F85" s="68"/>
    </row>
    <row r="86" spans="2:6">
      <c r="B86" s="66"/>
      <c r="C86" s="66"/>
      <c r="D86" s="69"/>
      <c r="E86" s="66"/>
      <c r="F86" s="68"/>
    </row>
    <row r="87" spans="2:6">
      <c r="B87" s="66"/>
      <c r="C87" s="66"/>
      <c r="D87" s="70"/>
      <c r="E87" s="66"/>
      <c r="F87" s="68"/>
    </row>
    <row r="88" spans="2:6">
      <c r="B88" s="66"/>
      <c r="C88" s="66"/>
      <c r="D88" s="70"/>
      <c r="E88" s="66"/>
      <c r="F88" s="68"/>
    </row>
    <row r="89" spans="2:6">
      <c r="B89" s="66"/>
      <c r="C89" s="66"/>
      <c r="E89" s="66"/>
      <c r="F89" s="68"/>
    </row>
    <row r="90" spans="2:6">
      <c r="B90" s="66"/>
      <c r="C90" s="66"/>
      <c r="D90" s="70"/>
      <c r="E90" s="66"/>
      <c r="F90" s="68"/>
    </row>
    <row r="91" spans="2:6">
      <c r="B91" s="66"/>
      <c r="C91" s="66"/>
      <c r="E91" s="66"/>
      <c r="F91" s="68"/>
    </row>
    <row r="92" spans="2:6">
      <c r="B92" s="66"/>
      <c r="C92" s="66"/>
      <c r="D92" s="69"/>
      <c r="E92" s="66"/>
      <c r="F92" s="68"/>
    </row>
    <row r="93" spans="2:6">
      <c r="B93" s="66"/>
      <c r="C93" s="66"/>
      <c r="D93" s="69"/>
      <c r="E93" s="66"/>
      <c r="F93" s="68"/>
    </row>
    <row r="94" spans="2:6">
      <c r="B94" s="66"/>
      <c r="C94" s="66"/>
      <c r="D94" s="69"/>
      <c r="E94" s="66"/>
      <c r="F94" s="68"/>
    </row>
    <row r="95" spans="2:6">
      <c r="B95" s="66"/>
      <c r="C95" s="66"/>
      <c r="D95" s="69"/>
      <c r="E95" s="66"/>
      <c r="F95" s="68"/>
    </row>
    <row r="96" spans="2:6">
      <c r="B96" s="66"/>
      <c r="C96" s="66"/>
      <c r="D96" s="69"/>
      <c r="E96" s="66"/>
      <c r="F96" s="68"/>
    </row>
    <row r="97" spans="2:6">
      <c r="B97" s="66"/>
      <c r="C97" s="66"/>
      <c r="D97" s="69"/>
      <c r="E97" s="66"/>
      <c r="F97" s="68"/>
    </row>
    <row r="98" spans="2:6">
      <c r="B98" s="66"/>
      <c r="C98" s="66"/>
      <c r="D98" s="69"/>
      <c r="E98" s="66"/>
      <c r="F98" s="68"/>
    </row>
    <row r="99" spans="2:6">
      <c r="B99" s="66"/>
      <c r="C99" s="66"/>
      <c r="D99" s="69"/>
      <c r="E99" s="66"/>
      <c r="F99" s="68"/>
    </row>
    <row r="100" spans="2:6">
      <c r="B100" s="66"/>
      <c r="C100" s="66"/>
      <c r="E100" s="66"/>
      <c r="F100" s="68"/>
    </row>
    <row r="101" spans="2:6">
      <c r="B101" s="66"/>
      <c r="C101" s="66"/>
      <c r="D101" s="70"/>
      <c r="E101" s="66"/>
      <c r="F101" s="68"/>
    </row>
    <row r="102" spans="2:6">
      <c r="B102" s="66"/>
      <c r="C102" s="66"/>
      <c r="E102" s="66"/>
      <c r="F102" s="68"/>
    </row>
    <row r="103" spans="2:6">
      <c r="B103" s="66"/>
      <c r="C103" s="66"/>
      <c r="E103" s="66"/>
      <c r="F103" s="68"/>
    </row>
    <row r="104" spans="2:6">
      <c r="B104" s="66"/>
      <c r="C104" s="66"/>
      <c r="E104" s="66"/>
      <c r="F104" s="68"/>
    </row>
    <row r="105" spans="2:6">
      <c r="B105" s="66"/>
      <c r="C105" s="66"/>
      <c r="D105" s="70"/>
      <c r="E105" s="66"/>
      <c r="F105" s="66"/>
    </row>
    <row r="106" spans="2:6">
      <c r="B106" s="66"/>
      <c r="C106" s="66"/>
      <c r="E106" s="66"/>
      <c r="F106" s="66"/>
    </row>
    <row r="107" spans="2:6">
      <c r="B107" s="66"/>
      <c r="C107" s="66"/>
      <c r="E107" s="66"/>
      <c r="F107" s="66"/>
    </row>
    <row r="108" spans="2:6">
      <c r="B108" s="66"/>
      <c r="C108" s="66"/>
      <c r="E108" s="66"/>
      <c r="F108" s="66"/>
    </row>
    <row r="109" spans="2:6">
      <c r="B109" s="66"/>
      <c r="C109" s="66"/>
      <c r="E109" s="66"/>
      <c r="F109" s="66"/>
    </row>
    <row r="110" spans="2:6">
      <c r="B110" s="66"/>
      <c r="C110" s="66"/>
      <c r="E110" s="66"/>
      <c r="F110" s="66"/>
    </row>
    <row r="111" spans="2:6">
      <c r="B111" s="66"/>
      <c r="C111" s="66"/>
      <c r="E111" s="66"/>
      <c r="F111" s="66"/>
    </row>
    <row r="112" spans="2:6">
      <c r="B112" s="66"/>
      <c r="C112" s="66"/>
      <c r="E112" s="66"/>
      <c r="F112" s="66"/>
    </row>
    <row r="113" spans="2:6">
      <c r="B113" s="66"/>
      <c r="C113" s="66"/>
      <c r="E113" s="66"/>
      <c r="F113" s="66"/>
    </row>
    <row r="114" spans="2:6">
      <c r="B114" s="66"/>
      <c r="C114" s="66"/>
      <c r="E114" s="66"/>
      <c r="F114" s="66"/>
    </row>
    <row r="115" spans="2:6">
      <c r="B115" s="66"/>
      <c r="C115" s="66"/>
      <c r="E115" s="66"/>
      <c r="F115" s="66"/>
    </row>
    <row r="116" spans="2:6">
      <c r="B116" s="66"/>
      <c r="C116" s="66"/>
      <c r="E116" s="66"/>
      <c r="F116" s="66"/>
    </row>
    <row r="117" spans="2:6">
      <c r="B117" s="66"/>
      <c r="C117" s="66"/>
      <c r="E117" s="66"/>
      <c r="F117" s="66"/>
    </row>
    <row r="118" spans="2:6">
      <c r="B118" s="66"/>
      <c r="C118" s="66"/>
      <c r="E118" s="66"/>
      <c r="F118" s="66"/>
    </row>
    <row r="119" spans="2:6">
      <c r="B119" s="66"/>
      <c r="C119" s="66"/>
      <c r="E119" s="66"/>
      <c r="F119" s="66"/>
    </row>
    <row r="120" spans="2:6">
      <c r="B120" s="66"/>
      <c r="C120" s="66"/>
      <c r="E120" s="66"/>
      <c r="F120" s="66"/>
    </row>
    <row r="121" spans="2:6">
      <c r="B121" s="66"/>
      <c r="C121" s="66"/>
      <c r="E121" s="66"/>
      <c r="F121" s="66"/>
    </row>
    <row r="122" spans="2:6">
      <c r="B122" s="66"/>
      <c r="C122" s="66"/>
      <c r="E122" s="66"/>
      <c r="F122" s="66"/>
    </row>
    <row r="123" spans="2:6">
      <c r="B123" s="66"/>
      <c r="C123" s="66"/>
      <c r="E123" s="66"/>
      <c r="F123" s="66"/>
    </row>
    <row r="124" spans="2:6">
      <c r="B124" s="66"/>
      <c r="C124" s="66"/>
      <c r="E124" s="66"/>
      <c r="F124" s="66"/>
    </row>
    <row r="125" spans="2:6">
      <c r="B125" s="66"/>
      <c r="C125" s="66"/>
      <c r="E125" s="66"/>
      <c r="F125" s="66"/>
    </row>
    <row r="126" spans="2:6">
      <c r="B126" s="66"/>
      <c r="C126" s="66"/>
      <c r="E126" s="66"/>
      <c r="F126" s="66"/>
    </row>
    <row r="127" spans="2:6">
      <c r="B127" s="66"/>
      <c r="C127" s="66"/>
      <c r="E127" s="66"/>
      <c r="F127" s="66"/>
    </row>
    <row r="128" spans="2:6">
      <c r="B128" s="66"/>
      <c r="C128" s="66"/>
      <c r="E128" s="66"/>
      <c r="F128" s="66"/>
    </row>
    <row r="129" spans="2:6">
      <c r="B129" s="66"/>
      <c r="C129" s="66"/>
      <c r="E129" s="66"/>
      <c r="F129" s="66"/>
    </row>
    <row r="130" spans="2:6">
      <c r="B130" s="66"/>
      <c r="C130" s="66"/>
      <c r="E130" s="66"/>
      <c r="F130" s="66"/>
    </row>
    <row r="131" spans="2:6">
      <c r="B131" s="66"/>
      <c r="C131" s="66"/>
      <c r="E131" s="66"/>
      <c r="F131" s="66"/>
    </row>
    <row r="132" spans="2:6">
      <c r="B132" s="66"/>
      <c r="C132" s="66"/>
      <c r="E132" s="66"/>
      <c r="F132" s="66"/>
    </row>
    <row r="133" spans="2:6">
      <c r="B133" s="66"/>
      <c r="C133" s="66"/>
      <c r="E133" s="66"/>
      <c r="F133" s="66"/>
    </row>
    <row r="134" spans="2:6">
      <c r="B134" s="66"/>
      <c r="C134" s="66"/>
      <c r="E134" s="66"/>
      <c r="F134" s="66"/>
    </row>
    <row r="135" spans="2:6">
      <c r="B135" s="66"/>
      <c r="C135" s="66"/>
      <c r="E135" s="66"/>
      <c r="F135" s="66"/>
    </row>
    <row r="136" spans="2:6">
      <c r="B136" s="66"/>
      <c r="C136" s="66"/>
      <c r="E136" s="66"/>
      <c r="F136" s="66"/>
    </row>
    <row r="137" spans="2:6">
      <c r="B137" s="66"/>
      <c r="C137" s="66"/>
      <c r="E137" s="66"/>
      <c r="F137" s="66"/>
    </row>
  </sheetData>
  <mergeCells count="3">
    <mergeCell ref="B8:F8"/>
    <mergeCell ref="B9:F9"/>
    <mergeCell ref="B10:F10"/>
  </mergeCells>
  <phoneticPr fontId="9" type="noConversion"/>
  <printOptions horizontalCentered="1"/>
  <pageMargins left="0.43307086614173229" right="0.74803149606299213" top="0.43307086614173229" bottom="0.62992125984251968" header="0.51181102362204722" footer="0.39370078740157483"/>
  <pageSetup scale="84" firstPageNumber="0" orientation="portrait" r:id="rId1"/>
  <headerFooter alignWithMargins="0">
    <oddFooter>&amp;C4</oddFooter>
  </headerFooter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r:id="rId5">
            <anchor moveWithCells="1" sizeWithCells="1">
              <from>
                <xdr:col>1</xdr:col>
                <xdr:colOff>38100</xdr:colOff>
                <xdr:row>1</xdr:row>
                <xdr:rowOff>142875</xdr:rowOff>
              </from>
              <to>
                <xdr:col>2</xdr:col>
                <xdr:colOff>2152650</xdr:colOff>
                <xdr:row>4</xdr:row>
                <xdr:rowOff>142875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6"/>
  <sheetViews>
    <sheetView workbookViewId="0">
      <selection activeCell="G148" sqref="G148"/>
    </sheetView>
  </sheetViews>
  <sheetFormatPr baseColWidth="10" defaultRowHeight="12.75"/>
  <cols>
    <col min="1" max="1" width="55" bestFit="1" customWidth="1"/>
    <col min="2" max="2" width="18.5703125" bestFit="1" customWidth="1"/>
    <col min="3" max="3" width="17.28515625" bestFit="1" customWidth="1"/>
    <col min="4" max="4" width="18.5703125" bestFit="1" customWidth="1"/>
  </cols>
  <sheetData>
    <row r="1" spans="1:6" ht="82.5" customHeight="1">
      <c r="A1" s="628"/>
      <c r="B1" s="740" t="s">
        <v>473</v>
      </c>
      <c r="C1" s="740"/>
      <c r="D1" s="740"/>
    </row>
    <row r="2" spans="1:6" ht="16.5">
      <c r="A2" s="629" t="s">
        <v>333</v>
      </c>
      <c r="B2" s="740" t="s">
        <v>474</v>
      </c>
      <c r="C2" s="740"/>
      <c r="D2" s="740"/>
    </row>
    <row r="3" spans="1:6" ht="72.75" customHeight="1">
      <c r="A3" s="741" t="s">
        <v>334</v>
      </c>
      <c r="B3" s="741"/>
      <c r="C3" s="741"/>
      <c r="D3" s="741"/>
      <c r="E3" s="741"/>
      <c r="F3" s="741"/>
    </row>
    <row r="4" spans="1:6" s="722" customFormat="1" ht="16.5">
      <c r="A4" s="633"/>
    </row>
    <row r="5" spans="1:6" ht="63" customHeight="1">
      <c r="A5" s="739" t="s">
        <v>335</v>
      </c>
      <c r="B5" s="739"/>
      <c r="C5" s="739"/>
      <c r="D5" s="739"/>
      <c r="E5" s="739"/>
      <c r="F5" s="739"/>
    </row>
    <row r="6" spans="1:6" ht="16.5">
      <c r="A6" s="633"/>
    </row>
    <row r="7" spans="1:6" ht="67.5" customHeight="1">
      <c r="A7" s="739" t="s">
        <v>336</v>
      </c>
      <c r="B7" s="739"/>
      <c r="C7" s="739"/>
      <c r="D7" s="739"/>
      <c r="E7" s="739"/>
      <c r="F7" s="739"/>
    </row>
    <row r="8" spans="1:6" ht="16.5">
      <c r="A8" s="633"/>
    </row>
    <row r="9" spans="1:6" ht="66.75" customHeight="1">
      <c r="A9" s="739" t="s">
        <v>337</v>
      </c>
      <c r="B9" s="739"/>
      <c r="C9" s="739"/>
      <c r="D9" s="739"/>
      <c r="E9" s="739"/>
      <c r="F9" s="739"/>
    </row>
    <row r="10" spans="1:6" ht="16.5">
      <c r="A10" s="633"/>
    </row>
    <row r="11" spans="1:6" ht="67.5" customHeight="1">
      <c r="A11" s="739" t="s">
        <v>338</v>
      </c>
      <c r="B11" s="739"/>
      <c r="C11" s="739"/>
      <c r="D11" s="739"/>
      <c r="E11" s="739"/>
      <c r="F11" s="739"/>
    </row>
    <row r="12" spans="1:6" ht="16.5">
      <c r="A12" s="633"/>
    </row>
    <row r="13" spans="1:6" ht="60" customHeight="1">
      <c r="A13" s="739" t="s">
        <v>339</v>
      </c>
      <c r="B13" s="739"/>
      <c r="C13" s="739"/>
      <c r="D13" s="739"/>
      <c r="E13" s="739"/>
      <c r="F13" s="739"/>
    </row>
    <row r="14" spans="1:6" ht="16.5">
      <c r="A14" s="633"/>
    </row>
    <row r="15" spans="1:6">
      <c r="A15" s="630"/>
    </row>
    <row r="16" spans="1:6" ht="24" customHeight="1">
      <c r="A16" s="629" t="s">
        <v>340</v>
      </c>
    </row>
    <row r="17" spans="1:6" ht="16.5">
      <c r="A17" s="633"/>
    </row>
    <row r="18" spans="1:6" ht="16.5">
      <c r="A18" s="742" t="s">
        <v>341</v>
      </c>
      <c r="B18" s="742"/>
      <c r="C18" s="742"/>
      <c r="D18" s="742"/>
      <c r="E18" s="742"/>
      <c r="F18" s="742"/>
    </row>
    <row r="19" spans="1:6" ht="16.5">
      <c r="A19" s="633" t="s">
        <v>342</v>
      </c>
    </row>
    <row r="20" spans="1:6" ht="16.5">
      <c r="A20" s="633"/>
    </row>
    <row r="21" spans="1:6" ht="16.5">
      <c r="A21" s="743" t="s">
        <v>343</v>
      </c>
      <c r="B21" s="743"/>
      <c r="C21" s="743"/>
      <c r="D21" s="743"/>
      <c r="E21" s="743"/>
      <c r="F21" s="743"/>
    </row>
    <row r="22" spans="1:6" ht="16.5">
      <c r="A22" s="633"/>
    </row>
    <row r="23" spans="1:6" ht="16.5">
      <c r="A23" s="633" t="s">
        <v>344</v>
      </c>
    </row>
    <row r="24" spans="1:6" ht="16.5">
      <c r="A24" s="633"/>
    </row>
    <row r="25" spans="1:6" ht="43.5" customHeight="1">
      <c r="A25" s="739" t="s">
        <v>345</v>
      </c>
      <c r="B25" s="739"/>
      <c r="C25" s="739"/>
      <c r="D25" s="739"/>
      <c r="E25" s="739"/>
      <c r="F25" s="739"/>
    </row>
    <row r="26" spans="1:6" ht="16.5">
      <c r="A26" s="633"/>
    </row>
    <row r="27" spans="1:6" ht="46.5" customHeight="1">
      <c r="A27" s="739" t="s">
        <v>346</v>
      </c>
      <c r="B27" s="739"/>
      <c r="C27" s="739"/>
      <c r="D27" s="739"/>
      <c r="E27" s="739"/>
      <c r="F27" s="739"/>
    </row>
    <row r="28" spans="1:6" ht="16.5">
      <c r="A28" s="633"/>
    </row>
    <row r="29" spans="1:6" ht="42" customHeight="1">
      <c r="A29" s="739" t="s">
        <v>347</v>
      </c>
      <c r="B29" s="739"/>
      <c r="C29" s="739"/>
      <c r="D29" s="739"/>
      <c r="E29" s="739"/>
      <c r="F29" s="739"/>
    </row>
    <row r="30" spans="1:6" ht="16.5">
      <c r="A30" s="633"/>
    </row>
    <row r="31" spans="1:6" ht="15.75" thickBot="1">
      <c r="A31" s="634"/>
    </row>
    <row r="32" spans="1:6" ht="15.75" thickBot="1">
      <c r="A32" s="635" t="s">
        <v>348</v>
      </c>
      <c r="B32" s="635" t="s">
        <v>349</v>
      </c>
      <c r="C32" s="636" t="s">
        <v>350</v>
      </c>
    </row>
    <row r="33" spans="1:6" ht="15.75" thickBot="1">
      <c r="A33" s="637" t="s">
        <v>351</v>
      </c>
      <c r="B33" s="638">
        <v>6375.54</v>
      </c>
      <c r="C33" s="639">
        <v>6384.71</v>
      </c>
    </row>
    <row r="34" spans="1:6" ht="15.75" thickBot="1">
      <c r="A34" s="637" t="s">
        <v>352</v>
      </c>
      <c r="B34" s="640">
        <v>6952.53</v>
      </c>
      <c r="C34" s="639">
        <v>6963.17</v>
      </c>
    </row>
    <row r="35" spans="1:6" ht="16.5">
      <c r="A35" s="633" t="s">
        <v>353</v>
      </c>
    </row>
    <row r="36" spans="1:6" ht="16.5">
      <c r="A36" s="633"/>
    </row>
    <row r="37" spans="1:6" ht="16.5">
      <c r="A37" s="743" t="s">
        <v>354</v>
      </c>
      <c r="B37" s="743"/>
      <c r="C37" s="743"/>
      <c r="D37" s="743"/>
      <c r="E37" s="743"/>
      <c r="F37" s="743"/>
    </row>
    <row r="38" spans="1:6" ht="16.5">
      <c r="A38" s="633" t="s">
        <v>355</v>
      </c>
    </row>
    <row r="39" spans="1:6" ht="16.5">
      <c r="A39" s="633"/>
    </row>
    <row r="40" spans="1:6" ht="16.5">
      <c r="A40" s="633"/>
    </row>
    <row r="41" spans="1:6" ht="36" customHeight="1">
      <c r="A41" s="744" t="s">
        <v>356</v>
      </c>
      <c r="B41" s="744"/>
      <c r="C41" s="744"/>
      <c r="D41" s="744"/>
      <c r="E41" s="744"/>
      <c r="F41" s="744"/>
    </row>
    <row r="42" spans="1:6" ht="16.5">
      <c r="A42" s="629"/>
    </row>
    <row r="43" spans="1:6" ht="16.5">
      <c r="A43" s="629" t="s">
        <v>357</v>
      </c>
    </row>
    <row r="44" spans="1:6" ht="16.5">
      <c r="A44" s="629"/>
    </row>
    <row r="45" spans="1:6" ht="16.5">
      <c r="A45" s="743" t="s">
        <v>358</v>
      </c>
      <c r="B45" s="743"/>
      <c r="C45" s="743"/>
      <c r="D45" s="743"/>
      <c r="E45" s="743"/>
      <c r="F45" s="743"/>
    </row>
    <row r="46" spans="1:6" ht="15">
      <c r="A46" s="634"/>
    </row>
    <row r="47" spans="1:6" ht="15.75" thickBot="1">
      <c r="A47" s="634"/>
    </row>
    <row r="48" spans="1:6" ht="16.5" thickBot="1">
      <c r="A48" s="641" t="s">
        <v>359</v>
      </c>
      <c r="B48" s="642">
        <v>43738</v>
      </c>
      <c r="C48" s="643">
        <v>43373</v>
      </c>
    </row>
    <row r="49" spans="1:3" ht="15.75">
      <c r="A49" s="644" t="s">
        <v>360</v>
      </c>
      <c r="B49" s="645"/>
      <c r="C49" s="646"/>
    </row>
    <row r="50" spans="1:3" ht="15.75" thickBot="1">
      <c r="A50" s="647" t="s">
        <v>361</v>
      </c>
      <c r="B50" s="648">
        <v>102700000</v>
      </c>
      <c r="C50" s="649">
        <v>97700000</v>
      </c>
    </row>
    <row r="51" spans="1:3" ht="16.5" thickBot="1">
      <c r="A51" s="650" t="s">
        <v>362</v>
      </c>
      <c r="B51" s="651">
        <v>102700000</v>
      </c>
      <c r="C51" s="652">
        <v>97700000</v>
      </c>
    </row>
    <row r="52" spans="1:3" ht="15.75">
      <c r="A52" s="653" t="s">
        <v>363</v>
      </c>
      <c r="B52" s="654"/>
      <c r="C52" s="655"/>
    </row>
    <row r="53" spans="1:3" ht="15">
      <c r="A53" s="656" t="s">
        <v>364</v>
      </c>
      <c r="B53" s="657">
        <v>420380894</v>
      </c>
      <c r="C53" s="658">
        <v>275324147</v>
      </c>
    </row>
    <row r="54" spans="1:3" ht="15">
      <c r="A54" s="656" t="s">
        <v>365</v>
      </c>
      <c r="B54" s="657">
        <v>905816385</v>
      </c>
      <c r="C54" s="658">
        <v>455641243</v>
      </c>
    </row>
    <row r="55" spans="1:3" ht="15">
      <c r="A55" s="656" t="s">
        <v>366</v>
      </c>
      <c r="B55" s="657">
        <v>106951640</v>
      </c>
      <c r="C55" s="658">
        <v>258586304</v>
      </c>
    </row>
    <row r="56" spans="1:3" ht="15">
      <c r="A56" s="656" t="s">
        <v>367</v>
      </c>
      <c r="B56" s="657">
        <v>590752500</v>
      </c>
      <c r="C56" s="658">
        <v>264454294</v>
      </c>
    </row>
    <row r="57" spans="1:3" ht="15">
      <c r="A57" s="656" t="s">
        <v>368</v>
      </c>
      <c r="B57" s="657">
        <v>23476694</v>
      </c>
      <c r="C57" s="658">
        <v>23487196</v>
      </c>
    </row>
    <row r="58" spans="1:3" ht="15">
      <c r="A58" s="656" t="s">
        <v>369</v>
      </c>
      <c r="B58" s="657">
        <v>128731652</v>
      </c>
      <c r="C58" s="658">
        <v>48852456</v>
      </c>
    </row>
    <row r="59" spans="1:3" ht="15">
      <c r="A59" s="656" t="s">
        <v>370</v>
      </c>
      <c r="B59" s="657">
        <v>3627462189</v>
      </c>
      <c r="C59" s="658">
        <v>4195177388</v>
      </c>
    </row>
    <row r="60" spans="1:3" ht="15">
      <c r="A60" s="656" t="s">
        <v>371</v>
      </c>
      <c r="B60" s="657">
        <v>696865776</v>
      </c>
      <c r="C60" s="658">
        <v>826139767</v>
      </c>
    </row>
    <row r="61" spans="1:3" ht="15">
      <c r="A61" s="656" t="s">
        <v>372</v>
      </c>
      <c r="B61" s="657">
        <v>13703376</v>
      </c>
      <c r="C61" s="658">
        <v>22265446</v>
      </c>
    </row>
    <row r="62" spans="1:3" ht="15">
      <c r="A62" s="656" t="s">
        <v>373</v>
      </c>
      <c r="B62" s="657">
        <v>87472600</v>
      </c>
      <c r="C62" s="658">
        <v>79642268</v>
      </c>
    </row>
    <row r="63" spans="1:3" ht="15">
      <c r="A63" s="656" t="s">
        <v>374</v>
      </c>
      <c r="B63" s="657">
        <v>370098747</v>
      </c>
      <c r="C63" s="658">
        <v>188800593</v>
      </c>
    </row>
    <row r="64" spans="1:3" ht="15">
      <c r="A64" s="659" t="s">
        <v>375</v>
      </c>
      <c r="B64" s="660">
        <v>232843173</v>
      </c>
      <c r="C64" s="660">
        <v>37532023</v>
      </c>
    </row>
    <row r="65" spans="1:6" ht="15">
      <c r="A65" s="656" t="s">
        <v>376</v>
      </c>
      <c r="B65" s="657">
        <v>96552772</v>
      </c>
      <c r="C65" s="658">
        <v>208863981</v>
      </c>
    </row>
    <row r="66" spans="1:6" ht="15.75" thickBot="1">
      <c r="A66" s="661" t="s">
        <v>377</v>
      </c>
      <c r="B66" s="662">
        <v>0</v>
      </c>
      <c r="C66" s="652">
        <v>18915236</v>
      </c>
    </row>
    <row r="67" spans="1:6" ht="15">
      <c r="A67" s="659" t="s">
        <v>378</v>
      </c>
      <c r="B67" s="660">
        <v>102821605</v>
      </c>
      <c r="C67" s="660">
        <v>33120874</v>
      </c>
    </row>
    <row r="68" spans="1:6" ht="15">
      <c r="A68" s="659" t="s">
        <v>379</v>
      </c>
      <c r="B68" s="660">
        <v>25454981</v>
      </c>
      <c r="C68" s="660">
        <v>44001955</v>
      </c>
    </row>
    <row r="69" spans="1:6" ht="15.75" thickBot="1">
      <c r="A69" s="661" t="s">
        <v>380</v>
      </c>
      <c r="B69" s="662">
        <v>0</v>
      </c>
      <c r="C69" s="652">
        <v>55775377</v>
      </c>
    </row>
    <row r="70" spans="1:6" ht="16.5" thickBot="1">
      <c r="A70" s="650" t="s">
        <v>381</v>
      </c>
      <c r="B70" s="663">
        <v>7429384984</v>
      </c>
      <c r="C70" s="664">
        <v>7036580548</v>
      </c>
    </row>
    <row r="71" spans="1:6" ht="16.5" thickBot="1">
      <c r="A71" s="650" t="s">
        <v>29</v>
      </c>
      <c r="B71" s="663">
        <v>7532084984</v>
      </c>
      <c r="C71" s="664">
        <v>7134280548</v>
      </c>
    </row>
    <row r="72" spans="1:6" ht="15">
      <c r="A72" s="634"/>
    </row>
    <row r="73" spans="1:6" ht="16.5">
      <c r="A73" s="741" t="s">
        <v>382</v>
      </c>
      <c r="B73" s="741"/>
      <c r="C73" s="741"/>
      <c r="D73" s="741"/>
      <c r="E73" s="741"/>
      <c r="F73" s="741"/>
    </row>
    <row r="74" spans="1:6">
      <c r="A74" s="630"/>
    </row>
    <row r="75" spans="1:6">
      <c r="A75" s="630"/>
    </row>
    <row r="76" spans="1:6" ht="43.5" customHeight="1">
      <c r="A76" s="739" t="s">
        <v>383</v>
      </c>
      <c r="B76" s="739"/>
      <c r="C76" s="739"/>
      <c r="D76" s="739"/>
      <c r="E76" s="739"/>
      <c r="F76" s="739"/>
    </row>
    <row r="77" spans="1:6" ht="16.5">
      <c r="A77" s="633"/>
    </row>
    <row r="78" spans="1:6" ht="13.5" thickBot="1">
      <c r="A78" s="630"/>
    </row>
    <row r="79" spans="1:6" ht="16.5" thickBot="1">
      <c r="A79" s="665" t="s">
        <v>359</v>
      </c>
      <c r="B79" s="666">
        <v>43738</v>
      </c>
      <c r="C79" s="667">
        <v>43373</v>
      </c>
    </row>
    <row r="80" spans="1:6" ht="15.75">
      <c r="A80" s="653" t="s">
        <v>384</v>
      </c>
      <c r="B80" s="668"/>
      <c r="C80" s="669"/>
    </row>
    <row r="81" spans="1:3" ht="15">
      <c r="A81" s="656" t="s">
        <v>385</v>
      </c>
      <c r="B81" s="657">
        <v>44298794630</v>
      </c>
      <c r="C81" s="658">
        <v>42408859884</v>
      </c>
    </row>
    <row r="82" spans="1:3" ht="15">
      <c r="A82" s="656" t="s">
        <v>302</v>
      </c>
      <c r="B82" s="657">
        <v>6982279502</v>
      </c>
      <c r="C82" s="658">
        <v>5744904095</v>
      </c>
    </row>
    <row r="83" spans="1:3" ht="15.75" thickBot="1">
      <c r="A83" s="656" t="s">
        <v>386</v>
      </c>
      <c r="B83" s="657">
        <v>-7334219816</v>
      </c>
      <c r="C83" s="658">
        <v>-6407422957</v>
      </c>
    </row>
    <row r="84" spans="1:3" ht="16.5" thickBot="1">
      <c r="A84" s="665" t="s">
        <v>362</v>
      </c>
      <c r="B84" s="670">
        <v>43946854316</v>
      </c>
      <c r="C84" s="671">
        <v>41746341022</v>
      </c>
    </row>
    <row r="85" spans="1:3" ht="15.75">
      <c r="A85" s="653" t="s">
        <v>236</v>
      </c>
      <c r="B85" s="654"/>
      <c r="C85" s="655"/>
    </row>
    <row r="86" spans="1:3" ht="15">
      <c r="A86" s="656" t="s">
        <v>387</v>
      </c>
      <c r="B86" s="657">
        <v>1373268877</v>
      </c>
      <c r="C86" s="658">
        <v>1644508838</v>
      </c>
    </row>
    <row r="87" spans="1:3" ht="15">
      <c r="A87" s="656" t="s">
        <v>388</v>
      </c>
      <c r="B87" s="657">
        <v>41856508</v>
      </c>
      <c r="C87" s="658">
        <v>54134420</v>
      </c>
    </row>
    <row r="88" spans="1:3" ht="15">
      <c r="A88" s="656" t="s">
        <v>389</v>
      </c>
      <c r="B88" s="657">
        <v>351189374</v>
      </c>
      <c r="C88" s="672">
        <v>0</v>
      </c>
    </row>
    <row r="89" spans="1:3" ht="15">
      <c r="A89" s="656" t="s">
        <v>390</v>
      </c>
      <c r="B89" s="657">
        <v>219900628</v>
      </c>
      <c r="C89" s="672">
        <v>0</v>
      </c>
    </row>
    <row r="90" spans="1:3" ht="15">
      <c r="A90" s="656" t="s">
        <v>391</v>
      </c>
      <c r="B90" s="657">
        <v>860681279</v>
      </c>
      <c r="C90" s="658">
        <v>597900869</v>
      </c>
    </row>
    <row r="91" spans="1:3" ht="15">
      <c r="A91" s="656" t="s">
        <v>392</v>
      </c>
      <c r="B91" s="657">
        <v>134536305</v>
      </c>
      <c r="C91" s="658">
        <v>114586762</v>
      </c>
    </row>
    <row r="92" spans="1:3" ht="15">
      <c r="A92" s="656" t="s">
        <v>393</v>
      </c>
      <c r="B92" s="657">
        <v>7102381</v>
      </c>
      <c r="C92" s="658">
        <v>7102381</v>
      </c>
    </row>
    <row r="93" spans="1:3" ht="15">
      <c r="A93" s="656" t="s">
        <v>394</v>
      </c>
      <c r="B93" s="657">
        <v>76535700</v>
      </c>
      <c r="C93" s="658">
        <v>223987599</v>
      </c>
    </row>
    <row r="94" spans="1:3" ht="15">
      <c r="A94" s="656" t="s">
        <v>395</v>
      </c>
      <c r="B94" s="657">
        <v>76147479</v>
      </c>
      <c r="C94" s="658">
        <v>74025799</v>
      </c>
    </row>
    <row r="95" spans="1:3" ht="15">
      <c r="A95" s="656" t="s">
        <v>396</v>
      </c>
      <c r="B95" s="657">
        <v>42500005</v>
      </c>
      <c r="C95" s="658">
        <v>41450001</v>
      </c>
    </row>
    <row r="96" spans="1:3" ht="15.75" thickBot="1">
      <c r="A96" s="656" t="s">
        <v>397</v>
      </c>
      <c r="B96" s="654">
        <v>0</v>
      </c>
      <c r="C96" s="658">
        <v>118028133</v>
      </c>
    </row>
    <row r="97" spans="1:3" ht="16.5" thickBot="1">
      <c r="A97" s="665" t="s">
        <v>362</v>
      </c>
      <c r="B97" s="670">
        <v>3183718536</v>
      </c>
      <c r="C97" s="671">
        <v>2875724802</v>
      </c>
    </row>
    <row r="98" spans="1:3" ht="15.75">
      <c r="A98" s="653" t="s">
        <v>398</v>
      </c>
      <c r="B98" s="656"/>
      <c r="C98" s="655"/>
    </row>
    <row r="99" spans="1:3" ht="15.75" thickBot="1">
      <c r="A99" s="661" t="s">
        <v>385</v>
      </c>
      <c r="B99" s="651">
        <v>4078037609</v>
      </c>
      <c r="C99" s="652">
        <v>5053100472</v>
      </c>
    </row>
    <row r="100" spans="1:3" ht="15">
      <c r="A100" s="656" t="s">
        <v>399</v>
      </c>
      <c r="B100" s="657">
        <v>295908216</v>
      </c>
      <c r="C100" s="658">
        <v>355411125</v>
      </c>
    </row>
    <row r="101" spans="1:3" ht="15">
      <c r="A101" s="656" t="s">
        <v>303</v>
      </c>
      <c r="B101" s="657">
        <v>3037814770</v>
      </c>
      <c r="C101" s="658">
        <v>2550648871</v>
      </c>
    </row>
    <row r="102" spans="1:3" ht="15.75" thickBot="1">
      <c r="A102" s="647" t="s">
        <v>386</v>
      </c>
      <c r="B102" s="657">
        <v>-3795230015</v>
      </c>
      <c r="C102" s="649">
        <v>-3669787522</v>
      </c>
    </row>
    <row r="103" spans="1:3" ht="16.5" thickBot="1">
      <c r="A103" s="673" t="s">
        <v>362</v>
      </c>
      <c r="B103" s="674">
        <v>3616530580</v>
      </c>
      <c r="C103" s="675">
        <v>4289372946</v>
      </c>
    </row>
    <row r="104" spans="1:3" ht="16.5" thickBot="1">
      <c r="A104" s="676"/>
      <c r="B104" s="677">
        <v>0</v>
      </c>
      <c r="C104" s="677"/>
    </row>
    <row r="105" spans="1:3" ht="15.75">
      <c r="A105" s="678" t="s">
        <v>400</v>
      </c>
      <c r="B105" s="679">
        <v>0</v>
      </c>
      <c r="C105" s="680"/>
    </row>
    <row r="106" spans="1:3" ht="15">
      <c r="A106" s="656" t="s">
        <v>401</v>
      </c>
      <c r="B106" s="657">
        <v>234208358</v>
      </c>
      <c r="C106" s="658">
        <v>246375026</v>
      </c>
    </row>
    <row r="107" spans="1:3" ht="15">
      <c r="A107" s="656" t="s">
        <v>402</v>
      </c>
      <c r="B107" s="657">
        <v>294279792</v>
      </c>
      <c r="C107" s="658">
        <v>267413427</v>
      </c>
    </row>
    <row r="108" spans="1:3" ht="15.75" thickBot="1">
      <c r="A108" s="656" t="s">
        <v>403</v>
      </c>
      <c r="B108" s="657">
        <v>1360559171</v>
      </c>
      <c r="C108" s="658">
        <v>1617464453</v>
      </c>
    </row>
    <row r="109" spans="1:3" ht="16.5" thickBot="1">
      <c r="A109" s="681" t="s">
        <v>362</v>
      </c>
      <c r="B109" s="674">
        <v>1889047321</v>
      </c>
      <c r="C109" s="682">
        <v>2131252906</v>
      </c>
    </row>
    <row r="110" spans="1:3" ht="16.5" thickBot="1">
      <c r="A110" s="650" t="s">
        <v>404</v>
      </c>
      <c r="B110" s="683">
        <v>52636150753</v>
      </c>
      <c r="C110" s="675">
        <v>51042691676</v>
      </c>
    </row>
    <row r="111" spans="1:3" ht="16.5">
      <c r="A111" s="629"/>
    </row>
    <row r="112" spans="1:3">
      <c r="A112" s="630"/>
    </row>
    <row r="113" spans="1:6" ht="16.5">
      <c r="A113" s="629" t="s">
        <v>405</v>
      </c>
    </row>
    <row r="114" spans="1:6" ht="16.5">
      <c r="A114" s="742" t="s">
        <v>406</v>
      </c>
      <c r="B114" s="742"/>
      <c r="C114" s="742"/>
      <c r="D114" s="742"/>
      <c r="E114" s="742"/>
      <c r="F114" s="742"/>
    </row>
    <row r="115" spans="1:6" ht="15.75" thickBot="1">
      <c r="A115" s="634"/>
    </row>
    <row r="116" spans="1:6" ht="16.5" thickBot="1">
      <c r="A116" s="685" t="s">
        <v>407</v>
      </c>
      <c r="B116" s="686">
        <v>43738</v>
      </c>
      <c r="C116" s="667">
        <v>43373</v>
      </c>
    </row>
    <row r="117" spans="1:6" ht="15.75">
      <c r="A117" s="687" t="s">
        <v>279</v>
      </c>
      <c r="B117" s="676"/>
      <c r="C117" s="669"/>
    </row>
    <row r="118" spans="1:6" ht="15">
      <c r="A118" s="659" t="s">
        <v>408</v>
      </c>
      <c r="B118" s="688">
        <v>85424665262</v>
      </c>
      <c r="C118" s="658">
        <v>74934848240</v>
      </c>
    </row>
    <row r="119" spans="1:6" ht="15">
      <c r="A119" s="659" t="s">
        <v>409</v>
      </c>
      <c r="B119" s="688">
        <v>-4271233263</v>
      </c>
      <c r="C119" s="658">
        <v>-3746742412</v>
      </c>
    </row>
    <row r="120" spans="1:6" ht="15">
      <c r="A120" s="659" t="s">
        <v>410</v>
      </c>
      <c r="B120" s="688">
        <v>5364184653</v>
      </c>
      <c r="C120" s="658">
        <v>2514007325</v>
      </c>
    </row>
    <row r="121" spans="1:6" ht="15.75" thickBot="1">
      <c r="A121" s="659" t="s">
        <v>411</v>
      </c>
      <c r="B121" s="688">
        <v>12955314351</v>
      </c>
      <c r="C121" s="658">
        <v>11702222028</v>
      </c>
    </row>
    <row r="122" spans="1:6" ht="16.5" thickBot="1">
      <c r="A122" s="681" t="s">
        <v>78</v>
      </c>
      <c r="B122" s="670">
        <v>99472931003</v>
      </c>
      <c r="C122" s="671">
        <v>85404335180</v>
      </c>
    </row>
    <row r="123" spans="1:6" ht="14.25">
      <c r="A123" s="689"/>
    </row>
    <row r="124" spans="1:6" ht="16.5">
      <c r="A124" s="629" t="s">
        <v>412</v>
      </c>
    </row>
    <row r="125" spans="1:6" ht="16.5">
      <c r="A125" s="633"/>
    </row>
    <row r="126" spans="1:6" ht="16.5">
      <c r="A126" s="633"/>
    </row>
    <row r="127" spans="1:6" ht="15.75" thickBot="1">
      <c r="A127" s="634"/>
    </row>
    <row r="128" spans="1:6" ht="16.5" thickBot="1">
      <c r="A128" s="665" t="s">
        <v>359</v>
      </c>
      <c r="B128" s="666">
        <v>43738</v>
      </c>
      <c r="C128" s="667">
        <v>43373</v>
      </c>
    </row>
    <row r="129" spans="1:6" ht="15.75">
      <c r="A129" s="653" t="s">
        <v>413</v>
      </c>
      <c r="B129" s="668"/>
      <c r="C129" s="669"/>
    </row>
    <row r="130" spans="1:6" ht="15">
      <c r="A130" s="656" t="s">
        <v>414</v>
      </c>
      <c r="B130" s="657">
        <v>14120000000</v>
      </c>
      <c r="C130" s="658">
        <v>6000000000</v>
      </c>
    </row>
    <row r="131" spans="1:6" ht="15">
      <c r="A131" s="656" t="s">
        <v>415</v>
      </c>
      <c r="B131" s="654">
        <v>0</v>
      </c>
      <c r="C131" s="658">
        <v>1060000000</v>
      </c>
    </row>
    <row r="132" spans="1:6" ht="15">
      <c r="A132" s="656" t="s">
        <v>416</v>
      </c>
      <c r="B132" s="657">
        <v>13074507445</v>
      </c>
      <c r="C132" s="658">
        <v>3014281169</v>
      </c>
    </row>
    <row r="133" spans="1:6" ht="15">
      <c r="A133" s="656" t="s">
        <v>417</v>
      </c>
      <c r="B133" s="654">
        <v>0</v>
      </c>
      <c r="C133" s="658">
        <v>3549894225</v>
      </c>
    </row>
    <row r="134" spans="1:6" ht="15">
      <c r="A134" s="656" t="s">
        <v>418</v>
      </c>
      <c r="B134" s="657">
        <v>2200000000</v>
      </c>
      <c r="C134" s="672">
        <v>0</v>
      </c>
    </row>
    <row r="135" spans="1:6" ht="15">
      <c r="A135" s="656" t="s">
        <v>419</v>
      </c>
      <c r="B135" s="657">
        <v>1394181429</v>
      </c>
      <c r="C135" s="658">
        <v>467060655</v>
      </c>
    </row>
    <row r="136" spans="1:6" ht="15.75" thickBot="1">
      <c r="A136" s="647" t="s">
        <v>420</v>
      </c>
      <c r="B136" s="648">
        <v>-768408628</v>
      </c>
      <c r="C136" s="649">
        <v>-276274197</v>
      </c>
    </row>
    <row r="137" spans="1:6" ht="16.5" thickBot="1">
      <c r="A137" s="673" t="s">
        <v>421</v>
      </c>
      <c r="B137" s="683">
        <v>30020280246</v>
      </c>
      <c r="C137" s="675">
        <v>13814961852</v>
      </c>
    </row>
    <row r="138" spans="1:6" ht="16.5" thickBot="1">
      <c r="A138" s="650" t="s">
        <v>422</v>
      </c>
      <c r="B138" s="663">
        <v>30020280246</v>
      </c>
      <c r="C138" s="664">
        <v>13814961852</v>
      </c>
    </row>
    <row r="139" spans="1:6" ht="15.75">
      <c r="A139" s="684"/>
    </row>
    <row r="140" spans="1:6" ht="16.5">
      <c r="A140" s="633"/>
    </row>
    <row r="141" spans="1:6" ht="16.5">
      <c r="A141" s="633"/>
    </row>
    <row r="142" spans="1:6" ht="16.5">
      <c r="A142" s="629" t="s">
        <v>423</v>
      </c>
    </row>
    <row r="143" spans="1:6" ht="16.5">
      <c r="A143" s="742" t="s">
        <v>424</v>
      </c>
      <c r="B143" s="742"/>
      <c r="C143" s="742"/>
      <c r="D143" s="742"/>
      <c r="E143" s="742"/>
      <c r="F143" s="742"/>
    </row>
    <row r="144" spans="1:6" ht="16.5">
      <c r="A144" s="633"/>
    </row>
    <row r="145" spans="1:6" ht="16.5">
      <c r="A145" s="633"/>
    </row>
    <row r="146" spans="1:6" ht="15.75" thickBot="1">
      <c r="A146" s="690"/>
    </row>
    <row r="147" spans="1:6" ht="16.5" thickBot="1">
      <c r="A147" s="665" t="s">
        <v>359</v>
      </c>
      <c r="B147" s="666">
        <v>43738</v>
      </c>
      <c r="C147" s="667">
        <v>43373</v>
      </c>
    </row>
    <row r="148" spans="1:6" ht="15">
      <c r="A148" s="656" t="s">
        <v>425</v>
      </c>
      <c r="B148" s="657">
        <v>2019619099</v>
      </c>
      <c r="C148" s="658">
        <v>1245403077</v>
      </c>
    </row>
    <row r="149" spans="1:6" ht="15">
      <c r="A149" s="656" t="s">
        <v>426</v>
      </c>
      <c r="B149" s="657">
        <v>14832240579</v>
      </c>
      <c r="C149" s="658">
        <v>12042678759</v>
      </c>
    </row>
    <row r="150" spans="1:6" ht="15.75" thickBot="1">
      <c r="A150" s="656" t="s">
        <v>427</v>
      </c>
      <c r="B150" s="651">
        <v>1725545715</v>
      </c>
      <c r="C150" s="652">
        <v>4564158024</v>
      </c>
    </row>
    <row r="151" spans="1:6" ht="16.5" thickBot="1">
      <c r="A151" s="665" t="s">
        <v>428</v>
      </c>
      <c r="B151" s="663">
        <v>18577405394</v>
      </c>
      <c r="C151" s="664">
        <v>17852239860</v>
      </c>
    </row>
    <row r="152" spans="1:6">
      <c r="A152" s="630"/>
    </row>
    <row r="153" spans="1:6" ht="15">
      <c r="A153" s="690"/>
    </row>
    <row r="154" spans="1:6" ht="15">
      <c r="A154" s="690"/>
    </row>
    <row r="155" spans="1:6" ht="16.5">
      <c r="A155" s="629" t="s">
        <v>429</v>
      </c>
    </row>
    <row r="156" spans="1:6" ht="16.5">
      <c r="A156" s="743" t="s">
        <v>430</v>
      </c>
      <c r="B156" s="743"/>
      <c r="C156" s="743"/>
      <c r="D156" s="743"/>
      <c r="E156" s="743"/>
      <c r="F156" s="743"/>
    </row>
    <row r="157" spans="1:6" ht="16.5">
      <c r="A157" s="633"/>
    </row>
    <row r="158" spans="1:6" ht="17.25" thickBot="1">
      <c r="A158" s="633"/>
    </row>
    <row r="159" spans="1:6" ht="16.5" thickBot="1">
      <c r="A159" s="691" t="s">
        <v>431</v>
      </c>
      <c r="B159" s="666">
        <v>43738</v>
      </c>
      <c r="C159" s="692" t="s">
        <v>260</v>
      </c>
      <c r="D159" s="666">
        <v>43373</v>
      </c>
      <c r="E159" s="693" t="s">
        <v>260</v>
      </c>
    </row>
    <row r="160" spans="1:6" ht="15">
      <c r="A160" s="659" t="s">
        <v>432</v>
      </c>
      <c r="B160" s="660">
        <v>48952115972</v>
      </c>
      <c r="C160" s="694">
        <v>33.81</v>
      </c>
      <c r="D160" s="660">
        <v>59655444263</v>
      </c>
      <c r="E160" s="694">
        <v>41.92</v>
      </c>
    </row>
    <row r="161" spans="1:5" ht="15">
      <c r="A161" s="659" t="s">
        <v>433</v>
      </c>
      <c r="B161" s="660">
        <v>16233823710</v>
      </c>
      <c r="C161" s="694">
        <v>11.21</v>
      </c>
      <c r="D161" s="660">
        <v>16799355829</v>
      </c>
      <c r="E161" s="694">
        <v>11.8</v>
      </c>
    </row>
    <row r="162" spans="1:5" ht="15">
      <c r="A162" s="659" t="s">
        <v>434</v>
      </c>
      <c r="B162" s="660">
        <v>11044828989</v>
      </c>
      <c r="C162" s="694">
        <v>7.63</v>
      </c>
      <c r="D162" s="660">
        <v>12885104838</v>
      </c>
      <c r="E162" s="694">
        <v>9.0500000000000007</v>
      </c>
    </row>
    <row r="163" spans="1:5" ht="15">
      <c r="A163" s="659" t="s">
        <v>435</v>
      </c>
      <c r="B163" s="660">
        <v>10571594635</v>
      </c>
      <c r="C163" s="694">
        <v>7.3</v>
      </c>
      <c r="D163" s="660">
        <v>8687131921</v>
      </c>
      <c r="E163" s="694">
        <v>6.1</v>
      </c>
    </row>
    <row r="164" spans="1:5" ht="15">
      <c r="A164" s="659" t="s">
        <v>436</v>
      </c>
      <c r="B164" s="660">
        <v>9455723511</v>
      </c>
      <c r="C164" s="694">
        <v>6.53</v>
      </c>
      <c r="D164" s="660">
        <v>7228455762</v>
      </c>
      <c r="E164" s="694">
        <v>5.08</v>
      </c>
    </row>
    <row r="165" spans="1:5" ht="15">
      <c r="A165" s="659" t="s">
        <v>437</v>
      </c>
      <c r="B165" s="660">
        <v>4430061765</v>
      </c>
      <c r="C165" s="694">
        <v>3.06</v>
      </c>
      <c r="D165" s="660">
        <v>5525645182</v>
      </c>
      <c r="E165" s="694">
        <v>3.88</v>
      </c>
    </row>
    <row r="166" spans="1:5" ht="15">
      <c r="A166" s="659" t="s">
        <v>438</v>
      </c>
      <c r="B166" s="660">
        <v>3436666831</v>
      </c>
      <c r="C166" s="694">
        <v>2.37</v>
      </c>
      <c r="D166" s="660">
        <v>4012586324</v>
      </c>
      <c r="E166" s="694">
        <v>2.82</v>
      </c>
    </row>
    <row r="167" spans="1:5" ht="15">
      <c r="A167" s="659" t="s">
        <v>439</v>
      </c>
      <c r="B167" s="660">
        <v>5303793828</v>
      </c>
      <c r="C167" s="694">
        <v>3.66</v>
      </c>
      <c r="D167" s="660">
        <v>5421746788</v>
      </c>
      <c r="E167" s="694">
        <v>3.81</v>
      </c>
    </row>
    <row r="168" spans="1:5" ht="15">
      <c r="A168" s="659" t="s">
        <v>440</v>
      </c>
      <c r="B168" s="660">
        <v>4362764031</v>
      </c>
      <c r="C168" s="694">
        <v>3.01</v>
      </c>
      <c r="D168" s="660">
        <v>5688194734</v>
      </c>
      <c r="E168" s="694">
        <v>4</v>
      </c>
    </row>
    <row r="169" spans="1:5" ht="15">
      <c r="A169" s="659" t="s">
        <v>441</v>
      </c>
      <c r="B169" s="660">
        <v>2964225869</v>
      </c>
      <c r="C169" s="694">
        <v>2.0499999999999998</v>
      </c>
      <c r="D169" s="660">
        <v>3629817326</v>
      </c>
      <c r="E169" s="694">
        <v>2.5499999999999998</v>
      </c>
    </row>
    <row r="170" spans="1:5" ht="15">
      <c r="A170" s="659" t="s">
        <v>442</v>
      </c>
      <c r="B170" s="660">
        <v>4012498574</v>
      </c>
      <c r="C170" s="694">
        <v>2.77</v>
      </c>
      <c r="D170" s="660">
        <v>3945379906</v>
      </c>
      <c r="E170" s="694">
        <v>2.77</v>
      </c>
    </row>
    <row r="171" spans="1:5" ht="15">
      <c r="A171" s="659" t="s">
        <v>443</v>
      </c>
      <c r="B171" s="660">
        <v>20245719167</v>
      </c>
      <c r="C171" s="694">
        <v>13.98</v>
      </c>
      <c r="D171" s="660">
        <v>4314236870</v>
      </c>
      <c r="E171" s="694">
        <v>3.03</v>
      </c>
    </row>
    <row r="172" spans="1:5" ht="15">
      <c r="A172" s="659" t="s">
        <v>444</v>
      </c>
      <c r="B172" s="660">
        <v>3722145274</v>
      </c>
      <c r="C172" s="694">
        <v>2.57</v>
      </c>
      <c r="D172" s="660">
        <v>2867463763</v>
      </c>
      <c r="E172" s="694">
        <v>2.0099999999999998</v>
      </c>
    </row>
    <row r="173" spans="1:5" ht="15">
      <c r="A173" s="695" t="s">
        <v>445</v>
      </c>
      <c r="B173" s="654">
        <v>0</v>
      </c>
      <c r="C173" s="696">
        <v>0</v>
      </c>
      <c r="D173" s="657">
        <v>1657459095</v>
      </c>
      <c r="E173" s="697">
        <v>1.1599999999999999</v>
      </c>
    </row>
    <row r="174" spans="1:5" ht="15">
      <c r="A174" s="659" t="s">
        <v>446</v>
      </c>
      <c r="B174" s="698">
        <v>0</v>
      </c>
      <c r="C174" s="694">
        <v>0</v>
      </c>
      <c r="D174" s="698">
        <v>0</v>
      </c>
      <c r="E174" s="694">
        <v>0</v>
      </c>
    </row>
    <row r="175" spans="1:5" ht="15.75" thickBot="1">
      <c r="A175" s="659" t="s">
        <v>447</v>
      </c>
      <c r="B175" s="698">
        <v>0</v>
      </c>
      <c r="C175" s="694">
        <v>0</v>
      </c>
      <c r="D175" s="698">
        <v>0</v>
      </c>
      <c r="E175" s="694">
        <v>0</v>
      </c>
    </row>
    <row r="176" spans="1:5" ht="16.5" thickBot="1">
      <c r="A176" s="699" t="s">
        <v>448</v>
      </c>
      <c r="B176" s="700">
        <v>144735962156</v>
      </c>
      <c r="C176" s="701">
        <v>99.98</v>
      </c>
      <c r="D176" s="700">
        <v>142318022601</v>
      </c>
      <c r="E176" s="702">
        <v>100</v>
      </c>
    </row>
    <row r="177" spans="1:5" ht="16.5" thickBot="1">
      <c r="A177" s="703" t="s">
        <v>449</v>
      </c>
      <c r="B177" s="704">
        <v>35341758</v>
      </c>
      <c r="C177" s="701">
        <v>0.02</v>
      </c>
      <c r="D177" s="705">
        <v>0</v>
      </c>
      <c r="E177" s="702">
        <v>0</v>
      </c>
    </row>
    <row r="178" spans="1:5" ht="16.5" thickBot="1">
      <c r="A178" s="706" t="s">
        <v>450</v>
      </c>
      <c r="B178" s="707">
        <v>144771303914</v>
      </c>
      <c r="C178" s="708">
        <v>100</v>
      </c>
      <c r="D178" s="707">
        <v>142318022601</v>
      </c>
      <c r="E178" s="709">
        <v>100</v>
      </c>
    </row>
    <row r="179" spans="1:5">
      <c r="A179" s="632"/>
    </row>
    <row r="180" spans="1:5" ht="16.5">
      <c r="A180" s="629" t="s">
        <v>451</v>
      </c>
    </row>
    <row r="181" spans="1:5">
      <c r="A181" s="630"/>
    </row>
    <row r="182" spans="1:5" ht="16.5">
      <c r="A182" s="631" t="s">
        <v>452</v>
      </c>
    </row>
    <row r="183" spans="1:5" ht="16.5">
      <c r="A183" s="631"/>
    </row>
    <row r="184" spans="1:5" ht="17.25" thickBot="1">
      <c r="A184" s="633"/>
    </row>
    <row r="185" spans="1:5" ht="16.5" thickBot="1">
      <c r="A185" s="691" t="s">
        <v>359</v>
      </c>
      <c r="B185" s="710">
        <v>43738</v>
      </c>
      <c r="C185" s="711">
        <v>43373</v>
      </c>
    </row>
    <row r="186" spans="1:5" ht="15">
      <c r="A186" s="695" t="s">
        <v>453</v>
      </c>
      <c r="B186" s="657">
        <v>5410533477</v>
      </c>
      <c r="C186" s="712">
        <v>6060866222</v>
      </c>
    </row>
    <row r="187" spans="1:5" ht="15">
      <c r="A187" s="659" t="s">
        <v>454</v>
      </c>
      <c r="B187" s="698">
        <v>0</v>
      </c>
      <c r="C187" s="660">
        <v>833636775</v>
      </c>
    </row>
    <row r="188" spans="1:5" ht="15">
      <c r="A188" s="659" t="s">
        <v>455</v>
      </c>
      <c r="B188" s="660">
        <v>557178392</v>
      </c>
      <c r="C188" s="660">
        <v>341633968</v>
      </c>
    </row>
    <row r="189" spans="1:5" ht="15">
      <c r="A189" s="695" t="s">
        <v>456</v>
      </c>
      <c r="B189" s="657">
        <v>484058516</v>
      </c>
      <c r="C189" s="712">
        <v>264208585</v>
      </c>
    </row>
    <row r="190" spans="1:5" ht="15">
      <c r="A190" s="695" t="s">
        <v>457</v>
      </c>
      <c r="B190" s="657">
        <v>272758096</v>
      </c>
      <c r="C190" s="712">
        <v>237371307</v>
      </c>
    </row>
    <row r="191" spans="1:5" ht="15">
      <c r="A191" s="695" t="s">
        <v>458</v>
      </c>
      <c r="B191" s="657">
        <v>254538045</v>
      </c>
      <c r="C191" s="712">
        <v>51378519</v>
      </c>
    </row>
    <row r="192" spans="1:5" ht="15">
      <c r="A192" s="695" t="s">
        <v>459</v>
      </c>
      <c r="B192" s="657">
        <v>2368956</v>
      </c>
      <c r="C192" s="712">
        <v>2343998</v>
      </c>
    </row>
    <row r="193" spans="1:6" ht="15">
      <c r="A193" s="695" t="s">
        <v>460</v>
      </c>
      <c r="B193" s="657">
        <v>25174123</v>
      </c>
      <c r="C193" s="713">
        <v>0</v>
      </c>
    </row>
    <row r="194" spans="1:6" ht="15">
      <c r="A194" s="695" t="s">
        <v>461</v>
      </c>
      <c r="B194" s="657">
        <v>288800910</v>
      </c>
      <c r="C194" s="713">
        <v>0</v>
      </c>
    </row>
    <row r="195" spans="1:6" ht="15.75" thickBot="1">
      <c r="A195" s="695" t="s">
        <v>462</v>
      </c>
      <c r="B195" s="657">
        <v>3430635</v>
      </c>
      <c r="C195" s="713">
        <v>0</v>
      </c>
    </row>
    <row r="196" spans="1:6" ht="16.5" thickBot="1">
      <c r="A196" s="706" t="s">
        <v>428</v>
      </c>
      <c r="B196" s="707">
        <v>7298841150</v>
      </c>
      <c r="C196" s="714">
        <v>7791439374</v>
      </c>
    </row>
    <row r="197" spans="1:6" ht="16.5">
      <c r="A197" s="629"/>
    </row>
    <row r="198" spans="1:6" ht="16.5">
      <c r="A198" s="629" t="s">
        <v>463</v>
      </c>
    </row>
    <row r="199" spans="1:6" ht="16.5">
      <c r="A199" s="633"/>
    </row>
    <row r="200" spans="1:6" ht="16.5">
      <c r="A200" s="742" t="s">
        <v>464</v>
      </c>
      <c r="B200" s="742"/>
      <c r="C200" s="742"/>
      <c r="D200" s="742"/>
      <c r="E200" s="742"/>
      <c r="F200" s="742"/>
    </row>
    <row r="201" spans="1:6" ht="16.5">
      <c r="A201" s="633"/>
    </row>
    <row r="202" spans="1:6" ht="15.75" thickBot="1">
      <c r="A202" s="634"/>
    </row>
    <row r="203" spans="1:6" ht="16.5" thickBot="1">
      <c r="A203" s="665" t="s">
        <v>465</v>
      </c>
      <c r="B203" s="666">
        <v>43738</v>
      </c>
      <c r="C203" s="715" t="s">
        <v>260</v>
      </c>
      <c r="D203" s="666">
        <v>43373</v>
      </c>
      <c r="E203" s="716" t="s">
        <v>260</v>
      </c>
    </row>
    <row r="204" spans="1:6" ht="15">
      <c r="A204" s="656" t="s">
        <v>432</v>
      </c>
      <c r="B204" s="657">
        <v>42473152294</v>
      </c>
      <c r="C204" s="654">
        <v>42.84</v>
      </c>
      <c r="D204" s="657">
        <v>51317914638</v>
      </c>
      <c r="E204" s="672">
        <v>52.24</v>
      </c>
    </row>
    <row r="205" spans="1:6" ht="15">
      <c r="A205" s="656" t="s">
        <v>433</v>
      </c>
      <c r="B205" s="657">
        <v>8869512968</v>
      </c>
      <c r="C205" s="654">
        <v>8.9499999999999993</v>
      </c>
      <c r="D205" s="657">
        <v>9197432874</v>
      </c>
      <c r="E205" s="672">
        <v>9.36</v>
      </c>
    </row>
    <row r="206" spans="1:6" ht="15">
      <c r="A206" s="656" t="s">
        <v>434</v>
      </c>
      <c r="B206" s="657">
        <v>7582544564</v>
      </c>
      <c r="C206" s="654">
        <v>7.65</v>
      </c>
      <c r="D206" s="657">
        <v>8055819927</v>
      </c>
      <c r="E206" s="672">
        <v>8.1999999999999993</v>
      </c>
    </row>
    <row r="207" spans="1:6" ht="15">
      <c r="A207" s="656" t="s">
        <v>435</v>
      </c>
      <c r="B207" s="657">
        <v>5461181391</v>
      </c>
      <c r="C207" s="654">
        <v>5.51</v>
      </c>
      <c r="D207" s="657">
        <v>5002017506</v>
      </c>
      <c r="E207" s="672">
        <v>5.09</v>
      </c>
    </row>
    <row r="208" spans="1:6" ht="15.75" thickBot="1">
      <c r="A208" s="661" t="s">
        <v>436</v>
      </c>
      <c r="B208" s="651">
        <v>5885373359</v>
      </c>
      <c r="C208" s="662">
        <v>5.94</v>
      </c>
      <c r="D208" s="651">
        <v>4690441877</v>
      </c>
      <c r="E208" s="717">
        <v>4.7699999999999996</v>
      </c>
    </row>
    <row r="209" spans="1:6" ht="15">
      <c r="A209" s="656" t="s">
        <v>438</v>
      </c>
      <c r="B209" s="657">
        <v>1921978981</v>
      </c>
      <c r="C209" s="654">
        <v>1.94</v>
      </c>
      <c r="D209" s="657">
        <v>2290240041</v>
      </c>
      <c r="E209" s="672">
        <v>2.33</v>
      </c>
    </row>
    <row r="210" spans="1:6" ht="15">
      <c r="A210" s="656" t="s">
        <v>437</v>
      </c>
      <c r="B210" s="657">
        <v>1657202137</v>
      </c>
      <c r="C210" s="654">
        <v>1.67</v>
      </c>
      <c r="D210" s="657">
        <v>2463081144</v>
      </c>
      <c r="E210" s="672">
        <v>2.5099999999999998</v>
      </c>
    </row>
    <row r="211" spans="1:6" ht="15">
      <c r="A211" s="656" t="s">
        <v>441</v>
      </c>
      <c r="B211" s="657">
        <v>2027269291</v>
      </c>
      <c r="C211" s="654">
        <v>2.04</v>
      </c>
      <c r="D211" s="657">
        <v>2354981896</v>
      </c>
      <c r="E211" s="672">
        <v>2.4</v>
      </c>
    </row>
    <row r="212" spans="1:6" ht="15">
      <c r="A212" s="659" t="s">
        <v>440</v>
      </c>
      <c r="B212" s="660">
        <v>2292278187</v>
      </c>
      <c r="C212" s="698">
        <v>2.31</v>
      </c>
      <c r="D212" s="660">
        <v>2852118787</v>
      </c>
      <c r="E212" s="698">
        <v>2.9</v>
      </c>
    </row>
    <row r="213" spans="1:6" ht="15">
      <c r="A213" s="656" t="s">
        <v>439</v>
      </c>
      <c r="B213" s="657">
        <v>2262631870</v>
      </c>
      <c r="C213" s="654">
        <v>2.2799999999999998</v>
      </c>
      <c r="D213" s="657">
        <v>2561095624</v>
      </c>
      <c r="E213" s="672">
        <v>2.61</v>
      </c>
    </row>
    <row r="214" spans="1:6" ht="15">
      <c r="A214" s="656" t="s">
        <v>466</v>
      </c>
      <c r="B214" s="657">
        <v>14723998514</v>
      </c>
      <c r="C214" s="654">
        <v>14.85</v>
      </c>
      <c r="D214" s="657">
        <v>3209762820</v>
      </c>
      <c r="E214" s="672">
        <v>3.27</v>
      </c>
    </row>
    <row r="215" spans="1:6" ht="15">
      <c r="A215" s="659" t="s">
        <v>442</v>
      </c>
      <c r="B215" s="660">
        <v>1940313914</v>
      </c>
      <c r="C215" s="698">
        <v>1.96</v>
      </c>
      <c r="D215" s="660">
        <v>1728083143</v>
      </c>
      <c r="E215" s="698">
        <v>1.76</v>
      </c>
    </row>
    <row r="216" spans="1:6" ht="15">
      <c r="A216" s="656" t="s">
        <v>444</v>
      </c>
      <c r="B216" s="657">
        <v>2036041608</v>
      </c>
      <c r="C216" s="654">
        <v>2.0499999999999998</v>
      </c>
      <c r="D216" s="657">
        <v>1685875048</v>
      </c>
      <c r="E216" s="672">
        <v>1.72</v>
      </c>
    </row>
    <row r="217" spans="1:6" ht="15.75" thickBot="1">
      <c r="A217" s="647" t="s">
        <v>445</v>
      </c>
      <c r="B217" s="718">
        <v>0</v>
      </c>
      <c r="C217" s="718">
        <v>0</v>
      </c>
      <c r="D217" s="648">
        <v>830665275</v>
      </c>
      <c r="E217" s="719">
        <v>0.85</v>
      </c>
    </row>
    <row r="218" spans="1:6" ht="16.5" thickBot="1">
      <c r="A218" s="650" t="s">
        <v>428</v>
      </c>
      <c r="B218" s="663">
        <v>99133479078</v>
      </c>
      <c r="C218" s="720">
        <v>100</v>
      </c>
      <c r="D218" s="663">
        <v>98239530600</v>
      </c>
      <c r="E218" s="721">
        <v>100</v>
      </c>
    </row>
    <row r="219" spans="1:6">
      <c r="A219" s="632"/>
    </row>
    <row r="220" spans="1:6" ht="16.5">
      <c r="A220" s="629" t="s">
        <v>467</v>
      </c>
    </row>
    <row r="221" spans="1:6" ht="16.5">
      <c r="A221" s="633"/>
    </row>
    <row r="222" spans="1:6" ht="16.5">
      <c r="A222" s="742" t="s">
        <v>468</v>
      </c>
      <c r="B222" s="742"/>
      <c r="C222" s="742"/>
      <c r="D222" s="742"/>
      <c r="E222" s="742"/>
      <c r="F222" s="742"/>
    </row>
    <row r="223" spans="1:6" ht="16.5">
      <c r="A223" s="633"/>
    </row>
    <row r="224" spans="1:6" ht="17.25" thickBot="1">
      <c r="A224" s="633"/>
    </row>
    <row r="225" spans="1:3" ht="16.5" thickBot="1">
      <c r="A225" s="665" t="s">
        <v>359</v>
      </c>
      <c r="B225" s="666">
        <v>43738</v>
      </c>
      <c r="C225" s="667">
        <v>43373</v>
      </c>
    </row>
    <row r="226" spans="1:3" ht="15">
      <c r="A226" s="656" t="s">
        <v>469</v>
      </c>
      <c r="B226" s="657">
        <v>2945987777</v>
      </c>
      <c r="C226" s="658">
        <v>3908814008</v>
      </c>
    </row>
    <row r="227" spans="1:3" ht="15">
      <c r="A227" s="656" t="s">
        <v>470</v>
      </c>
      <c r="B227" s="657">
        <v>147953</v>
      </c>
      <c r="C227" s="672">
        <v>0</v>
      </c>
    </row>
    <row r="228" spans="1:3" ht="15">
      <c r="A228" s="656" t="s">
        <v>471</v>
      </c>
      <c r="B228" s="657">
        <v>1659741</v>
      </c>
      <c r="C228" s="658">
        <v>4438484</v>
      </c>
    </row>
    <row r="229" spans="1:3" ht="15.75" thickBot="1">
      <c r="A229" s="656" t="s">
        <v>472</v>
      </c>
      <c r="B229" s="657">
        <v>161719296</v>
      </c>
      <c r="C229" s="658">
        <v>9850836</v>
      </c>
    </row>
    <row r="230" spans="1:3" ht="16.5" thickBot="1">
      <c r="A230" s="665" t="s">
        <v>78</v>
      </c>
      <c r="B230" s="670">
        <v>3109514767</v>
      </c>
      <c r="C230" s="671">
        <v>3923103328</v>
      </c>
    </row>
    <row r="231" spans="1:3">
      <c r="A231" s="632"/>
    </row>
    <row r="232" spans="1:3" ht="15">
      <c r="A232" s="634"/>
    </row>
    <row r="233" spans="1:3" ht="15">
      <c r="A233" s="634"/>
    </row>
    <row r="234" spans="1:3" ht="15">
      <c r="A234" s="634"/>
    </row>
    <row r="235" spans="1:3" ht="15">
      <c r="A235" s="634"/>
    </row>
    <row r="236" spans="1:3" ht="15">
      <c r="A236" s="634"/>
    </row>
  </sheetData>
  <mergeCells count="23">
    <mergeCell ref="A222:F222"/>
    <mergeCell ref="A18:F18"/>
    <mergeCell ref="A21:F21"/>
    <mergeCell ref="A25:F25"/>
    <mergeCell ref="A27:F27"/>
    <mergeCell ref="A29:F29"/>
    <mergeCell ref="A37:F37"/>
    <mergeCell ref="A76:F76"/>
    <mergeCell ref="A114:F114"/>
    <mergeCell ref="A143:F143"/>
    <mergeCell ref="A156:F156"/>
    <mergeCell ref="A200:F200"/>
    <mergeCell ref="A41:F41"/>
    <mergeCell ref="A45:F45"/>
    <mergeCell ref="A73:F73"/>
    <mergeCell ref="A11:F11"/>
    <mergeCell ref="A13:F13"/>
    <mergeCell ref="B1:D1"/>
    <mergeCell ref="B2:D2"/>
    <mergeCell ref="A9:F9"/>
    <mergeCell ref="A5:F5"/>
    <mergeCell ref="A7:F7"/>
    <mergeCell ref="A3:F3"/>
  </mergeCells>
  <pageMargins left="0.7" right="0.7" top="0.75" bottom="0.75" header="0.3" footer="0.3"/>
  <pageSetup paperSize="14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Z86"/>
  <sheetViews>
    <sheetView zoomScaleNormal="100" workbookViewId="0">
      <selection activeCell="A2" sqref="A2:K49"/>
    </sheetView>
  </sheetViews>
  <sheetFormatPr baseColWidth="10" defaultColWidth="14.85546875" defaultRowHeight="12.75"/>
  <cols>
    <col min="1" max="1" width="37.85546875" style="401" customWidth="1"/>
    <col min="2" max="2" width="19.7109375" style="401" customWidth="1"/>
    <col min="3" max="4" width="17.5703125" style="401" customWidth="1"/>
    <col min="5" max="5" width="13.85546875" style="401" customWidth="1"/>
    <col min="6" max="6" width="19.140625" style="401" customWidth="1"/>
    <col min="7" max="7" width="15.7109375" style="401" customWidth="1"/>
    <col min="8" max="8" width="19" style="401" customWidth="1"/>
    <col min="9" max="9" width="19.140625" style="401" customWidth="1"/>
    <col min="10" max="10" width="17.28515625" style="401" customWidth="1"/>
    <col min="11" max="11" width="21" style="401" customWidth="1"/>
    <col min="12" max="12" width="19.5703125" style="401" customWidth="1"/>
    <col min="13" max="13" width="17.7109375" style="401" customWidth="1"/>
    <col min="14" max="16384" width="14.85546875" style="401"/>
  </cols>
  <sheetData>
    <row r="3" spans="1:11">
      <c r="A3" s="400"/>
    </row>
    <row r="7" spans="1:11">
      <c r="A7" s="317"/>
      <c r="B7" s="318"/>
      <c r="C7" s="318"/>
      <c r="D7" s="318"/>
      <c r="E7" s="318"/>
      <c r="F7" s="318"/>
      <c r="G7" s="318"/>
      <c r="H7" s="318"/>
      <c r="I7" s="318"/>
      <c r="J7" s="318"/>
      <c r="K7" s="318"/>
    </row>
    <row r="8" spans="1:11">
      <c r="A8" s="318"/>
      <c r="B8" s="318"/>
      <c r="C8" s="318"/>
      <c r="D8" s="318"/>
      <c r="E8" s="318"/>
      <c r="F8" s="318"/>
      <c r="G8" s="318"/>
      <c r="H8" s="318"/>
      <c r="I8" s="318"/>
      <c r="J8" s="318"/>
      <c r="K8" s="318"/>
    </row>
    <row r="9" spans="1:11" s="319" customFormat="1">
      <c r="A9" s="747" t="s">
        <v>0</v>
      </c>
      <c r="B9" s="747"/>
      <c r="C9" s="747"/>
      <c r="D9" s="747"/>
      <c r="E9" s="747"/>
      <c r="F9" s="747"/>
      <c r="G9" s="747"/>
      <c r="H9" s="747"/>
      <c r="I9" s="747"/>
      <c r="J9" s="747"/>
      <c r="K9" s="747"/>
    </row>
    <row r="10" spans="1:11" ht="15.75" customHeight="1">
      <c r="A10" s="748" t="s">
        <v>318</v>
      </c>
      <c r="B10" s="749"/>
      <c r="C10" s="749"/>
      <c r="D10" s="749"/>
      <c r="E10" s="749"/>
      <c r="F10" s="749"/>
      <c r="G10" s="749"/>
      <c r="H10" s="749"/>
      <c r="I10" s="749"/>
      <c r="J10" s="749"/>
      <c r="K10" s="749"/>
    </row>
    <row r="11" spans="1:11" ht="15.75" customHeight="1">
      <c r="A11" s="749" t="s">
        <v>1</v>
      </c>
      <c r="B11" s="749"/>
      <c r="C11" s="749"/>
      <c r="D11" s="749"/>
      <c r="E11" s="749"/>
      <c r="F11" s="749"/>
      <c r="G11" s="749"/>
      <c r="H11" s="749"/>
      <c r="I11" s="749"/>
      <c r="J11" s="749"/>
      <c r="K11" s="749"/>
    </row>
    <row r="12" spans="1:11" ht="15.75" customHeight="1">
      <c r="A12" s="402"/>
      <c r="B12" s="402"/>
      <c r="C12" s="402"/>
      <c r="D12" s="402"/>
      <c r="E12" s="402"/>
      <c r="F12" s="402"/>
      <c r="G12" s="402"/>
      <c r="H12" s="402"/>
      <c r="I12" s="402"/>
      <c r="J12" s="402"/>
      <c r="K12" s="402"/>
    </row>
    <row r="13" spans="1:11">
      <c r="A13" s="747" t="s">
        <v>55</v>
      </c>
      <c r="B13" s="747"/>
      <c r="C13" s="747"/>
      <c r="D13" s="747"/>
      <c r="E13" s="747"/>
      <c r="F13" s="747"/>
      <c r="G13" s="747"/>
      <c r="H13" s="747"/>
      <c r="I13" s="747"/>
      <c r="J13" s="747"/>
      <c r="K13" s="747"/>
    </row>
    <row r="14" spans="1:11" ht="9" customHeight="1">
      <c r="A14" s="403"/>
      <c r="B14" s="403"/>
      <c r="C14" s="403"/>
      <c r="D14" s="403"/>
      <c r="E14" s="403"/>
      <c r="F14" s="403"/>
      <c r="G14" s="403"/>
      <c r="H14" s="403"/>
      <c r="I14" s="403"/>
    </row>
    <row r="15" spans="1:11" ht="23.25" customHeight="1">
      <c r="A15" s="746" t="s">
        <v>56</v>
      </c>
      <c r="B15" s="750" t="s">
        <v>57</v>
      </c>
      <c r="C15" s="750"/>
      <c r="D15" s="750"/>
      <c r="E15" s="750"/>
      <c r="F15" s="750"/>
      <c r="G15" s="746" t="s">
        <v>58</v>
      </c>
      <c r="H15" s="746"/>
      <c r="I15" s="746"/>
      <c r="J15" s="746"/>
      <c r="K15" s="745" t="s">
        <v>59</v>
      </c>
    </row>
    <row r="16" spans="1:11" ht="12.75" customHeight="1">
      <c r="A16" s="746"/>
      <c r="B16" s="745" t="s">
        <v>60</v>
      </c>
      <c r="C16" s="746" t="s">
        <v>61</v>
      </c>
      <c r="D16" s="746" t="s">
        <v>62</v>
      </c>
      <c r="E16" s="751" t="s">
        <v>63</v>
      </c>
      <c r="F16" s="745" t="s">
        <v>64</v>
      </c>
      <c r="G16" s="745" t="s">
        <v>60</v>
      </c>
      <c r="H16" s="746" t="s">
        <v>61</v>
      </c>
      <c r="I16" s="746" t="s">
        <v>62</v>
      </c>
      <c r="J16" s="745" t="s">
        <v>64</v>
      </c>
      <c r="K16" s="745"/>
    </row>
    <row r="17" spans="1:13" ht="9.75" customHeight="1">
      <c r="A17" s="746"/>
      <c r="B17" s="745"/>
      <c r="C17" s="746"/>
      <c r="D17" s="746"/>
      <c r="E17" s="752"/>
      <c r="F17" s="745"/>
      <c r="G17" s="745"/>
      <c r="H17" s="746"/>
      <c r="I17" s="746"/>
      <c r="J17" s="745"/>
      <c r="K17" s="745"/>
    </row>
    <row r="18" spans="1:13" ht="8.25" customHeight="1">
      <c r="A18" s="746"/>
      <c r="B18" s="745"/>
      <c r="C18" s="746"/>
      <c r="D18" s="746"/>
      <c r="E18" s="753"/>
      <c r="F18" s="745"/>
      <c r="G18" s="745"/>
      <c r="H18" s="746"/>
      <c r="I18" s="746"/>
      <c r="J18" s="745"/>
      <c r="K18" s="745"/>
    </row>
    <row r="19" spans="1:13" ht="12.75" customHeight="1">
      <c r="A19" s="404"/>
      <c r="B19" s="404"/>
      <c r="C19" s="404"/>
      <c r="D19" s="404"/>
      <c r="E19" s="404"/>
      <c r="F19" s="404"/>
      <c r="G19" s="404"/>
      <c r="H19" s="404"/>
      <c r="I19" s="404"/>
      <c r="J19" s="404"/>
      <c r="K19" s="404"/>
    </row>
    <row r="20" spans="1:13" ht="12.75" customHeight="1">
      <c r="A20" s="320" t="s">
        <v>65</v>
      </c>
      <c r="B20" s="405"/>
      <c r="C20" s="406"/>
      <c r="D20" s="406"/>
      <c r="E20" s="406"/>
      <c r="F20" s="405"/>
      <c r="G20" s="405"/>
      <c r="H20" s="405"/>
      <c r="I20" s="406"/>
      <c r="J20" s="405"/>
      <c r="K20" s="405"/>
      <c r="M20" s="407"/>
    </row>
    <row r="21" spans="1:13">
      <c r="A21" s="408"/>
      <c r="B21" s="405"/>
      <c r="C21" s="405"/>
      <c r="D21" s="405"/>
      <c r="E21" s="405"/>
      <c r="F21" s="405"/>
      <c r="G21" s="405"/>
      <c r="H21" s="405"/>
      <c r="I21" s="405"/>
      <c r="J21" s="405"/>
      <c r="K21" s="405"/>
      <c r="M21" s="407"/>
    </row>
    <row r="22" spans="1:13">
      <c r="A22" s="408" t="s">
        <v>66</v>
      </c>
      <c r="B22" s="409">
        <v>16645923795</v>
      </c>
      <c r="C22" s="409">
        <v>0</v>
      </c>
      <c r="D22" s="409">
        <v>0</v>
      </c>
      <c r="E22" s="410">
        <v>0</v>
      </c>
      <c r="F22" s="409">
        <f t="shared" ref="F22:F30" si="0">SUM(B22+C22-D22+E22)</f>
        <v>16645923795</v>
      </c>
      <c r="G22" s="409">
        <v>4794870298</v>
      </c>
      <c r="H22" s="409">
        <f>286770878+66377592</f>
        <v>353148470</v>
      </c>
      <c r="I22" s="411">
        <v>0</v>
      </c>
      <c r="J22" s="409">
        <f>SUM(G22+H22-I22)</f>
        <v>5148018768</v>
      </c>
      <c r="K22" s="409">
        <f t="shared" ref="K22:K30" si="1">+F22-J22</f>
        <v>11497905027</v>
      </c>
      <c r="L22" s="412"/>
      <c r="M22" s="407"/>
    </row>
    <row r="23" spans="1:13">
      <c r="A23" s="408" t="s">
        <v>67</v>
      </c>
      <c r="B23" s="409">
        <v>2360862963</v>
      </c>
      <c r="C23" s="409">
        <v>0</v>
      </c>
      <c r="D23" s="409">
        <v>0</v>
      </c>
      <c r="E23" s="410">
        <v>0</v>
      </c>
      <c r="F23" s="409">
        <f t="shared" si="0"/>
        <v>2360862963</v>
      </c>
      <c r="G23" s="409">
        <v>1868467892</v>
      </c>
      <c r="H23" s="409">
        <f>84872934+18946827+8352306</f>
        <v>112172067</v>
      </c>
      <c r="I23" s="411">
        <v>0</v>
      </c>
      <c r="J23" s="409">
        <f t="shared" ref="J23:J30" si="2">SUM(G23+H23-I23)</f>
        <v>1980639959</v>
      </c>
      <c r="K23" s="409">
        <f t="shared" si="1"/>
        <v>380223004</v>
      </c>
      <c r="L23" s="412"/>
      <c r="M23" s="407"/>
    </row>
    <row r="24" spans="1:13">
      <c r="A24" s="408" t="s">
        <v>68</v>
      </c>
      <c r="B24" s="409">
        <v>2931848825</v>
      </c>
      <c r="C24" s="409">
        <v>58943953</v>
      </c>
      <c r="D24" s="409">
        <v>0</v>
      </c>
      <c r="E24" s="410">
        <v>0</v>
      </c>
      <c r="F24" s="409">
        <f t="shared" si="0"/>
        <v>2990792778</v>
      </c>
      <c r="G24" s="409">
        <v>1712473486</v>
      </c>
      <c r="H24" s="409">
        <f>163883223+30876399</f>
        <v>194759622</v>
      </c>
      <c r="I24" s="411">
        <v>0</v>
      </c>
      <c r="J24" s="409">
        <f t="shared" si="2"/>
        <v>1907233108</v>
      </c>
      <c r="K24" s="409">
        <f t="shared" si="1"/>
        <v>1083559670</v>
      </c>
      <c r="L24" s="412"/>
      <c r="M24" s="407"/>
    </row>
    <row r="25" spans="1:13">
      <c r="A25" s="408" t="s">
        <v>69</v>
      </c>
      <c r="B25" s="409">
        <v>748498607</v>
      </c>
      <c r="C25" s="409">
        <f>2050000+915458</f>
        <v>2965458</v>
      </c>
      <c r="D25" s="409">
        <v>0</v>
      </c>
      <c r="E25" s="410">
        <v>0</v>
      </c>
      <c r="F25" s="409">
        <f t="shared" si="0"/>
        <v>751464065</v>
      </c>
      <c r="G25" s="409">
        <v>597043240</v>
      </c>
      <c r="H25" s="409">
        <f>2613617+42429539</f>
        <v>45043156</v>
      </c>
      <c r="I25" s="411">
        <v>0</v>
      </c>
      <c r="J25" s="409">
        <f t="shared" si="2"/>
        <v>642086396</v>
      </c>
      <c r="K25" s="409">
        <f t="shared" si="1"/>
        <v>109377669</v>
      </c>
      <c r="L25" s="412"/>
      <c r="M25" s="407"/>
    </row>
    <row r="26" spans="1:13">
      <c r="A26" s="408" t="s">
        <v>70</v>
      </c>
      <c r="B26" s="409">
        <v>4241833117</v>
      </c>
      <c r="C26" s="409">
        <f>61540427+14757891</f>
        <v>76298318</v>
      </c>
      <c r="D26" s="409">
        <v>15069620</v>
      </c>
      <c r="E26" s="410">
        <v>0</v>
      </c>
      <c r="F26" s="409">
        <f t="shared" si="0"/>
        <v>4303061815</v>
      </c>
      <c r="G26" s="409">
        <v>2843052393</v>
      </c>
      <c r="H26" s="409">
        <f>206593279+20927900</f>
        <v>227521179</v>
      </c>
      <c r="I26" s="409">
        <v>0</v>
      </c>
      <c r="J26" s="409">
        <f t="shared" si="2"/>
        <v>3070573572</v>
      </c>
      <c r="K26" s="409">
        <f t="shared" si="1"/>
        <v>1232488243</v>
      </c>
      <c r="L26" s="412"/>
      <c r="M26" s="407"/>
    </row>
    <row r="27" spans="1:13">
      <c r="A27" s="408" t="s">
        <v>71</v>
      </c>
      <c r="B27" s="409">
        <v>2783424082</v>
      </c>
      <c r="C27" s="409">
        <v>195337768</v>
      </c>
      <c r="D27" s="409">
        <v>81284578</v>
      </c>
      <c r="E27" s="410">
        <v>0</v>
      </c>
      <c r="F27" s="409">
        <f t="shared" si="0"/>
        <v>2897477272</v>
      </c>
      <c r="G27" s="409">
        <v>2582849154</v>
      </c>
      <c r="H27" s="409">
        <f>81858768+4031002</f>
        <v>85889770</v>
      </c>
      <c r="I27" s="411">
        <v>48719341</v>
      </c>
      <c r="J27" s="409">
        <f t="shared" si="2"/>
        <v>2620019583</v>
      </c>
      <c r="K27" s="409">
        <f t="shared" si="1"/>
        <v>277457689</v>
      </c>
      <c r="L27" s="412"/>
      <c r="M27" s="407"/>
    </row>
    <row r="28" spans="1:13">
      <c r="A28" s="408" t="s">
        <v>72</v>
      </c>
      <c r="B28" s="409">
        <v>8767954182</v>
      </c>
      <c r="C28" s="409">
        <v>475578274</v>
      </c>
      <c r="D28" s="409">
        <v>1112954593</v>
      </c>
      <c r="E28" s="410">
        <v>0</v>
      </c>
      <c r="F28" s="409">
        <f t="shared" si="0"/>
        <v>8130577863</v>
      </c>
      <c r="G28" s="409">
        <v>5668463157</v>
      </c>
      <c r="H28" s="409">
        <v>854848235</v>
      </c>
      <c r="I28" s="411">
        <v>890679575</v>
      </c>
      <c r="J28" s="409">
        <f t="shared" si="2"/>
        <v>5632631817</v>
      </c>
      <c r="K28" s="409">
        <f t="shared" si="1"/>
        <v>2497946046</v>
      </c>
      <c r="L28" s="412"/>
      <c r="M28" s="407"/>
    </row>
    <row r="29" spans="1:13">
      <c r="A29" s="408" t="s">
        <v>73</v>
      </c>
      <c r="B29" s="409">
        <v>2002025740</v>
      </c>
      <c r="C29" s="409">
        <v>106995091</v>
      </c>
      <c r="D29" s="409">
        <v>0</v>
      </c>
      <c r="E29" s="410">
        <v>0</v>
      </c>
      <c r="F29" s="409">
        <f t="shared" si="0"/>
        <v>2109020831</v>
      </c>
      <c r="G29" s="409">
        <v>1093241563</v>
      </c>
      <c r="H29" s="409">
        <v>217769421</v>
      </c>
      <c r="I29" s="411">
        <v>0</v>
      </c>
      <c r="J29" s="409">
        <f t="shared" si="2"/>
        <v>1311010984</v>
      </c>
      <c r="K29" s="409">
        <f t="shared" si="1"/>
        <v>798009847</v>
      </c>
      <c r="L29" s="412"/>
      <c r="M29" s="407"/>
    </row>
    <row r="30" spans="1:13">
      <c r="A30" s="413" t="s">
        <v>74</v>
      </c>
      <c r="B30" s="409">
        <v>78949636</v>
      </c>
      <c r="C30" s="409">
        <v>21509091</v>
      </c>
      <c r="D30" s="409">
        <v>100458727</v>
      </c>
      <c r="E30" s="411">
        <v>0</v>
      </c>
      <c r="F30" s="409">
        <f t="shared" si="0"/>
        <v>0</v>
      </c>
      <c r="G30" s="409">
        <v>0</v>
      </c>
      <c r="H30" s="409">
        <v>0</v>
      </c>
      <c r="I30" s="411">
        <v>0</v>
      </c>
      <c r="J30" s="409">
        <f t="shared" si="2"/>
        <v>0</v>
      </c>
      <c r="K30" s="409">
        <f t="shared" si="1"/>
        <v>0</v>
      </c>
      <c r="L30" s="412"/>
      <c r="M30" s="407"/>
    </row>
    <row r="31" spans="1:13" s="416" customFormat="1" ht="23.1" customHeight="1">
      <c r="A31" s="414" t="s">
        <v>75</v>
      </c>
      <c r="B31" s="415">
        <f t="shared" ref="B31:K31" si="3">SUM(B22:B30)</f>
        <v>40561320947</v>
      </c>
      <c r="C31" s="415">
        <f t="shared" si="3"/>
        <v>937627953</v>
      </c>
      <c r="D31" s="415">
        <f t="shared" si="3"/>
        <v>1309767518</v>
      </c>
      <c r="E31" s="415">
        <f t="shared" si="3"/>
        <v>0</v>
      </c>
      <c r="F31" s="415">
        <f t="shared" si="3"/>
        <v>40189181382</v>
      </c>
      <c r="G31" s="415">
        <f t="shared" si="3"/>
        <v>21160461183</v>
      </c>
      <c r="H31" s="415">
        <f t="shared" si="3"/>
        <v>2091151920</v>
      </c>
      <c r="I31" s="415">
        <f t="shared" si="3"/>
        <v>939398916</v>
      </c>
      <c r="J31" s="415">
        <f t="shared" si="3"/>
        <v>22312214187</v>
      </c>
      <c r="K31" s="415">
        <f t="shared" si="3"/>
        <v>17876967195</v>
      </c>
      <c r="M31" s="417"/>
    </row>
    <row r="32" spans="1:13">
      <c r="A32" s="404"/>
      <c r="B32" s="418"/>
      <c r="C32" s="419"/>
      <c r="D32" s="419"/>
      <c r="E32" s="420"/>
      <c r="F32" s="419"/>
      <c r="G32" s="418"/>
      <c r="H32" s="419"/>
      <c r="I32" s="419"/>
      <c r="J32" s="420"/>
      <c r="K32" s="419"/>
      <c r="M32" s="407"/>
    </row>
    <row r="33" spans="1:26">
      <c r="A33" s="320" t="s">
        <v>76</v>
      </c>
      <c r="B33" s="421"/>
      <c r="C33" s="409"/>
      <c r="D33" s="409"/>
      <c r="E33" s="422"/>
      <c r="F33" s="409"/>
      <c r="G33" s="421"/>
      <c r="H33" s="409"/>
      <c r="I33" s="409"/>
      <c r="J33" s="422"/>
      <c r="K33" s="409"/>
      <c r="M33" s="407"/>
    </row>
    <row r="34" spans="1:26">
      <c r="A34" s="423" t="s">
        <v>77</v>
      </c>
      <c r="B34" s="421">
        <v>24352206591</v>
      </c>
      <c r="C34" s="409">
        <v>0</v>
      </c>
      <c r="D34" s="409">
        <v>0</v>
      </c>
      <c r="E34" s="424">
        <v>0</v>
      </c>
      <c r="F34" s="409">
        <f>SUM(B34+C34-D34+E34)</f>
        <v>24352206591</v>
      </c>
      <c r="G34" s="421">
        <v>0</v>
      </c>
      <c r="H34" s="409">
        <v>0</v>
      </c>
      <c r="I34" s="409">
        <v>0</v>
      </c>
      <c r="J34" s="425">
        <f>SUM(G34+H34-I34)</f>
        <v>0</v>
      </c>
      <c r="K34" s="409">
        <f>+F34-J34</f>
        <v>24352206591</v>
      </c>
      <c r="M34" s="407"/>
    </row>
    <row r="35" spans="1:26" s="416" customFormat="1" ht="23.1" customHeight="1">
      <c r="A35" s="426" t="s">
        <v>78</v>
      </c>
      <c r="B35" s="427">
        <f t="shared" ref="B35:K35" si="4">SUM(B34:B34)</f>
        <v>24352206591</v>
      </c>
      <c r="C35" s="427">
        <f t="shared" si="4"/>
        <v>0</v>
      </c>
      <c r="D35" s="427">
        <f t="shared" si="4"/>
        <v>0</v>
      </c>
      <c r="E35" s="427">
        <f t="shared" si="4"/>
        <v>0</v>
      </c>
      <c r="F35" s="427">
        <f t="shared" si="4"/>
        <v>24352206591</v>
      </c>
      <c r="G35" s="427">
        <f t="shared" si="4"/>
        <v>0</v>
      </c>
      <c r="H35" s="427">
        <f t="shared" si="4"/>
        <v>0</v>
      </c>
      <c r="I35" s="427">
        <f t="shared" si="4"/>
        <v>0</v>
      </c>
      <c r="J35" s="427">
        <f t="shared" si="4"/>
        <v>0</v>
      </c>
      <c r="K35" s="427">
        <f t="shared" si="4"/>
        <v>24352206591</v>
      </c>
      <c r="M35" s="417"/>
    </row>
    <row r="36" spans="1:26" s="416" customFormat="1" ht="23.1" customHeight="1">
      <c r="A36" s="443" t="s">
        <v>323</v>
      </c>
      <c r="B36" s="415">
        <f>SUM(B31+B35)</f>
        <v>64913527538</v>
      </c>
      <c r="C36" s="415">
        <f t="shared" ref="C36:I36" si="5">+C31+C35</f>
        <v>937627953</v>
      </c>
      <c r="D36" s="415">
        <f t="shared" si="5"/>
        <v>1309767518</v>
      </c>
      <c r="E36" s="415">
        <f t="shared" si="5"/>
        <v>0</v>
      </c>
      <c r="F36" s="428">
        <f>B36+C36-D36+E36</f>
        <v>64541387973</v>
      </c>
      <c r="G36" s="415">
        <f t="shared" si="5"/>
        <v>21160461183</v>
      </c>
      <c r="H36" s="415">
        <f t="shared" si="5"/>
        <v>2091151920</v>
      </c>
      <c r="I36" s="415">
        <f t="shared" si="5"/>
        <v>939398916</v>
      </c>
      <c r="J36" s="415">
        <f>SUM(G36+H36-I36)</f>
        <v>22312214187</v>
      </c>
      <c r="K36" s="415">
        <f>+K31+K35</f>
        <v>42229173786</v>
      </c>
      <c r="M36" s="417"/>
    </row>
    <row r="37" spans="1:26" s="416" customFormat="1" ht="23.1" customHeight="1">
      <c r="A37" s="443" t="s">
        <v>308</v>
      </c>
      <c r="B37" s="415">
        <v>56593618179</v>
      </c>
      <c r="C37" s="415">
        <v>5301483320</v>
      </c>
      <c r="D37" s="415">
        <v>705263376</v>
      </c>
      <c r="E37" s="415">
        <v>2068344</v>
      </c>
      <c r="F37" s="428">
        <v>61191906467</v>
      </c>
      <c r="G37" s="415">
        <v>19271742973</v>
      </c>
      <c r="H37" s="415">
        <v>1989862891</v>
      </c>
      <c r="I37" s="415">
        <v>294112167</v>
      </c>
      <c r="J37" s="415">
        <v>20967493697</v>
      </c>
      <c r="K37" s="415">
        <v>40224412770</v>
      </c>
      <c r="M37" s="417"/>
    </row>
    <row r="38" spans="1:26">
      <c r="A38" s="429"/>
      <c r="B38" s="430"/>
      <c r="C38" s="430"/>
      <c r="D38" s="430"/>
      <c r="E38" s="430"/>
      <c r="F38" s="430"/>
      <c r="G38" s="430"/>
      <c r="H38" s="430"/>
      <c r="I38" s="430"/>
      <c r="J38" s="430"/>
      <c r="K38" s="430"/>
      <c r="M38" s="407"/>
    </row>
    <row r="39" spans="1:26" s="434" customFormat="1">
      <c r="A39" s="431" t="s">
        <v>4</v>
      </c>
      <c r="B39" s="321"/>
      <c r="C39" s="340"/>
      <c r="D39" s="432"/>
      <c r="E39" s="432"/>
      <c r="F39" s="432"/>
      <c r="G39" s="432"/>
      <c r="H39" s="432"/>
      <c r="I39" s="432"/>
      <c r="J39" s="433"/>
      <c r="K39" s="433"/>
      <c r="L39" s="401"/>
      <c r="M39" s="407"/>
      <c r="N39" s="401"/>
      <c r="O39" s="401"/>
      <c r="P39" s="401"/>
      <c r="Q39" s="401"/>
      <c r="R39" s="401"/>
      <c r="S39" s="401"/>
      <c r="T39" s="401"/>
      <c r="U39" s="401"/>
      <c r="V39" s="401"/>
      <c r="W39" s="401"/>
      <c r="X39" s="401"/>
      <c r="Y39" s="401"/>
      <c r="Z39" s="401"/>
    </row>
    <row r="40" spans="1:26" s="434" customFormat="1">
      <c r="B40" s="432"/>
      <c r="C40" s="432"/>
      <c r="D40" s="432"/>
      <c r="E40" s="432"/>
      <c r="F40" s="432"/>
      <c r="G40" s="432"/>
      <c r="H40" s="432"/>
      <c r="I40" s="432"/>
      <c r="J40" s="433"/>
      <c r="K40" s="433"/>
      <c r="L40" s="432"/>
      <c r="M40" s="432"/>
    </row>
    <row r="41" spans="1:26" s="434" customFormat="1">
      <c r="B41" s="432"/>
      <c r="C41" s="432"/>
      <c r="D41" s="432"/>
      <c r="E41" s="432"/>
      <c r="F41" s="432"/>
      <c r="G41" s="432"/>
      <c r="H41" s="432"/>
      <c r="I41" s="432"/>
      <c r="J41" s="433"/>
      <c r="K41" s="433"/>
      <c r="L41" s="432"/>
      <c r="M41" s="432"/>
    </row>
    <row r="42" spans="1:26" s="434" customFormat="1">
      <c r="B42" s="432"/>
      <c r="C42" s="432"/>
      <c r="D42" s="432"/>
      <c r="E42" s="432"/>
      <c r="F42" s="432"/>
      <c r="G42" s="432"/>
      <c r="H42" s="432"/>
      <c r="I42" s="432"/>
      <c r="J42" s="433"/>
      <c r="K42" s="433"/>
      <c r="L42" s="432"/>
      <c r="M42" s="432"/>
    </row>
    <row r="43" spans="1:26" s="434" customFormat="1">
      <c r="B43" s="432"/>
      <c r="C43" s="432"/>
      <c r="D43" s="432"/>
      <c r="E43" s="432"/>
      <c r="F43" s="432"/>
      <c r="G43" s="432"/>
      <c r="H43" s="432"/>
      <c r="I43" s="432"/>
      <c r="J43" s="433"/>
      <c r="K43" s="433"/>
      <c r="L43" s="432"/>
      <c r="M43" s="432"/>
    </row>
    <row r="44" spans="1:26" s="434" customFormat="1">
      <c r="B44" s="432"/>
      <c r="C44" s="432"/>
      <c r="D44" s="432"/>
      <c r="E44" s="432"/>
      <c r="F44" s="432"/>
      <c r="G44" s="432"/>
      <c r="H44" s="432"/>
      <c r="I44" s="432"/>
      <c r="J44" s="433"/>
      <c r="K44" s="433"/>
      <c r="L44" s="432"/>
      <c r="M44" s="432"/>
    </row>
    <row r="45" spans="1:26" s="434" customFormat="1">
      <c r="B45" s="432"/>
      <c r="C45" s="432"/>
      <c r="D45" s="432"/>
      <c r="E45" s="432"/>
      <c r="F45" s="432"/>
      <c r="G45" s="432"/>
      <c r="H45" s="432"/>
      <c r="I45" s="432"/>
      <c r="J45" s="433"/>
      <c r="K45" s="433"/>
      <c r="L45" s="432"/>
      <c r="M45" s="432"/>
    </row>
    <row r="46" spans="1:26" ht="15" customHeight="1">
      <c r="A46" s="435"/>
      <c r="C46" s="435" t="s">
        <v>79</v>
      </c>
      <c r="D46" s="500"/>
      <c r="F46" s="594" t="s">
        <v>312</v>
      </c>
      <c r="G46" s="436"/>
      <c r="I46" s="437" t="s">
        <v>263</v>
      </c>
      <c r="J46" s="438"/>
      <c r="K46" s="439"/>
    </row>
    <row r="47" spans="1:26" ht="15" customHeight="1">
      <c r="A47" s="435"/>
      <c r="C47" s="435" t="s">
        <v>80</v>
      </c>
      <c r="D47" s="500"/>
      <c r="F47" s="490" t="s">
        <v>295</v>
      </c>
      <c r="G47" s="436"/>
      <c r="I47" s="437" t="s">
        <v>5</v>
      </c>
      <c r="J47" s="438"/>
      <c r="K47" s="440"/>
    </row>
    <row r="48" spans="1:26" ht="15" customHeight="1">
      <c r="A48" s="434"/>
      <c r="C48" s="500"/>
      <c r="D48" s="500"/>
      <c r="F48" s="594" t="s">
        <v>313</v>
      </c>
      <c r="G48" s="434"/>
      <c r="H48" s="434"/>
      <c r="I48" s="434"/>
      <c r="J48" s="433"/>
      <c r="K48" s="440"/>
    </row>
    <row r="49" spans="1:12" ht="15" customHeight="1">
      <c r="A49" s="441"/>
      <c r="B49" s="432"/>
      <c r="C49" s="432"/>
      <c r="D49" s="442"/>
      <c r="E49" s="442"/>
      <c r="F49" s="442"/>
      <c r="G49" s="442"/>
      <c r="H49" s="442"/>
      <c r="I49" s="442"/>
      <c r="J49" s="438"/>
      <c r="K49" s="440"/>
    </row>
    <row r="50" spans="1:12">
      <c r="B50" s="412"/>
      <c r="C50" s="412"/>
      <c r="D50" s="412"/>
      <c r="E50" s="412"/>
      <c r="I50" s="412"/>
      <c r="J50" s="412"/>
      <c r="K50" s="433"/>
      <c r="L50" s="412"/>
    </row>
    <row r="51" spans="1:12">
      <c r="B51" s="412"/>
      <c r="C51" s="412"/>
      <c r="D51" s="412"/>
      <c r="E51" s="412"/>
      <c r="F51" s="412"/>
      <c r="I51" s="412"/>
      <c r="J51" s="412"/>
      <c r="K51" s="433"/>
      <c r="L51" s="412"/>
    </row>
    <row r="52" spans="1:12">
      <c r="B52" s="412"/>
      <c r="C52" s="412"/>
      <c r="D52" s="412"/>
      <c r="E52" s="412"/>
      <c r="F52" s="412"/>
      <c r="I52" s="412"/>
      <c r="J52" s="412"/>
      <c r="K52" s="433"/>
      <c r="L52" s="412"/>
    </row>
    <row r="53" spans="1:12">
      <c r="B53" s="412"/>
      <c r="C53" s="412"/>
      <c r="D53" s="412"/>
      <c r="E53" s="412"/>
      <c r="F53" s="412"/>
      <c r="I53" s="412"/>
      <c r="J53" s="412"/>
      <c r="K53" s="433"/>
      <c r="L53" s="412"/>
    </row>
    <row r="54" spans="1:12">
      <c r="B54" s="412"/>
      <c r="C54" s="412"/>
      <c r="D54" s="412"/>
      <c r="E54" s="412"/>
      <c r="F54" s="412"/>
      <c r="I54" s="412"/>
      <c r="J54" s="412"/>
      <c r="K54" s="433"/>
      <c r="L54" s="412"/>
    </row>
    <row r="55" spans="1:12">
      <c r="B55" s="412"/>
      <c r="C55" s="412"/>
      <c r="D55" s="412"/>
      <c r="E55" s="412"/>
      <c r="F55" s="412"/>
      <c r="I55" s="412"/>
      <c r="J55" s="412"/>
      <c r="K55" s="433"/>
      <c r="L55" s="412"/>
    </row>
    <row r="56" spans="1:12">
      <c r="B56" s="412"/>
      <c r="C56" s="412"/>
      <c r="D56" s="412"/>
      <c r="E56" s="412"/>
      <c r="F56" s="412"/>
      <c r="I56" s="412"/>
      <c r="J56" s="412"/>
      <c r="K56" s="433"/>
      <c r="L56" s="412"/>
    </row>
    <row r="57" spans="1:12">
      <c r="B57" s="412"/>
      <c r="C57" s="412"/>
      <c r="D57" s="412"/>
      <c r="E57" s="412"/>
      <c r="F57" s="412"/>
      <c r="I57" s="412"/>
      <c r="J57" s="412"/>
      <c r="K57" s="433"/>
      <c r="L57" s="412"/>
    </row>
    <row r="58" spans="1:12">
      <c r="B58" s="412"/>
      <c r="C58" s="412"/>
      <c r="D58" s="412"/>
      <c r="E58" s="412"/>
      <c r="F58" s="412"/>
      <c r="I58" s="412"/>
      <c r="J58" s="412"/>
      <c r="K58" s="412"/>
      <c r="L58" s="412"/>
    </row>
    <row r="59" spans="1:12">
      <c r="B59" s="412"/>
      <c r="C59" s="412"/>
      <c r="D59" s="412"/>
      <c r="E59" s="412"/>
      <c r="F59" s="412"/>
      <c r="I59" s="412"/>
      <c r="J59" s="412"/>
      <c r="K59" s="412"/>
      <c r="L59" s="412"/>
    </row>
    <row r="60" spans="1:12">
      <c r="B60" s="412"/>
      <c r="C60" s="412"/>
      <c r="D60" s="412"/>
      <c r="E60" s="412"/>
      <c r="F60" s="412"/>
      <c r="I60" s="412"/>
      <c r="J60" s="412"/>
      <c r="K60" s="412"/>
      <c r="L60" s="412"/>
    </row>
    <row r="61" spans="1:12">
      <c r="B61" s="412"/>
      <c r="C61" s="412"/>
      <c r="D61" s="412"/>
      <c r="E61" s="412"/>
      <c r="F61" s="412"/>
      <c r="I61" s="412"/>
      <c r="J61" s="412"/>
      <c r="K61" s="412"/>
      <c r="L61" s="412"/>
    </row>
    <row r="62" spans="1:12">
      <c r="B62" s="412"/>
      <c r="C62" s="412"/>
      <c r="D62" s="412"/>
      <c r="E62" s="412"/>
      <c r="F62" s="412"/>
      <c r="I62" s="412"/>
      <c r="J62" s="412"/>
      <c r="K62" s="412"/>
      <c r="L62" s="412"/>
    </row>
    <row r="63" spans="1:12">
      <c r="B63" s="412"/>
      <c r="C63" s="412"/>
      <c r="D63" s="412"/>
      <c r="E63" s="412"/>
      <c r="F63" s="412"/>
      <c r="I63" s="412"/>
      <c r="J63" s="412"/>
      <c r="K63" s="412"/>
      <c r="L63" s="412"/>
    </row>
    <row r="64" spans="1:12">
      <c r="B64" s="412"/>
      <c r="C64" s="412"/>
      <c r="D64" s="412"/>
      <c r="E64" s="412"/>
      <c r="F64" s="412"/>
      <c r="I64" s="412"/>
      <c r="J64" s="412"/>
      <c r="K64" s="412"/>
      <c r="L64" s="412"/>
    </row>
    <row r="65" spans="2:12">
      <c r="B65" s="412"/>
      <c r="C65" s="412"/>
      <c r="D65" s="412"/>
      <c r="E65" s="412"/>
      <c r="F65" s="412"/>
      <c r="I65" s="412"/>
      <c r="J65" s="412"/>
      <c r="K65" s="412"/>
      <c r="L65" s="412"/>
    </row>
    <row r="66" spans="2:12">
      <c r="B66" s="412"/>
      <c r="C66" s="412"/>
      <c r="D66" s="412"/>
      <c r="E66" s="412"/>
      <c r="I66" s="412"/>
      <c r="J66" s="412"/>
      <c r="K66" s="412"/>
      <c r="L66" s="412"/>
    </row>
    <row r="67" spans="2:12">
      <c r="B67" s="412"/>
      <c r="C67" s="412"/>
      <c r="D67" s="412"/>
      <c r="E67" s="412"/>
      <c r="I67" s="412"/>
      <c r="J67" s="412"/>
      <c r="K67" s="412"/>
      <c r="L67" s="412"/>
    </row>
    <row r="68" spans="2:12">
      <c r="B68" s="412"/>
      <c r="C68" s="412"/>
      <c r="D68" s="412"/>
      <c r="E68" s="412"/>
      <c r="I68" s="412"/>
      <c r="J68" s="412"/>
      <c r="K68" s="412"/>
      <c r="L68" s="412"/>
    </row>
    <row r="69" spans="2:12">
      <c r="B69" s="412"/>
      <c r="C69" s="412"/>
      <c r="D69" s="412"/>
      <c r="E69" s="412"/>
      <c r="I69" s="412"/>
      <c r="J69" s="412"/>
      <c r="K69" s="412"/>
      <c r="L69" s="412"/>
    </row>
    <row r="70" spans="2:12">
      <c r="B70" s="412"/>
      <c r="C70" s="412"/>
      <c r="D70" s="412"/>
      <c r="E70" s="412"/>
      <c r="I70" s="412"/>
      <c r="J70" s="412"/>
      <c r="K70" s="412"/>
      <c r="L70" s="412"/>
    </row>
    <row r="71" spans="2:12">
      <c r="B71" s="412"/>
      <c r="C71" s="412"/>
      <c r="D71" s="412"/>
      <c r="E71" s="412"/>
      <c r="I71" s="412"/>
      <c r="J71" s="412"/>
      <c r="K71" s="412"/>
      <c r="L71" s="412"/>
    </row>
    <row r="72" spans="2:12">
      <c r="B72" s="412"/>
      <c r="C72" s="412"/>
      <c r="D72" s="412"/>
      <c r="E72" s="412"/>
      <c r="I72" s="412"/>
      <c r="J72" s="412"/>
      <c r="K72" s="412"/>
      <c r="L72" s="412"/>
    </row>
    <row r="73" spans="2:12">
      <c r="B73" s="412"/>
      <c r="C73" s="412"/>
      <c r="D73" s="412"/>
      <c r="E73" s="412"/>
      <c r="I73" s="412"/>
      <c r="J73" s="412"/>
      <c r="K73" s="412"/>
      <c r="L73" s="412"/>
    </row>
    <row r="74" spans="2:12">
      <c r="B74" s="412"/>
      <c r="C74" s="412"/>
      <c r="D74" s="412"/>
      <c r="E74" s="412"/>
      <c r="I74" s="412"/>
      <c r="J74" s="412"/>
      <c r="K74" s="412"/>
      <c r="L74" s="412"/>
    </row>
    <row r="75" spans="2:12">
      <c r="B75" s="412"/>
      <c r="C75" s="412"/>
      <c r="D75" s="412"/>
      <c r="E75" s="412"/>
      <c r="I75" s="412"/>
      <c r="J75" s="412"/>
      <c r="K75" s="412"/>
      <c r="L75" s="412"/>
    </row>
    <row r="76" spans="2:12">
      <c r="B76" s="412"/>
      <c r="C76" s="412"/>
      <c r="D76" s="412"/>
      <c r="E76" s="412"/>
      <c r="I76" s="412"/>
      <c r="J76" s="412"/>
      <c r="K76" s="412"/>
      <c r="L76" s="412"/>
    </row>
    <row r="77" spans="2:12">
      <c r="B77" s="412"/>
      <c r="C77" s="412"/>
      <c r="D77" s="412"/>
      <c r="E77" s="412"/>
      <c r="I77" s="412"/>
      <c r="J77" s="412"/>
      <c r="K77" s="412"/>
      <c r="L77" s="412"/>
    </row>
    <row r="78" spans="2:12">
      <c r="B78" s="412"/>
      <c r="C78" s="412"/>
      <c r="D78" s="412"/>
      <c r="E78" s="412"/>
      <c r="I78" s="412"/>
      <c r="J78" s="412"/>
      <c r="K78" s="412"/>
      <c r="L78" s="412"/>
    </row>
    <row r="79" spans="2:12">
      <c r="B79" s="412"/>
      <c r="C79" s="412"/>
      <c r="D79" s="412"/>
      <c r="E79" s="412"/>
      <c r="I79" s="412"/>
      <c r="J79" s="412"/>
      <c r="K79" s="412"/>
      <c r="L79" s="412"/>
    </row>
    <row r="80" spans="2:12">
      <c r="B80" s="412"/>
      <c r="C80" s="412"/>
      <c r="D80" s="412"/>
      <c r="E80" s="412"/>
      <c r="I80" s="412"/>
      <c r="J80" s="412"/>
      <c r="K80" s="412"/>
      <c r="L80" s="412"/>
    </row>
    <row r="81" spans="2:12">
      <c r="B81" s="412"/>
      <c r="C81" s="412"/>
      <c r="D81" s="412"/>
      <c r="E81" s="412"/>
      <c r="I81" s="412"/>
      <c r="J81" s="412"/>
      <c r="K81" s="412"/>
      <c r="L81" s="412"/>
    </row>
    <row r="82" spans="2:12">
      <c r="B82" s="412"/>
      <c r="C82" s="412"/>
      <c r="D82" s="412"/>
      <c r="E82" s="412"/>
      <c r="I82" s="412"/>
      <c r="J82" s="412"/>
      <c r="K82" s="412"/>
      <c r="L82" s="412"/>
    </row>
    <row r="83" spans="2:12">
      <c r="B83" s="412"/>
      <c r="C83" s="412"/>
      <c r="D83" s="412"/>
      <c r="E83" s="412"/>
      <c r="I83" s="412"/>
      <c r="J83" s="412"/>
      <c r="K83" s="412"/>
      <c r="L83" s="412"/>
    </row>
    <row r="84" spans="2:12">
      <c r="B84" s="412"/>
      <c r="C84" s="412"/>
      <c r="D84" s="412"/>
      <c r="E84" s="412"/>
      <c r="I84" s="412"/>
      <c r="J84" s="412"/>
      <c r="K84" s="412"/>
      <c r="L84" s="412"/>
    </row>
    <row r="85" spans="2:12">
      <c r="B85" s="412"/>
      <c r="C85" s="412"/>
      <c r="D85" s="412"/>
      <c r="E85" s="412"/>
      <c r="I85" s="412"/>
      <c r="J85" s="412"/>
      <c r="K85" s="412"/>
      <c r="L85" s="412"/>
    </row>
    <row r="86" spans="2:12">
      <c r="I86" s="412"/>
      <c r="J86" s="412"/>
      <c r="K86" s="412"/>
      <c r="L86" s="412"/>
    </row>
  </sheetData>
  <mergeCells count="17">
    <mergeCell ref="E16:E18"/>
    <mergeCell ref="F16:F18"/>
    <mergeCell ref="G16:G18"/>
    <mergeCell ref="H16:H18"/>
    <mergeCell ref="I16:I18"/>
    <mergeCell ref="A9:K9"/>
    <mergeCell ref="A10:K10"/>
    <mergeCell ref="A11:K11"/>
    <mergeCell ref="A13:K13"/>
    <mergeCell ref="A15:A18"/>
    <mergeCell ref="B15:F15"/>
    <mergeCell ref="G15:J15"/>
    <mergeCell ref="K15:K18"/>
    <mergeCell ref="B16:B18"/>
    <mergeCell ref="C16:C18"/>
    <mergeCell ref="J16:J18"/>
    <mergeCell ref="D16:D18"/>
  </mergeCells>
  <phoneticPr fontId="9" type="noConversion"/>
  <printOptions horizontalCentered="1"/>
  <pageMargins left="0.59055118110236227" right="0.51181102362204722" top="0.98425196850393704" bottom="0.94488188976377963" header="0.82677165354330717" footer="0.6692913385826772"/>
  <pageSetup scale="59" firstPageNumber="0" orientation="landscape" r:id="rId1"/>
  <headerFooter alignWithMargins="0">
    <oddHeader>&amp;R&amp;12&amp;UANEXO A</oddHeader>
    <oddFooter>&amp;C14</oddFooter>
  </headerFooter>
  <ignoredErrors>
    <ignoredError sqref="J35:J36" formula="1"/>
  </ignoredErrors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161925</xdr:colOff>
                <xdr:row>2</xdr:row>
                <xdr:rowOff>9525</xdr:rowOff>
              </from>
              <to>
                <xdr:col>1</xdr:col>
                <xdr:colOff>981075</xdr:colOff>
                <xdr:row>6</xdr:row>
                <xdr:rowOff>9525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J41"/>
  <sheetViews>
    <sheetView topLeftCell="A25" workbookViewId="0">
      <selection activeCell="B34" sqref="B34"/>
    </sheetView>
  </sheetViews>
  <sheetFormatPr baseColWidth="10" defaultColWidth="14.85546875" defaultRowHeight="15"/>
  <cols>
    <col min="1" max="1" width="27.140625" style="79" customWidth="1"/>
    <col min="2" max="2" width="17.28515625" style="79" bestFit="1" customWidth="1"/>
    <col min="3" max="16384" width="14.85546875" style="79"/>
  </cols>
  <sheetData>
    <row r="5" spans="1:10">
      <c r="A5"/>
    </row>
    <row r="6" spans="1:10" ht="18">
      <c r="A6" s="71"/>
      <c r="B6" s="71"/>
      <c r="C6" s="71"/>
      <c r="D6" s="71"/>
      <c r="E6" s="71"/>
      <c r="F6" s="71"/>
      <c r="G6" s="71"/>
      <c r="H6" s="71"/>
      <c r="I6" s="71"/>
      <c r="J6" s="71"/>
    </row>
    <row r="7" spans="1:10" ht="18">
      <c r="A7" s="72"/>
      <c r="B7" s="72"/>
      <c r="C7" s="72"/>
      <c r="D7" s="72"/>
      <c r="E7" s="72"/>
      <c r="F7" s="72"/>
      <c r="G7" s="72"/>
      <c r="H7" s="72"/>
      <c r="I7" s="72"/>
      <c r="J7" s="72"/>
    </row>
    <row r="8" spans="1:10" ht="15.75">
      <c r="A8" s="755" t="s">
        <v>0</v>
      </c>
      <c r="B8" s="755"/>
      <c r="C8" s="755"/>
      <c r="D8" s="755"/>
      <c r="E8" s="755"/>
      <c r="F8" s="755"/>
      <c r="G8" s="755"/>
      <c r="H8" s="755"/>
      <c r="I8" s="755"/>
      <c r="J8" s="755"/>
    </row>
    <row r="9" spans="1:10">
      <c r="A9" s="756" t="s">
        <v>318</v>
      </c>
      <c r="B9" s="756"/>
      <c r="C9" s="756"/>
      <c r="D9" s="756"/>
      <c r="E9" s="756"/>
      <c r="F9" s="756"/>
      <c r="G9" s="756"/>
      <c r="H9" s="756"/>
      <c r="I9" s="756"/>
      <c r="J9" s="756"/>
    </row>
    <row r="10" spans="1:10" s="80" customFormat="1" ht="14.25" customHeight="1">
      <c r="A10" s="757" t="s">
        <v>1</v>
      </c>
      <c r="B10" s="757"/>
      <c r="C10" s="757"/>
      <c r="D10" s="757"/>
      <c r="E10" s="757"/>
      <c r="F10" s="757"/>
      <c r="G10" s="757"/>
      <c r="H10" s="757"/>
      <c r="I10" s="757"/>
      <c r="J10" s="757"/>
    </row>
    <row r="11" spans="1:10" s="80" customFormat="1" ht="14.25" customHeight="1">
      <c r="A11" s="75"/>
      <c r="B11" s="75"/>
      <c r="C11" s="75"/>
      <c r="D11" s="75"/>
      <c r="E11" s="75"/>
      <c r="F11" s="75"/>
      <c r="G11" s="75"/>
      <c r="H11" s="75"/>
      <c r="I11" s="75"/>
      <c r="J11" s="75"/>
    </row>
    <row r="12" spans="1:10" s="80" customFormat="1" ht="14.25" customHeight="1">
      <c r="A12" s="755" t="s">
        <v>81</v>
      </c>
      <c r="B12" s="755"/>
      <c r="C12" s="755"/>
      <c r="D12" s="755"/>
      <c r="E12" s="755"/>
      <c r="F12" s="755"/>
      <c r="G12" s="755"/>
      <c r="H12" s="755"/>
      <c r="I12" s="755"/>
      <c r="J12" s="755"/>
    </row>
    <row r="13" spans="1:10" ht="13.5" customHeight="1"/>
    <row r="14" spans="1:10" s="81" customFormat="1" ht="18" customHeight="1">
      <c r="A14" s="754" t="s">
        <v>56</v>
      </c>
      <c r="B14" s="759" t="s">
        <v>82</v>
      </c>
      <c r="C14" s="759"/>
      <c r="D14" s="759"/>
      <c r="E14" s="759"/>
      <c r="F14" s="760" t="s">
        <v>83</v>
      </c>
      <c r="G14" s="760"/>
      <c r="H14" s="760"/>
      <c r="I14" s="760"/>
      <c r="J14" s="758" t="s">
        <v>59</v>
      </c>
    </row>
    <row r="15" spans="1:10" s="81" customFormat="1" ht="15" customHeight="1">
      <c r="A15" s="754"/>
      <c r="B15" s="758" t="s">
        <v>60</v>
      </c>
      <c r="C15" s="754" t="s">
        <v>84</v>
      </c>
      <c r="D15" s="754" t="s">
        <v>85</v>
      </c>
      <c r="E15" s="758" t="s">
        <v>86</v>
      </c>
      <c r="F15" s="758" t="s">
        <v>87</v>
      </c>
      <c r="G15" s="754" t="s">
        <v>88</v>
      </c>
      <c r="H15" s="754" t="s">
        <v>62</v>
      </c>
      <c r="I15" s="758" t="s">
        <v>89</v>
      </c>
      <c r="J15" s="758"/>
    </row>
    <row r="16" spans="1:10" s="81" customFormat="1" ht="15.75">
      <c r="A16" s="754"/>
      <c r="B16" s="758"/>
      <c r="C16" s="754"/>
      <c r="D16" s="754"/>
      <c r="E16" s="758"/>
      <c r="F16" s="758"/>
      <c r="G16" s="754"/>
      <c r="H16" s="754"/>
      <c r="I16" s="758"/>
      <c r="J16" s="758"/>
    </row>
    <row r="17" spans="1:10" s="81" customFormat="1" ht="15.75">
      <c r="A17" s="754"/>
      <c r="B17" s="758"/>
      <c r="C17" s="754"/>
      <c r="D17" s="754"/>
      <c r="E17" s="758"/>
      <c r="F17" s="758"/>
      <c r="G17" s="754"/>
      <c r="H17" s="754"/>
      <c r="I17" s="758"/>
      <c r="J17" s="758"/>
    </row>
    <row r="18" spans="1:10">
      <c r="A18" s="121" t="s">
        <v>247</v>
      </c>
      <c r="B18" s="273">
        <v>244053606</v>
      </c>
      <c r="C18" s="273">
        <v>323010502</v>
      </c>
      <c r="D18" s="273">
        <v>0</v>
      </c>
      <c r="E18" s="273">
        <f>B18+C18-D18</f>
        <v>567064108</v>
      </c>
      <c r="F18" s="273">
        <v>0</v>
      </c>
      <c r="G18" s="273">
        <v>272784316</v>
      </c>
      <c r="H18" s="273">
        <v>0</v>
      </c>
      <c r="I18" s="273">
        <f>F18+G18-H18</f>
        <v>272784316</v>
      </c>
      <c r="J18" s="273">
        <f>E18-I18</f>
        <v>294279792</v>
      </c>
    </row>
    <row r="19" spans="1:10">
      <c r="A19" s="82"/>
      <c r="B19" s="268"/>
      <c r="C19" s="268"/>
      <c r="D19" s="268"/>
      <c r="E19" s="268"/>
      <c r="F19" s="268"/>
      <c r="G19" s="268"/>
      <c r="H19" s="268"/>
      <c r="I19" s="268"/>
      <c r="J19" s="268"/>
    </row>
    <row r="20" spans="1:10">
      <c r="A20" s="82"/>
      <c r="B20" s="268"/>
      <c r="C20" s="268"/>
      <c r="D20" s="268"/>
      <c r="E20" s="268"/>
      <c r="F20" s="268"/>
      <c r="G20" s="268"/>
      <c r="H20" s="268"/>
      <c r="I20" s="268"/>
      <c r="J20" s="268"/>
    </row>
    <row r="21" spans="1:10">
      <c r="A21" s="82"/>
      <c r="B21" s="268"/>
      <c r="C21" s="268"/>
      <c r="D21" s="268"/>
      <c r="E21" s="268"/>
      <c r="F21" s="268"/>
      <c r="G21" s="268"/>
      <c r="H21" s="268"/>
      <c r="I21" s="268"/>
      <c r="J21" s="268"/>
    </row>
    <row r="22" spans="1:10">
      <c r="A22" s="82"/>
      <c r="B22" s="268"/>
      <c r="C22" s="268"/>
      <c r="D22" s="268"/>
      <c r="E22" s="268"/>
      <c r="F22" s="268"/>
      <c r="G22" s="268"/>
      <c r="H22" s="268"/>
      <c r="I22" s="268"/>
      <c r="J22" s="268"/>
    </row>
    <row r="23" spans="1:10">
      <c r="A23" s="82"/>
      <c r="B23" s="268"/>
      <c r="C23" s="268"/>
      <c r="D23" s="268"/>
      <c r="E23" s="268"/>
      <c r="F23" s="268"/>
      <c r="G23" s="268"/>
      <c r="H23" s="268"/>
      <c r="I23" s="268"/>
      <c r="J23" s="268"/>
    </row>
    <row r="24" spans="1:10">
      <c r="A24" s="82"/>
      <c r="B24" s="268"/>
      <c r="C24" s="268"/>
      <c r="D24" s="268"/>
      <c r="E24" s="268"/>
      <c r="F24" s="268"/>
      <c r="G24" s="268"/>
      <c r="H24" s="268"/>
      <c r="I24" s="268"/>
      <c r="J24" s="268"/>
    </row>
    <row r="25" spans="1:10">
      <c r="A25" s="82"/>
      <c r="B25" s="268"/>
      <c r="C25" s="268"/>
      <c r="D25" s="268"/>
      <c r="E25" s="268"/>
      <c r="F25" s="268"/>
      <c r="G25" s="268"/>
      <c r="H25" s="268"/>
      <c r="I25" s="268"/>
      <c r="J25" s="268"/>
    </row>
    <row r="26" spans="1:10">
      <c r="A26" s="82"/>
      <c r="B26" s="268"/>
      <c r="C26" s="268"/>
      <c r="D26" s="268"/>
      <c r="E26" s="268"/>
      <c r="F26" s="268"/>
      <c r="G26" s="268"/>
      <c r="H26" s="268"/>
      <c r="I26" s="268"/>
      <c r="J26" s="268"/>
    </row>
    <row r="27" spans="1:10">
      <c r="A27" s="82"/>
      <c r="B27" s="268"/>
      <c r="C27" s="268"/>
      <c r="D27" s="268"/>
      <c r="E27" s="268"/>
      <c r="F27" s="268"/>
      <c r="G27" s="268"/>
      <c r="H27" s="268"/>
      <c r="I27" s="268"/>
      <c r="J27" s="268"/>
    </row>
    <row r="28" spans="1:10">
      <c r="A28" s="84"/>
      <c r="B28" s="269"/>
      <c r="C28" s="269"/>
      <c r="D28" s="269"/>
      <c r="E28" s="269"/>
      <c r="F28" s="269"/>
      <c r="G28" s="269"/>
      <c r="H28" s="269"/>
      <c r="I28" s="269"/>
      <c r="J28" s="269"/>
    </row>
    <row r="29" spans="1:10" s="86" customFormat="1" ht="23.1" customHeight="1">
      <c r="A29" s="264" t="s">
        <v>323</v>
      </c>
      <c r="B29" s="274">
        <f>SUM(B18:B28)</f>
        <v>244053606</v>
      </c>
      <c r="C29" s="274">
        <f>SUM(C18:C28)</f>
        <v>323010502</v>
      </c>
      <c r="D29" s="274">
        <f>SUM(D18:D28)</f>
        <v>0</v>
      </c>
      <c r="E29" s="274">
        <f>SUM(E18:E28)</f>
        <v>567064108</v>
      </c>
      <c r="F29" s="275">
        <v>0</v>
      </c>
      <c r="G29" s="274">
        <f>SUM(G18:G28)</f>
        <v>272784316</v>
      </c>
      <c r="H29" s="274">
        <f>SUM(H18:H28)</f>
        <v>0</v>
      </c>
      <c r="I29" s="274">
        <f>SUM(I18:I28)</f>
        <v>272784316</v>
      </c>
      <c r="J29" s="274">
        <f>SUM(J18:J28)</f>
        <v>294279792</v>
      </c>
    </row>
    <row r="30" spans="1:10" s="86" customFormat="1" ht="23.1" customHeight="1">
      <c r="A30" s="264" t="s">
        <v>308</v>
      </c>
      <c r="B30" s="274">
        <v>17082835</v>
      </c>
      <c r="C30" s="274">
        <v>445662541</v>
      </c>
      <c r="D30" s="274">
        <v>0</v>
      </c>
      <c r="E30" s="275">
        <v>462745376</v>
      </c>
      <c r="F30" s="275">
        <v>0</v>
      </c>
      <c r="G30" s="274">
        <v>195331949</v>
      </c>
      <c r="H30" s="274">
        <v>0</v>
      </c>
      <c r="I30" s="274">
        <v>195331949</v>
      </c>
      <c r="J30" s="275">
        <v>267413427</v>
      </c>
    </row>
    <row r="31" spans="1:10">
      <c r="A31" s="87"/>
      <c r="B31" s="270"/>
      <c r="C31" s="270"/>
      <c r="D31" s="270"/>
      <c r="E31" s="270"/>
      <c r="F31" s="270"/>
      <c r="G31" s="270"/>
      <c r="H31" s="270"/>
      <c r="I31" s="270"/>
      <c r="J31" s="270"/>
    </row>
    <row r="32" spans="1:10">
      <c r="A32" s="243" t="s">
        <v>4</v>
      </c>
      <c r="B32" s="271"/>
      <c r="C32" s="271"/>
      <c r="D32" s="271"/>
      <c r="E32" s="271"/>
      <c r="F32" s="271"/>
      <c r="G32" s="271"/>
      <c r="H32" s="271"/>
      <c r="I32" s="271"/>
      <c r="J32" s="271"/>
    </row>
    <row r="33" spans="1:10">
      <c r="A33" s="88"/>
      <c r="B33" s="271"/>
      <c r="C33" s="271"/>
      <c r="D33" s="271"/>
      <c r="E33" s="271"/>
      <c r="F33" s="271"/>
      <c r="G33" s="271"/>
      <c r="H33" s="271"/>
      <c r="I33" s="271"/>
      <c r="J33" s="271"/>
    </row>
    <row r="34" spans="1:10">
      <c r="A34" s="88"/>
      <c r="B34" s="271"/>
      <c r="C34" s="271"/>
      <c r="D34" s="271"/>
      <c r="E34" s="271"/>
      <c r="F34" s="271"/>
      <c r="G34" s="271"/>
      <c r="H34" s="271"/>
      <c r="I34" s="271"/>
      <c r="J34" s="271"/>
    </row>
    <row r="35" spans="1:10">
      <c r="A35" s="88"/>
      <c r="B35" s="271"/>
      <c r="C35" s="271"/>
      <c r="D35" s="271"/>
      <c r="E35" s="271"/>
      <c r="F35" s="271"/>
      <c r="G35" s="271"/>
      <c r="H35" s="271"/>
      <c r="I35" s="271"/>
      <c r="J35" s="271"/>
    </row>
    <row r="36" spans="1:10">
      <c r="A36" s="88"/>
      <c r="B36" s="271"/>
      <c r="C36" s="271"/>
      <c r="D36" s="271"/>
      <c r="E36" s="271"/>
      <c r="F36" s="271"/>
      <c r="G36" s="271"/>
      <c r="H36" s="271"/>
      <c r="I36" s="271"/>
      <c r="J36" s="271"/>
    </row>
    <row r="37" spans="1:10" s="80" customFormat="1" ht="15" customHeight="1">
      <c r="A37" s="89"/>
      <c r="B37" s="272" t="s">
        <v>79</v>
      </c>
      <c r="C37" s="184"/>
      <c r="D37" s="184"/>
      <c r="E37" s="594" t="s">
        <v>312</v>
      </c>
      <c r="F37" s="184"/>
      <c r="G37" s="184"/>
      <c r="H37" s="395" t="s">
        <v>263</v>
      </c>
      <c r="I37" s="185"/>
      <c r="J37" s="185"/>
    </row>
    <row r="38" spans="1:10" s="80" customFormat="1" ht="15" customHeight="1">
      <c r="A38" s="89"/>
      <c r="B38" s="89" t="s">
        <v>90</v>
      </c>
      <c r="C38" s="73"/>
      <c r="D38" s="73"/>
      <c r="E38" s="490" t="s">
        <v>295</v>
      </c>
      <c r="F38" s="90"/>
      <c r="G38" s="90"/>
      <c r="H38" s="395" t="s">
        <v>5</v>
      </c>
      <c r="I38" s="92"/>
      <c r="J38" s="92"/>
    </row>
    <row r="39" spans="1:10" s="80" customFormat="1" ht="15" customHeight="1">
      <c r="A39" s="89"/>
      <c r="B39" s="93"/>
      <c r="C39" s="73"/>
      <c r="D39" s="73"/>
      <c r="E39" s="594" t="s">
        <v>313</v>
      </c>
      <c r="F39" s="93"/>
      <c r="G39" s="93"/>
      <c r="H39" s="93"/>
      <c r="I39" s="93"/>
      <c r="J39" s="93"/>
    </row>
    <row r="40" spans="1:10" s="80" customFormat="1" ht="15" customHeight="1">
      <c r="A40" s="89"/>
      <c r="B40" s="94"/>
      <c r="C40" s="95"/>
      <c r="D40" s="95"/>
      <c r="E40" s="92"/>
      <c r="F40" s="92"/>
      <c r="G40" s="92"/>
      <c r="H40" s="92"/>
      <c r="I40" s="92"/>
      <c r="J40" s="92"/>
    </row>
    <row r="41" spans="1:10" s="80" customFormat="1" ht="15" customHeight="1">
      <c r="A41" s="96"/>
      <c r="B41" s="97"/>
      <c r="C41" s="97"/>
      <c r="D41" s="97"/>
      <c r="E41" s="97"/>
      <c r="F41" s="97"/>
      <c r="G41" s="97"/>
      <c r="H41" s="97"/>
      <c r="I41" s="97"/>
      <c r="J41" s="97"/>
    </row>
  </sheetData>
  <mergeCells count="16">
    <mergeCell ref="G15:G17"/>
    <mergeCell ref="A8:J8"/>
    <mergeCell ref="A9:J9"/>
    <mergeCell ref="A10:J10"/>
    <mergeCell ref="A12:J12"/>
    <mergeCell ref="H15:H17"/>
    <mergeCell ref="I15:I17"/>
    <mergeCell ref="A14:A17"/>
    <mergeCell ref="B14:E14"/>
    <mergeCell ref="F14:I14"/>
    <mergeCell ref="J14:J17"/>
    <mergeCell ref="B15:B17"/>
    <mergeCell ref="C15:C17"/>
    <mergeCell ref="D15:D17"/>
    <mergeCell ref="E15:E17"/>
    <mergeCell ref="F15:F17"/>
  </mergeCells>
  <phoneticPr fontId="9" type="noConversion"/>
  <printOptions horizontalCentered="1"/>
  <pageMargins left="0.15748031496062992" right="0.15748031496062992" top="0.59055118110236227" bottom="0.98425196850393704" header="0.59055118110236227" footer="0.78740157480314965"/>
  <pageSetup scale="75" firstPageNumber="0" orientation="landscape" r:id="rId1"/>
  <headerFooter alignWithMargins="0">
    <oddHeader>&amp;R&amp;12&amp;UANEXO B</oddHeader>
    <oddFooter>&amp;C15</oddFooter>
  </headerFooter>
  <drawing r:id="rId2"/>
  <legacyDrawing r:id="rId3"/>
  <oleObjects>
    <mc:AlternateContent xmlns:mc="http://schemas.openxmlformats.org/markup-compatibility/2006">
      <mc:Choice Requires="x14">
        <oleObject shapeId="7169" r:id="rId4">
          <objectPr defaultSize="0" autoPict="0" r:id="rId5">
            <anchor moveWithCells="1" sizeWithCells="1">
              <from>
                <xdr:col>0</xdr:col>
                <xdr:colOff>323850</xdr:colOff>
                <xdr:row>2</xdr:row>
                <xdr:rowOff>114300</xdr:rowOff>
              </from>
              <to>
                <xdr:col>2</xdr:col>
                <xdr:colOff>200025</xdr:colOff>
                <xdr:row>5</xdr:row>
                <xdr:rowOff>171450</xdr:rowOff>
              </to>
            </anchor>
          </objectPr>
        </oleObject>
      </mc:Choice>
      <mc:Fallback>
        <oleObject shapeId="7169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M41"/>
  <sheetViews>
    <sheetView topLeftCell="A61" workbookViewId="0">
      <selection activeCell="A24" sqref="A24"/>
    </sheetView>
  </sheetViews>
  <sheetFormatPr baseColWidth="10" defaultColWidth="14.85546875" defaultRowHeight="15"/>
  <cols>
    <col min="1" max="1" width="24" style="502" customWidth="1"/>
    <col min="2" max="2" width="10.85546875" style="502" customWidth="1"/>
    <col min="3" max="3" width="11.7109375" style="503" customWidth="1"/>
    <col min="4" max="4" width="11.42578125" style="503" customWidth="1"/>
    <col min="5" max="5" width="15.5703125" style="503" customWidth="1"/>
    <col min="6" max="6" width="15.140625" style="503" customWidth="1"/>
    <col min="7" max="7" width="13.140625" style="503" customWidth="1"/>
    <col min="8" max="8" width="9" style="503" customWidth="1"/>
    <col min="9" max="9" width="11" style="503" customWidth="1"/>
    <col min="10" max="10" width="22.28515625" style="503" customWidth="1"/>
    <col min="11" max="11" width="18" style="503" customWidth="1"/>
    <col min="12" max="12" width="18.140625" style="503" customWidth="1"/>
    <col min="13" max="13" width="19.5703125" style="503" customWidth="1"/>
    <col min="14" max="16384" width="14.85546875" style="502"/>
  </cols>
  <sheetData>
    <row r="2" spans="1:13">
      <c r="A2" s="328"/>
    </row>
    <row r="5" spans="1:13" s="505" customFormat="1" ht="18">
      <c r="A5" s="504"/>
      <c r="B5" s="504"/>
      <c r="C5" s="504"/>
      <c r="D5" s="504"/>
      <c r="E5" s="504"/>
      <c r="F5" s="504"/>
      <c r="G5" s="504"/>
      <c r="H5" s="504"/>
      <c r="I5" s="504"/>
      <c r="J5" s="504"/>
      <c r="K5" s="504"/>
      <c r="L5" s="504"/>
      <c r="M5" s="504"/>
    </row>
    <row r="6" spans="1:13" s="392" customFormat="1" ht="12.75">
      <c r="A6" s="318"/>
      <c r="B6" s="318"/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8"/>
    </row>
    <row r="7" spans="1:13" ht="15.75">
      <c r="A7" s="763" t="s">
        <v>0</v>
      </c>
      <c r="B7" s="763"/>
      <c r="C7" s="763"/>
      <c r="D7" s="763"/>
      <c r="E7" s="763"/>
      <c r="F7" s="763"/>
      <c r="G7" s="763"/>
      <c r="H7" s="763"/>
      <c r="I7" s="763"/>
      <c r="J7" s="763"/>
      <c r="K7" s="763"/>
      <c r="L7" s="763"/>
      <c r="M7" s="763"/>
    </row>
    <row r="8" spans="1:13">
      <c r="A8" s="748" t="s">
        <v>324</v>
      </c>
      <c r="B8" s="748"/>
      <c r="C8" s="748"/>
      <c r="D8" s="748"/>
      <c r="E8" s="748"/>
      <c r="F8" s="748"/>
      <c r="G8" s="748"/>
      <c r="H8" s="748"/>
      <c r="I8" s="748"/>
      <c r="J8" s="748"/>
      <c r="K8" s="748"/>
      <c r="L8" s="748"/>
      <c r="M8" s="748"/>
    </row>
    <row r="9" spans="1:13" s="392" customFormat="1" ht="14.25" customHeight="1">
      <c r="A9" s="764" t="s">
        <v>1</v>
      </c>
      <c r="B9" s="764"/>
      <c r="C9" s="764"/>
      <c r="D9" s="764"/>
      <c r="E9" s="764"/>
      <c r="F9" s="764"/>
      <c r="G9" s="764"/>
      <c r="H9" s="764"/>
      <c r="I9" s="764"/>
      <c r="J9" s="764"/>
      <c r="K9" s="764"/>
      <c r="L9" s="764"/>
      <c r="M9" s="764"/>
    </row>
    <row r="10" spans="1:13" s="392" customFormat="1" ht="14.25" customHeight="1">
      <c r="A10" s="506"/>
      <c r="B10" s="506"/>
      <c r="C10" s="507"/>
      <c r="D10" s="507"/>
      <c r="E10" s="507"/>
      <c r="F10" s="507"/>
      <c r="G10" s="507"/>
      <c r="H10" s="507"/>
      <c r="I10" s="507"/>
      <c r="J10" s="507"/>
      <c r="K10" s="507"/>
      <c r="L10" s="507"/>
      <c r="M10" s="507"/>
    </row>
    <row r="11" spans="1:13" s="392" customFormat="1" ht="14.25" customHeight="1">
      <c r="A11" s="763" t="s">
        <v>91</v>
      </c>
      <c r="B11" s="763"/>
      <c r="C11" s="763"/>
      <c r="D11" s="763"/>
      <c r="E11" s="763"/>
      <c r="F11" s="763"/>
      <c r="G11" s="763"/>
      <c r="H11" s="763"/>
      <c r="I11" s="763"/>
      <c r="J11" s="763"/>
      <c r="K11" s="763"/>
      <c r="L11" s="763"/>
      <c r="M11" s="763"/>
    </row>
    <row r="12" spans="1:13" s="392" customFormat="1" ht="14.25" customHeight="1">
      <c r="A12" s="763" t="s">
        <v>92</v>
      </c>
      <c r="B12" s="763"/>
      <c r="C12" s="763"/>
      <c r="D12" s="763"/>
      <c r="E12" s="763"/>
      <c r="F12" s="763"/>
      <c r="G12" s="763"/>
      <c r="H12" s="763"/>
      <c r="I12" s="763"/>
      <c r="J12" s="763"/>
      <c r="K12" s="763"/>
      <c r="L12" s="763"/>
      <c r="M12" s="763"/>
    </row>
    <row r="13" spans="1:13" ht="15.75">
      <c r="A13" s="508"/>
      <c r="B13" s="509"/>
      <c r="C13" s="510"/>
      <c r="D13" s="510"/>
      <c r="E13" s="510"/>
      <c r="F13" s="510"/>
      <c r="G13" s="510"/>
      <c r="H13" s="510"/>
      <c r="I13" s="510"/>
      <c r="J13" s="510"/>
      <c r="K13" s="510"/>
    </row>
    <row r="14" spans="1:13" ht="15" customHeight="1">
      <c r="A14" s="761" t="s">
        <v>93</v>
      </c>
      <c r="B14" s="769" t="s">
        <v>94</v>
      </c>
      <c r="C14" s="762" t="s">
        <v>95</v>
      </c>
      <c r="D14" s="765" t="s">
        <v>96</v>
      </c>
      <c r="E14" s="762" t="s">
        <v>97</v>
      </c>
      <c r="F14" s="762" t="s">
        <v>240</v>
      </c>
      <c r="G14" s="762" t="s">
        <v>98</v>
      </c>
      <c r="H14" s="770" t="s">
        <v>99</v>
      </c>
      <c r="I14" s="762" t="s">
        <v>100</v>
      </c>
      <c r="J14" s="762"/>
      <c r="K14" s="762"/>
      <c r="L14" s="762"/>
      <c r="M14" s="762"/>
    </row>
    <row r="15" spans="1:13" ht="15" customHeight="1">
      <c r="A15" s="761"/>
      <c r="B15" s="769"/>
      <c r="C15" s="762"/>
      <c r="D15" s="765"/>
      <c r="E15" s="762"/>
      <c r="F15" s="762"/>
      <c r="G15" s="762"/>
      <c r="H15" s="770"/>
      <c r="I15" s="767" t="s">
        <v>101</v>
      </c>
      <c r="J15" s="762" t="s">
        <v>102</v>
      </c>
      <c r="K15" s="762" t="s">
        <v>227</v>
      </c>
      <c r="L15" s="768" t="s">
        <v>332</v>
      </c>
      <c r="M15" s="768"/>
    </row>
    <row r="16" spans="1:13">
      <c r="A16" s="761"/>
      <c r="B16" s="769"/>
      <c r="C16" s="762"/>
      <c r="D16" s="765"/>
      <c r="E16" s="762"/>
      <c r="F16" s="762"/>
      <c r="G16" s="762"/>
      <c r="H16" s="770"/>
      <c r="I16" s="767"/>
      <c r="J16" s="762"/>
      <c r="K16" s="762"/>
      <c r="L16" s="765" t="s">
        <v>103</v>
      </c>
      <c r="M16" s="762" t="s">
        <v>9</v>
      </c>
    </row>
    <row r="17" spans="1:13" ht="15.75">
      <c r="A17" s="511" t="s">
        <v>104</v>
      </c>
      <c r="B17" s="769"/>
      <c r="C17" s="762"/>
      <c r="D17" s="765"/>
      <c r="E17" s="762"/>
      <c r="F17" s="762"/>
      <c r="G17" s="762"/>
      <c r="H17" s="770"/>
      <c r="I17" s="767"/>
      <c r="J17" s="762"/>
      <c r="K17" s="762"/>
      <c r="L17" s="765"/>
      <c r="M17" s="762"/>
    </row>
    <row r="18" spans="1:13">
      <c r="A18" s="512"/>
      <c r="B18" s="512"/>
      <c r="C18" s="513"/>
      <c r="D18" s="513"/>
      <c r="E18" s="513"/>
      <c r="F18" s="513"/>
      <c r="G18" s="513"/>
      <c r="H18" s="513"/>
      <c r="I18" s="514"/>
      <c r="J18" s="514"/>
      <c r="K18" s="514"/>
      <c r="L18" s="514"/>
      <c r="M18" s="514"/>
    </row>
    <row r="19" spans="1:13">
      <c r="A19" s="515" t="s">
        <v>105</v>
      </c>
      <c r="B19" s="512"/>
      <c r="C19" s="513"/>
      <c r="D19" s="513"/>
      <c r="E19" s="513"/>
      <c r="F19" s="513"/>
      <c r="G19" s="513"/>
      <c r="H19" s="513"/>
      <c r="I19" s="513"/>
      <c r="J19" s="513"/>
      <c r="K19" s="513"/>
      <c r="L19" s="513"/>
      <c r="M19" s="513"/>
    </row>
    <row r="20" spans="1:13" ht="15.75">
      <c r="A20" s="516"/>
      <c r="B20" s="766" t="s">
        <v>106</v>
      </c>
      <c r="C20" s="766"/>
      <c r="D20" s="766"/>
      <c r="E20" s="766"/>
      <c r="F20" s="766"/>
      <c r="G20" s="766"/>
      <c r="H20" s="766"/>
      <c r="I20" s="766"/>
      <c r="J20" s="766"/>
      <c r="K20" s="766"/>
      <c r="L20" s="766"/>
      <c r="M20" s="766"/>
    </row>
    <row r="21" spans="1:13">
      <c r="A21" s="512"/>
      <c r="B21" s="517"/>
      <c r="C21" s="518"/>
      <c r="D21" s="518"/>
      <c r="E21" s="518"/>
      <c r="F21" s="518"/>
      <c r="G21" s="518"/>
      <c r="H21" s="518"/>
      <c r="I21" s="518"/>
      <c r="J21" s="518"/>
      <c r="K21" s="518"/>
      <c r="L21" s="518"/>
      <c r="M21" s="518"/>
    </row>
    <row r="22" spans="1:13" s="522" customFormat="1" ht="23.1" customHeight="1">
      <c r="A22" s="519" t="s">
        <v>323</v>
      </c>
      <c r="B22" s="520"/>
      <c r="C22" s="521"/>
      <c r="D22" s="521"/>
      <c r="E22" s="521"/>
      <c r="F22" s="521"/>
      <c r="G22" s="521"/>
      <c r="H22" s="521"/>
      <c r="I22" s="521"/>
      <c r="J22" s="521"/>
      <c r="K22" s="521"/>
      <c r="L22" s="521"/>
      <c r="M22" s="521"/>
    </row>
    <row r="23" spans="1:13" s="522" customFormat="1" ht="23.1" customHeight="1">
      <c r="A23" s="519" t="s">
        <v>308</v>
      </c>
      <c r="B23" s="523"/>
      <c r="C23" s="524"/>
      <c r="D23" s="524"/>
      <c r="E23" s="524"/>
      <c r="F23" s="524"/>
      <c r="G23" s="524"/>
      <c r="H23" s="524"/>
      <c r="I23" s="524"/>
      <c r="J23" s="524"/>
      <c r="K23" s="524"/>
      <c r="L23" s="524"/>
      <c r="M23" s="524"/>
    </row>
    <row r="24" spans="1:13" s="522" customFormat="1" ht="23.1" customHeight="1">
      <c r="A24" s="525" t="s">
        <v>107</v>
      </c>
      <c r="B24" s="526"/>
      <c r="C24" s="527"/>
      <c r="D24" s="527"/>
      <c r="E24" s="527"/>
      <c r="F24" s="527"/>
      <c r="G24" s="527"/>
      <c r="H24" s="527"/>
      <c r="I24" s="527"/>
      <c r="J24" s="528" t="s">
        <v>261</v>
      </c>
      <c r="K24" s="527"/>
      <c r="L24" s="527"/>
      <c r="M24" s="527"/>
    </row>
    <row r="25" spans="1:13" ht="18" customHeight="1">
      <c r="A25" s="529" t="s">
        <v>256</v>
      </c>
      <c r="B25" s="529" t="s">
        <v>257</v>
      </c>
      <c r="C25" s="571">
        <v>5000000</v>
      </c>
      <c r="D25" s="571">
        <v>10</v>
      </c>
      <c r="E25" s="572">
        <f>C25*D25</f>
        <v>50000000</v>
      </c>
      <c r="F25" s="571">
        <v>0</v>
      </c>
      <c r="G25" s="571">
        <v>39965799</v>
      </c>
      <c r="H25" s="527" t="s">
        <v>258</v>
      </c>
      <c r="I25" s="573"/>
      <c r="J25" s="574" t="s">
        <v>262</v>
      </c>
      <c r="K25" s="589">
        <f>17825000000+961844683</f>
        <v>18786844683</v>
      </c>
      <c r="L25" s="589">
        <v>-4539037422</v>
      </c>
      <c r="M25" s="589">
        <f>K25+L25</f>
        <v>14247807261</v>
      </c>
    </row>
    <row r="26" spans="1:13">
      <c r="A26" s="512"/>
      <c r="B26" s="517"/>
      <c r="C26" s="530"/>
      <c r="D26" s="530"/>
      <c r="E26" s="530"/>
      <c r="F26" s="530"/>
      <c r="G26" s="530"/>
      <c r="H26" s="530"/>
      <c r="I26" s="531"/>
      <c r="J26" s="530"/>
      <c r="K26" s="530"/>
      <c r="L26" s="590"/>
      <c r="M26" s="590"/>
    </row>
    <row r="27" spans="1:13" s="522" customFormat="1" ht="23.1" customHeight="1">
      <c r="A27" s="519" t="s">
        <v>323</v>
      </c>
      <c r="B27" s="520"/>
      <c r="C27" s="532">
        <f>SUM(C25:C26)</f>
        <v>5000000</v>
      </c>
      <c r="D27" s="532">
        <v>10</v>
      </c>
      <c r="E27" s="532">
        <f>SUM(E25:E26)</f>
        <v>50000000</v>
      </c>
      <c r="F27" s="532">
        <f>SUM(F25:F26)</f>
        <v>0</v>
      </c>
      <c r="G27" s="532">
        <f>SUM(G25:G26)</f>
        <v>39965799</v>
      </c>
      <c r="H27" s="533">
        <f>SUM(H26:H26)</f>
        <v>0</v>
      </c>
      <c r="I27" s="534"/>
      <c r="J27" s="532"/>
      <c r="K27" s="535">
        <f>K25</f>
        <v>18786844683</v>
      </c>
      <c r="L27" s="535">
        <f t="shared" ref="L27:M27" si="0">L25</f>
        <v>-4539037422</v>
      </c>
      <c r="M27" s="535">
        <f t="shared" si="0"/>
        <v>14247807261</v>
      </c>
    </row>
    <row r="28" spans="1:13" s="522" customFormat="1" ht="23.1" customHeight="1">
      <c r="A28" s="519" t="s">
        <v>308</v>
      </c>
      <c r="B28" s="520"/>
      <c r="C28" s="532">
        <v>5000000</v>
      </c>
      <c r="D28" s="532">
        <v>10</v>
      </c>
      <c r="E28" s="532">
        <v>50000000</v>
      </c>
      <c r="F28" s="532">
        <v>0</v>
      </c>
      <c r="G28" s="532">
        <v>42779081</v>
      </c>
      <c r="H28" s="533">
        <v>0</v>
      </c>
      <c r="I28" s="534"/>
      <c r="J28" s="532"/>
      <c r="K28" s="535">
        <v>14925163123</v>
      </c>
      <c r="L28" s="535">
        <v>-2280428171</v>
      </c>
      <c r="M28" s="535">
        <v>12644734952</v>
      </c>
    </row>
    <row r="29" spans="1:13">
      <c r="A29" s="536"/>
      <c r="B29" s="536"/>
      <c r="C29" s="537"/>
      <c r="D29" s="537"/>
      <c r="E29" s="537"/>
      <c r="F29" s="537"/>
      <c r="G29" s="537"/>
      <c r="H29" s="537"/>
      <c r="I29" s="537"/>
      <c r="J29" s="537"/>
      <c r="K29" s="537"/>
      <c r="L29" s="537"/>
      <c r="M29" s="537"/>
    </row>
    <row r="30" spans="1:13">
      <c r="A30" s="538"/>
      <c r="B30" s="538"/>
      <c r="C30" s="539"/>
      <c r="D30" s="539"/>
      <c r="E30" s="539"/>
      <c r="F30" s="539"/>
      <c r="G30" s="539"/>
      <c r="H30" s="539"/>
      <c r="I30" s="539"/>
      <c r="J30" s="539"/>
      <c r="K30" s="539"/>
      <c r="L30" s="539"/>
      <c r="M30" s="539"/>
    </row>
    <row r="31" spans="1:13">
      <c r="A31" s="388" t="s">
        <v>245</v>
      </c>
      <c r="B31" s="538"/>
      <c r="C31" s="539"/>
      <c r="D31" s="539"/>
      <c r="E31" s="539"/>
      <c r="F31" s="539"/>
      <c r="G31" s="539"/>
      <c r="H31" s="539"/>
      <c r="I31" s="539"/>
      <c r="J31" s="539"/>
      <c r="K31" s="539"/>
      <c r="L31" s="539"/>
      <c r="M31" s="539"/>
    </row>
    <row r="32" spans="1:13">
      <c r="A32" s="538"/>
      <c r="B32" s="538"/>
      <c r="C32" s="539"/>
      <c r="D32" s="539"/>
      <c r="E32" s="539"/>
      <c r="F32" s="539"/>
      <c r="G32" s="539"/>
      <c r="H32" s="539"/>
      <c r="I32" s="539"/>
      <c r="J32" s="539"/>
      <c r="K32" s="539"/>
      <c r="L32" s="539"/>
      <c r="M32" s="539"/>
    </row>
    <row r="33" spans="1:13">
      <c r="A33" s="538"/>
      <c r="B33" s="538"/>
      <c r="C33" s="539"/>
      <c r="D33" s="539"/>
      <c r="E33" s="539"/>
      <c r="F33" s="539"/>
      <c r="G33" s="539"/>
      <c r="H33" s="539"/>
      <c r="I33" s="539"/>
      <c r="J33" s="539"/>
      <c r="K33" s="539"/>
      <c r="L33" s="539"/>
      <c r="M33" s="539"/>
    </row>
    <row r="34" spans="1:13">
      <c r="A34" s="538"/>
      <c r="B34" s="538"/>
      <c r="C34" s="539"/>
      <c r="D34" s="539"/>
      <c r="E34" s="539"/>
      <c r="F34" s="539"/>
      <c r="G34" s="539"/>
      <c r="H34" s="539"/>
      <c r="I34" s="539"/>
      <c r="J34" s="539"/>
      <c r="K34" s="539"/>
      <c r="L34" s="539"/>
      <c r="M34" s="539"/>
    </row>
    <row r="35" spans="1:13">
      <c r="A35" s="538"/>
      <c r="B35" s="538"/>
      <c r="C35" s="539"/>
      <c r="D35" s="539"/>
      <c r="E35" s="539"/>
      <c r="F35" s="539"/>
      <c r="G35" s="539"/>
      <c r="H35" s="539"/>
      <c r="I35" s="539"/>
      <c r="J35" s="539"/>
      <c r="K35" s="539"/>
      <c r="L35" s="539"/>
      <c r="M35" s="539"/>
    </row>
    <row r="36" spans="1:13" s="389" customFormat="1" ht="15" customHeight="1">
      <c r="L36" s="100"/>
      <c r="M36" s="540"/>
    </row>
    <row r="37" spans="1:13" s="389" customFormat="1" ht="15" customHeight="1">
      <c r="L37" s="101"/>
      <c r="M37" s="540"/>
    </row>
    <row r="38" spans="1:13" s="389" customFormat="1" ht="15" customHeight="1">
      <c r="L38" s="540"/>
      <c r="M38" s="540"/>
    </row>
    <row r="39" spans="1:13" s="389" customFormat="1" ht="15" customHeight="1">
      <c r="A39" s="541"/>
      <c r="B39" s="541"/>
      <c r="C39" s="542" t="s">
        <v>79</v>
      </c>
      <c r="D39" s="99"/>
      <c r="E39" s="543"/>
      <c r="F39" s="543"/>
      <c r="G39" s="594" t="s">
        <v>312</v>
      </c>
      <c r="H39" s="543"/>
      <c r="I39" s="543"/>
      <c r="J39" s="543"/>
      <c r="K39" s="395" t="s">
        <v>263</v>
      </c>
      <c r="L39" s="540"/>
      <c r="M39" s="540"/>
    </row>
    <row r="40" spans="1:13" s="389" customFormat="1" ht="15" customHeight="1">
      <c r="A40" s="541"/>
      <c r="B40" s="541"/>
      <c r="C40" s="542" t="s">
        <v>80</v>
      </c>
      <c r="D40" s="99"/>
      <c r="E40" s="543"/>
      <c r="F40" s="543"/>
      <c r="G40" s="490" t="s">
        <v>295</v>
      </c>
      <c r="H40" s="543"/>
      <c r="I40" s="543"/>
      <c r="J40" s="543"/>
      <c r="K40" s="395" t="s">
        <v>5</v>
      </c>
      <c r="L40" s="540"/>
      <c r="M40" s="540"/>
    </row>
    <row r="41" spans="1:13">
      <c r="A41" s="541"/>
      <c r="B41" s="389"/>
      <c r="C41" s="540"/>
      <c r="D41" s="99"/>
      <c r="E41" s="543"/>
      <c r="F41" s="543"/>
      <c r="G41" s="594" t="s">
        <v>313</v>
      </c>
      <c r="H41" s="540"/>
      <c r="I41" s="540"/>
      <c r="J41" s="540"/>
      <c r="K41" s="540"/>
    </row>
  </sheetData>
  <mergeCells count="21">
    <mergeCell ref="B20:M20"/>
    <mergeCell ref="I15:I17"/>
    <mergeCell ref="J15:J17"/>
    <mergeCell ref="K15:K17"/>
    <mergeCell ref="L15:M15"/>
    <mergeCell ref="F14:F17"/>
    <mergeCell ref="G14:G17"/>
    <mergeCell ref="B14:B17"/>
    <mergeCell ref="L16:L17"/>
    <mergeCell ref="H14:H17"/>
    <mergeCell ref="A14:A16"/>
    <mergeCell ref="E14:E17"/>
    <mergeCell ref="A7:M7"/>
    <mergeCell ref="A8:M8"/>
    <mergeCell ref="A9:M9"/>
    <mergeCell ref="A11:M11"/>
    <mergeCell ref="A12:M12"/>
    <mergeCell ref="I14:M14"/>
    <mergeCell ref="C14:C17"/>
    <mergeCell ref="D14:D17"/>
    <mergeCell ref="M16:M17"/>
  </mergeCells>
  <phoneticPr fontId="9" type="noConversion"/>
  <printOptions horizontalCentered="1"/>
  <pageMargins left="0.31496062992125984" right="0.51181102362204722" top="0.84" bottom="0.98425196850393704" header="0.56999999999999995" footer="0.78740157480314965"/>
  <pageSetup scale="65" firstPageNumber="0" orientation="landscape" r:id="rId1"/>
  <headerFooter alignWithMargins="0">
    <oddHeader>&amp;R&amp;12&amp;UANEXO C</oddHeader>
    <oddFooter>&amp;C16</oddFooter>
  </headerFooter>
  <drawing r:id="rId2"/>
  <legacyDrawing r:id="rId3"/>
  <oleObjects>
    <mc:AlternateContent xmlns:mc="http://schemas.openxmlformats.org/markup-compatibility/2006">
      <mc:Choice Requires="x14">
        <oleObject shapeId="8193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3</xdr:col>
                <xdr:colOff>38100</xdr:colOff>
                <xdr:row>4</xdr:row>
                <xdr:rowOff>152400</xdr:rowOff>
              </to>
            </anchor>
          </objectPr>
        </oleObject>
      </mc:Choice>
      <mc:Fallback>
        <oleObject shapeId="8193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P38"/>
  <sheetViews>
    <sheetView topLeftCell="A52" workbookViewId="0">
      <selection activeCell="D64" sqref="D64"/>
    </sheetView>
  </sheetViews>
  <sheetFormatPr baseColWidth="10" defaultColWidth="14.85546875" defaultRowHeight="15"/>
  <cols>
    <col min="1" max="1" width="26" style="79" customWidth="1"/>
    <col min="2" max="2" width="11.42578125" style="79" customWidth="1"/>
    <col min="3" max="3" width="17" style="79" customWidth="1"/>
    <col min="4" max="4" width="12.5703125" style="79" customWidth="1"/>
    <col min="5" max="5" width="14.85546875" style="79" customWidth="1"/>
    <col min="6" max="6" width="18.7109375" style="79" bestFit="1" customWidth="1"/>
    <col min="7" max="16384" width="14.85546875" style="79"/>
  </cols>
  <sheetData>
    <row r="2" spans="1:6">
      <c r="A2"/>
    </row>
    <row r="3" spans="1:6" ht="18">
      <c r="A3" s="71"/>
      <c r="B3" s="71"/>
      <c r="C3" s="71"/>
      <c r="D3" s="71"/>
      <c r="E3" s="71"/>
      <c r="F3" s="71"/>
    </row>
    <row r="4" spans="1:6" ht="18">
      <c r="A4"/>
      <c r="B4" s="72"/>
      <c r="C4" s="72"/>
      <c r="D4" s="72"/>
      <c r="E4" s="72"/>
      <c r="F4" s="72"/>
    </row>
    <row r="5" spans="1:6" ht="18">
      <c r="A5"/>
      <c r="B5" s="72"/>
      <c r="C5" s="72"/>
      <c r="D5" s="72"/>
      <c r="E5" s="72"/>
      <c r="F5" s="72"/>
    </row>
    <row r="6" spans="1:6" ht="18">
      <c r="A6"/>
      <c r="B6" s="72"/>
      <c r="C6" s="72"/>
      <c r="D6" s="72"/>
      <c r="E6" s="72"/>
      <c r="F6" s="72"/>
    </row>
    <row r="7" spans="1:6" ht="15.75">
      <c r="A7" s="755" t="s">
        <v>0</v>
      </c>
      <c r="B7" s="755"/>
      <c r="C7" s="755"/>
      <c r="D7" s="755"/>
      <c r="E7" s="755"/>
      <c r="F7" s="755"/>
    </row>
    <row r="8" spans="1:6">
      <c r="A8" s="756" t="s">
        <v>318</v>
      </c>
      <c r="B8" s="756"/>
      <c r="C8" s="756"/>
      <c r="D8" s="756"/>
      <c r="E8" s="756"/>
      <c r="F8" s="756"/>
    </row>
    <row r="9" spans="1:6">
      <c r="A9" s="757" t="s">
        <v>1</v>
      </c>
      <c r="B9" s="757"/>
      <c r="C9" s="757"/>
      <c r="D9" s="757"/>
      <c r="E9" s="757"/>
      <c r="F9" s="757"/>
    </row>
    <row r="10" spans="1:6">
      <c r="A10" s="75"/>
      <c r="B10" s="75"/>
      <c r="C10" s="75"/>
      <c r="D10" s="75"/>
      <c r="E10" s="75"/>
      <c r="F10" s="75"/>
    </row>
    <row r="11" spans="1:6" ht="15.75">
      <c r="A11" s="755" t="s">
        <v>108</v>
      </c>
      <c r="B11" s="755"/>
      <c r="C11" s="755"/>
      <c r="D11" s="755"/>
      <c r="E11" s="755"/>
      <c r="F11" s="755"/>
    </row>
    <row r="13" spans="1:6" ht="41.85" customHeight="1">
      <c r="A13" s="102" t="s">
        <v>56</v>
      </c>
      <c r="B13" s="103" t="s">
        <v>109</v>
      </c>
      <c r="C13" s="102" t="s">
        <v>110</v>
      </c>
      <c r="D13" s="103" t="s">
        <v>99</v>
      </c>
      <c r="E13" s="104" t="s">
        <v>111</v>
      </c>
      <c r="F13" s="103" t="s">
        <v>112</v>
      </c>
    </row>
    <row r="14" spans="1:6">
      <c r="A14" s="83"/>
      <c r="B14" s="83"/>
      <c r="C14" s="83"/>
      <c r="D14" s="83"/>
      <c r="E14" s="83"/>
      <c r="F14" s="83"/>
    </row>
    <row r="15" spans="1:6">
      <c r="A15" s="77" t="s">
        <v>113</v>
      </c>
      <c r="B15" s="82"/>
      <c r="C15" s="82"/>
      <c r="D15" s="82"/>
      <c r="E15" s="82"/>
      <c r="F15" s="82"/>
    </row>
    <row r="16" spans="1:6" ht="15.75">
      <c r="A16" s="77" t="s">
        <v>114</v>
      </c>
      <c r="B16" s="771" t="s">
        <v>115</v>
      </c>
      <c r="C16" s="771"/>
      <c r="D16" s="771"/>
      <c r="E16" s="771"/>
      <c r="F16" s="771"/>
    </row>
    <row r="17" spans="1:42">
      <c r="A17" s="82"/>
      <c r="B17" s="82"/>
      <c r="C17" s="82"/>
      <c r="D17" s="82"/>
      <c r="E17" s="82"/>
      <c r="F17" s="82"/>
    </row>
    <row r="18" spans="1:42" s="86" customFormat="1" ht="23.1" customHeight="1">
      <c r="A18" s="85" t="s">
        <v>116</v>
      </c>
      <c r="B18" s="85"/>
      <c r="C18" s="85"/>
      <c r="D18" s="85"/>
      <c r="E18" s="85"/>
      <c r="F18" s="85"/>
    </row>
    <row r="19" spans="1:42" s="86" customFormat="1" ht="15" customHeight="1">
      <c r="A19" s="105"/>
      <c r="B19" s="106"/>
      <c r="C19" s="106"/>
      <c r="D19" s="106"/>
      <c r="E19" s="106"/>
      <c r="F19" s="106"/>
    </row>
    <row r="20" spans="1:42">
      <c r="A20" s="77" t="s">
        <v>117</v>
      </c>
      <c r="B20" s="82"/>
      <c r="C20" s="82"/>
      <c r="D20" s="82"/>
      <c r="E20" s="82"/>
      <c r="F20" s="82"/>
    </row>
    <row r="21" spans="1:42" ht="15.75">
      <c r="A21" s="77" t="s">
        <v>114</v>
      </c>
      <c r="B21" s="771" t="s">
        <v>115</v>
      </c>
      <c r="C21" s="771"/>
      <c r="D21" s="771"/>
      <c r="E21" s="771"/>
      <c r="F21" s="771"/>
    </row>
    <row r="22" spans="1:42">
      <c r="A22" s="82"/>
      <c r="B22" s="82"/>
      <c r="C22" s="82"/>
      <c r="D22" s="82"/>
      <c r="E22" s="82"/>
      <c r="F22" s="82"/>
    </row>
    <row r="23" spans="1:42" s="86" customFormat="1" ht="23.1" customHeight="1">
      <c r="A23" s="85" t="s">
        <v>116</v>
      </c>
      <c r="B23" s="85"/>
      <c r="C23" s="85"/>
      <c r="D23" s="85"/>
      <c r="E23" s="85"/>
      <c r="F23" s="85"/>
    </row>
    <row r="24" spans="1:42" s="86" customFormat="1" ht="23.1" customHeight="1">
      <c r="A24" s="78" t="s">
        <v>323</v>
      </c>
      <c r="B24" s="107"/>
      <c r="C24" s="107"/>
      <c r="D24" s="107"/>
      <c r="E24" s="107"/>
      <c r="F24" s="107"/>
    </row>
    <row r="25" spans="1:42" s="86" customFormat="1" ht="23.1" customHeight="1">
      <c r="A25" s="78" t="s">
        <v>308</v>
      </c>
      <c r="B25" s="85"/>
      <c r="C25" s="85"/>
      <c r="D25" s="85"/>
      <c r="E25" s="85"/>
      <c r="F25" s="85"/>
    </row>
    <row r="26" spans="1:42" s="86" customFormat="1" ht="23.1" customHeight="1">
      <c r="A26" s="265"/>
      <c r="B26" s="266"/>
      <c r="C26" s="266"/>
      <c r="D26" s="266"/>
      <c r="E26" s="266"/>
      <c r="F26" s="266"/>
    </row>
    <row r="27" spans="1:42">
      <c r="G27" s="88"/>
      <c r="H27" s="88"/>
      <c r="I27" s="88"/>
      <c r="J27" s="88"/>
      <c r="K27" s="88"/>
      <c r="L27" s="88"/>
      <c r="M27" s="88"/>
      <c r="N27" s="88"/>
      <c r="O27" s="88"/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8"/>
      <c r="AM27" s="88"/>
      <c r="AN27" s="88"/>
      <c r="AO27" s="88"/>
      <c r="AP27" s="88"/>
    </row>
    <row r="28" spans="1:42">
      <c r="A28" s="243" t="s">
        <v>4</v>
      </c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88"/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</row>
    <row r="29" spans="1:42">
      <c r="G29" s="88"/>
      <c r="H29" s="88"/>
      <c r="I29" s="88"/>
      <c r="J29" s="88"/>
      <c r="K29" s="88"/>
      <c r="L29" s="88"/>
      <c r="M29" s="88"/>
      <c r="N29" s="88"/>
      <c r="O29" s="88"/>
      <c r="P29" s="88"/>
      <c r="Q29" s="88"/>
      <c r="R29" s="88"/>
      <c r="S29" s="88"/>
      <c r="T29" s="88"/>
      <c r="U29" s="88"/>
      <c r="V29" s="88"/>
      <c r="W29" s="88"/>
      <c r="X29" s="88"/>
      <c r="Y29" s="88"/>
      <c r="Z29" s="88"/>
      <c r="AA29" s="88"/>
      <c r="AB29" s="88"/>
      <c r="AC29" s="88"/>
      <c r="AD29" s="88"/>
      <c r="AE29" s="88"/>
      <c r="AF29" s="88"/>
      <c r="AG29" s="88"/>
      <c r="AH29" s="88"/>
      <c r="AI29" s="88"/>
      <c r="AJ29" s="88"/>
      <c r="AK29" s="88"/>
      <c r="AL29" s="88"/>
      <c r="AM29" s="88"/>
      <c r="AN29" s="88"/>
      <c r="AO29" s="88"/>
      <c r="AP29" s="88"/>
    </row>
    <row r="30" spans="1:42"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</row>
    <row r="31" spans="1:42">
      <c r="G31" s="88"/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</row>
    <row r="32" spans="1:42">
      <c r="G32" s="88"/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</row>
    <row r="33" spans="1:42">
      <c r="A33" s="88"/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8"/>
      <c r="AM33" s="88"/>
      <c r="AN33" s="88"/>
      <c r="AO33" s="88"/>
      <c r="AP33" s="88"/>
    </row>
    <row r="34" spans="1:42" s="80" customFormat="1" ht="15" customHeight="1">
      <c r="A34" s="93"/>
      <c r="B34" s="93" t="s">
        <v>79</v>
      </c>
      <c r="C34" s="73"/>
      <c r="D34" s="594" t="s">
        <v>312</v>
      </c>
      <c r="E34" s="90"/>
      <c r="F34" s="395" t="s">
        <v>263</v>
      </c>
      <c r="G34" s="93"/>
      <c r="H34" s="97"/>
      <c r="I34" s="93"/>
      <c r="J34" s="91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</row>
    <row r="35" spans="1:42" s="111" customFormat="1" ht="15" customHeight="1">
      <c r="A35" s="108"/>
      <c r="B35" s="108" t="s">
        <v>118</v>
      </c>
      <c r="C35" s="74"/>
      <c r="D35" s="490" t="s">
        <v>295</v>
      </c>
      <c r="E35" s="109"/>
      <c r="F35" s="395" t="s">
        <v>5</v>
      </c>
      <c r="G35" s="108"/>
      <c r="H35" s="108"/>
      <c r="I35" s="108"/>
      <c r="J35" s="110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</row>
    <row r="36" spans="1:42" s="111" customFormat="1" ht="15" customHeight="1">
      <c r="A36" s="112"/>
      <c r="B36" s="74"/>
      <c r="C36" s="74"/>
      <c r="D36" s="594" t="s">
        <v>313</v>
      </c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  <c r="Z36" s="108"/>
      <c r="AA36" s="108"/>
      <c r="AB36" s="108"/>
      <c r="AC36" s="108"/>
      <c r="AD36" s="108"/>
      <c r="AE36" s="108"/>
      <c r="AF36" s="108"/>
      <c r="AG36" s="108"/>
      <c r="AH36" s="108"/>
      <c r="AI36" s="108"/>
      <c r="AJ36" s="108"/>
      <c r="AK36" s="108"/>
      <c r="AL36" s="108"/>
      <c r="AM36" s="108"/>
      <c r="AN36" s="108"/>
      <c r="AO36" s="108"/>
      <c r="AP36" s="108"/>
    </row>
    <row r="37" spans="1:42" s="80" customFormat="1" ht="15" customHeight="1">
      <c r="A37" s="89"/>
      <c r="B37" s="94"/>
      <c r="C37" s="95"/>
      <c r="D37" s="95"/>
      <c r="E37" s="92"/>
      <c r="F37" s="92"/>
      <c r="G37" s="92"/>
      <c r="H37" s="92"/>
      <c r="I37" s="92"/>
      <c r="J37" s="92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3"/>
      <c r="AL37" s="93"/>
      <c r="AM37" s="93"/>
      <c r="AN37" s="93"/>
      <c r="AO37" s="93"/>
      <c r="AP37" s="93"/>
    </row>
    <row r="38" spans="1:42" s="80" customFormat="1" ht="15" customHeight="1">
      <c r="A38" s="96"/>
      <c r="B38" s="97"/>
      <c r="C38" s="97"/>
      <c r="D38" s="97"/>
      <c r="E38" s="97"/>
      <c r="F38" s="97"/>
      <c r="G38" s="97"/>
      <c r="H38" s="97"/>
      <c r="I38" s="97"/>
      <c r="J38" s="97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</row>
  </sheetData>
  <mergeCells count="6">
    <mergeCell ref="B16:F16"/>
    <mergeCell ref="B21:F21"/>
    <mergeCell ref="A7:F7"/>
    <mergeCell ref="A8:F8"/>
    <mergeCell ref="A9:F9"/>
    <mergeCell ref="A11:F11"/>
  </mergeCells>
  <phoneticPr fontId="9" type="noConversion"/>
  <printOptions horizontalCentered="1"/>
  <pageMargins left="0.43307086614173229" right="0.43307086614173229" top="0.86614173228346458" bottom="0.98425196850393704" header="0.82677165354330717" footer="0.78740157480314965"/>
  <pageSetup scale="98" firstPageNumber="0" orientation="portrait" horizontalDpi="300" verticalDpi="300" r:id="rId1"/>
  <headerFooter alignWithMargins="0">
    <oddHeader>&amp;R&amp;12&amp;UANEXO D</oddHeader>
    <oddFooter>&amp;C17</oddFooter>
  </headerFooter>
  <drawing r:id="rId2"/>
  <legacyDrawing r:id="rId3"/>
  <oleObjects>
    <mc:AlternateContent xmlns:mc="http://schemas.openxmlformats.org/markup-compatibility/2006">
      <mc:Choice Requires="x14">
        <oleObject shapeId="9217" r:id="rId4">
          <objectPr defaultSize="0" r:id="rId5">
            <anchor moveWithCells="1" sizeWithCells="1">
              <from>
                <xdr:col>0</xdr:col>
                <xdr:colOff>76200</xdr:colOff>
                <xdr:row>1</xdr:row>
                <xdr:rowOff>95250</xdr:rowOff>
              </from>
              <to>
                <xdr:col>2</xdr:col>
                <xdr:colOff>95250</xdr:colOff>
                <xdr:row>3</xdr:row>
                <xdr:rowOff>161925</xdr:rowOff>
              </to>
            </anchor>
          </objectPr>
        </oleObject>
      </mc:Choice>
      <mc:Fallback>
        <oleObject shapeId="9217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XabEa/mICHx+2G522J4mU6f1oXuUNC4ybQUzQ4ExB88=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6LavLqNItjDQ3uPdfIh8AquaxZ7Bnz9eLEYafM/11gw=</DigestValue>
    </Reference>
  </SignedInfo>
  <SignatureValue>RgYxHyS5D0a/XaxduXiyw7G/5HRhQo6eg/TZOlvwpcu4w9DCnCLhCEA/N0WhRjBffnrUjxuVVKft
mpuJO7fVBiSGUxCS6mEXVnx1z47va+qaIQ/W37FwPCqhfezZNWbVop3Dcp3x/JqY6+DsIYYIXQWS
QWnxKfpg0Suxn9lRd/t1ikv/fiGLVOW8xDna8SXH59uUdq8/QtQFYAuX8farmQsuLb+NNkFSBHaS
WJdhCkLY9ysg5ldadYSD999XddZBnu8KPd1V1BKEMr2ldtrOn0g01LrHB2CO/CDZtHeH82/j6Yij
pUtgtJkKmRP0TfqQryx0ZV0MN1bsKFRGI9bx4g==</SignatureValue>
  <KeyInfo>
    <X509Data>
      <X509Certificate>MIIH+DCCBeCgAwIBAgIIDeusG9rpXhYwDQYJKoZIhvcNAQELBQAwWzEXMBUGA1UEBRMOUlVDIDgwMDUwMTcyLTExGjAYBgNVBAMTEUNBLURPQ1VNRU5UQSBTLkEuMRcwFQYDVQQKEw5ET0NVTUVOVEEgUy5BLjELMAkGA1UEBhMCUFkwHhcNMTkwNTE2MjAzNDA4WhcNMjEwNTE1MjA0NDA4WjCBnzELMAkGA1UEBhMCUFkxFTATBgNVBAQMDE5Vw5FFWiBPSkVEQTESMBAGA1UEBRMJQ0kzNjAyOTc4MRUwEwYDVQQqDAxIRUNUT1IgT1NNQVIxFzAVBgNVBAoMDlBFUlNPTkEgRklTSUNBMREwDwYDVQQLDAhGSVJNQSBGMjEiMCAGA1UEAwwZSEVDVE9SIE9TTUFSIE5Vw5FFWiBPSkVEQTCCASIwDQYJKoZIhvcNAQEBBQADggEPADCCAQoCggEBAL0mn1LoKq23rvcIt/M9Rt1AsMVpUc/gH1h8HVtRNL4ZmyyAh/xpQES0DI2N7Ul5JQZVvJ7m6TuR/PutluboXRLhAPzL/B33h7TJ2ikyXETcPl0ba6UX+HPPekxiOcot5I19Fc2BwbfZwlvg3dKT4BUXlUwdVT8bj/Xf2qOVCYQCo8ooAHl7xWr48benIX0liGxHJLYnDZTgd3T5Ghm/ppGlFJd2OEBH2W9FXh1gl9AZjEHXi28ocTyTQn1JgJ5L8IDZyKa8LYd0CHNDR9kVJnV+DCKCsbTXxj7uiZuJGWpKb3bhmUHXGlsuK4e29S1vi3pylxHS4An/LdEcGiecO50CAwEAAaOCA3kwggN1MAwGA1UdEwEB/wQCMAAwDgYDVR0PAQH/BAQDAgXgMCoGA1UdJQEB/wQgMB4GCCsGAQUFBwMBBggrBgEFBQcDAgYIKwYBBQUHAwQwHQYDVR0OBBYEFFfx1zP2yo8lNGc/SneEj+Xx2JflMIGWBggrBgEFBQcBAQSBiTCBhjA5BggrBgEFBQcwAYYtaHR0cD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B4GA1UdEQQXMBWBE21pbGVjMzBAaG90bWFpbC5jb20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V219zc4zDpa+WVdc2bqjyMvH552ibjYhq56WeMmCfwypKOrvzKcpvgPhxK5pBIn35+EzeQGpdxO5N9l8k86NZWTyYuEfs0nUommca1TX6GgpClB98wz3mDtNfM2OHHw3E0vxG7DmWhSrYLFxwNhBVj/7a52/zvSH9zGdYUkPp2gB7GLX+0qCZ8NmufaefkwTWSBf93t7UKtY6yy8OxKvdiCvbzfY17zvIwlJDM9ORMUNVJyi856RvbQ4m0sKZseYCpkRJ9DEqxgp8TQj7WWBdNsj8xlomzKJxIbuFhcWodfz/fLdEuNTC5qwDu7eL2Dvs0PrPDmUljveclu2XLFzpH/mXnQ5CtNAzvlskoSFvrFv253KSVCcowrISFUthTp3BCQCZl9mhCE5Bm9XE4US6ezHB6NVqVMx3ScAOc7IRfKtllPQN9rH6mfAqNQprTVXEexSBLxYQQfcmnGLT+eAuEojjlHn30sdabAM5jXmCzXOz5UrvaNIjo44geJo01Mz/2Q9WGvXit69ekfSo/3cUB9MTLSKkGqkeF1YrvcDsI29ncHZFvf6kHm5NOBjhoHTy7tMe6QP6jTd+9dSfDn+GyMYRuak5vY3M8/0/EEJ4FIxmi1vbTqJPR1k1v1EAFtOokeKVxQKQht3pW+9tQa/ACg3qgq/B9jHLsSEJze05p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np7+DV108hCvpfsw7YmUDdP/3PNLxdHpuG56qGSuv3E=</DigestValue>
      </Reference>
      <Reference URI="/xl/calcChain.xml?ContentType=application/vnd.openxmlformats-officedocument.spreadsheetml.calcChain+xml">
        <DigestMethod Algorithm="http://www.w3.org/2001/04/xmlenc#sha256"/>
        <DigestValue>d9dDWqGopTnPxuBKbrIELz+y7huKXWZRHC2PocwFKdE=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IRtQtju5hK+2qsv4kTEXWAv3XA2QInr4xtybqxC4WNA=</DigestValue>
      </Reference>
      <Reference URI="/xl/drawings/drawing10.xml?ContentType=application/vnd.openxmlformats-officedocument.drawing+xml">
        <DigestMethod Algorithm="http://www.w3.org/2001/04/xmlenc#sha256"/>
        <DigestValue>YB7WDKFchvfhZ/bziHu5kPftXYtqXA5ZLVKAIo5lXo4=</DigestValue>
      </Reference>
      <Reference URI="/xl/drawings/drawing11.xml?ContentType=application/vnd.openxmlformats-officedocument.drawing+xml">
        <DigestMethod Algorithm="http://www.w3.org/2001/04/xmlenc#sha256"/>
        <DigestValue>RrKXs/wo1MPif/euJtt+odx1uQ40tPsDac1NF2gAgyo=</DigestValue>
      </Reference>
      <Reference URI="/xl/drawings/drawing12.xml?ContentType=application/vnd.openxmlformats-officedocument.drawing+xml">
        <DigestMethod Algorithm="http://www.w3.org/2001/04/xmlenc#sha256"/>
        <DigestValue>Oh0rPndfclVLMyknhJ0hioCliZwoxFrS+RDu2LR/JdE=</DigestValue>
      </Reference>
      <Reference URI="/xl/drawings/drawing13.xml?ContentType=application/vnd.openxmlformats-officedocument.drawing+xml">
        <DigestMethod Algorithm="http://www.w3.org/2001/04/xmlenc#sha256"/>
        <DigestValue>Yn0v+6zFLpvvr7UkJ4HFhxMkJI7YaGUdBcl9DWQstzw=</DigestValue>
      </Reference>
      <Reference URI="/xl/drawings/drawing14.xml?ContentType=application/vnd.openxmlformats-officedocument.drawing+xml">
        <DigestMethod Algorithm="http://www.w3.org/2001/04/xmlenc#sha256"/>
        <DigestValue>wjF3jHOZ+CIEceFSaFEBsTZ4Vd4Sn5ql/xQj+IWlJfU=</DigestValue>
      </Reference>
      <Reference URI="/xl/drawings/drawing15.xml?ContentType=application/vnd.openxmlformats-officedocument.drawing+xml">
        <DigestMethod Algorithm="http://www.w3.org/2001/04/xmlenc#sha256"/>
        <DigestValue>ocdRr5Jbw+Wio+/UOeMFbDb9x9GysXcP/LZUO3Yh9H8=</DigestValue>
      </Reference>
      <Reference URI="/xl/drawings/drawing2.xml?ContentType=application/vnd.openxmlformats-officedocument.drawing+xml">
        <DigestMethod Algorithm="http://www.w3.org/2001/04/xmlenc#sha256"/>
        <DigestValue>Jh2KDrKvikhkXv3jGsloY0qoZE0P1onzT70jNGTH3CI=</DigestValue>
      </Reference>
      <Reference URI="/xl/drawings/drawing3.xml?ContentType=application/vnd.openxmlformats-officedocument.drawing+xml">
        <DigestMethod Algorithm="http://www.w3.org/2001/04/xmlenc#sha256"/>
        <DigestValue>zoFSmLHsHXu7r9w9m+r0FBXX86RQj7poAiNV7hNTK1E=</DigestValue>
      </Reference>
      <Reference URI="/xl/drawings/drawing4.xml?ContentType=application/vnd.openxmlformats-officedocument.drawing+xml">
        <DigestMethod Algorithm="http://www.w3.org/2001/04/xmlenc#sha256"/>
        <DigestValue>Oy3M6FCX6TBmsaIbi/T+GFE5nINpGhWkj+US8/Bo83I=</DigestValue>
      </Reference>
      <Reference URI="/xl/drawings/drawing5.xml?ContentType=application/vnd.openxmlformats-officedocument.drawing+xml">
        <DigestMethod Algorithm="http://www.w3.org/2001/04/xmlenc#sha256"/>
        <DigestValue>QrknhzLha2E2YVng02xQBulL9OQdsDrsk7OxtSDNyh0=</DigestValue>
      </Reference>
      <Reference URI="/xl/drawings/drawing6.xml?ContentType=application/vnd.openxmlformats-officedocument.drawing+xml">
        <DigestMethod Algorithm="http://www.w3.org/2001/04/xmlenc#sha256"/>
        <DigestValue>ctYvaCr1F0r2mfRhWbcwl6v64L9TyVZ5xDAkkMy9X5I=</DigestValue>
      </Reference>
      <Reference URI="/xl/drawings/drawing7.xml?ContentType=application/vnd.openxmlformats-officedocument.drawing+xml">
        <DigestMethod Algorithm="http://www.w3.org/2001/04/xmlenc#sha256"/>
        <DigestValue>LxH+sXWASdpyJLiF93lhgQvfj3rXOGp45J2lSv9s2iU=</DigestValue>
      </Reference>
      <Reference URI="/xl/drawings/drawing8.xml?ContentType=application/vnd.openxmlformats-officedocument.drawing+xml">
        <DigestMethod Algorithm="http://www.w3.org/2001/04/xmlenc#sha256"/>
        <DigestValue>PyYgr8JIhpvZGlk4SY+qsJRjdjTo+YAF/vuc2M6fKfM=</DigestValue>
      </Reference>
      <Reference URI="/xl/drawings/drawing9.xml?ContentType=application/vnd.openxmlformats-officedocument.drawing+xml">
        <DigestMethod Algorithm="http://www.w3.org/2001/04/xmlenc#sha256"/>
        <DigestValue>A3kT8NsYzURflszwEmO108ie4f+qMvhC+XWdsX7kc3A=</DigestValue>
      </Reference>
      <Reference URI="/xl/drawings/vmlDrawing1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10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1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2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3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4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5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6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7.vml?ContentType=application/vnd.openxmlformats-officedocument.vmlDrawing">
        <DigestMethod Algorithm="http://www.w3.org/2001/04/xmlenc#sha256"/>
        <DigestValue>AbhiGBftAwe+NFZQuop3lJuALVaAU+JdttfEMl43aOc=</DigestValue>
      </Reference>
      <Reference URI="/xl/drawings/vmlDrawing8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9.vml?ContentType=application/vnd.openxmlformats-officedocument.vmlDrawing">
        <DigestMethod Algorithm="http://www.w3.org/2001/04/xmlenc#sha256"/>
        <DigestValue>tVQYZqd2o6Rhx3Xk0kqIDByDHnoUS9JbvKM+6unrMN8=</DigestValue>
      </Reference>
      <Reference URI="/xl/embeddings/oleObject1.bin?ContentType=application/vnd.openxmlformats-officedocument.oleObject">
        <DigestMethod Algorithm="http://www.w3.org/2001/04/xmlenc#sha256"/>
        <DigestValue>DPxuiDhV5yAynGjDXy9adZWo3bQ1k7HMIh6ZwCrmNYc=</DigestValue>
      </Reference>
      <Reference URI="/xl/embeddings/oleObject10.bin?ContentType=application/vnd.openxmlformats-officedocument.oleObject">
        <DigestMethod Algorithm="http://www.w3.org/2001/04/xmlenc#sha256"/>
        <DigestValue>X/52xEF2TRtBx9iHWzVq81Sd9crVNJogV5qqzknnjJ4=</DigestValue>
      </Reference>
      <Reference URI="/xl/embeddings/oleObject11.bin?ContentType=application/vnd.openxmlformats-officedocument.oleObject">
        <DigestMethod Algorithm="http://www.w3.org/2001/04/xmlenc#sha256"/>
        <DigestValue>0fiTQtAlOPwqz7g4IFrX4oEZmM420tVIXkkn70/xdH8=</DigestValue>
      </Reference>
      <Reference URI="/xl/embeddings/oleObject2.bin?ContentType=application/vnd.openxmlformats-officedocument.oleObject">
        <DigestMethod Algorithm="http://www.w3.org/2001/04/xmlenc#sha256"/>
        <DigestValue>acS03f30bIyJgZ63jtM38J48aZfTjN4wYaQXN66ggP8=</DigestValue>
      </Reference>
      <Reference URI="/xl/embeddings/oleObject3.bin?ContentType=application/vnd.openxmlformats-officedocument.oleObject">
        <DigestMethod Algorithm="http://www.w3.org/2001/04/xmlenc#sha256"/>
        <DigestValue>LsEv9HCe9MqpNzLhmXoS9FzvsOJnj2FhcI5l9JYnylA=</DigestValue>
      </Reference>
      <Reference URI="/xl/embeddings/oleObject4.bin?ContentType=application/vnd.openxmlformats-officedocument.oleObject">
        <DigestMethod Algorithm="http://www.w3.org/2001/04/xmlenc#sha256"/>
        <DigestValue>CBxsKYsH9w1k7IRp8WdwKh0FkFLZ0G0WuT0kqoOYsjg=</DigestValue>
      </Reference>
      <Reference URI="/xl/embeddings/oleObject5.bin?ContentType=application/vnd.openxmlformats-officedocument.oleObject">
        <DigestMethod Algorithm="http://www.w3.org/2001/04/xmlenc#sha256"/>
        <DigestValue>CBxsKYsH9w1k7IRp8WdwKh0FkFLZ0G0WuT0kqoOYsjg=</DigestValue>
      </Reference>
      <Reference URI="/xl/embeddings/oleObject6.bin?ContentType=application/vnd.openxmlformats-officedocument.oleObject">
        <DigestMethod Algorithm="http://www.w3.org/2001/04/xmlenc#sha256"/>
        <DigestValue>iyCZgeMHNLy1U6UFVtrJqKNwbQu6E1odGWa7laPRItU=</DigestValue>
      </Reference>
      <Reference URI="/xl/embeddings/oleObject7.bin?ContentType=application/vnd.openxmlformats-officedocument.oleObject">
        <DigestMethod Algorithm="http://www.w3.org/2001/04/xmlenc#sha256"/>
        <DigestValue>iyCZgeMHNLy1U6UFVtrJqKNwbQu6E1odGWa7laPRItU=</DigestValue>
      </Reference>
      <Reference URI="/xl/embeddings/oleObject8.bin?ContentType=application/vnd.openxmlformats-officedocument.oleObject">
        <DigestMethod Algorithm="http://www.w3.org/2001/04/xmlenc#sha256"/>
        <DigestValue>DPmt+5BJzS2KKAp1uwA+572qulYgXyJy7t1bWHz/GnU=</DigestValue>
      </Reference>
      <Reference URI="/xl/embeddings/oleObject9.bin?ContentType=application/vnd.openxmlformats-officedocument.oleObject">
        <DigestMethod Algorithm="http://www.w3.org/2001/04/xmlenc#sha256"/>
        <DigestValue>X/52xEF2TRtBx9iHWzVq81Sd9crVNJogV5qqzknnjJ4=</DigestValue>
      </Reference>
      <Reference URI="/xl/media/image1.emf?ContentType=image/x-emf">
        <DigestMethod Algorithm="http://www.w3.org/2001/04/xmlenc#sha256"/>
        <DigestValue>jPRnAZdmSn3QQwTquZqZD7p4yXzEe0bb37u19lOiwnw=</DigestValue>
      </Reference>
      <Reference URI="/xl/media/image2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5cG76izSHm0vH/ScLkTjuDmpGCFGDN5OeP9/b7vyQbw=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BDinh3xAk+r7H0ToNlWFxFpZJ4uLj3RvK8MkSpjQtd8=</DigestValue>
      </Reference>
      <Reference URI="/xl/sharedStrings.xml?ContentType=application/vnd.openxmlformats-officedocument.spreadsheetml.sharedStrings+xml">
        <DigestMethod Algorithm="http://www.w3.org/2001/04/xmlenc#sha256"/>
        <DigestValue>IZSnsKWS7hqyXpefqmuUTXvrbJyAQR1a7cM+AMjWHnU=</DigestValue>
      </Reference>
      <Reference URI="/xl/styles.xml?ContentType=application/vnd.openxmlformats-officedocument.spreadsheetml.styles+xml">
        <DigestMethod Algorithm="http://www.w3.org/2001/04/xmlenc#sha256"/>
        <DigestValue>JJKv0xRsqCVTzKiDgxAxuLnLj2zKW00FKPxVTaIdKxQ=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lAOIXzKTP7ooRZ2lPA8eynPB4jKkxRRGEkCQmdna+BU=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GM6gmHUSCa5Q261uvNnmzWwBasqrQ9b1Ks/I2UqTeng=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WVdFExODUU7Ys4oPnmCciNJEi3KBwqF8y8sJ/dBo0QQ=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ou445aRISK5pT7IUnA+E0bVro3wvLl+IZrTR9ScfayA=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iHuKItiL4aGMdXiXrJJ2cE5Y2stv1B1CuvBBgnFZnrs=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b9kp1XSGGR7g0tmP/KITE896VR2uKbh/8umyVMH3GZg=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Z+OMXa9pj7LK6f4e9JuVIih6+fVMLTnfe8KM3dgHpx8=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fPSTBczT5H/VUEa95RDhUWkcpPOdGBvORc5vtRZ7vT4=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MA7zkaWhs5bnw1TDzpBB3OfhOaZRDBuGLZol14sJi6Y=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kES1yCotKwnnhOOZkxVYB9G/E/IMRFzLZ5BhStIJkE0=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N6r2A9WJDF2Up92MiWN/+1aYcA3vPjRFj/pcmWHOlVY=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GXRM/7svFfd7LLyKgUz+QLFYxo+c89Zui475cG4tyyY=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1eEOguNx4Ar4cJI9iks/cWrkMShcKdvnrdxbWoq9TdM=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EoA/zjU0TSGXvxNs/RULdu9toWQxuKXLwlQYgBEHHbk=</DigestValue>
      </Reference>
      <Reference URI="/xl/worksheets/sheet1.xml?ContentType=application/vnd.openxmlformats-officedocument.spreadsheetml.worksheet+xml">
        <DigestMethod Algorithm="http://www.w3.org/2001/04/xmlenc#sha256"/>
        <DigestValue>t031fAzWbJe5r93Il0aZHIFjwSHEbDI9D3TL9NuMt4o=</DigestValue>
      </Reference>
      <Reference URI="/xl/worksheets/sheet10.xml?ContentType=application/vnd.openxmlformats-officedocument.spreadsheetml.worksheet+xml">
        <DigestMethod Algorithm="http://www.w3.org/2001/04/xmlenc#sha256"/>
        <DigestValue>cRV5yn4YbeQ31lcMce7ZpiEgiknBAbmfjvJieWhshxk=</DigestValue>
      </Reference>
      <Reference URI="/xl/worksheets/sheet11.xml?ContentType=application/vnd.openxmlformats-officedocument.spreadsheetml.worksheet+xml">
        <DigestMethod Algorithm="http://www.w3.org/2001/04/xmlenc#sha256"/>
        <DigestValue>YOkQO1gfL4f7QNUtJmWAneqCMmzKUg5q8FRFM7M/pfI=</DigestValue>
      </Reference>
      <Reference URI="/xl/worksheets/sheet12.xml?ContentType=application/vnd.openxmlformats-officedocument.spreadsheetml.worksheet+xml">
        <DigestMethod Algorithm="http://www.w3.org/2001/04/xmlenc#sha256"/>
        <DigestValue>nqCjoUGQCwVVVF/kPxLx+fb/SgWCY+bs8cix0XjbOHU=</DigestValue>
      </Reference>
      <Reference URI="/xl/worksheets/sheet13.xml?ContentType=application/vnd.openxmlformats-officedocument.spreadsheetml.worksheet+xml">
        <DigestMethod Algorithm="http://www.w3.org/2001/04/xmlenc#sha256"/>
        <DigestValue>XIoZQxBW74FDCvSZiKik4Dezs2Aj02ikRQWoqDREcWg=</DigestValue>
      </Reference>
      <Reference URI="/xl/worksheets/sheet14.xml?ContentType=application/vnd.openxmlformats-officedocument.spreadsheetml.worksheet+xml">
        <DigestMethod Algorithm="http://www.w3.org/2001/04/xmlenc#sha256"/>
        <DigestValue>s/DjSY/mWmFn+cK5I+V2vV+drB7JnAdbJG9751Vl474=</DigestValue>
      </Reference>
      <Reference URI="/xl/worksheets/sheet15.xml?ContentType=application/vnd.openxmlformats-officedocument.spreadsheetml.worksheet+xml">
        <DigestMethod Algorithm="http://www.w3.org/2001/04/xmlenc#sha256"/>
        <DigestValue>8HIFygfKbfC61KfeOqFUWyw4TH7lfNq+6XDF3vO4sZo=</DigestValue>
      </Reference>
      <Reference URI="/xl/worksheets/sheet2.xml?ContentType=application/vnd.openxmlformats-officedocument.spreadsheetml.worksheet+xml">
        <DigestMethod Algorithm="http://www.w3.org/2001/04/xmlenc#sha256"/>
        <DigestValue>rW/WG68TpCkGolw1HcdR6sauLXxCfefSxVHlSajety0=</DigestValue>
      </Reference>
      <Reference URI="/xl/worksheets/sheet3.xml?ContentType=application/vnd.openxmlformats-officedocument.spreadsheetml.worksheet+xml">
        <DigestMethod Algorithm="http://www.w3.org/2001/04/xmlenc#sha256"/>
        <DigestValue>pIVX7O3lqiO+CMJi8+p3RmrMXD3NvD+kkqxGbzYcpYM=</DigestValue>
      </Reference>
      <Reference URI="/xl/worksheets/sheet4.xml?ContentType=application/vnd.openxmlformats-officedocument.spreadsheetml.worksheet+xml">
        <DigestMethod Algorithm="http://www.w3.org/2001/04/xmlenc#sha256"/>
        <DigestValue>/PNU7E3NOcmRxqy3va8B1sWWaQ5OmXCXPsqVWn4hh2Y=</DigestValue>
      </Reference>
      <Reference URI="/xl/worksheets/sheet5.xml?ContentType=application/vnd.openxmlformats-officedocument.spreadsheetml.worksheet+xml">
        <DigestMethod Algorithm="http://www.w3.org/2001/04/xmlenc#sha256"/>
        <DigestValue>h8vZA7Oz0SWw4vaRfmCZpcdftAhdNhnXCoWlYP+5la8=</DigestValue>
      </Reference>
      <Reference URI="/xl/worksheets/sheet6.xml?ContentType=application/vnd.openxmlformats-officedocument.spreadsheetml.worksheet+xml">
        <DigestMethod Algorithm="http://www.w3.org/2001/04/xmlenc#sha256"/>
        <DigestValue>fNGhPg8U9/u39kJAt4L9zg0CUji3kexi3Dq2yqPB1vE=</DigestValue>
      </Reference>
      <Reference URI="/xl/worksheets/sheet7.xml?ContentType=application/vnd.openxmlformats-officedocument.spreadsheetml.worksheet+xml">
        <DigestMethod Algorithm="http://www.w3.org/2001/04/xmlenc#sha256"/>
        <DigestValue>wGJNNaLkFs9Su8UIsAYHQ5oV1VhgX+/CKSlE3A/d2i8=</DigestValue>
      </Reference>
      <Reference URI="/xl/worksheets/sheet8.xml?ContentType=application/vnd.openxmlformats-officedocument.spreadsheetml.worksheet+xml">
        <DigestMethod Algorithm="http://www.w3.org/2001/04/xmlenc#sha256"/>
        <DigestValue>37HDAfUFfAU559oWWEJRvLIZpc0nY8cIGSi1oDbGzZY=</DigestValue>
      </Reference>
      <Reference URI="/xl/worksheets/sheet9.xml?ContentType=application/vnd.openxmlformats-officedocument.spreadsheetml.worksheet+xml">
        <DigestMethod Algorithm="http://www.w3.org/2001/04/xmlenc#sha256"/>
        <DigestValue>wFDFwx+43iyZNr3I4u9AiSNxZQGITfefmVrvj1kqIxA=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2019-11-11T17:12:30Z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2019-11-11T17:12:30Z</xd:SigningTime>
          <xd:SigningCertificate>
            <xd:Cert>
              <xd:CertDigest>
                <DigestMethod Algorithm="http://www.w3.org/2001/04/xmlenc#sha256"/>
                <DigestValue>GcW3V+xcA1gZuvzZS69hx7r8fCPINZpyC/Df71fuvc4=</DigestValue>
              </xd:CertDigest>
              <xd:IssuerSerial>
                <X509IssuerName>C=PY, O=DOCUMENTA S.A., CN=CA-DOCUMENTA S.A., SERIALNUMBER=RUC 80050172-1</X509IssuerName>
                <X509SerialNumber>1003084577656888854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u2micO5YIMIZ0aaZEQ2Fe+qhvA2Te8BWj8e+sEbbjEc=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OckEkqGZT0SlFqc1atwh2bw79VHp5siLwu3ljYBSAmc=</DigestValue>
    </Reference>
  </SignedInfo>
  <SignatureValue>qnkqhby+OgAGF4cEcc0nvu5acArdFjEeUlcm9AZ0MYIs3PhMn4faRQXIbx6y4vQwJh0J5Ic+II9p
jumA7qc2qw/xmL5sU0XfJzZLUN86LRo2Pk4/k62we7tBaS2B0YUdyWlvWgtE6FimAMNshg+P9jGz
oPzcashdIdJoms0TGUsW3fEU42kzjBBJO2Uag5BoT1ofPqNe+8afEqcr6VRtRDfSuBhJrxXnWM6Z
VA9yjXZuj5FbPE+/KEvzR5sbAtA3tMNXw8ZmMYVnMZDf65cFhTcb38KWbV56FDR5gFJbkggPS1E+
pDjYHSNg/2XdoHqqSyRPMfJUbNGVT5M8DQmOVw==</SignatureValue>
  <KeyInfo>
    <X509Data>
      <X509Certificate>MIIH9jCCBd6gAwIBAgIIC33dY+G/md0wDQYJKoZIhvcNAQELBQAwWzEXMBUGA1UEBRMOUlVDIDgwMDUwMTcyLTExGjAYBgNVBAMTEUNBLURPQ1VNRU5UQSBTLkEuMRcwFQYDVQQKEw5ET0NVTUVOVEEgUy5BLjELMAkGA1UEBhMCUFkwHhcNMTkwNzA4MTI0NjM2WhcNMjEwNzA3MTI1NjM2WjCBlDELMAkGA1UEBhMCUFkxFjAUBgNVBAQMDUtMQVNTRU4gVE9FV1MxETAPBgNVBAUTCENJOTgzODM3MQ8wDQYDVQQqDAZBUk5PTEQxFzAVBgNVBAoMDlBFUlNPTkEgRklTSUNBMREwDwYDVQQLDAhGSVJNQSBGMjEdMBsGA1UEAwwUQVJOT0xEIEtMQVNTRU4gVE9FV1MwggEiMA0GCSqGSIb3DQEBAQUAA4IBDwAwggEKAoIBAQC6ZYVHRyRJ+EhoRVxL/9zbV1WdWnXGhDdownaGsD/vujDJQjoWfo9qRVx+x/D6N7s/bPDsCnEiL6OL72ITkv/mmmwwBszjvqyUK+0WYEWYSnoPKasJi9pSPBZ7YxQKhTEL48jw4FsCtxOIIdEtot3bSyKg/afdagYI7rGYPgC85Ttg+jadJNQEErLjZYNdg+FdOCME88vUG4wNAq2cnaegQXMcujkuk7q4F8kMaSDSgoKh0Nn1tNKCc2x8JokOzEiFl86LFcqWQ0Sw3As2MG7PxQiCbR2WC2Su2ozoocFOW2tNVBFHiHumznL/jYW+haV5Kxx2Mo+1556Z+NM6uawXAgMBAAGjggOCMIIDfjAMBgNVHRMBAf8EAjAAMA4GA1UdDwEB/wQEAwIF4DAqBgNVHSUBAf8EIDAeBggrBgEFBQcDAQYIKwYBBQUHAwIGCCsGAQUFBwMEMB0GA1UdDgQWBBS0ltxbgugPqL3LW49sx8Ap3uBds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hcmtsYXNzZW5AcmVjb3JkZWxlY3RyaWM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XGCR5ZoU9gbn9mbnbn3D+tp7HMaVB7o/poOVOsOlDKJD5ow6mXvZPgNSh2i8tH6TtJR2lwS6+xsS8XMelVSQ9T2IgYbdYrHfZQfO2Lkt4jEV8KdR05elDkP1ZT1g3ClpC3HbzDXbbXsu5HM4I44SPagAx5U5OOBGfDNKED3LWn9dqIs/KtXhywMOi/vV+sDaF/B15wrCDQr+iKJ/zQkhaBKZAH961FXrCz9gLAaq3WVlUYI3niO3DIV6WD/fsaxGFoNTs0G+6ApKzCUxoGmnpbtlPnRcfZUK3TxK06ppt9wzq2VgKPZIc2HhaiIHZAXk0oP2VY8U1I+wUgicAanAH7Q4IuIU4PjbLr72KrXsvSQYZ8pzXJ8RADWL8sionJ0+qCHypTrbwOTnFsTZxHEoXAerMTolT/x1u7JeZy4/U93yyjRFVzvtxvZn/QWDztPfrqgq+RGHR8jSKCHBGgXqhOlk4FhRh1gimu//bfPDwG9kON9u8D8iynJjkxqxXlcRRFAy7FwN7bJCUYBQlmqfFJyhPzzsRzPYfi8w/WUmegmZIcQUx7rjfUqZUakz5s/3/IfrYyyc7L2Bxs7Wmy1bLWKQE7cOTEc5MgP2rYjMbK+mruy/v49Afk+KvpoeReTx3HGAxuYdkAGV3sIBITBQC/S6sWa6TicwSfxsgZpJn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</Transform>
          <Transform Algorithm="http://www.w3.org/TR/2001/REC-xml-c14n-20010315"/>
        </Transforms>
        <DigestMethod Algorithm="http://www.w3.org/2001/04/xmlenc#sha256"/>
        <DigestValue>np7+DV108hCvpfsw7YmUDdP/3PNLxdHpuG56qGSuv3E=</DigestValue>
      </Reference>
      <Reference URI="/xl/calcChain.xml?ContentType=application/vnd.openxmlformats-officedocument.spreadsheetml.calcChain+xml">
        <DigestMethod Algorithm="http://www.w3.org/2001/04/xmlenc#sha256"/>
        <DigestValue>d9dDWqGopTnPxuBKbrIELz+y7huKXWZRHC2PocwFKdE=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LLQF6CCIfjb3dFrBWtNElhv3ShnoV7Cmzqz7zlCW6P8=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y+aQ+TzmCHyq3rn6BtcGIbItxLifq+yUrwp6BAMUTlk=</DigestValue>
      </Reference>
      <Reference URI="/xl/drawings/drawing1.xml?ContentType=application/vnd.openxmlformats-officedocument.drawing+xml">
        <DigestMethod Algorithm="http://www.w3.org/2001/04/xmlenc#sha256"/>
        <DigestValue>IRtQtju5hK+2qsv4kTEXWAv3XA2QInr4xtybqxC4WNA=</DigestValue>
      </Reference>
      <Reference URI="/xl/drawings/drawing10.xml?ContentType=application/vnd.openxmlformats-officedocument.drawing+xml">
        <DigestMethod Algorithm="http://www.w3.org/2001/04/xmlenc#sha256"/>
        <DigestValue>YB7WDKFchvfhZ/bziHu5kPftXYtqXA5ZLVKAIo5lXo4=</DigestValue>
      </Reference>
      <Reference URI="/xl/drawings/drawing11.xml?ContentType=application/vnd.openxmlformats-officedocument.drawing+xml">
        <DigestMethod Algorithm="http://www.w3.org/2001/04/xmlenc#sha256"/>
        <DigestValue>RrKXs/wo1MPif/euJtt+odx1uQ40tPsDac1NF2gAgyo=</DigestValue>
      </Reference>
      <Reference URI="/xl/drawings/drawing12.xml?ContentType=application/vnd.openxmlformats-officedocument.drawing+xml">
        <DigestMethod Algorithm="http://www.w3.org/2001/04/xmlenc#sha256"/>
        <DigestValue>Oh0rPndfclVLMyknhJ0hioCliZwoxFrS+RDu2LR/JdE=</DigestValue>
      </Reference>
      <Reference URI="/xl/drawings/drawing13.xml?ContentType=application/vnd.openxmlformats-officedocument.drawing+xml">
        <DigestMethod Algorithm="http://www.w3.org/2001/04/xmlenc#sha256"/>
        <DigestValue>Yn0v+6zFLpvvr7UkJ4HFhxMkJI7YaGUdBcl9DWQstzw=</DigestValue>
      </Reference>
      <Reference URI="/xl/drawings/drawing14.xml?ContentType=application/vnd.openxmlformats-officedocument.drawing+xml">
        <DigestMethod Algorithm="http://www.w3.org/2001/04/xmlenc#sha256"/>
        <DigestValue>wjF3jHOZ+CIEceFSaFEBsTZ4Vd4Sn5ql/xQj+IWlJfU=</DigestValue>
      </Reference>
      <Reference URI="/xl/drawings/drawing15.xml?ContentType=application/vnd.openxmlformats-officedocument.drawing+xml">
        <DigestMethod Algorithm="http://www.w3.org/2001/04/xmlenc#sha256"/>
        <DigestValue>ocdRr5Jbw+Wio+/UOeMFbDb9x9GysXcP/LZUO3Yh9H8=</DigestValue>
      </Reference>
      <Reference URI="/xl/drawings/drawing2.xml?ContentType=application/vnd.openxmlformats-officedocument.drawing+xml">
        <DigestMethod Algorithm="http://www.w3.org/2001/04/xmlenc#sha256"/>
        <DigestValue>Jh2KDrKvikhkXv3jGsloY0qoZE0P1onzT70jNGTH3CI=</DigestValue>
      </Reference>
      <Reference URI="/xl/drawings/drawing3.xml?ContentType=application/vnd.openxmlformats-officedocument.drawing+xml">
        <DigestMethod Algorithm="http://www.w3.org/2001/04/xmlenc#sha256"/>
        <DigestValue>zoFSmLHsHXu7r9w9m+r0FBXX86RQj7poAiNV7hNTK1E=</DigestValue>
      </Reference>
      <Reference URI="/xl/drawings/drawing4.xml?ContentType=application/vnd.openxmlformats-officedocument.drawing+xml">
        <DigestMethod Algorithm="http://www.w3.org/2001/04/xmlenc#sha256"/>
        <DigestValue>Oy3M6FCX6TBmsaIbi/T+GFE5nINpGhWkj+US8/Bo83I=</DigestValue>
      </Reference>
      <Reference URI="/xl/drawings/drawing5.xml?ContentType=application/vnd.openxmlformats-officedocument.drawing+xml">
        <DigestMethod Algorithm="http://www.w3.org/2001/04/xmlenc#sha256"/>
        <DigestValue>QrknhzLha2E2YVng02xQBulL9OQdsDrsk7OxtSDNyh0=</DigestValue>
      </Reference>
      <Reference URI="/xl/drawings/drawing6.xml?ContentType=application/vnd.openxmlformats-officedocument.drawing+xml">
        <DigestMethod Algorithm="http://www.w3.org/2001/04/xmlenc#sha256"/>
        <DigestValue>ctYvaCr1F0r2mfRhWbcwl6v64L9TyVZ5xDAkkMy9X5I=</DigestValue>
      </Reference>
      <Reference URI="/xl/drawings/drawing7.xml?ContentType=application/vnd.openxmlformats-officedocument.drawing+xml">
        <DigestMethod Algorithm="http://www.w3.org/2001/04/xmlenc#sha256"/>
        <DigestValue>LxH+sXWASdpyJLiF93lhgQvfj3rXOGp45J2lSv9s2iU=</DigestValue>
      </Reference>
      <Reference URI="/xl/drawings/drawing8.xml?ContentType=application/vnd.openxmlformats-officedocument.drawing+xml">
        <DigestMethod Algorithm="http://www.w3.org/2001/04/xmlenc#sha256"/>
        <DigestValue>PyYgr8JIhpvZGlk4SY+qsJRjdjTo+YAF/vuc2M6fKfM=</DigestValue>
      </Reference>
      <Reference URI="/xl/drawings/drawing9.xml?ContentType=application/vnd.openxmlformats-officedocument.drawing+xml">
        <DigestMethod Algorithm="http://www.w3.org/2001/04/xmlenc#sha256"/>
        <DigestValue>A3kT8NsYzURflszwEmO108ie4f+qMvhC+XWdsX7kc3A=</DigestValue>
      </Reference>
      <Reference URI="/xl/drawings/vmlDrawing1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10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1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2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3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4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5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6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7.vml?ContentType=application/vnd.openxmlformats-officedocument.vmlDrawing">
        <DigestMethod Algorithm="http://www.w3.org/2001/04/xmlenc#sha256"/>
        <DigestValue>AbhiGBftAwe+NFZQuop3lJuALVaAU+JdttfEMl43aOc=</DigestValue>
      </Reference>
      <Reference URI="/xl/drawings/vmlDrawing8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9.vml?ContentType=application/vnd.openxmlformats-officedocument.vmlDrawing">
        <DigestMethod Algorithm="http://www.w3.org/2001/04/xmlenc#sha256"/>
        <DigestValue>tVQYZqd2o6Rhx3Xk0kqIDByDHnoUS9JbvKM+6unrMN8=</DigestValue>
      </Reference>
      <Reference URI="/xl/embeddings/oleObject1.bin?ContentType=application/vnd.openxmlformats-officedocument.oleObject">
        <DigestMethod Algorithm="http://www.w3.org/2001/04/xmlenc#sha256"/>
        <DigestValue>DPxuiDhV5yAynGjDXy9adZWo3bQ1k7HMIh6ZwCrmNYc=</DigestValue>
      </Reference>
      <Reference URI="/xl/embeddings/oleObject10.bin?ContentType=application/vnd.openxmlformats-officedocument.oleObject">
        <DigestMethod Algorithm="http://www.w3.org/2001/04/xmlenc#sha256"/>
        <DigestValue>X/52xEF2TRtBx9iHWzVq81Sd9crVNJogV5qqzknnjJ4=</DigestValue>
      </Reference>
      <Reference URI="/xl/embeddings/oleObject11.bin?ContentType=application/vnd.openxmlformats-officedocument.oleObject">
        <DigestMethod Algorithm="http://www.w3.org/2001/04/xmlenc#sha256"/>
        <DigestValue>0fiTQtAlOPwqz7g4IFrX4oEZmM420tVIXkkn70/xdH8=</DigestValue>
      </Reference>
      <Reference URI="/xl/embeddings/oleObject2.bin?ContentType=application/vnd.openxmlformats-officedocument.oleObject">
        <DigestMethod Algorithm="http://www.w3.org/2001/04/xmlenc#sha256"/>
        <DigestValue>acS03f30bIyJgZ63jtM38J48aZfTjN4wYaQXN66ggP8=</DigestValue>
      </Reference>
      <Reference URI="/xl/embeddings/oleObject3.bin?ContentType=application/vnd.openxmlformats-officedocument.oleObject">
        <DigestMethod Algorithm="http://www.w3.org/2001/04/xmlenc#sha256"/>
        <DigestValue>LsEv9HCe9MqpNzLhmXoS9FzvsOJnj2FhcI5l9JYnylA=</DigestValue>
      </Reference>
      <Reference URI="/xl/embeddings/oleObject4.bin?ContentType=application/vnd.openxmlformats-officedocument.oleObject">
        <DigestMethod Algorithm="http://www.w3.org/2001/04/xmlenc#sha256"/>
        <DigestValue>CBxsKYsH9w1k7IRp8WdwKh0FkFLZ0G0WuT0kqoOYsjg=</DigestValue>
      </Reference>
      <Reference URI="/xl/embeddings/oleObject5.bin?ContentType=application/vnd.openxmlformats-officedocument.oleObject">
        <DigestMethod Algorithm="http://www.w3.org/2001/04/xmlenc#sha256"/>
        <DigestValue>CBxsKYsH9w1k7IRp8WdwKh0FkFLZ0G0WuT0kqoOYsjg=</DigestValue>
      </Reference>
      <Reference URI="/xl/embeddings/oleObject6.bin?ContentType=application/vnd.openxmlformats-officedocument.oleObject">
        <DigestMethod Algorithm="http://www.w3.org/2001/04/xmlenc#sha256"/>
        <DigestValue>iyCZgeMHNLy1U6UFVtrJqKNwbQu6E1odGWa7laPRItU=</DigestValue>
      </Reference>
      <Reference URI="/xl/embeddings/oleObject7.bin?ContentType=application/vnd.openxmlformats-officedocument.oleObject">
        <DigestMethod Algorithm="http://www.w3.org/2001/04/xmlenc#sha256"/>
        <DigestValue>iyCZgeMHNLy1U6UFVtrJqKNwbQu6E1odGWa7laPRItU=</DigestValue>
      </Reference>
      <Reference URI="/xl/embeddings/oleObject8.bin?ContentType=application/vnd.openxmlformats-officedocument.oleObject">
        <DigestMethod Algorithm="http://www.w3.org/2001/04/xmlenc#sha256"/>
        <DigestValue>DPmt+5BJzS2KKAp1uwA+572qulYgXyJy7t1bWHz/GnU=</DigestValue>
      </Reference>
      <Reference URI="/xl/embeddings/oleObject9.bin?ContentType=application/vnd.openxmlformats-officedocument.oleObject">
        <DigestMethod Algorithm="http://www.w3.org/2001/04/xmlenc#sha256"/>
        <DigestValue>X/52xEF2TRtBx9iHWzVq81Sd9crVNJogV5qqzknnjJ4=</DigestValue>
      </Reference>
      <Reference URI="/xl/media/image1.emf?ContentType=image/x-emf">
        <DigestMethod Algorithm="http://www.w3.org/2001/04/xmlenc#sha256"/>
        <DigestValue>jPRnAZdmSn3QQwTquZqZD7p4yXzEe0bb37u19lOiwnw=</DigestValue>
      </Reference>
      <Reference URI="/xl/media/image2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9a2gcw1YFxX94wFP/B9GlaMWCZ5U1QSzm9SBbOD1oMQ=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5cG76izSHm0vH/ScLkTjuDmpGCFGDN5OeP9/b7vyQbw=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O5BRMX+vdOqKogFZlkpd+Z+ZtItnOYr9csp7KkQIQ0M=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BDinh3xAk+r7H0ToNlWFxFpZJ4uLj3RvK8MkSpjQtd8=</DigestValue>
      </Reference>
      <Reference URI="/xl/sharedStrings.xml?ContentType=application/vnd.openxmlformats-officedocument.spreadsheetml.sharedStrings+xml">
        <DigestMethod Algorithm="http://www.w3.org/2001/04/xmlenc#sha256"/>
        <DigestValue>IZSnsKWS7hqyXpefqmuUTXvrbJyAQR1a7cM+AMjWHnU=</DigestValue>
      </Reference>
      <Reference URI="/xl/styles.xml?ContentType=application/vnd.openxmlformats-officedocument.spreadsheetml.styles+xml">
        <DigestMethod Algorithm="http://www.w3.org/2001/04/xmlenc#sha256"/>
        <DigestValue>JJKv0xRsqCVTzKiDgxAxuLnLj2zKW00FKPxVTaIdKxQ=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lAOIXzKTP7ooRZ2lPA8eynPB4jKkxRRGEkCQmdna+BU=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AkNhP713P2yRa4Dh2ARGFlwE9QoRTO7fyLFTfcPffHI=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GM6gmHUSCa5Q261uvNnmzWwBasqrQ9b1Ks/I2UqTeng=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WVdFExODUU7Ys4oPnmCciNJEi3KBwqF8y8sJ/dBo0QQ=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ou445aRISK5pT7IUnA+E0bVro3wvLl+IZrTR9ScfayA=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iHuKItiL4aGMdXiXrJJ2cE5Y2stv1B1CuvBBgnFZnrs=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b9kp1XSGGR7g0tmP/KITE896VR2uKbh/8umyVMH3GZg=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Z+OMXa9pj7LK6f4e9JuVIih6+fVMLTnfe8KM3dgHpx8=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gc8gglqzrTW6QqtJ1wKoNXolcaOgzOM1fQMzKARu980=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fPSTBczT5H/VUEa95RDhUWkcpPOdGBvORc5vtRZ7vT4=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MA7zkaWhs5bnw1TDzpBB3OfhOaZRDBuGLZol14sJi6Y=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kES1yCotKwnnhOOZkxVYB9G/E/IMRFzLZ5BhStIJkE0=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N6r2A9WJDF2Up92MiWN/+1aYcA3vPjRFj/pcmWHOlVY=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GXRM/7svFfd7LLyKgUz+QLFYxo+c89Zui475cG4tyyY=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1eEOguNx4Ar4cJI9iks/cWrkMShcKdvnrdxbWoq9TdM=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EoA/zjU0TSGXvxNs/RULdu9toWQxuKXLwlQYgBEHHbk=</DigestValue>
      </Reference>
      <Reference URI="/xl/worksheets/sheet1.xml?ContentType=application/vnd.openxmlformats-officedocument.spreadsheetml.worksheet+xml">
        <DigestMethod Algorithm="http://www.w3.org/2001/04/xmlenc#sha256"/>
        <DigestValue>t031fAzWbJe5r93Il0aZHIFjwSHEbDI9D3TL9NuMt4o=</DigestValue>
      </Reference>
      <Reference URI="/xl/worksheets/sheet10.xml?ContentType=application/vnd.openxmlformats-officedocument.spreadsheetml.worksheet+xml">
        <DigestMethod Algorithm="http://www.w3.org/2001/04/xmlenc#sha256"/>
        <DigestValue>cRV5yn4YbeQ31lcMce7ZpiEgiknBAbmfjvJieWhshxk=</DigestValue>
      </Reference>
      <Reference URI="/xl/worksheets/sheet11.xml?ContentType=application/vnd.openxmlformats-officedocument.spreadsheetml.worksheet+xml">
        <DigestMethod Algorithm="http://www.w3.org/2001/04/xmlenc#sha256"/>
        <DigestValue>YOkQO1gfL4f7QNUtJmWAneqCMmzKUg5q8FRFM7M/pfI=</DigestValue>
      </Reference>
      <Reference URI="/xl/worksheets/sheet12.xml?ContentType=application/vnd.openxmlformats-officedocument.spreadsheetml.worksheet+xml">
        <DigestMethod Algorithm="http://www.w3.org/2001/04/xmlenc#sha256"/>
        <DigestValue>nqCjoUGQCwVVVF/kPxLx+fb/SgWCY+bs8cix0XjbOHU=</DigestValue>
      </Reference>
      <Reference URI="/xl/worksheets/sheet13.xml?ContentType=application/vnd.openxmlformats-officedocument.spreadsheetml.worksheet+xml">
        <DigestMethod Algorithm="http://www.w3.org/2001/04/xmlenc#sha256"/>
        <DigestValue>XIoZQxBW74FDCvSZiKik4Dezs2Aj02ikRQWoqDREcWg=</DigestValue>
      </Reference>
      <Reference URI="/xl/worksheets/sheet14.xml?ContentType=application/vnd.openxmlformats-officedocument.spreadsheetml.worksheet+xml">
        <DigestMethod Algorithm="http://www.w3.org/2001/04/xmlenc#sha256"/>
        <DigestValue>s/DjSY/mWmFn+cK5I+V2vV+drB7JnAdbJG9751Vl474=</DigestValue>
      </Reference>
      <Reference URI="/xl/worksheets/sheet15.xml?ContentType=application/vnd.openxmlformats-officedocument.spreadsheetml.worksheet+xml">
        <DigestMethod Algorithm="http://www.w3.org/2001/04/xmlenc#sha256"/>
        <DigestValue>8HIFygfKbfC61KfeOqFUWyw4TH7lfNq+6XDF3vO4sZo=</DigestValue>
      </Reference>
      <Reference URI="/xl/worksheets/sheet2.xml?ContentType=application/vnd.openxmlformats-officedocument.spreadsheetml.worksheet+xml">
        <DigestMethod Algorithm="http://www.w3.org/2001/04/xmlenc#sha256"/>
        <DigestValue>rW/WG68TpCkGolw1HcdR6sauLXxCfefSxVHlSajety0=</DigestValue>
      </Reference>
      <Reference URI="/xl/worksheets/sheet3.xml?ContentType=application/vnd.openxmlformats-officedocument.spreadsheetml.worksheet+xml">
        <DigestMethod Algorithm="http://www.w3.org/2001/04/xmlenc#sha256"/>
        <DigestValue>pIVX7O3lqiO+CMJi8+p3RmrMXD3NvD+kkqxGbzYcpYM=</DigestValue>
      </Reference>
      <Reference URI="/xl/worksheets/sheet4.xml?ContentType=application/vnd.openxmlformats-officedocument.spreadsheetml.worksheet+xml">
        <DigestMethod Algorithm="http://www.w3.org/2001/04/xmlenc#sha256"/>
        <DigestValue>/PNU7E3NOcmRxqy3va8B1sWWaQ5OmXCXPsqVWn4hh2Y=</DigestValue>
      </Reference>
      <Reference URI="/xl/worksheets/sheet5.xml?ContentType=application/vnd.openxmlformats-officedocument.spreadsheetml.worksheet+xml">
        <DigestMethod Algorithm="http://www.w3.org/2001/04/xmlenc#sha256"/>
        <DigestValue>h8vZA7Oz0SWw4vaRfmCZpcdftAhdNhnXCoWlYP+5la8=</DigestValue>
      </Reference>
      <Reference URI="/xl/worksheets/sheet6.xml?ContentType=application/vnd.openxmlformats-officedocument.spreadsheetml.worksheet+xml">
        <DigestMethod Algorithm="http://www.w3.org/2001/04/xmlenc#sha256"/>
        <DigestValue>fNGhPg8U9/u39kJAt4L9zg0CUji3kexi3Dq2yqPB1vE=</DigestValue>
      </Reference>
      <Reference URI="/xl/worksheets/sheet7.xml?ContentType=application/vnd.openxmlformats-officedocument.spreadsheetml.worksheet+xml">
        <DigestMethod Algorithm="http://www.w3.org/2001/04/xmlenc#sha256"/>
        <DigestValue>wGJNNaLkFs9Su8UIsAYHQ5oV1VhgX+/CKSlE3A/d2i8=</DigestValue>
      </Reference>
      <Reference URI="/xl/worksheets/sheet8.xml?ContentType=application/vnd.openxmlformats-officedocument.spreadsheetml.worksheet+xml">
        <DigestMethod Algorithm="http://www.w3.org/2001/04/xmlenc#sha256"/>
        <DigestValue>37HDAfUFfAU559oWWEJRvLIZpc0nY8cIGSi1oDbGzZY=</DigestValue>
      </Reference>
      <Reference URI="/xl/worksheets/sheet9.xml?ContentType=application/vnd.openxmlformats-officedocument.spreadsheetml.worksheet+xml">
        <DigestMethod Algorithm="http://www.w3.org/2001/04/xmlenc#sha256"/>
        <DigestValue>wFDFwx+43iyZNr3I4u9AiSNxZQGITfefmVrvj1kqIxA=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2019-11-12T13:14:45Z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2019-11-12T13:14:45Z</xd:SigningTime>
          <xd:SigningCertificate>
            <xd:Cert>
              <xd:CertDigest>
                <DigestMethod Algorithm="http://www.w3.org/2001/04/xmlenc#sha256"/>
                <DigestValue>S9DPpGqr6rkjVyuBwO3oqeMpUEEN1qTNdEop/P7eJa0=</DigestValue>
              </xd:CertDigest>
              <xd:IssuerSerial>
                <X509IssuerName>C=PY, O=DOCUMENTA S.A., CN=CA-DOCUMENTA S.A., SERIALNUMBER=RUC 80050172-1</X509IssuerName>
                <X509SerialNumber>828061327564970461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16</vt:i4>
      </vt:variant>
    </vt:vector>
  </HeadingPairs>
  <TitlesOfParts>
    <vt:vector size="31" baseType="lpstr">
      <vt:lpstr>ACTIVO PASIVO</vt:lpstr>
      <vt:lpstr>RESULTADO</vt:lpstr>
      <vt:lpstr>PATR_NETO</vt:lpstr>
      <vt:lpstr>FLUJO_EF</vt:lpstr>
      <vt:lpstr>NOTAS</vt:lpstr>
      <vt:lpstr>BIE_USO</vt:lpstr>
      <vt:lpstr>INTANGIB</vt:lpstr>
      <vt:lpstr>INVERSIO</vt:lpstr>
      <vt:lpstr>O_INVERSI</vt:lpstr>
      <vt:lpstr>PREVISION</vt:lpstr>
      <vt:lpstr>COSTO</vt:lpstr>
      <vt:lpstr>MON EXTR</vt:lpstr>
      <vt:lpstr>COSTOS_GAST</vt:lpstr>
      <vt:lpstr>ESTADIST</vt:lpstr>
      <vt:lpstr>INDICES</vt:lpstr>
      <vt:lpstr>'ACTIVO PASIVO'!Área_de_impresión</vt:lpstr>
      <vt:lpstr>BIE_USO!Área_de_impresión</vt:lpstr>
      <vt:lpstr>COSTO!Área_de_impresión</vt:lpstr>
      <vt:lpstr>COSTOS_GAST!Área_de_impresión</vt:lpstr>
      <vt:lpstr>ESTADIST!Área_de_impresión</vt:lpstr>
      <vt:lpstr>FLUJO_EF!Área_de_impresión</vt:lpstr>
      <vt:lpstr>INDICES!Área_de_impresión</vt:lpstr>
      <vt:lpstr>INTANGIB!Área_de_impresión</vt:lpstr>
      <vt:lpstr>INVERSIO!Área_de_impresión</vt:lpstr>
      <vt:lpstr>'MON EXTR'!Área_de_impresión</vt:lpstr>
      <vt:lpstr>O_INVERSI!Área_de_impresión</vt:lpstr>
      <vt:lpstr>PATR_NETO!Área_de_impresión</vt:lpstr>
      <vt:lpstr>PREVISION!Área_de_impresión</vt:lpstr>
      <vt:lpstr>RESULTADO!Área_de_impresión</vt:lpstr>
      <vt:lpstr>'ACTIVO PASIVO'!Títulos_a_imprimir</vt:lpstr>
      <vt:lpstr>'MON EXTR'!Títulos_a_imprimir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- Hector Nunez</dc:creator>
  <cp:lastModifiedBy>hector.nunez</cp:lastModifiedBy>
  <cp:lastPrinted>2019-11-08T11:16:43Z</cp:lastPrinted>
  <dcterms:created xsi:type="dcterms:W3CDTF">2008-05-26T14:58:46Z</dcterms:created>
  <dcterms:modified xsi:type="dcterms:W3CDTF">2019-11-11T17:09:23Z</dcterms:modified>
</cp:coreProperties>
</file>