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5.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C:\Users\Pablo Roa\Desktop\EEFF SEPT\"/>
    </mc:Choice>
  </mc:AlternateContent>
  <xr:revisionPtr revIDLastSave="0" documentId="13_ncr:201_{8283F090-E61B-4C13-84B3-F9B231AE871B}" xr6:coauthVersionLast="47" xr6:coauthVersionMax="47" xr10:uidLastSave="{00000000-0000-0000-0000-000000000000}"/>
  <bookViews>
    <workbookView xWindow="-120" yWindow="-120" windowWidth="29040" windowHeight="15840" tabRatio="713" xr2:uid="{00000000-000D-0000-FFFF-FFFF00000000}"/>
  </bookViews>
  <sheets>
    <sheet name="indice" sheetId="9" r:id="rId1"/>
    <sheet name="1" sheetId="1" r:id="rId2"/>
    <sheet name="2" sheetId="2" r:id="rId3"/>
    <sheet name="3" sheetId="3" r:id="rId4"/>
    <sheet name="4" sheetId="4" r:id="rId5"/>
    <sheet name="5" sheetId="5" r:id="rId6"/>
    <sheet name="6" sheetId="6" r:id="rId7"/>
    <sheet name="7" sheetId="7" r:id="rId8"/>
    <sheet name="8" sheetId="8" r:id="rId9"/>
    <sheet name="9" sheetId="12" r:id="rId10"/>
    <sheet name="10" sheetId="10" r:id="rId11"/>
    <sheet name="11" sheetId="11" r:id="rId12"/>
  </sheets>
  <definedNames>
    <definedName name="_Hlk486413223" localSheetId="10">'10'!$A$6</definedName>
    <definedName name="_Hlk492023274" localSheetId="10">'10'!$A$62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69" i="11" l="1"/>
  <c r="O168" i="11"/>
  <c r="N168" i="11"/>
  <c r="N167" i="11"/>
  <c r="O167" i="11" s="1"/>
  <c r="N166" i="11"/>
  <c r="O166" i="11" s="1"/>
  <c r="N165" i="11"/>
  <c r="O165" i="11" s="1"/>
  <c r="N164" i="11"/>
  <c r="O164" i="11" s="1"/>
  <c r="N163" i="11"/>
  <c r="O163" i="11" s="1"/>
  <c r="N162" i="11"/>
  <c r="O162" i="11" s="1"/>
  <c r="N161" i="11"/>
  <c r="O161" i="11" s="1"/>
  <c r="N160" i="11"/>
  <c r="N159" i="11"/>
  <c r="O159" i="11" s="1"/>
  <c r="N158" i="11"/>
  <c r="O158" i="11" s="1"/>
  <c r="N157" i="11"/>
  <c r="O157" i="11" s="1"/>
  <c r="N156" i="11"/>
  <c r="O156" i="11" s="1"/>
  <c r="N155" i="11"/>
  <c r="N154" i="11"/>
  <c r="N153" i="11"/>
  <c r="O153" i="11" s="1"/>
  <c r="N152" i="11"/>
  <c r="N151" i="11"/>
  <c r="N150" i="11"/>
  <c r="O150" i="11" s="1"/>
  <c r="N149" i="11"/>
  <c r="N148" i="11"/>
  <c r="O148" i="11" s="1"/>
  <c r="N147" i="11"/>
  <c r="N146" i="11"/>
  <c r="N145" i="11"/>
  <c r="N144" i="11"/>
  <c r="N143" i="11"/>
  <c r="O143" i="11" s="1"/>
  <c r="N142" i="11"/>
  <c r="O142" i="11" s="1"/>
  <c r="N141" i="11"/>
  <c r="N140" i="11"/>
  <c r="O140" i="11" s="1"/>
  <c r="N139" i="11"/>
  <c r="O139" i="11" s="1"/>
  <c r="N138" i="11"/>
  <c r="N137" i="11"/>
  <c r="N136" i="11"/>
  <c r="N135" i="11"/>
  <c r="N134" i="11"/>
  <c r="N133" i="11"/>
  <c r="O133" i="11" s="1"/>
  <c r="N132" i="11"/>
  <c r="N131" i="11"/>
  <c r="N130" i="11"/>
  <c r="N129" i="11"/>
  <c r="N128" i="11"/>
  <c r="N127" i="11"/>
  <c r="O127" i="11" s="1"/>
  <c r="N126" i="11"/>
  <c r="N125" i="11"/>
  <c r="N124" i="11"/>
  <c r="N123" i="11"/>
  <c r="N122" i="11"/>
  <c r="O122" i="11" s="1"/>
  <c r="N121" i="11"/>
  <c r="N120" i="11"/>
  <c r="O120" i="11" s="1"/>
  <c r="N119" i="11"/>
  <c r="N118" i="11"/>
  <c r="N117" i="11"/>
  <c r="O117" i="11" s="1"/>
  <c r="N116" i="11"/>
  <c r="N115" i="11"/>
  <c r="N114" i="11"/>
  <c r="O114" i="11" s="1"/>
  <c r="N113" i="11"/>
  <c r="N112" i="11"/>
  <c r="N111" i="11"/>
  <c r="N110" i="11"/>
  <c r="N109" i="11"/>
  <c r="O109" i="11" s="1"/>
  <c r="N108" i="11"/>
  <c r="O108" i="11" s="1"/>
  <c r="N107" i="11"/>
  <c r="O107" i="11" s="1"/>
  <c r="N106" i="11"/>
  <c r="O106" i="11" s="1"/>
  <c r="N105" i="11"/>
  <c r="N104" i="11"/>
  <c r="N103" i="11"/>
  <c r="N102" i="11"/>
  <c r="N101" i="11"/>
  <c r="N100" i="11"/>
  <c r="N99" i="11"/>
  <c r="N98" i="11"/>
  <c r="N97" i="11"/>
  <c r="N96" i="11"/>
  <c r="N95" i="11"/>
  <c r="N94" i="11"/>
  <c r="N93" i="11"/>
  <c r="N92" i="11"/>
  <c r="O92" i="11" s="1"/>
  <c r="N91" i="11"/>
  <c r="N90" i="11"/>
  <c r="O90" i="11" s="1"/>
  <c r="N89" i="11"/>
  <c r="N88" i="11"/>
  <c r="N87" i="11"/>
  <c r="O87" i="11" s="1"/>
  <c r="N86" i="11"/>
  <c r="O86" i="11" s="1"/>
  <c r="N85" i="11"/>
  <c r="N84" i="11"/>
  <c r="N83" i="11"/>
  <c r="N82" i="11"/>
  <c r="N81" i="11"/>
  <c r="N80" i="11"/>
  <c r="N79" i="11"/>
  <c r="N78" i="11"/>
  <c r="N77" i="11"/>
  <c r="N76" i="11"/>
  <c r="O76" i="11" s="1"/>
  <c r="N75" i="11"/>
  <c r="N74" i="11"/>
  <c r="O74" i="11" s="1"/>
  <c r="N73" i="11"/>
  <c r="N72" i="11"/>
  <c r="N71" i="11"/>
  <c r="N70" i="11"/>
  <c r="N69" i="11"/>
  <c r="O69" i="11" s="1"/>
  <c r="N68" i="11"/>
  <c r="N67" i="11"/>
  <c r="N66" i="11"/>
  <c r="N65" i="11"/>
  <c r="N64" i="11"/>
  <c r="N63" i="11"/>
  <c r="N62" i="11"/>
  <c r="N61" i="11"/>
  <c r="N60" i="11"/>
  <c r="N59" i="11"/>
  <c r="N58" i="11"/>
  <c r="N57" i="11"/>
  <c r="N56" i="11"/>
  <c r="N55" i="11"/>
  <c r="N54" i="11"/>
  <c r="N53" i="11"/>
  <c r="N52" i="11"/>
  <c r="N51" i="11"/>
  <c r="N50" i="11"/>
  <c r="N49" i="11"/>
  <c r="N48" i="11"/>
  <c r="N47" i="11"/>
  <c r="N46" i="11"/>
  <c r="O46" i="11" s="1"/>
  <c r="N45" i="11"/>
  <c r="N44" i="11"/>
  <c r="N43" i="11"/>
  <c r="N42" i="11"/>
  <c r="N41" i="11"/>
  <c r="N40" i="11"/>
  <c r="O40" i="11" s="1"/>
  <c r="N39" i="11"/>
  <c r="N38" i="11"/>
  <c r="N37" i="11"/>
  <c r="N36" i="11"/>
  <c r="N35" i="11"/>
  <c r="N34" i="11"/>
  <c r="N33" i="11"/>
  <c r="N32" i="11"/>
  <c r="N31" i="11"/>
  <c r="N30" i="11"/>
  <c r="N29" i="11"/>
  <c r="N28" i="11"/>
  <c r="N27" i="11"/>
  <c r="O27" i="11" s="1"/>
  <c r="N26" i="11"/>
  <c r="N25" i="11"/>
  <c r="N24" i="11"/>
  <c r="N23" i="11"/>
  <c r="N22" i="11"/>
  <c r="N21" i="11"/>
  <c r="N20" i="11"/>
  <c r="N19" i="11"/>
  <c r="N18" i="11"/>
  <c r="N17" i="11"/>
  <c r="N16" i="11"/>
  <c r="N15" i="11"/>
  <c r="N14" i="11"/>
  <c r="N13" i="11"/>
  <c r="N12" i="11"/>
  <c r="N11" i="11"/>
  <c r="O11" i="11" s="1"/>
  <c r="N10" i="11"/>
  <c r="N9" i="11"/>
  <c r="N8" i="11"/>
  <c r="N7" i="11"/>
  <c r="N6" i="11"/>
  <c r="N5" i="11"/>
  <c r="N4" i="11"/>
  <c r="O43" i="11" l="1"/>
  <c r="O67" i="11"/>
  <c r="O131" i="11"/>
  <c r="O118" i="11"/>
  <c r="O79" i="11"/>
  <c r="O151" i="11"/>
  <c r="O72" i="11"/>
  <c r="O37" i="11"/>
  <c r="O103" i="11"/>
  <c r="O121" i="11"/>
  <c r="O51" i="11"/>
  <c r="O12" i="11"/>
  <c r="O20" i="11"/>
  <c r="O44" i="11"/>
  <c r="O52" i="11"/>
  <c r="O60" i="11"/>
  <c r="O83" i="11"/>
  <c r="O154" i="11"/>
  <c r="O14" i="11"/>
  <c r="O62" i="11"/>
  <c r="O101" i="11"/>
  <c r="O124" i="11"/>
  <c r="O15" i="11"/>
  <c r="O31" i="11"/>
  <c r="O55" i="11"/>
  <c r="O71" i="11"/>
  <c r="O13" i="11"/>
  <c r="O111" i="11"/>
  <c r="O119" i="11"/>
  <c r="O49" i="11"/>
  <c r="O65" i="11"/>
  <c r="O80" i="11"/>
  <c r="O88" i="11"/>
  <c r="O96" i="11"/>
  <c r="O6" i="11"/>
  <c r="O24" i="11"/>
  <c r="O56" i="11"/>
  <c r="O57" i="11"/>
  <c r="O18" i="11"/>
  <c r="O26" i="11"/>
  <c r="O42" i="11"/>
  <c r="O66" i="11"/>
  <c r="O73" i="11"/>
  <c r="O89" i="11"/>
  <c r="O97" i="11"/>
  <c r="O128" i="11"/>
  <c r="O160" i="11"/>
  <c r="O145" i="11"/>
  <c r="O21" i="11"/>
  <c r="O4" i="11"/>
  <c r="O29" i="11"/>
  <c r="O35" i="11"/>
  <c r="O58" i="11"/>
  <c r="O63" i="11"/>
  <c r="O5" i="11"/>
  <c r="O17" i="11"/>
  <c r="O23" i="11"/>
  <c r="O30" i="11"/>
  <c r="O36" i="11"/>
  <c r="O48" i="11"/>
  <c r="O54" i="11"/>
  <c r="O59" i="11"/>
  <c r="O64" i="11"/>
  <c r="O70" i="11"/>
  <c r="O95" i="11"/>
  <c r="O100" i="11"/>
  <c r="O113" i="11"/>
  <c r="O126" i="11"/>
  <c r="O132" i="11"/>
  <c r="O144" i="11"/>
  <c r="O19" i="11"/>
  <c r="O25" i="11"/>
  <c r="O38" i="11"/>
  <c r="O50" i="11"/>
  <c r="O77" i="11"/>
  <c r="O115" i="11"/>
  <c r="O134" i="11"/>
  <c r="O146" i="11"/>
  <c r="O78" i="11"/>
  <c r="O84" i="11"/>
  <c r="O102" i="11"/>
  <c r="O116" i="11"/>
  <c r="O135" i="11"/>
  <c r="O141" i="11"/>
  <c r="O147" i="11"/>
  <c r="O152" i="11"/>
  <c r="O7" i="11"/>
  <c r="O32" i="11"/>
  <c r="O8" i="11"/>
  <c r="O33" i="11"/>
  <c r="O45" i="11"/>
  <c r="O85" i="11"/>
  <c r="O91" i="11"/>
  <c r="O110" i="11"/>
  <c r="O129" i="11"/>
  <c r="O136" i="11"/>
  <c r="O34" i="11"/>
  <c r="O98" i="11"/>
  <c r="O104" i="11"/>
  <c r="O123" i="11"/>
  <c r="O130" i="11"/>
  <c r="O137" i="11"/>
  <c r="O39" i="11"/>
  <c r="O61" i="11"/>
  <c r="O10" i="11"/>
  <c r="O28" i="11"/>
  <c r="O41" i="11"/>
  <c r="O68" i="11"/>
  <c r="O81" i="11"/>
  <c r="O93" i="11"/>
  <c r="O105" i="11"/>
  <c r="O138" i="11"/>
  <c r="O149" i="11"/>
  <c r="O9" i="11"/>
  <c r="O16" i="11"/>
  <c r="O22" i="11"/>
  <c r="O47" i="11"/>
  <c r="O53" i="11"/>
  <c r="O75" i="11"/>
  <c r="O82" i="11"/>
  <c r="O94" i="11"/>
  <c r="O99" i="11"/>
  <c r="O112" i="11"/>
  <c r="O125" i="11"/>
  <c r="O155" i="11"/>
  <c r="A2" i="11"/>
  <c r="E34" i="5"/>
  <c r="B4" i="6"/>
  <c r="B4" i="8"/>
  <c r="E6" i="7"/>
  <c r="C21" i="8"/>
  <c r="C15" i="8"/>
  <c r="C13" i="8"/>
  <c r="E21" i="8"/>
  <c r="E15" i="8"/>
  <c r="E13" i="8"/>
  <c r="E9" i="8"/>
  <c r="C11" i="7"/>
  <c r="C10" i="7"/>
  <c r="D7" i="7"/>
  <c r="C7" i="7"/>
  <c r="D29" i="5"/>
  <c r="D21" i="5"/>
  <c r="D14" i="5"/>
  <c r="D10" i="5"/>
  <c r="D9" i="5"/>
  <c r="D18" i="6"/>
  <c r="D17" i="6"/>
  <c r="D15" i="6"/>
  <c r="D12" i="6"/>
  <c r="D11" i="6"/>
  <c r="C18" i="6"/>
  <c r="C17" i="6"/>
  <c r="C15" i="6"/>
  <c r="C12" i="6"/>
  <c r="C11" i="6"/>
  <c r="C29" i="5"/>
  <c r="C21" i="5"/>
  <c r="C14" i="5"/>
  <c r="C10" i="5"/>
  <c r="C9" i="5"/>
  <c r="C14" i="2"/>
  <c r="C4" i="3" l="1"/>
  <c r="B4" i="1"/>
  <c r="B4" i="4"/>
  <c r="E6" i="2"/>
  <c r="E7" i="7" l="1"/>
  <c r="B4" i="5"/>
  <c r="F20" i="4"/>
  <c r="F27" i="4"/>
  <c r="C14" i="7" l="1"/>
  <c r="C22" i="8"/>
  <c r="C16" i="8"/>
  <c r="C23" i="8" l="1"/>
  <c r="C148" i="10"/>
  <c r="B148" i="10"/>
  <c r="C14" i="8" l="1"/>
  <c r="C139" i="10" l="1"/>
  <c r="C113" i="10"/>
  <c r="B113" i="10"/>
  <c r="E71" i="10"/>
  <c r="E70" i="10"/>
  <c r="E69" i="10"/>
  <c r="E53" i="10"/>
  <c r="E52" i="10"/>
  <c r="E13" i="7"/>
  <c r="E12" i="2"/>
  <c r="E5" i="1"/>
  <c r="C5" i="1"/>
  <c r="C10" i="9"/>
  <c r="E17" i="1"/>
  <c r="E23" i="1"/>
  <c r="E24" i="1" s="1"/>
  <c r="C17" i="1"/>
  <c r="C23" i="1"/>
  <c r="B106" i="10"/>
  <c r="C72" i="10"/>
  <c r="B139" i="10"/>
  <c r="C131" i="10"/>
  <c r="B131" i="10"/>
  <c r="C106" i="10"/>
  <c r="D14" i="7"/>
  <c r="E10" i="7"/>
  <c r="E11" i="7"/>
  <c r="E12" i="7"/>
  <c r="C23" i="5"/>
  <c r="E7" i="2"/>
  <c r="O4" i="9"/>
  <c r="D6" i="4"/>
  <c r="C6" i="4"/>
  <c r="D5" i="5"/>
  <c r="C5" i="5"/>
  <c r="D5" i="6"/>
  <c r="C5" i="6"/>
  <c r="E5" i="8"/>
  <c r="C5" i="8"/>
  <c r="D16" i="4"/>
  <c r="D12" i="4"/>
  <c r="E5" i="3"/>
  <c r="D5" i="3"/>
  <c r="C31" i="5"/>
  <c r="C16" i="5"/>
  <c r="D31" i="5"/>
  <c r="D23" i="5"/>
  <c r="D16" i="5"/>
  <c r="D12" i="5"/>
  <c r="C12" i="5"/>
  <c r="E23" i="8"/>
  <c r="E17" i="8"/>
  <c r="C17" i="8"/>
  <c r="D19" i="6"/>
  <c r="C19" i="6"/>
  <c r="D13" i="6"/>
  <c r="C13" i="6"/>
  <c r="D29" i="4"/>
  <c r="C29" i="4"/>
  <c r="D22" i="4"/>
  <c r="C22" i="4"/>
  <c r="C16" i="4"/>
  <c r="C12" i="4"/>
  <c r="E18" i="3"/>
  <c r="D18" i="3"/>
  <c r="E12" i="3"/>
  <c r="D12" i="3"/>
  <c r="E11" i="2"/>
  <c r="E10" i="2"/>
  <c r="E13" i="2"/>
  <c r="D14" i="2"/>
  <c r="E15" i="2" l="1"/>
  <c r="E24" i="8"/>
  <c r="D20" i="6"/>
  <c r="D17" i="5"/>
  <c r="D25" i="5" s="1"/>
  <c r="E19" i="3"/>
  <c r="E72" i="10"/>
  <c r="E15" i="7"/>
  <c r="C20" i="6"/>
  <c r="C17" i="5"/>
  <c r="C25" i="5" s="1"/>
  <c r="C32" i="5" s="1"/>
  <c r="C34" i="5" s="1"/>
  <c r="D17" i="4"/>
  <c r="D23" i="4" s="1"/>
  <c r="D30" i="4" s="1"/>
  <c r="C17" i="4"/>
  <c r="C23" i="4" s="1"/>
  <c r="C30" i="4" s="1"/>
  <c r="D19" i="3"/>
  <c r="F30" i="4" l="1"/>
  <c r="D32" i="4"/>
  <c r="C32" i="4"/>
  <c r="D32" i="5"/>
  <c r="D34" i="5" s="1"/>
  <c r="C9" i="1"/>
  <c r="C24" i="1" s="1"/>
  <c r="C9" i="8" l="1"/>
  <c r="C24" i="8"/>
</calcChain>
</file>

<file path=xl/sharedStrings.xml><?xml version="1.0" encoding="utf-8"?>
<sst xmlns="http://schemas.openxmlformats.org/spreadsheetml/2006/main" count="1636" uniqueCount="438">
  <si>
    <t>FONDO MUTUO CORTO PLAZO DOLARES AMERICANOS</t>
  </si>
  <si>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</si>
  <si>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</si>
  <si>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</si>
  <si>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</si>
  <si>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</si>
  <si>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</si>
  <si>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</si>
  <si>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</si>
  <si>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</si>
  <si>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</si>
  <si>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</si>
  <si>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</si>
  <si>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</si>
  <si>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</si>
  <si>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</si>
  <si>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</si>
  <si>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</si>
  <si>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</si>
  <si>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</si>
  <si>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</si>
  <si>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</si>
  <si>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</si>
  <si>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</si>
  <si>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</si>
  <si>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</si>
  <si>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</si>
  <si>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</si>
  <si>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</si>
  <si>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 xml:space="preserve">Otros </t>
  </si>
  <si>
    <t>Total Ingresos</t>
  </si>
  <si>
    <t>EGRESOS</t>
  </si>
  <si>
    <t>Comisión por Administración</t>
  </si>
  <si>
    <t xml:space="preserve">- Gastos de Ventas </t>
  </si>
  <si>
    <t>Comisión por Corretaje</t>
  </si>
  <si>
    <t>Otros Egresos</t>
  </si>
  <si>
    <t>Total Egresos</t>
  </si>
  <si>
    <t>Resultado del Ejercicio</t>
  </si>
  <si>
    <t>(EN MONEDA EXTRANJERA)</t>
  </si>
  <si>
    <t>ACTIVOS</t>
  </si>
  <si>
    <t>ACTIVO CORRIENTE</t>
  </si>
  <si>
    <t>DISPONIBILIDADES</t>
  </si>
  <si>
    <t>Bancos</t>
  </si>
  <si>
    <t xml:space="preserve">INVERSIONES </t>
  </si>
  <si>
    <t>Titulo de Renta Variable</t>
  </si>
  <si>
    <t>ACTIVO NO CORRIENTE</t>
  </si>
  <si>
    <t>Total de Activo Bruto</t>
  </si>
  <si>
    <t xml:space="preserve">PASIVOS </t>
  </si>
  <si>
    <t xml:space="preserve">PASIVO </t>
  </si>
  <si>
    <t>ACREEDORES POR OPERACIONES</t>
  </si>
  <si>
    <t>Comisiones a Pagar a la Administradora</t>
  </si>
  <si>
    <t>Rescates a Pagar</t>
  </si>
  <si>
    <t xml:space="preserve">Total Pasivo </t>
  </si>
  <si>
    <t>Activo Neto</t>
  </si>
  <si>
    <t>Cuotas partes en circulación</t>
  </si>
  <si>
    <t>Valor cuota parte al cierre</t>
  </si>
  <si>
    <t>(EN MONEDA LOCAL)</t>
  </si>
  <si>
    <t>TOTAL ACTIVO CORRIENTE</t>
  </si>
  <si>
    <t>TOTAL ACTIVO NO CORRIENTE</t>
  </si>
  <si>
    <t>(Moneda Local)</t>
  </si>
  <si>
    <t>Tipo de cambio Vendedor</t>
  </si>
  <si>
    <t>Desde</t>
  </si>
  <si>
    <t>Comparativo</t>
  </si>
  <si>
    <t>FECHA DE REPORTE</t>
  </si>
  <si>
    <t>USD</t>
  </si>
  <si>
    <t>Aumento o disminución en acreedores por operaciones</t>
  </si>
  <si>
    <t>Estados Financieros</t>
  </si>
  <si>
    <t>(Anexo D)</t>
  </si>
  <si>
    <t>Índice</t>
  </si>
  <si>
    <t>NOTAS A LOS ESTADOS FINANCIEROS</t>
  </si>
  <si>
    <t>Fondo Mutuo Corto Plazo Dólares Americanos</t>
  </si>
  <si>
    <t>ESTADO DE VARIACION DEL ACTIVO NETO EN DOLARES AMERICANOS</t>
  </si>
  <si>
    <t>ESTADO DE FLUJO DE CAJA EN DOLARES AMERICANOS</t>
  </si>
  <si>
    <t>ESTADO DE RESULTADO EN DOLARES AMERICANOS</t>
  </si>
  <si>
    <t>BALANCE GENERAL EN DOLARES AMERICANOS</t>
  </si>
  <si>
    <t>BALANCE GENERAL EN GUARANIES</t>
  </si>
  <si>
    <t>ESTADO DE RESULTADO EN GUARANIES</t>
  </si>
  <si>
    <t>ESTADO DE VARIACION DEL ACTIVO NETO EN GUARANIES</t>
  </si>
  <si>
    <t>ESTADO DE FLUJO DE CAJA EN GUARANIES</t>
  </si>
  <si>
    <t>Nota  1 – INFORMACIÓN BÁSICA DEL FONDO EN MONEDA EXTRANJERA</t>
  </si>
  <si>
    <r>
      <t>-</t>
    </r>
    <r>
      <rPr>
        <sz val="7"/>
        <color theme="1"/>
        <rFont val="Times New Roman"/>
        <family val="1"/>
      </rPr>
      <t xml:space="preserve">       </t>
    </r>
    <r>
      <rPr>
        <b/>
        <sz val="12"/>
        <color theme="1"/>
        <rFont val="Arial"/>
        <family val="2"/>
      </rPr>
      <t xml:space="preserve"> Naturaleza jurídica : </t>
    </r>
    <r>
      <rPr>
        <sz val="12"/>
        <color theme="1"/>
        <rFont val="Arial"/>
        <family val="2"/>
      </rPr>
      <t xml:space="preserve">       Fondos Mutuos </t>
    </r>
  </si>
  <si>
    <r>
      <t>-</t>
    </r>
    <r>
      <rPr>
        <sz val="7"/>
        <color theme="1"/>
        <rFont val="Times New Roman"/>
        <family val="1"/>
      </rPr>
      <t xml:space="preserve">       </t>
    </r>
    <r>
      <rPr>
        <sz val="12"/>
        <color theme="1"/>
        <rFont val="Arial"/>
        <family val="2"/>
      </rPr>
      <t>Autorizados por Resolución Nro. 34 E/17 de fecha 24 de Agosto de 2017 de la Comisión Nacional de Valores</t>
    </r>
    <r>
      <rPr>
        <b/>
        <sz val="12"/>
        <color theme="1"/>
        <rFont val="Arial"/>
        <family val="2"/>
      </rPr>
      <t>;</t>
    </r>
  </si>
  <si>
    <r>
      <t>-</t>
    </r>
    <r>
      <rPr>
        <sz val="7"/>
        <color theme="1"/>
        <rFont val="Times New Roman"/>
        <family val="1"/>
      </rPr>
      <t xml:space="preserve">       </t>
    </r>
    <r>
      <rPr>
        <sz val="12"/>
        <color theme="1"/>
        <rFont val="Arial"/>
        <family val="2"/>
      </rPr>
      <t>El Fondo Mutuo es el tipo de fondo de Instrumentos de Renta Fija que se define como aquel que establezca en su política de inversiones como porcentaje mínimo de inversión en instrumentos de deuda o pasivos el 100% del patrimonio, y cuya duración promedio es mayor a noventa (90) días y hasta quinientos cuarenta (540) días. Plazo de Vigencia: Indefinido; este fondo está dirigido principalmente, a personas físicas y personas jurídicas que necesiten liquidez, que tengan un perfil de riesgo bajo o un horizonte de inversión de corto plazo, y a inversionistas que deseen optimizar el manejo de su disponibilidad de caja.</t>
    </r>
  </si>
  <si>
    <r>
      <t>-</t>
    </r>
    <r>
      <rPr>
        <sz val="7"/>
        <color theme="1"/>
        <rFont val="Times New Roman"/>
        <family val="1"/>
      </rPr>
      <t xml:space="preserve">       </t>
    </r>
    <r>
      <rPr>
        <sz val="12"/>
        <color theme="1"/>
        <rFont val="Arial"/>
        <family val="2"/>
      </rPr>
      <t>Como política sana de diversificación de inversiones, se buscará no mantener títulos-valores de un mismo emisor, aceptante o garante que representen más del 10% (diez por ciento) del portafolio del FONDO MUTUO. Además buscará mantener un límite máximo de inversión por grupo empresarial y sus personas relacionadas de hasta 25% del activo del fondo. Quedan exceptuados los títulos emitidos por los Tesoros Nacionales, Bancos Centrales y otras Entidades Estatales.</t>
    </r>
  </si>
  <si>
    <r>
      <t>-</t>
    </r>
    <r>
      <rPr>
        <sz val="7"/>
        <color theme="1"/>
        <rFont val="Times New Roman"/>
        <family val="1"/>
      </rPr>
      <t xml:space="preserve">       </t>
    </r>
    <r>
      <rPr>
        <sz val="12"/>
        <color theme="1"/>
        <rFont val="Arial"/>
        <family val="2"/>
      </rPr>
      <t>El reglamento interno de del Fondo fue aprobado por Resolución Nro. 34 E/17 de fecha 24 de Agosto de 2017, de la Comisión Nacional de Valores.</t>
    </r>
  </si>
  <si>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</si>
  <si>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</si>
  <si>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r>
      <t>-</t>
    </r>
    <r>
      <rPr>
        <sz val="7"/>
        <color theme="1"/>
        <rFont val="Times New Roman"/>
        <family val="1"/>
      </rPr>
      <t xml:space="preserve">       </t>
    </r>
    <r>
      <rPr>
        <sz val="12"/>
        <color theme="1"/>
        <rFont val="Arial"/>
        <family val="2"/>
      </rPr>
      <t>Fue inscripta en la Comisión Nacional de Valores por medio de la Resolución Nro. 34 E/17 de fecha 24 de Agosto de 2017 de la Comisión Nacional de Valores</t>
    </r>
    <r>
      <rPr>
        <b/>
        <sz val="12"/>
        <color theme="1"/>
        <rFont val="Arial"/>
        <family val="2"/>
      </rPr>
      <t>;</t>
    </r>
  </si>
  <si>
    <t>Nota 3.- Principales políticas y prácticas contables aplicadas.</t>
  </si>
  <si>
    <t>3.1 Los Estados Financieros han sido preparados de acuerdo a las normas establecidas por la comisión Nacional de Valores y Normas Internacionales de Información Financiera</t>
  </si>
  <si>
    <t xml:space="preserve">3.2. La moneda de cuenta </t>
  </si>
  <si>
    <t>3.3 Política de Constitución de Previsiones:</t>
  </si>
  <si>
    <t xml:space="preserve">La entidad no tiene saldos de clientes, por tanto no existen partidas que requieran la constitución de previsiones. </t>
  </si>
  <si>
    <t>3.5 – Valuación de las Inversiones</t>
  </si>
  <si>
    <r>
      <t xml:space="preserve"> </t>
    </r>
    <r>
      <rPr>
        <sz val="12"/>
        <color theme="1"/>
        <rFont val="Arial"/>
        <family val="2"/>
      </rPr>
      <t>Las inversiones (Bonos y CDA en cartera), se exponen a sus valores actualizados. Las diferencias  se exponen en el estado de resultados en el rubro intereses ganados</t>
    </r>
    <r>
      <rPr>
        <sz val="11"/>
        <color theme="1"/>
        <rFont val="Calibri"/>
        <family val="2"/>
        <scheme val="minor"/>
      </rPr>
      <t>.</t>
    </r>
  </si>
  <si>
    <t>3.6 Política de Reconocimiento de Ingresos:</t>
  </si>
  <si>
    <r>
      <t>Los ingresos son reconocidos con base en el criterio de lo devengado, de conformidad con las disposiciones de las Normas contables</t>
    </r>
    <r>
      <rPr>
        <b/>
        <sz val="12"/>
        <color theme="1"/>
        <rFont val="Arial"/>
        <family val="2"/>
      </rPr>
      <t>.</t>
    </r>
  </si>
  <si>
    <t xml:space="preserve">3.7  Flujo de Efectivo  </t>
  </si>
  <si>
    <t>3.13 Tipos de cambio utilizados para convertir en moneda nacional los saldos en Moneda Extranjera:</t>
  </si>
  <si>
    <t>Periodo actual</t>
  </si>
  <si>
    <t>Periodo anterior</t>
  </si>
  <si>
    <t>Tipo de cambio comprador</t>
  </si>
  <si>
    <t>Tipo de cambio vendedor</t>
  </si>
  <si>
    <r>
      <t>a)</t>
    </r>
    <r>
      <rPr>
        <b/>
        <sz val="7"/>
        <color theme="1"/>
        <rFont val="Times New Roman"/>
        <family val="1"/>
      </rPr>
      <t xml:space="preserve">    </t>
    </r>
    <r>
      <rPr>
        <b/>
        <sz val="12"/>
        <color theme="1"/>
        <rFont val="Arial"/>
        <family val="2"/>
      </rPr>
      <t>Posición en moneda extranjera</t>
    </r>
  </si>
  <si>
    <t>Detalle</t>
  </si>
  <si>
    <t>Moneda extranjera clase</t>
  </si>
  <si>
    <t>Moneda extranjera Monto</t>
  </si>
  <si>
    <t>Cambio vigente</t>
  </si>
  <si>
    <t>Saldo periodo actual (Gs.)</t>
  </si>
  <si>
    <t>Activos</t>
  </si>
  <si>
    <t>Pasivos</t>
  </si>
  <si>
    <t>NO APLICABLE. Los fondos se constituyeron y registran en moneda extranjera, y su conversión a Guaraníes se efectúa al cierre al solo efecto de su presentación a los entes reguladores.</t>
  </si>
  <si>
    <r>
      <t>b)</t>
    </r>
    <r>
      <rPr>
        <b/>
        <sz val="7"/>
        <color theme="1"/>
        <rFont val="Times New Roman"/>
        <family val="1"/>
      </rPr>
      <t xml:space="preserve">    </t>
    </r>
    <r>
      <rPr>
        <b/>
        <sz val="12"/>
        <color theme="1"/>
        <rFont val="Arial"/>
        <family val="2"/>
      </rPr>
      <t>Diferencia de cambio en Moneda Extranjera</t>
    </r>
  </si>
  <si>
    <r>
      <t>Ø</t>
    </r>
    <r>
      <rPr>
        <sz val="7"/>
        <color theme="1"/>
        <rFont val="Times New Roman"/>
        <family val="1"/>
      </rPr>
      <t xml:space="preserve">  </t>
    </r>
    <r>
      <rPr>
        <u/>
        <sz val="12"/>
        <color theme="1"/>
        <rFont val="Arial"/>
        <family val="2"/>
      </rPr>
      <t>Comisión de administración</t>
    </r>
    <r>
      <rPr>
        <sz val="12"/>
        <color theme="1"/>
        <rFont val="Arial"/>
        <family val="2"/>
      </rPr>
      <t xml:space="preserve">: 1,10% nominal anual (base 365) IVA incluido sobre el patrimonio neto de pre cierre administrado. La comisión se devenga diariamente y se cobra mensualmente. </t>
    </r>
  </si>
  <si>
    <r>
      <t>Ø</t>
    </r>
    <r>
      <rPr>
        <sz val="7"/>
        <color theme="1"/>
        <rFont val="Times New Roman"/>
        <family val="1"/>
      </rPr>
      <t xml:space="preserve">  </t>
    </r>
    <r>
      <rPr>
        <u/>
        <sz val="12"/>
        <color theme="1"/>
        <rFont val="Arial"/>
        <family val="2"/>
      </rPr>
      <t>Comisiones propias de las operaciones de inversión</t>
    </r>
    <r>
      <rPr>
        <sz val="12"/>
        <color theme="1"/>
        <rFont val="Arial"/>
        <family val="2"/>
      </rPr>
      <t>: de 0% a 0,50% del monto negociado (incluye comisión de intermediación por transacciones bursátiles o extrabursátiles) y arancel BVPASA 0,025% del monto negociado también.</t>
    </r>
  </si>
  <si>
    <r>
      <t>Ø</t>
    </r>
    <r>
      <rPr>
        <sz val="7"/>
        <color theme="1"/>
        <rFont val="Times New Roman"/>
        <family val="1"/>
      </rPr>
      <t xml:space="preserve">  </t>
    </r>
    <r>
      <rPr>
        <u/>
        <sz val="12"/>
        <color theme="1"/>
        <rFont val="Arial"/>
        <family val="2"/>
      </rPr>
      <t xml:space="preserve">Gastos y comisiones bancarias: </t>
    </r>
    <r>
      <rPr>
        <sz val="12"/>
        <color theme="1"/>
        <rFont val="Arial"/>
        <family val="2"/>
      </rPr>
      <t>mantenimiento de cuentas, transferencias interbancarias y otras de similar naturaleza).</t>
    </r>
  </si>
  <si>
    <r>
      <t>c)</t>
    </r>
    <r>
      <rPr>
        <b/>
        <sz val="7"/>
        <color theme="1"/>
        <rFont val="Times New Roman"/>
        <family val="1"/>
      </rPr>
      <t xml:space="preserve">    </t>
    </r>
    <r>
      <rPr>
        <b/>
        <sz val="12"/>
        <color theme="1"/>
        <rFont val="Arial"/>
        <family val="2"/>
      </rPr>
      <t>Gastos operacionales y comisiones de la administradora con cargo al Fondo:</t>
    </r>
  </si>
  <si>
    <t>Concepto</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</si>
  <si>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</si>
  <si>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</si>
  <si>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</si>
  <si>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</si>
  <si>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</si>
  <si>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</si>
  <si>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</si>
  <si>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</si>
  <si>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</si>
  <si>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</si>
  <si>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</si>
  <si>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</si>
  <si>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</si>
  <si>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</si>
  <si>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</si>
  <si>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</si>
  <si>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</si>
  <si>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</si>
  <si>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</si>
  <si>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</si>
  <si>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</si>
  <si>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</si>
  <si>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</si>
  <si>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</si>
  <si>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</si>
  <si>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Dólares americanos depositadas en bancos e INVESTOR CASA DE BOLSA S.A.</t>
  </si>
  <si>
    <t>Banco Familiar Cta. Cte.</t>
  </si>
  <si>
    <t>Valores al Cobro</t>
  </si>
  <si>
    <t>4.3 – ACREEDORES  POR OPERACIONES</t>
  </si>
  <si>
    <t>Comisión por Administración ( en usd)</t>
  </si>
  <si>
    <t>INGRESOS FINANCIEROS</t>
  </si>
  <si>
    <t>CONCEPTO</t>
  </si>
  <si>
    <t>INTERESES GANADOS EN OPERACIONES</t>
  </si>
  <si>
    <t>GANANCIA EN OPERACIONES</t>
  </si>
  <si>
    <t xml:space="preserve">EGRESOS OPERATIVOS </t>
  </si>
  <si>
    <t>COMISIONES DE ADM. DEVENGADOS</t>
  </si>
  <si>
    <t>PERDIDA EN OPERACIONES</t>
  </si>
  <si>
    <t>CUADRO DE INVERSIONES</t>
  </si>
  <si>
    <t>Instrumento</t>
  </si>
  <si>
    <t>Emisor</t>
  </si>
  <si>
    <t>Fecha de vencimiento</t>
  </si>
  <si>
    <t>INFORME DEL SINDICO</t>
  </si>
  <si>
    <t>Señores accionistas de</t>
  </si>
  <si>
    <t>Es mi informe.</t>
  </si>
  <si>
    <t>Juan José Talavera</t>
  </si>
  <si>
    <t>Síndico Titular</t>
  </si>
  <si>
    <t>NOTAS A LOS ESTADOS CONTABLES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</si>
  <si>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</si>
  <si>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</si>
  <si>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</si>
  <si>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</si>
  <si>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</si>
  <si>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</si>
  <si>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</si>
  <si>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</si>
  <si>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</si>
  <si>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</si>
  <si>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</si>
  <si>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</si>
  <si>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CDA</t>
  </si>
  <si>
    <t xml:space="preserve">BANCO ATLAS S.A. </t>
  </si>
  <si>
    <t>Financiero (Bancos)</t>
  </si>
  <si>
    <t>Paraguay</t>
  </si>
  <si>
    <t>Dólares Americanos</t>
  </si>
  <si>
    <t>10.00%</t>
  </si>
  <si>
    <t>Bonos Subordinados</t>
  </si>
  <si>
    <t>BANCO BILBAO VIZCAYA ARGENTARIA PARAGUAY S.A.</t>
  </si>
  <si>
    <t>26/03/2018</t>
  </si>
  <si>
    <t>05/11/2021</t>
  </si>
  <si>
    <t>01/02/2018</t>
  </si>
  <si>
    <t>06/03/2018</t>
  </si>
  <si>
    <t>BANCO RIO S.A.E.C.A.</t>
  </si>
  <si>
    <t>BANCO BASA S.A.</t>
  </si>
  <si>
    <t xml:space="preserve">BANCO CONTINENTAL S.A.E.C.A. </t>
  </si>
  <si>
    <t>FIC S.A. DE FINANZAS</t>
  </si>
  <si>
    <t>Financiero (Financieras)</t>
  </si>
  <si>
    <t xml:space="preserve">BANCO FAMILIAR S.A.E.C.A. </t>
  </si>
  <si>
    <t>Bonos Financieros</t>
  </si>
  <si>
    <t>29/08/2019</t>
  </si>
  <si>
    <t>20/04/2023</t>
  </si>
  <si>
    <t>20/03/2019</t>
  </si>
  <si>
    <t>18/11/2022</t>
  </si>
  <si>
    <t>BANCO ITAU PARAGUAY S.A.</t>
  </si>
  <si>
    <t>22/01/2020</t>
  </si>
  <si>
    <t>13/02/2020</t>
  </si>
  <si>
    <t>15/06/2020</t>
  </si>
  <si>
    <t>BANCO REGIONAL S.A.E.C.A.</t>
  </si>
  <si>
    <t xml:space="preserve">SUDAMERIS BANK S.A.E.C.A. </t>
  </si>
  <si>
    <t>CRISOL Y ENCARNACION FINANCIERA S.A.E.C.A.</t>
  </si>
  <si>
    <t>30/07/2020</t>
  </si>
  <si>
    <t>19/10/2020</t>
  </si>
  <si>
    <t>12/07/2019</t>
  </si>
  <si>
    <t>BANCO GNB PARAGUAY S.A.</t>
  </si>
  <si>
    <t>22/09/2020</t>
  </si>
  <si>
    <t>13/10/2020</t>
  </si>
  <si>
    <t>30/09/2020</t>
  </si>
  <si>
    <t>06/08/2019</t>
  </si>
  <si>
    <t>07/08/2019</t>
  </si>
  <si>
    <t>25/05/2023</t>
  </si>
  <si>
    <t>22/01/2021</t>
  </si>
  <si>
    <t xml:space="preserve">VISION BANCO S.A.E.C.A. </t>
  </si>
  <si>
    <t>27/08/2024</t>
  </si>
  <si>
    <t>22/03/2021</t>
  </si>
  <si>
    <t>17/03/2021</t>
  </si>
  <si>
    <t>30/03/2021</t>
  </si>
  <si>
    <t>4-2 COMPOSICIÓN DE LAS INVERSIONES</t>
  </si>
  <si>
    <t>Ver Cuadro</t>
  </si>
  <si>
    <t>Valores al cobro  (Nota  4.1  )</t>
  </si>
  <si>
    <t>Titulo de Renta fija (Nota  4.2  )</t>
  </si>
  <si>
    <r>
      <rPr>
        <b/>
        <sz val="12"/>
        <color theme="1"/>
        <rFont val="Arial"/>
        <family val="2"/>
      </rPr>
      <t xml:space="preserve">3.10 </t>
    </r>
    <r>
      <rPr>
        <sz val="12"/>
        <color theme="1"/>
        <rFont val="Arial"/>
        <family val="2"/>
      </rPr>
      <t>– Valorización de las Inversiones. Las inversiones son incorporadas al valor de costo, y ajustadas diariamente por devengamiento de los intereses, y las ganancias a realizar, afectando a resultados como Intereses Ganados.</t>
    </r>
  </si>
  <si>
    <r>
      <rPr>
        <b/>
        <sz val="12"/>
        <color theme="1"/>
        <rFont val="Arial"/>
        <family val="2"/>
      </rPr>
      <t>3.11</t>
    </r>
    <r>
      <rPr>
        <sz val="12"/>
        <color theme="1"/>
        <rFont val="Arial"/>
        <family val="2"/>
      </rPr>
      <t xml:space="preserve"> – Los ingresos y gastos del fondo son reconocidos aplicando el criterio de lo devengado;</t>
    </r>
  </si>
  <si>
    <r>
      <rPr>
        <b/>
        <sz val="12"/>
        <color theme="1"/>
        <rFont val="Arial"/>
        <family val="2"/>
      </rPr>
      <t xml:space="preserve">3.9 </t>
    </r>
    <r>
      <rPr>
        <sz val="12"/>
        <color theme="1"/>
        <rFont val="Arial"/>
        <family val="2"/>
      </rPr>
      <t>La Administradora no ha realizado cambios en la aplicación de los criterios contables del Fondo.</t>
    </r>
  </si>
  <si>
    <r>
      <rPr>
        <b/>
        <sz val="12"/>
        <color theme="1"/>
        <rFont val="Arial"/>
        <family val="2"/>
      </rPr>
      <t>3.12</t>
    </r>
    <r>
      <rPr>
        <sz val="12"/>
        <color theme="1"/>
        <rFont val="Arial"/>
        <family val="2"/>
      </rPr>
      <t xml:space="preserve"> -  A la fecha de la información financiera, no se ajustaron los precios por inflación.</t>
    </r>
  </si>
  <si>
    <r>
      <t>d)</t>
    </r>
    <r>
      <rPr>
        <b/>
        <sz val="7"/>
        <color theme="1"/>
        <rFont val="Times New Roman"/>
        <family val="1"/>
      </rPr>
      <t xml:space="preserve">    </t>
    </r>
    <r>
      <rPr>
        <b/>
        <sz val="12"/>
        <color theme="1"/>
        <rFont val="Arial"/>
        <family val="2"/>
      </rPr>
      <t>Información Estadística</t>
    </r>
  </si>
  <si>
    <t>El flujo de efectivos fue preparado de acuerdo con la Resolución CG N° 06/19 de la comisión Nacional de Valores.</t>
  </si>
  <si>
    <r>
      <t>-</t>
    </r>
    <r>
      <rPr>
        <b/>
        <sz val="7"/>
        <color theme="1"/>
        <rFont val="Times New Roman"/>
        <family val="1"/>
      </rPr>
      <t xml:space="preserve">       </t>
    </r>
    <r>
      <rPr>
        <b/>
        <sz val="11"/>
        <color theme="1"/>
        <rFont val="Calibri"/>
        <family val="2"/>
        <scheme val="minor"/>
      </rPr>
      <t xml:space="preserve"> </t>
    </r>
    <r>
      <rPr>
        <b/>
        <sz val="12"/>
        <color theme="1"/>
        <rFont val="Arial"/>
        <family val="2"/>
      </rPr>
      <t>Política de Inversiones de EL FONDO</t>
    </r>
  </si>
  <si>
    <r>
      <t>2.2 – Entidad encargada de la custodia:</t>
    </r>
    <r>
      <rPr>
        <sz val="11"/>
        <color theme="1"/>
        <rFont val="Calibri"/>
        <family val="2"/>
        <scheme val="minor"/>
      </rPr>
      <t xml:space="preserve"> </t>
    </r>
    <r>
      <rPr>
        <sz val="12"/>
        <color theme="1"/>
        <rFont val="Arial"/>
        <family val="2"/>
      </rPr>
      <t xml:space="preserve"> INVESTOR Casa de Bolsa S.A.</t>
    </r>
  </si>
  <si>
    <t>Aranceles</t>
  </si>
  <si>
    <t>Investor Casa de Bolsa</t>
  </si>
  <si>
    <t>Valores a depositar</t>
  </si>
  <si>
    <t>(1) Valores al Cobro</t>
  </si>
  <si>
    <t>No aplicable. No se adeuda  ninguna operación.</t>
  </si>
  <si>
    <t xml:space="preserve">4.4 – COMISIONES A PAGAR A ADMINISTRADORA  </t>
  </si>
  <si>
    <t>4.5  – INGRESOS</t>
  </si>
  <si>
    <t>4.6 – EGRESOS</t>
  </si>
  <si>
    <t>ARANCELES PAGADOS</t>
  </si>
  <si>
    <t>Nota 5. HECHOS POSTERIORES - SITUACION SANITARIA GLOBAL</t>
  </si>
  <si>
    <t>19/07/2021</t>
  </si>
  <si>
    <t>22/07/2021</t>
  </si>
  <si>
    <t>30/07/2021</t>
  </si>
  <si>
    <t>SOLAR AHORRO Y FINANZAS S.A.E.C.A.</t>
  </si>
  <si>
    <t>30/10/2019</t>
  </si>
  <si>
    <t>03/08/2020</t>
  </si>
  <si>
    <t>24/10/2022</t>
  </si>
  <si>
    <t>BANCOP S.A.</t>
  </si>
  <si>
    <t>07/11/2022</t>
  </si>
  <si>
    <t xml:space="preserve">FINEXPAR S.A.E.C.A. </t>
  </si>
  <si>
    <t>19/11/2019</t>
  </si>
  <si>
    <t>27/11/2019</t>
  </si>
  <si>
    <t>27/09/2022</t>
  </si>
  <si>
    <t>27/12/2021</t>
  </si>
  <si>
    <t>INTERFISA BANCO S.A.E.C.A.</t>
  </si>
  <si>
    <t>12/03/2022</t>
  </si>
  <si>
    <t>03/12/2019</t>
  </si>
  <si>
    <t>06/12/2019</t>
  </si>
  <si>
    <t>16/12/2021</t>
  </si>
  <si>
    <t>31/05/2021</t>
  </si>
  <si>
    <t>11/12/2019</t>
  </si>
  <si>
    <t>11/12/2023</t>
  </si>
  <si>
    <t>22/10/2021</t>
  </si>
  <si>
    <t>30/05/2022</t>
  </si>
  <si>
    <t>18/12/2019</t>
  </si>
  <si>
    <t>15/03/2021</t>
  </si>
  <si>
    <t>04/12/2023</t>
  </si>
  <si>
    <t>27/12/2019</t>
  </si>
  <si>
    <t>Resultados Acumulados</t>
  </si>
  <si>
    <t>02/01/2020</t>
  </si>
  <si>
    <t>02/02/2022</t>
  </si>
  <si>
    <t>03/01/2020</t>
  </si>
  <si>
    <t>02/01/2024</t>
  </si>
  <si>
    <t>11/02/2020</t>
  </si>
  <si>
    <t>22/01/2024</t>
  </si>
  <si>
    <t>20/03/2020</t>
  </si>
  <si>
    <t>29/11/2024</t>
  </si>
  <si>
    <t>17/05/2023</t>
  </si>
  <si>
    <t>24/07/2023</t>
  </si>
  <si>
    <t>10/10/2022</t>
  </si>
  <si>
    <t>13/03/2020</t>
  </si>
  <si>
    <t>09/01/2023</t>
  </si>
  <si>
    <t>27/10/2023</t>
  </si>
  <si>
    <t>16/03/2020</t>
  </si>
  <si>
    <t>Las cinco (5) Notas que se acompañan son parte integrande de estos Estados Financieros</t>
  </si>
  <si>
    <t>Comisión por Corretaje y Aranceles</t>
  </si>
  <si>
    <t>TOTAL ACTIVO NETO AL 30 DE SETIEMBRE DE 2021</t>
  </si>
  <si>
    <t>Correspondiente al periodo cerrado al 30 de setiembre de 2021</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</si>
  <si>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y pasivos 1 USD = 6.895,80Gs.</t>
  </si>
  <si>
    <r>
      <t>3.8</t>
    </r>
    <r>
      <rPr>
        <sz val="12"/>
        <color theme="1"/>
        <rFont val="Arial"/>
        <family val="2"/>
      </rPr>
      <t xml:space="preserve"> – Los estados contables corresponden al trimestre cerrado el 30 de Setiembre de 2021.</t>
    </r>
  </si>
  <si>
    <t>No existen hechos posteriores al cierre del trimestre que modifiquen significativamente los saldos expuestos en los estados financieros.</t>
  </si>
  <si>
    <t>De conformidad a lo establecido por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30 de Setiembre 2021, encontrándolos todos conformes a las Leyes, los Estatutos Sociales, los Principios de Contabilidad Generalmente Aceptados y las Normas Contables indicadas por la Comisión Nacional de Valores  como así también por las normas de Contabilidad vigentes en el Paraguay, por lo que recomiendo su aprobación.</t>
  </si>
  <si>
    <t>24/04/2020</t>
  </si>
  <si>
    <t>02/06/2020</t>
  </si>
  <si>
    <t>12/05/2020</t>
  </si>
  <si>
    <t>05/06/2020</t>
  </si>
  <si>
    <t>26/06/2020</t>
  </si>
  <si>
    <t>24/06/2022</t>
  </si>
  <si>
    <t>03/07/2020</t>
  </si>
  <si>
    <t>28/05/2024</t>
  </si>
  <si>
    <t>28/07/2020</t>
  </si>
  <si>
    <t>23/10/2024</t>
  </si>
  <si>
    <t>29/07/2020</t>
  </si>
  <si>
    <t>27/06/2024</t>
  </si>
  <si>
    <t>10/05/2024</t>
  </si>
  <si>
    <t>15/08/2024</t>
  </si>
  <si>
    <t>05/08/2024</t>
  </si>
  <si>
    <t>02/08/2024</t>
  </si>
  <si>
    <t>21/08/2023</t>
  </si>
  <si>
    <t>06/06/2022</t>
  </si>
  <si>
    <t>28/04/2022</t>
  </si>
  <si>
    <t>04/08/2020</t>
  </si>
  <si>
    <t>30/05/2025</t>
  </si>
  <si>
    <t>05/08/2020</t>
  </si>
  <si>
    <t>06/08/2020</t>
  </si>
  <si>
    <t>04/08/2023</t>
  </si>
  <si>
    <t>07/08/2023</t>
  </si>
  <si>
    <t>11/08/2020</t>
  </si>
  <si>
    <t>19/08/2020</t>
  </si>
  <si>
    <t>20/08/2020</t>
  </si>
  <si>
    <t>13/02/2023</t>
  </si>
  <si>
    <t>26/08/2020</t>
  </si>
  <si>
    <t>31/08/2020</t>
  </si>
  <si>
    <t>14/03/2022</t>
  </si>
  <si>
    <t>08/09/2020</t>
  </si>
  <si>
    <t>05/09/2022</t>
  </si>
  <si>
    <t>17/09/2025</t>
  </si>
  <si>
    <t>23/09/2024</t>
  </si>
  <si>
    <t>14/08/2023</t>
  </si>
  <si>
    <t>02/10/2020</t>
  </si>
  <si>
    <t>17/08/2023</t>
  </si>
  <si>
    <t>06/10/2020</t>
  </si>
  <si>
    <t>06/10/2022</t>
  </si>
  <si>
    <t>12/10/2020</t>
  </si>
  <si>
    <t>16/10/2020</t>
  </si>
  <si>
    <t>16/04/2021</t>
  </si>
  <si>
    <t>29/09/2027</t>
  </si>
  <si>
    <t>20/10/2023</t>
  </si>
  <si>
    <t>22/10/2020</t>
  </si>
  <si>
    <t>23/10/2020</t>
  </si>
  <si>
    <t>04/11/2022</t>
  </si>
  <si>
    <t>30/10/2020</t>
  </si>
  <si>
    <t>26/01/2023</t>
  </si>
  <si>
    <t>04/11/2020</t>
  </si>
  <si>
    <t>11/08/2023</t>
  </si>
  <si>
    <t>29/10/2024</t>
  </si>
  <si>
    <t>06/11/2020</t>
  </si>
  <si>
    <t>28/02/2022</t>
  </si>
  <si>
    <t>13/11/2020</t>
  </si>
  <si>
    <t>24/09/2025</t>
  </si>
  <si>
    <t>14/12/2021</t>
  </si>
  <si>
    <t>16/03/2023</t>
  </si>
  <si>
    <t>10/12/2020</t>
  </si>
  <si>
    <t>15/12/2020</t>
  </si>
  <si>
    <t>30/12/2020</t>
  </si>
  <si>
    <t>06/01/2021</t>
  </si>
  <si>
    <t>06/04/2022</t>
  </si>
  <si>
    <t>14/11/2022</t>
  </si>
  <si>
    <t>08/01/2021</t>
  </si>
  <si>
    <t>12/01/2021</t>
  </si>
  <si>
    <t>13/06/2022</t>
  </si>
  <si>
    <t>11/06/2022</t>
  </si>
  <si>
    <t>26/01/2021</t>
  </si>
  <si>
    <t>27/06/2022</t>
  </si>
  <si>
    <t>27/01/2021</t>
  </si>
  <si>
    <t>02/02/2021</t>
  </si>
  <si>
    <t>09/02/2021</t>
  </si>
  <si>
    <t>16/02/2021</t>
  </si>
  <si>
    <t>18/02/2021</t>
  </si>
  <si>
    <t>27/02/2025</t>
  </si>
  <si>
    <t>23/02/2021</t>
  </si>
  <si>
    <t>26/02/2022</t>
  </si>
  <si>
    <t>03/03/2021</t>
  </si>
  <si>
    <t>21/07/2023</t>
  </si>
  <si>
    <t>31/10/2023</t>
  </si>
  <si>
    <t>10/03/2021</t>
  </si>
  <si>
    <t>30/12/2025</t>
  </si>
  <si>
    <t>14/03/2024</t>
  </si>
  <si>
    <t>14/03/2025</t>
  </si>
  <si>
    <t>17/03/2028</t>
  </si>
  <si>
    <t>24/03/2021</t>
  </si>
  <si>
    <t>24/08/2023</t>
  </si>
  <si>
    <t>BANCO NACIONAL DE FOMENTO</t>
  </si>
  <si>
    <t>06/04/2021</t>
  </si>
  <si>
    <t>08/04/2024</t>
  </si>
  <si>
    <t>09/04/2021</t>
  </si>
  <si>
    <t>21/04/2025</t>
  </si>
  <si>
    <t>13/04/2021</t>
  </si>
  <si>
    <t>15/04/2024</t>
  </si>
  <si>
    <t>15/04/2021</t>
  </si>
  <si>
    <t>25/04/2023</t>
  </si>
  <si>
    <t>22/04/2021</t>
  </si>
  <si>
    <t>01/09/2025</t>
  </si>
  <si>
    <t>28/04/2021</t>
  </si>
  <si>
    <t>29/04/2024</t>
  </si>
  <si>
    <t>29/04/2021</t>
  </si>
  <si>
    <t>25/11/2021</t>
  </si>
  <si>
    <t>16/02/2023</t>
  </si>
  <si>
    <t>03/05/2021</t>
  </si>
  <si>
    <t>04/05/2021</t>
  </si>
  <si>
    <t>01/07/2021</t>
  </si>
  <si>
    <t>12/05/2026</t>
  </si>
  <si>
    <t>12/05/2021</t>
  </si>
  <si>
    <t>18/05/2021</t>
  </si>
  <si>
    <t>24/05/2023</t>
  </si>
  <si>
    <t>19/05/2021</t>
  </si>
  <si>
    <t>25/05/2024</t>
  </si>
  <si>
    <t>07/06/2021</t>
  </si>
  <si>
    <t>19/02/2024</t>
  </si>
  <si>
    <t>30/06/2021</t>
  </si>
  <si>
    <t>03/07/2028</t>
  </si>
  <si>
    <t>06/07/2021</t>
  </si>
  <si>
    <t>08/07/2024</t>
  </si>
  <si>
    <t>16/07/2021</t>
  </si>
  <si>
    <t>04/04/2024</t>
  </si>
  <si>
    <t>23/06/2025</t>
  </si>
  <si>
    <t>18/08/2021</t>
  </si>
  <si>
    <t>19/08/2024</t>
  </si>
  <si>
    <t>20/08/2021</t>
  </si>
  <si>
    <t>20/08/2024</t>
  </si>
  <si>
    <t xml:space="preserve">TU FINANCIERA S.A. </t>
  </si>
  <si>
    <t>23/08/2021</t>
  </si>
  <si>
    <t>20/08/2025</t>
  </si>
  <si>
    <t>07/09/2021</t>
  </si>
  <si>
    <t>09/09/2024</t>
  </si>
  <si>
    <t>10/09/2021</t>
  </si>
  <si>
    <t>13/09/2021</t>
  </si>
  <si>
    <t>08/05/2024</t>
  </si>
  <si>
    <t>23/09/2021</t>
  </si>
  <si>
    <t>10/12/2021</t>
  </si>
  <si>
    <t>28/09/2021</t>
  </si>
  <si>
    <t>Total de las Inversiones</t>
  </si>
  <si>
    <t>PATRIMONIO DEL FONDO AL 30/09/2021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</si>
</sst>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 * #,##0_ ;_ * \-#,##0_ ;_ * &quot;-&quot;_ ;_ @_ "/>
    <numFmt numFmtId="165" formatCode="_ * #,##0.00_ ;_ * \-#,##0.00_ ;_ * &quot;-&quot;??_ ;_ @_ "/>
    <numFmt numFmtId="166" formatCode="#,##0.000000"/>
    <numFmt numFmtId="167" formatCode="#,##0.00_ ;\-#,##0.00\ "/>
    <numFmt numFmtId="168" formatCode="#,##0.##"/>
    <numFmt numFmtId="169" formatCode="_-* #,##0_-;\-* #,##0_-;_-* &quot;-&quot;??_-;_-@_-"/>
    <numFmt numFmtId="170" formatCode="0.0000"/>
    <numFmt numFmtId="172" formatCode="_-* #,##0.00000_-;\-* #,##0.00000_-;_-* &quot;-&quot;??_-;_-@_-"/>
    <numFmt numFmtId="173" formatCode="_-* #,##0.000000_-;\-* #,##0.000000_-;_-* &quot;-&quot;??_-;_-@_-"/>
    <numFmt numFmtId="176" formatCode="0.000%"/>
  </numFmts>
  <fonts count="56">
    <font>
      <sz val="11"/>
      <color theme="1"/>
      <name val="Calibri"/>
      <family val="2"/>
      <scheme val="minor"/>
    </font>
    <font>
      <sz val="11"/>
      <color theme="1"/>
      <name val="Calibri"/>
      <family val="2"/>
      <scheme val="minor"/>
    </font>
    <font>
      <b/>
      <sz val="20"/>
      <color indexed="8"/>
      <name val="Subway"/>
    </font>
    <font>
      <sz val="11"/>
      <color indexed="8"/>
      <name val="Subway"/>
    </font>
    <font>
      <b/>
      <u/>
      <sz val="14"/>
      <name val="Arial"/>
      <family val="2"/>
    </font>
    <font>
      <sz val="11"/>
      <name val="Arial"/>
      <family val="2"/>
    </font>
    <font>
      <b/>
      <sz val="11"/>
      <name val="Arial"/>
      <family val="2"/>
    </font>
    <font>
      <b/>
      <sz val="10"/>
      <name val="Arial"/>
      <family val="2"/>
    </font>
    <font>
      <sz val="10"/>
      <name val="Arial"/>
      <family val="2"/>
    </font>
    <font>
      <b/>
      <sz val="8"/>
      <name val="Arial"/>
      <family val="2"/>
    </font>
    <font>
      <sz val="8"/>
      <name val="Arial"/>
      <family val="2"/>
    </font>
    <font>
      <b/>
      <sz val="11"/>
      <color indexed="8"/>
      <name val="Arial"/>
      <family val="2"/>
    </font>
    <font>
      <b/>
      <sz val="11"/>
      <color indexed="8"/>
      <name val="Subway"/>
    </font>
    <font>
      <b/>
      <u/>
      <sz val="16"/>
      <name val="Arial"/>
      <family val="2"/>
    </font>
    <font>
      <b/>
      <sz val="8"/>
      <color indexed="8"/>
      <name val="Subway"/>
    </font>
    <font>
      <b/>
      <sz val="12"/>
      <name val="Arial"/>
      <family val="2"/>
    </font>
    <font>
      <b/>
      <sz val="16"/>
      <name val="Arial"/>
      <family val="2"/>
    </font>
    <font>
      <sz val="10"/>
      <color rgb="FF222222"/>
      <name val="Arial"/>
      <family val="2"/>
    </font>
    <font>
      <b/>
      <sz val="18"/>
      <color indexed="8"/>
      <name val="Subway"/>
    </font>
    <font>
      <b/>
      <u/>
      <sz val="12"/>
      <name val="Arial"/>
      <family val="2"/>
    </font>
    <font>
      <u/>
      <sz val="8"/>
      <name val="Arial"/>
      <family val="2"/>
    </font>
    <font>
      <sz val="9"/>
      <name val="Arial"/>
      <family val="2"/>
    </font>
    <font>
      <b/>
      <sz val="11"/>
      <color theme="1"/>
      <name val="Calibri"/>
      <family val="2"/>
      <scheme val="minor"/>
    </font>
    <font>
      <sz val="11"/>
      <color theme="1"/>
      <name val="Arial"/>
      <family val="2"/>
    </font>
    <font>
      <b/>
      <sz val="11"/>
      <color theme="1"/>
      <name val="Arial"/>
      <family val="2"/>
    </font>
    <font>
      <b/>
      <sz val="8"/>
      <color indexed="8"/>
      <name val="Arial"/>
      <family val="2"/>
    </font>
    <font>
      <b/>
      <sz val="18"/>
      <color indexed="8"/>
      <name val="Arial"/>
      <family val="2"/>
    </font>
    <font>
      <b/>
      <sz val="20"/>
      <color indexed="8"/>
      <name val="Arial"/>
      <family val="2"/>
    </font>
    <font>
      <u/>
      <sz val="11"/>
      <color theme="10"/>
      <name val="Calibri"/>
      <family val="2"/>
      <scheme val="minor"/>
    </font>
    <font>
      <sz val="18"/>
      <color theme="0"/>
      <name val="Arial"/>
      <family val="2"/>
    </font>
    <font>
      <sz val="18"/>
      <name val="Arial"/>
      <family val="2"/>
    </font>
    <font>
      <sz val="28"/>
      <color theme="0"/>
      <name val="Arial"/>
      <family val="2"/>
    </font>
    <font>
      <sz val="10"/>
      <color theme="1"/>
      <name val="Arial"/>
      <family val="2"/>
    </font>
    <font>
      <u/>
      <sz val="11"/>
      <name val="Arial"/>
      <family val="2"/>
    </font>
    <font>
      <b/>
      <sz val="12"/>
      <color theme="1"/>
      <name val="Arial"/>
      <family val="2"/>
    </font>
    <font>
      <sz val="12"/>
      <color theme="1"/>
      <name val="Arial"/>
      <family val="2"/>
    </font>
    <font>
      <sz val="7"/>
      <color theme="1"/>
      <name val="Times New Roman"/>
      <family val="1"/>
    </font>
    <font>
      <sz val="11"/>
      <color rgb="FF000000"/>
      <name val="Calibri"/>
      <family val="2"/>
      <scheme val="minor"/>
    </font>
    <font>
      <b/>
      <sz val="7"/>
      <color theme="1"/>
      <name val="Times New Roman"/>
      <family val="1"/>
    </font>
    <font>
      <sz val="12"/>
      <color theme="1"/>
      <name val="Wingdings"/>
      <charset val="2"/>
    </font>
    <font>
      <u/>
      <sz val="12"/>
      <color theme="1"/>
      <name val="Arial"/>
      <family val="2"/>
    </font>
    <font>
      <b/>
      <sz val="11"/>
      <color rgb="FF000000"/>
      <name val="Calibri"/>
      <family val="2"/>
      <scheme val="minor"/>
    </font>
    <font>
      <sz val="9.5"/>
      <color rgb="FF000000"/>
      <name val="Times New Roman"/>
      <family val="1"/>
    </font>
    <font>
      <sz val="11"/>
      <color rgb="FF000000"/>
      <name val="Arial"/>
      <family val="2"/>
    </font>
    <font>
      <b/>
      <u/>
      <sz val="12"/>
      <color theme="1"/>
      <name val="Calibri"/>
      <family val="2"/>
      <scheme val="minor"/>
    </font>
    <font>
      <b/>
      <sz val="18"/>
      <name val="Arial"/>
      <family val="2"/>
    </font>
    <font>
      <b/>
      <sz val="8"/>
      <name val="Calibri"/>
      <family val="2"/>
    </font>
    <font>
      <b/>
      <sz val="10"/>
      <name val="Calibri"/>
      <family val="2"/>
    </font>
    <font>
      <sz val="10"/>
      <name val="Arial"/>
      <family val="2"/>
    </font>
    <font>
      <u/>
      <sz val="11"/>
      <name val="Calibri"/>
      <family val="2"/>
      <scheme val="minor"/>
    </font>
    <font>
      <b/>
      <sz val="12"/>
      <color rgb="FF000000"/>
      <name val="Arial"/>
      <family val="2"/>
    </font>
    <font>
      <sz val="11"/>
      <color indexed="8"/>
      <name val="Calibri"/>
      <family val="2"/>
      <scheme val="minor"/>
    </font>
    <font>
      <sz val="10"/>
      <name val="Arial"/>
      <family val="2"/>
    </font>
    <font>
      <sz val="11"/>
      <color theme="0"/>
      <name val="Calibri"/>
      <family val="2"/>
      <scheme val="minor"/>
    </font>
    <font>
      <sz val="10"/>
      <color theme="0"/>
      <name val="Arial"/>
      <family val="2"/>
    </font>
    <font>
      <sz val="11"/>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49998474074526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8">
    <xf numFmtId="0" fontId="0" fillId="0" borderId="0"/>
    <xf numFmtId="43" fontId="1" fillId="0" borderId="0" applyFont="0" applyFill="0" applyBorder="0" applyAlignment="0" applyProtection="0"/>
    <xf numFmtId="0" fontId="28" fillId="0" borderId="0" applyNumberFormat="0" applyFill="0" applyBorder="0" applyAlignment="0" applyProtection="0"/>
    <xf numFmtId="9" fontId="1" fillId="0" borderId="0" applyFont="0" applyFill="0" applyBorder="0" applyAlignment="0" applyProtection="0"/>
    <xf numFmtId="0" fontId="48" fillId="0" borderId="0"/>
    <xf numFmtId="165" fontId="48" fillId="0" borderId="0" applyFont="0" applyFill="0" applyBorder="0" applyAlignment="0" applyProtection="0"/>
    <xf numFmtId="164" fontId="51" fillId="0" borderId="0" applyFont="0" applyFill="0" applyBorder="0" applyAlignment="0" applyProtection="0"/>
    <xf numFmtId="0" fontId="52" fillId="0" borderId="0"/>
  </cellStyleXfs>
  <cellXfs count="401">
    <xf numFmtId="0" fontId="0" fillId="0" borderId="0" xfId="0"/>
    <xf numFmtId="0" fontId="3" fillId="0" borderId="0" xfId="0" applyFont="1" applyAlignment="1">
      <alignment horizontal="center"/>
    </xf>
    <xf numFmtId="0" fontId="5" fillId="0" borderId="0" xfId="0" applyFont="1"/>
    <xf numFmtId="3" fontId="6" fillId="0" borderId="1" xfId="0" applyNumberFormat="1" applyFont="1" applyBorder="1" applyAlignment="1">
      <alignment horizontal="center"/>
    </xf>
    <xf numFmtId="0" fontId="6" fillId="0" borderId="0" xfId="0" applyFont="1" applyAlignment="1">
      <alignment horizontal="center"/>
    </xf>
    <xf numFmtId="0" fontId="6" fillId="0" borderId="0" xfId="0" applyFont="1"/>
    <xf numFmtId="37" fontId="5" fillId="0" borderId="0" xfId="0" applyNumberFormat="1" applyFont="1"/>
    <xf numFmtId="4" fontId="0" fillId="2" borderId="0" xfId="0" applyNumberFormat="1" applyFill="1"/>
    <xf numFmtId="4" fontId="5" fillId="0" borderId="0" xfId="0" applyNumberFormat="1" applyFont="1"/>
    <xf numFmtId="0" fontId="7" fillId="0" borderId="0" xfId="0" applyFont="1"/>
    <xf numFmtId="0" fontId="0" fillId="0" borderId="0" xfId="0" applyAlignment="1">
      <alignment horizontal="center"/>
    </xf>
    <xf numFmtId="4" fontId="0" fillId="0" borderId="0" xfId="0" applyNumberFormat="1"/>
    <xf numFmtId="0" fontId="9" fillId="0" borderId="0" xfId="0" applyFont="1" applyAlignment="1">
      <alignment vertical="center"/>
    </xf>
    <xf numFmtId="0" fontId="9" fillId="0" borderId="0" xfId="0" applyFont="1" applyAlignment="1">
      <alignment horizontal="center" wrapText="1"/>
    </xf>
    <xf numFmtId="0" fontId="9" fillId="0" borderId="0" xfId="0" applyFont="1" applyAlignment="1">
      <alignment horizontal="center"/>
    </xf>
    <xf numFmtId="14" fontId="9" fillId="0" borderId="0" xfId="0" applyNumberFormat="1" applyFont="1" applyAlignment="1">
      <alignment horizontal="center"/>
    </xf>
    <xf numFmtId="0" fontId="10" fillId="0" borderId="0" xfId="0" applyFont="1"/>
    <xf numFmtId="4" fontId="10" fillId="0" borderId="0" xfId="0" applyNumberFormat="1" applyFont="1"/>
    <xf numFmtId="3" fontId="10" fillId="0" borderId="0" xfId="0" applyNumberFormat="1" applyFont="1"/>
    <xf numFmtId="4" fontId="9" fillId="0" borderId="0" xfId="0" applyNumberFormat="1" applyFont="1" applyAlignment="1">
      <alignment horizontal="right" wrapText="1"/>
    </xf>
    <xf numFmtId="0" fontId="11" fillId="0" borderId="0" xfId="0" applyFont="1"/>
    <xf numFmtId="0" fontId="3" fillId="0" borderId="0" xfId="0" applyFont="1"/>
    <xf numFmtId="0" fontId="3" fillId="2" borderId="0" xfId="0" applyFont="1" applyFill="1"/>
    <xf numFmtId="14" fontId="12" fillId="0" borderId="0" xfId="0" applyNumberFormat="1" applyFont="1" applyAlignment="1">
      <alignment horizontal="center"/>
    </xf>
    <xf numFmtId="0" fontId="13" fillId="0" borderId="0" xfId="0" applyFont="1"/>
    <xf numFmtId="0" fontId="0" fillId="0" borderId="1" xfId="0" applyBorder="1"/>
    <xf numFmtId="3" fontId="0" fillId="0" borderId="0" xfId="0" applyNumberFormat="1"/>
    <xf numFmtId="0" fontId="8" fillId="0" borderId="0" xfId="0" applyFont="1"/>
    <xf numFmtId="4" fontId="0" fillId="0" borderId="1" xfId="0" applyNumberFormat="1" applyBorder="1"/>
    <xf numFmtId="3" fontId="0" fillId="0" borderId="1" xfId="0" applyNumberFormat="1" applyBorder="1"/>
    <xf numFmtId="49" fontId="0" fillId="0" borderId="0" xfId="0" applyNumberFormat="1"/>
    <xf numFmtId="4" fontId="8" fillId="0" borderId="0" xfId="0" applyNumberFormat="1" applyFont="1"/>
    <xf numFmtId="49" fontId="7" fillId="0" borderId="0" xfId="0" applyNumberFormat="1" applyFont="1"/>
    <xf numFmtId="3" fontId="7" fillId="0" borderId="0" xfId="0" applyNumberFormat="1" applyFont="1"/>
    <xf numFmtId="0" fontId="16" fillId="0" borderId="0" xfId="0" applyFont="1"/>
    <xf numFmtId="0" fontId="0" fillId="2" borderId="0" xfId="0" applyFill="1"/>
    <xf numFmtId="166" fontId="17" fillId="0" borderId="0" xfId="0" applyNumberFormat="1" applyFont="1"/>
    <xf numFmtId="0" fontId="17" fillId="0" borderId="0" xfId="0" applyFont="1"/>
    <xf numFmtId="3" fontId="8" fillId="0" borderId="0" xfId="0" applyNumberFormat="1" applyFont="1"/>
    <xf numFmtId="0" fontId="15" fillId="0" borderId="0" xfId="0" applyFont="1"/>
    <xf numFmtId="0" fontId="19" fillId="0" borderId="0" xfId="0" applyFont="1"/>
    <xf numFmtId="0" fontId="15" fillId="0" borderId="0" xfId="0" applyFont="1" applyAlignment="1">
      <alignment horizontal="center"/>
    </xf>
    <xf numFmtId="37" fontId="10" fillId="0" borderId="0" xfId="0" applyNumberFormat="1" applyFont="1"/>
    <xf numFmtId="0" fontId="20" fillId="0" borderId="0" xfId="0" applyFont="1"/>
    <xf numFmtId="0" fontId="9" fillId="0" borderId="0" xfId="0" applyFont="1"/>
    <xf numFmtId="0" fontId="21" fillId="0" borderId="0" xfId="0" applyFont="1"/>
    <xf numFmtId="3" fontId="21" fillId="0" borderId="0" xfId="0" applyNumberFormat="1" applyFont="1"/>
    <xf numFmtId="4" fontId="21" fillId="0" borderId="0" xfId="0" applyNumberFormat="1" applyFont="1"/>
    <xf numFmtId="3" fontId="5" fillId="0" borderId="0" xfId="0" applyNumberFormat="1" applyFont="1"/>
    <xf numFmtId="0" fontId="6" fillId="0" borderId="0" xfId="0" applyFont="1" applyAlignment="1">
      <alignment horizontal="center"/>
    </xf>
    <xf numFmtId="14" fontId="12" fillId="0" borderId="0" xfId="0" applyNumberFormat="1" applyFont="1" applyAlignment="1">
      <alignment horizontal="center"/>
    </xf>
    <xf numFmtId="0" fontId="3" fillId="0" borderId="0" xfId="0" applyFont="1" applyAlignment="1">
      <alignment horizontal="center"/>
    </xf>
    <xf numFmtId="14" fontId="12" fillId="0" borderId="0" xfId="0" applyNumberFormat="1" applyFont="1" applyAlignment="1">
      <alignment horizontal="center"/>
    </xf>
    <xf numFmtId="2" fontId="8" fillId="0" borderId="0" xfId="0" applyNumberFormat="1" applyFont="1"/>
    <xf numFmtId="0" fontId="22" fillId="0" borderId="0" xfId="0" applyFont="1"/>
    <xf numFmtId="14" fontId="22" fillId="3" borderId="0" xfId="0" applyNumberFormat="1" applyFont="1" applyFill="1" applyAlignment="1">
      <alignment horizontal="center"/>
    </xf>
    <xf numFmtId="1" fontId="22" fillId="3" borderId="0" xfId="0" applyNumberFormat="1" applyFont="1" applyFill="1" applyAlignment="1">
      <alignment horizontal="center"/>
    </xf>
    <xf numFmtId="17" fontId="22" fillId="3" borderId="0" xfId="0" applyNumberFormat="1" applyFont="1" applyFill="1" applyAlignment="1">
      <alignment horizontal="center"/>
    </xf>
    <xf numFmtId="43" fontId="22" fillId="3" borderId="0" xfId="1" applyFont="1" applyFill="1" applyAlignment="1">
      <alignment horizontal="center"/>
    </xf>
    <xf numFmtId="14" fontId="12" fillId="0" borderId="0" xfId="0" applyNumberFormat="1" applyFont="1" applyAlignment="1"/>
    <xf numFmtId="0" fontId="5" fillId="0" borderId="9" xfId="0" applyFont="1" applyBorder="1"/>
    <xf numFmtId="0" fontId="5" fillId="0" borderId="12" xfId="0" applyFont="1" applyBorder="1"/>
    <xf numFmtId="0" fontId="5" fillId="0" borderId="0" xfId="0" applyFont="1" applyBorder="1"/>
    <xf numFmtId="0" fontId="21" fillId="0" borderId="13" xfId="0" applyFont="1" applyBorder="1"/>
    <xf numFmtId="0" fontId="6" fillId="0" borderId="0" xfId="0" applyFont="1" applyBorder="1" applyAlignment="1">
      <alignment horizontal="center"/>
    </xf>
    <xf numFmtId="3" fontId="6" fillId="0" borderId="0" xfId="0" applyNumberFormat="1" applyFont="1" applyBorder="1" applyAlignment="1">
      <alignment horizontal="center"/>
    </xf>
    <xf numFmtId="0" fontId="6" fillId="0" borderId="12" xfId="0" applyFont="1" applyBorder="1"/>
    <xf numFmtId="37" fontId="5" fillId="0" borderId="0" xfId="0" applyNumberFormat="1" applyFont="1" applyBorder="1"/>
    <xf numFmtId="167" fontId="5" fillId="0" borderId="0" xfId="0" applyNumberFormat="1" applyFont="1" applyBorder="1"/>
    <xf numFmtId="0" fontId="5" fillId="0" borderId="14" xfId="0" applyFont="1" applyBorder="1"/>
    <xf numFmtId="167" fontId="5" fillId="0" borderId="1" xfId="0" applyNumberFormat="1" applyFont="1" applyBorder="1"/>
    <xf numFmtId="37" fontId="5" fillId="0" borderId="1" xfId="0" applyNumberFormat="1" applyFont="1" applyBorder="1"/>
    <xf numFmtId="0" fontId="21" fillId="0" borderId="15" xfId="0" applyFont="1" applyBorder="1"/>
    <xf numFmtId="4" fontId="5" fillId="0" borderId="0" xfId="0" applyNumberFormat="1" applyFont="1" applyBorder="1" applyAlignment="1">
      <alignment horizontal="center"/>
    </xf>
    <xf numFmtId="0" fontId="5" fillId="0" borderId="12" xfId="0" applyFont="1" applyBorder="1" applyAlignment="1">
      <alignment horizontal="center"/>
    </xf>
    <xf numFmtId="0" fontId="7" fillId="0" borderId="0" xfId="0" applyFont="1" applyAlignment="1">
      <alignment vertical="center"/>
    </xf>
    <xf numFmtId="0" fontId="7" fillId="0" borderId="0" xfId="0" applyFont="1" applyAlignment="1"/>
    <xf numFmtId="0" fontId="6" fillId="0" borderId="5" xfId="0" applyFont="1" applyBorder="1" applyAlignment="1">
      <alignment horizontal="center" wrapText="1"/>
    </xf>
    <xf numFmtId="0" fontId="5" fillId="0" borderId="6" xfId="0" applyFont="1" applyBorder="1" applyAlignment="1">
      <alignment horizontal="center" wrapText="1"/>
    </xf>
    <xf numFmtId="0" fontId="6" fillId="0" borderId="6" xfId="0" applyFont="1" applyBorder="1" applyAlignment="1">
      <alignment horizontal="center" wrapText="1"/>
    </xf>
    <xf numFmtId="0" fontId="5" fillId="0" borderId="6" xfId="0" applyFont="1" applyBorder="1" applyAlignment="1">
      <alignment vertical="center"/>
    </xf>
    <xf numFmtId="0" fontId="5" fillId="0" borderId="6" xfId="0" applyFont="1" applyBorder="1" applyAlignment="1">
      <alignment horizontal="left"/>
    </xf>
    <xf numFmtId="0" fontId="6" fillId="0" borderId="7" xfId="0" applyFont="1" applyBorder="1" applyAlignment="1">
      <alignment horizontal="center"/>
    </xf>
    <xf numFmtId="3" fontId="6" fillId="0" borderId="4" xfId="0" applyNumberFormat="1" applyFont="1" applyBorder="1" applyAlignment="1">
      <alignment horizontal="center" vertical="center"/>
    </xf>
    <xf numFmtId="0" fontId="6" fillId="0" borderId="4" xfId="0" applyFont="1" applyBorder="1" applyAlignment="1">
      <alignment horizontal="center" vertical="center"/>
    </xf>
    <xf numFmtId="4" fontId="6" fillId="0" borderId="4" xfId="0" applyNumberFormat="1" applyFont="1" applyBorder="1" applyAlignment="1">
      <alignment horizontal="center" vertical="center"/>
    </xf>
    <xf numFmtId="0" fontId="6" fillId="0" borderId="4" xfId="0" applyFont="1" applyBorder="1" applyAlignment="1">
      <alignment horizontal="center" vertical="center" wrapText="1"/>
    </xf>
    <xf numFmtId="43" fontId="5" fillId="0" borderId="6" xfId="1" applyFont="1" applyBorder="1" applyAlignment="1">
      <alignment horizontal="center" vertical="center"/>
    </xf>
    <xf numFmtId="0" fontId="10" fillId="0" borderId="0" xfId="0" applyFont="1" applyBorder="1"/>
    <xf numFmtId="0" fontId="3" fillId="0" borderId="0" xfId="0" applyFont="1" applyBorder="1"/>
    <xf numFmtId="0" fontId="3" fillId="0" borderId="0" xfId="0" applyFont="1" applyBorder="1" applyAlignment="1">
      <alignment horizontal="center"/>
    </xf>
    <xf numFmtId="0" fontId="5" fillId="0" borderId="10" xfId="0" applyFont="1" applyBorder="1"/>
    <xf numFmtId="0" fontId="8" fillId="0" borderId="11" xfId="0" applyFont="1" applyBorder="1"/>
    <xf numFmtId="1" fontId="6" fillId="0" borderId="1" xfId="0" applyNumberFormat="1" applyFont="1" applyBorder="1" applyAlignment="1">
      <alignment horizontal="center"/>
    </xf>
    <xf numFmtId="3" fontId="0" fillId="0" borderId="2" xfId="0" applyNumberFormat="1" applyFont="1" applyBorder="1" applyAlignment="1">
      <alignment horizontal="center"/>
    </xf>
    <xf numFmtId="0" fontId="0" fillId="0" borderId="10" xfId="0" applyBorder="1"/>
    <xf numFmtId="0" fontId="0" fillId="0" borderId="14" xfId="0" applyBorder="1"/>
    <xf numFmtId="0" fontId="6" fillId="0" borderId="16" xfId="0" applyFont="1" applyBorder="1"/>
    <xf numFmtId="3" fontId="0" fillId="0" borderId="17" xfId="0" applyNumberFormat="1" applyFont="1" applyBorder="1" applyAlignment="1">
      <alignment horizontal="center"/>
    </xf>
    <xf numFmtId="3" fontId="0" fillId="0" borderId="0" xfId="0" applyNumberFormat="1" applyFont="1" applyBorder="1" applyAlignment="1">
      <alignment horizontal="center"/>
    </xf>
    <xf numFmtId="3" fontId="0" fillId="0" borderId="13" xfId="0" applyNumberFormat="1" applyFont="1" applyBorder="1" applyAlignment="1">
      <alignment horizontal="center"/>
    </xf>
    <xf numFmtId="49" fontId="5" fillId="0" borderId="12" xfId="0" applyNumberFormat="1" applyFont="1" applyBorder="1"/>
    <xf numFmtId="4" fontId="5" fillId="0" borderId="13" xfId="0" applyNumberFormat="1" applyFont="1" applyBorder="1" applyAlignment="1">
      <alignment horizontal="center"/>
    </xf>
    <xf numFmtId="49" fontId="6" fillId="0" borderId="16" xfId="0" applyNumberFormat="1" applyFont="1" applyBorder="1"/>
    <xf numFmtId="49" fontId="6" fillId="0" borderId="18" xfId="0" applyNumberFormat="1" applyFont="1" applyBorder="1"/>
    <xf numFmtId="49" fontId="0" fillId="0" borderId="12" xfId="0" applyNumberFormat="1" applyBorder="1"/>
    <xf numFmtId="3" fontId="0" fillId="0" borderId="0" xfId="0" applyNumberFormat="1" applyBorder="1"/>
    <xf numFmtId="3" fontId="0" fillId="0" borderId="13" xfId="0" applyNumberFormat="1" applyBorder="1"/>
    <xf numFmtId="0" fontId="0" fillId="0" borderId="15" xfId="0" applyBorder="1"/>
    <xf numFmtId="0" fontId="0" fillId="2" borderId="9" xfId="0" applyFill="1" applyBorder="1"/>
    <xf numFmtId="0" fontId="13" fillId="0" borderId="10" xfId="0" applyFont="1" applyBorder="1"/>
    <xf numFmtId="0" fontId="0" fillId="2" borderId="11" xfId="0" applyFill="1" applyBorder="1"/>
    <xf numFmtId="0" fontId="7" fillId="0" borderId="16" xfId="0" applyFont="1" applyBorder="1"/>
    <xf numFmtId="0" fontId="7" fillId="0" borderId="12" xfId="0" applyFont="1" applyBorder="1"/>
    <xf numFmtId="3" fontId="0" fillId="2" borderId="0" xfId="0" applyNumberFormat="1" applyFill="1" applyBorder="1" applyAlignment="1">
      <alignment horizontal="center" vertical="center"/>
    </xf>
    <xf numFmtId="3" fontId="0" fillId="2" borderId="13" xfId="0" applyNumberFormat="1" applyFill="1" applyBorder="1" applyAlignment="1">
      <alignment horizontal="center" vertical="center"/>
    </xf>
    <xf numFmtId="0" fontId="8" fillId="0" borderId="12" xfId="0" applyFont="1" applyBorder="1"/>
    <xf numFmtId="0" fontId="0" fillId="0" borderId="12" xfId="0" applyBorder="1"/>
    <xf numFmtId="0" fontId="7" fillId="0" borderId="14" xfId="0" applyFont="1" applyBorder="1"/>
    <xf numFmtId="4" fontId="23" fillId="2" borderId="0" xfId="0" applyNumberFormat="1" applyFont="1" applyFill="1" applyBorder="1" applyAlignment="1">
      <alignment horizontal="center" vertical="center"/>
    </xf>
    <xf numFmtId="0" fontId="23" fillId="0" borderId="0" xfId="0" applyFont="1"/>
    <xf numFmtId="0" fontId="13" fillId="0" borderId="10" xfId="0" applyFont="1" applyBorder="1" applyAlignment="1">
      <alignment horizontal="center"/>
    </xf>
    <xf numFmtId="0" fontId="6" fillId="0" borderId="14" xfId="0" applyFont="1" applyBorder="1"/>
    <xf numFmtId="3" fontId="23" fillId="2" borderId="0" xfId="0" applyNumberFormat="1" applyFont="1" applyFill="1" applyBorder="1" applyAlignment="1">
      <alignment horizontal="center" vertical="center"/>
    </xf>
    <xf numFmtId="3" fontId="23" fillId="2" borderId="13" xfId="0" applyNumberFormat="1" applyFont="1" applyFill="1" applyBorder="1" applyAlignment="1">
      <alignment horizontal="center" vertical="center"/>
    </xf>
    <xf numFmtId="0" fontId="23" fillId="0" borderId="12" xfId="0" applyFont="1" applyBorder="1"/>
    <xf numFmtId="4" fontId="0" fillId="0" borderId="15" xfId="0" applyNumberFormat="1" applyBorder="1"/>
    <xf numFmtId="3" fontId="0" fillId="0" borderId="2" xfId="0" applyNumberFormat="1" applyBorder="1"/>
    <xf numFmtId="3" fontId="0" fillId="0" borderId="17" xfId="0" applyNumberFormat="1" applyBorder="1"/>
    <xf numFmtId="49" fontId="0" fillId="0" borderId="14" xfId="0" applyNumberFormat="1" applyBorder="1"/>
    <xf numFmtId="3" fontId="0" fillId="0" borderId="15" xfId="0" applyNumberFormat="1" applyBorder="1"/>
    <xf numFmtId="3" fontId="23" fillId="0" borderId="0" xfId="0" applyNumberFormat="1" applyFont="1" applyBorder="1" applyAlignment="1">
      <alignment horizontal="center" vertical="center"/>
    </xf>
    <xf numFmtId="3" fontId="23" fillId="0" borderId="13" xfId="0" applyNumberFormat="1" applyFont="1" applyBorder="1" applyAlignment="1">
      <alignment horizontal="center" vertical="center"/>
    </xf>
    <xf numFmtId="49" fontId="23" fillId="0" borderId="12" xfId="0" applyNumberFormat="1" applyFont="1" applyBorder="1"/>
    <xf numFmtId="1" fontId="6" fillId="2" borderId="2" xfId="0" applyNumberFormat="1" applyFont="1" applyFill="1" applyBorder="1" applyAlignment="1">
      <alignment horizontal="center" vertical="center"/>
    </xf>
    <xf numFmtId="1" fontId="6" fillId="2" borderId="17" xfId="0" applyNumberFormat="1" applyFont="1" applyFill="1" applyBorder="1" applyAlignment="1">
      <alignment horizontal="center" vertical="center"/>
    </xf>
    <xf numFmtId="3" fontId="6" fillId="0" borderId="15" xfId="0" applyNumberFormat="1" applyFont="1" applyBorder="1" applyAlignment="1">
      <alignment horizontal="center"/>
    </xf>
    <xf numFmtId="3" fontId="6" fillId="0" borderId="13" xfId="0" applyNumberFormat="1" applyFont="1" applyBorder="1" applyAlignment="1">
      <alignment horizontal="center"/>
    </xf>
    <xf numFmtId="37" fontId="5" fillId="0" borderId="15" xfId="0" applyNumberFormat="1" applyFont="1" applyBorder="1"/>
    <xf numFmtId="0" fontId="4" fillId="0" borderId="0" xfId="0" applyFont="1" applyBorder="1" applyAlignment="1">
      <alignment vertical="center"/>
    </xf>
    <xf numFmtId="0" fontId="23" fillId="2" borderId="0" xfId="0" applyFont="1" applyFill="1" applyAlignment="1">
      <alignment horizontal="center"/>
    </xf>
    <xf numFmtId="0" fontId="32" fillId="2" borderId="0" xfId="0" applyFont="1" applyFill="1"/>
    <xf numFmtId="0" fontId="32" fillId="0" borderId="0" xfId="0" applyFont="1"/>
    <xf numFmtId="0" fontId="29" fillId="4" borderId="0" xfId="0" applyFont="1" applyFill="1" applyAlignment="1">
      <alignment vertical="center" wrapText="1"/>
    </xf>
    <xf numFmtId="0" fontId="0" fillId="4" borderId="0" xfId="0" applyFill="1"/>
    <xf numFmtId="0" fontId="30" fillId="4" borderId="0" xfId="0" applyFont="1" applyFill="1"/>
    <xf numFmtId="0" fontId="29" fillId="4" borderId="0" xfId="0" applyFont="1" applyFill="1" applyAlignment="1">
      <alignment horizontal="center" vertical="center"/>
    </xf>
    <xf numFmtId="0" fontId="29" fillId="4" borderId="0" xfId="0" applyFont="1" applyFill="1" applyAlignment="1">
      <alignment vertical="center"/>
    </xf>
    <xf numFmtId="14" fontId="29" fillId="4" borderId="0" xfId="0" applyNumberFormat="1" applyFont="1" applyFill="1" applyAlignment="1">
      <alignment horizontal="center" vertical="center"/>
    </xf>
    <xf numFmtId="0" fontId="32" fillId="4" borderId="0" xfId="0" applyFont="1" applyFill="1"/>
    <xf numFmtId="0" fontId="23" fillId="4" borderId="0" xfId="0" applyFont="1" applyFill="1" applyAlignment="1">
      <alignment horizontal="center"/>
    </xf>
    <xf numFmtId="0" fontId="5" fillId="0" borderId="0" xfId="0" applyFont="1" applyFill="1"/>
    <xf numFmtId="0" fontId="33" fillId="0" borderId="0" xfId="2" applyFont="1" applyFill="1"/>
    <xf numFmtId="0" fontId="34" fillId="0" borderId="0" xfId="0" applyFont="1" applyAlignment="1">
      <alignment vertical="center"/>
    </xf>
    <xf numFmtId="0" fontId="35" fillId="0" borderId="0" xfId="0" applyFont="1" applyAlignment="1">
      <alignment horizontal="left" vertical="center" indent="5"/>
    </xf>
    <xf numFmtId="0" fontId="34" fillId="0" borderId="0" xfId="0" applyFont="1" applyAlignment="1">
      <alignment horizontal="left" vertical="center"/>
    </xf>
    <xf numFmtId="0" fontId="0" fillId="0" borderId="0" xfId="0" applyAlignment="1">
      <alignment horizontal="left"/>
    </xf>
    <xf numFmtId="0" fontId="34" fillId="0" borderId="0" xfId="0" applyFont="1" applyAlignment="1">
      <alignment horizontal="left" vertical="center" indent="5"/>
    </xf>
    <xf numFmtId="0" fontId="0" fillId="0" borderId="0" xfId="0" applyAlignment="1"/>
    <xf numFmtId="0" fontId="39" fillId="0" borderId="0" xfId="0" applyFont="1" applyAlignment="1">
      <alignment vertical="center"/>
    </xf>
    <xf numFmtId="0" fontId="35" fillId="0" borderId="0" xfId="0" applyFont="1" applyAlignment="1">
      <alignment vertical="center"/>
    </xf>
    <xf numFmtId="0" fontId="41" fillId="0" borderId="0" xfId="0" applyFont="1" applyAlignment="1">
      <alignment vertical="center"/>
    </xf>
    <xf numFmtId="0" fontId="34" fillId="0" borderId="0" xfId="0" applyFont="1" applyAlignment="1">
      <alignment horizontal="left" vertical="center" indent="2"/>
    </xf>
    <xf numFmtId="0" fontId="43" fillId="0" borderId="4" xfId="0" applyFont="1" applyBorder="1" applyAlignment="1">
      <alignment horizontal="center" vertical="center"/>
    </xf>
    <xf numFmtId="0" fontId="43" fillId="0" borderId="4" xfId="0" applyFont="1" applyBorder="1" applyAlignment="1">
      <alignment horizontal="center" vertical="center" wrapText="1"/>
    </xf>
    <xf numFmtId="0" fontId="43" fillId="0" borderId="4" xfId="0" applyFont="1" applyBorder="1" applyAlignment="1">
      <alignment horizontal="left" vertical="center"/>
    </xf>
    <xf numFmtId="0" fontId="37" fillId="0" borderId="4" xfId="0" applyFont="1" applyBorder="1" applyAlignment="1">
      <alignment vertical="center"/>
    </xf>
    <xf numFmtId="0" fontId="37" fillId="0" borderId="4" xfId="0" applyFont="1" applyBorder="1" applyAlignment="1">
      <alignment horizontal="center" vertical="center"/>
    </xf>
    <xf numFmtId="0" fontId="37" fillId="0" borderId="4" xfId="0" applyFont="1" applyBorder="1" applyAlignment="1">
      <alignment horizontal="center" vertical="center" wrapText="1"/>
    </xf>
    <xf numFmtId="0" fontId="41" fillId="0" borderId="4" xfId="0" applyFont="1" applyBorder="1" applyAlignment="1">
      <alignment vertical="center"/>
    </xf>
    <xf numFmtId="0" fontId="41" fillId="0" borderId="4" xfId="0" applyFont="1" applyBorder="1" applyAlignment="1">
      <alignment horizontal="center" vertical="center"/>
    </xf>
    <xf numFmtId="0" fontId="41" fillId="0" borderId="4" xfId="0" applyFont="1" applyBorder="1" applyAlignment="1">
      <alignment horizontal="center" vertical="center" wrapText="1"/>
    </xf>
    <xf numFmtId="4" fontId="41" fillId="0" borderId="4" xfId="0" applyNumberFormat="1" applyFont="1" applyBorder="1" applyAlignment="1">
      <alignment horizontal="center" vertical="center"/>
    </xf>
    <xf numFmtId="0" fontId="41" fillId="0" borderId="0" xfId="0" applyFont="1" applyBorder="1" applyAlignment="1">
      <alignment horizontal="center" vertical="center"/>
    </xf>
    <xf numFmtId="0" fontId="41" fillId="0" borderId="0" xfId="0" applyFont="1" applyBorder="1" applyAlignment="1">
      <alignment vertical="center"/>
    </xf>
    <xf numFmtId="4" fontId="41" fillId="0" borderId="0" xfId="0" applyNumberFormat="1" applyFont="1" applyBorder="1" applyAlignment="1">
      <alignment horizontal="center" vertical="center"/>
    </xf>
    <xf numFmtId="3" fontId="41" fillId="0" borderId="0" xfId="0" applyNumberFormat="1" applyFont="1" applyBorder="1" applyAlignment="1">
      <alignment horizontal="center" vertical="center"/>
    </xf>
    <xf numFmtId="4" fontId="37" fillId="0" borderId="4" xfId="0" applyNumberFormat="1" applyFont="1" applyBorder="1" applyAlignment="1">
      <alignment horizontal="center" vertical="center" wrapText="1"/>
    </xf>
    <xf numFmtId="14" fontId="41" fillId="0" borderId="4" xfId="0" applyNumberFormat="1" applyFont="1" applyBorder="1" applyAlignment="1">
      <alignment horizontal="center" vertical="center" wrapText="1"/>
    </xf>
    <xf numFmtId="0" fontId="33" fillId="0" borderId="0" xfId="2" applyFont="1"/>
    <xf numFmtId="0" fontId="23" fillId="0" borderId="0" xfId="0" applyFont="1" applyAlignment="1">
      <alignment horizontal="left" vertical="center"/>
    </xf>
    <xf numFmtId="0" fontId="24" fillId="0" borderId="0" xfId="0" applyFont="1" applyAlignment="1">
      <alignment horizontal="left" vertical="center"/>
    </xf>
    <xf numFmtId="0" fontId="45" fillId="0" borderId="0" xfId="0" applyFont="1" applyAlignment="1">
      <alignment horizontal="center"/>
    </xf>
    <xf numFmtId="4" fontId="37" fillId="0" borderId="4" xfId="0" applyNumberFormat="1" applyFont="1" applyBorder="1" applyAlignment="1">
      <alignment horizontal="center" vertical="center"/>
    </xf>
    <xf numFmtId="0" fontId="46" fillId="0" borderId="4" xfId="0" applyFont="1" applyBorder="1" applyAlignment="1">
      <alignment horizontal="center" vertical="center" wrapText="1"/>
    </xf>
    <xf numFmtId="43" fontId="0" fillId="0" borderId="0" xfId="1" applyFont="1"/>
    <xf numFmtId="4" fontId="5" fillId="2" borderId="0" xfId="0" applyNumberFormat="1" applyFont="1" applyFill="1" applyBorder="1" applyAlignment="1">
      <alignment horizontal="center" vertical="center"/>
    </xf>
    <xf numFmtId="169" fontId="0" fillId="0" borderId="0" xfId="1" applyNumberFormat="1" applyFont="1"/>
    <xf numFmtId="0" fontId="5" fillId="0" borderId="12" xfId="0" applyFont="1" applyBorder="1" applyAlignment="1">
      <alignment horizontal="left"/>
    </xf>
    <xf numFmtId="0" fontId="6" fillId="0" borderId="10" xfId="0" applyFont="1" applyBorder="1" applyAlignment="1">
      <alignment horizontal="center" wrapText="1"/>
    </xf>
    <xf numFmtId="0" fontId="6" fillId="0" borderId="12" xfId="0" applyFont="1" applyBorder="1" applyAlignment="1">
      <alignment horizontal="center" wrapText="1"/>
    </xf>
    <xf numFmtId="0" fontId="5" fillId="0" borderId="12" xfId="0" applyFont="1" applyBorder="1" applyAlignment="1">
      <alignment vertical="center"/>
    </xf>
    <xf numFmtId="3" fontId="6" fillId="0" borderId="7" xfId="0" applyNumberFormat="1" applyFont="1" applyBorder="1" applyAlignment="1">
      <alignment horizontal="center" vertical="center"/>
    </xf>
    <xf numFmtId="0" fontId="6" fillId="0" borderId="6" xfId="0" applyFont="1" applyBorder="1" applyAlignment="1">
      <alignment horizontal="center"/>
    </xf>
    <xf numFmtId="170" fontId="21" fillId="0" borderId="0" xfId="0" applyNumberFormat="1" applyFont="1"/>
    <xf numFmtId="0" fontId="5" fillId="0" borderId="12" xfId="0" applyFont="1" applyBorder="1" applyAlignment="1">
      <alignment horizontal="center" vertical="center" wrapText="1"/>
    </xf>
    <xf numFmtId="0" fontId="49" fillId="0" borderId="0" xfId="2" applyFont="1" applyBorder="1" applyAlignment="1">
      <alignment vertical="center"/>
    </xf>
    <xf numFmtId="4" fontId="37" fillId="0" borderId="7" xfId="0" applyNumberFormat="1" applyFont="1" applyBorder="1" applyAlignment="1">
      <alignment horizontal="center" vertical="center"/>
    </xf>
    <xf numFmtId="49" fontId="6" fillId="0" borderId="12" xfId="0" applyNumberFormat="1" applyFont="1" applyBorder="1"/>
    <xf numFmtId="43" fontId="37" fillId="0" borderId="0" xfId="1" applyFont="1" applyBorder="1" applyAlignment="1">
      <alignment horizontal="center"/>
    </xf>
    <xf numFmtId="0" fontId="50" fillId="0" borderId="0" xfId="0" applyFont="1" applyAlignment="1">
      <alignment vertical="center"/>
    </xf>
    <xf numFmtId="0" fontId="43" fillId="0" borderId="0" xfId="0" applyFont="1" applyAlignment="1">
      <alignment vertical="top" wrapText="1"/>
    </xf>
    <xf numFmtId="43" fontId="6" fillId="0" borderId="0" xfId="1" applyFont="1" applyBorder="1" applyAlignment="1">
      <alignment horizontal="center"/>
    </xf>
    <xf numFmtId="43" fontId="6" fillId="0" borderId="1" xfId="1" applyFont="1" applyBorder="1" applyAlignment="1">
      <alignment horizontal="center"/>
    </xf>
    <xf numFmtId="43" fontId="5" fillId="0" borderId="0" xfId="1" applyFont="1" applyBorder="1" applyAlignment="1">
      <alignment horizontal="center"/>
    </xf>
    <xf numFmtId="43" fontId="0" fillId="2" borderId="0" xfId="1" applyFont="1" applyFill="1" applyBorder="1" applyAlignment="1">
      <alignment horizontal="center"/>
    </xf>
    <xf numFmtId="43" fontId="6" fillId="0" borderId="2" xfId="1" applyFont="1" applyBorder="1" applyAlignment="1">
      <alignment horizontal="center"/>
    </xf>
    <xf numFmtId="43" fontId="6" fillId="0" borderId="3" xfId="1" applyFont="1" applyBorder="1" applyAlignment="1">
      <alignment horizontal="center"/>
    </xf>
    <xf numFmtId="43" fontId="5" fillId="0" borderId="13" xfId="1" applyFont="1" applyBorder="1" applyAlignment="1">
      <alignment horizontal="center"/>
    </xf>
    <xf numFmtId="43" fontId="6" fillId="0" borderId="17" xfId="1" applyFont="1" applyBorder="1" applyAlignment="1">
      <alignment horizontal="center"/>
    </xf>
    <xf numFmtId="43" fontId="0" fillId="0" borderId="0" xfId="1" applyFont="1" applyBorder="1" applyAlignment="1">
      <alignment horizontal="center"/>
    </xf>
    <xf numFmtId="43" fontId="6" fillId="0" borderId="8" xfId="1" applyFont="1" applyBorder="1" applyAlignment="1">
      <alignment horizontal="center"/>
    </xf>
    <xf numFmtId="43" fontId="6" fillId="0" borderId="19" xfId="1" applyFont="1" applyBorder="1" applyAlignment="1">
      <alignment horizontal="center"/>
    </xf>
    <xf numFmtId="43" fontId="23" fillId="2" borderId="0" xfId="1" applyFont="1" applyFill="1" applyBorder="1" applyAlignment="1">
      <alignment horizontal="center" vertical="center"/>
    </xf>
    <xf numFmtId="43" fontId="23" fillId="2" borderId="13" xfId="1" applyFont="1" applyFill="1" applyBorder="1" applyAlignment="1">
      <alignment horizontal="center" vertical="center"/>
    </xf>
    <xf numFmtId="43" fontId="6" fillId="2" borderId="2" xfId="1" applyFont="1" applyFill="1" applyBorder="1" applyAlignment="1">
      <alignment horizontal="center" vertical="center"/>
    </xf>
    <xf numFmtId="43" fontId="6" fillId="2" borderId="17" xfId="1" applyFont="1" applyFill="1" applyBorder="1" applyAlignment="1">
      <alignment horizontal="center" vertical="center"/>
    </xf>
    <xf numFmtId="43" fontId="7" fillId="2" borderId="0" xfId="1" applyFont="1" applyFill="1" applyBorder="1" applyAlignment="1">
      <alignment horizontal="center" vertical="center"/>
    </xf>
    <xf numFmtId="43" fontId="7" fillId="2" borderId="13" xfId="1" applyFont="1" applyFill="1" applyBorder="1" applyAlignment="1">
      <alignment horizontal="center" vertical="center"/>
    </xf>
    <xf numFmtId="43" fontId="5" fillId="2" borderId="0" xfId="1" applyFont="1" applyFill="1" applyBorder="1" applyAlignment="1">
      <alignment horizontal="center" vertical="center"/>
    </xf>
    <xf numFmtId="43" fontId="5" fillId="2" borderId="1" xfId="1" applyFont="1" applyFill="1" applyBorder="1" applyAlignment="1">
      <alignment horizontal="center" vertical="center"/>
    </xf>
    <xf numFmtId="43" fontId="5" fillId="2" borderId="15" xfId="1" applyFont="1" applyFill="1" applyBorder="1" applyAlignment="1">
      <alignment horizontal="center" vertical="center"/>
    </xf>
    <xf numFmtId="43" fontId="6" fillId="2" borderId="0" xfId="1" applyFont="1" applyFill="1" applyBorder="1" applyAlignment="1">
      <alignment horizontal="center" vertical="center"/>
    </xf>
    <xf numFmtId="43" fontId="6" fillId="2" borderId="13" xfId="1" applyFont="1" applyFill="1" applyBorder="1" applyAlignment="1">
      <alignment horizontal="center" vertical="center"/>
    </xf>
    <xf numFmtId="43" fontId="6" fillId="2" borderId="8" xfId="1" applyFont="1" applyFill="1" applyBorder="1" applyAlignment="1">
      <alignment horizontal="center" vertical="center"/>
    </xf>
    <xf numFmtId="43" fontId="6" fillId="2" borderId="19" xfId="1" applyFont="1" applyFill="1" applyBorder="1" applyAlignment="1">
      <alignment horizontal="center" vertical="center"/>
    </xf>
    <xf numFmtId="43" fontId="7" fillId="2" borderId="1" xfId="1" applyFont="1" applyFill="1" applyBorder="1" applyAlignment="1">
      <alignment horizontal="center" vertical="center"/>
    </xf>
    <xf numFmtId="43" fontId="7" fillId="2" borderId="15" xfId="1" applyFont="1" applyFill="1" applyBorder="1" applyAlignment="1">
      <alignment horizontal="center" vertical="center"/>
    </xf>
    <xf numFmtId="43" fontId="6" fillId="2" borderId="1" xfId="1" applyFont="1" applyFill="1" applyBorder="1" applyAlignment="1">
      <alignment horizontal="center" vertical="center"/>
    </xf>
    <xf numFmtId="43" fontId="6" fillId="2" borderId="15" xfId="1" applyFont="1" applyFill="1" applyBorder="1" applyAlignment="1">
      <alignment horizontal="center" vertical="center"/>
    </xf>
    <xf numFmtId="43" fontId="17" fillId="0" borderId="1" xfId="1" applyFont="1" applyBorder="1"/>
    <xf numFmtId="43" fontId="17" fillId="0" borderId="15" xfId="1" applyFont="1" applyBorder="1"/>
    <xf numFmtId="169" fontId="23" fillId="0" borderId="0" xfId="1" applyNumberFormat="1" applyFont="1" applyBorder="1" applyAlignment="1">
      <alignment horizontal="center" vertical="center"/>
    </xf>
    <xf numFmtId="169" fontId="23" fillId="0" borderId="13" xfId="1" applyNumberFormat="1" applyFont="1" applyBorder="1" applyAlignment="1">
      <alignment horizontal="center" vertical="center"/>
    </xf>
    <xf numFmtId="169" fontId="6" fillId="0" borderId="2" xfId="1" applyNumberFormat="1" applyFont="1" applyBorder="1" applyAlignment="1">
      <alignment horizontal="center" vertical="center"/>
    </xf>
    <xf numFmtId="169" fontId="6" fillId="0" borderId="17" xfId="1" applyNumberFormat="1" applyFont="1" applyBorder="1" applyAlignment="1">
      <alignment horizontal="center" vertical="center"/>
    </xf>
    <xf numFmtId="169" fontId="5" fillId="0" borderId="0" xfId="1" applyNumberFormat="1" applyFont="1" applyBorder="1" applyAlignment="1">
      <alignment horizontal="center" vertical="center"/>
    </xf>
    <xf numFmtId="169" fontId="6" fillId="0" borderId="8" xfId="1" applyNumberFormat="1" applyFont="1" applyBorder="1" applyAlignment="1">
      <alignment horizontal="center" vertical="center"/>
    </xf>
    <xf numFmtId="169" fontId="6" fillId="0" borderId="19" xfId="1" applyNumberFormat="1" applyFont="1" applyBorder="1" applyAlignment="1">
      <alignment horizontal="center" vertical="center"/>
    </xf>
    <xf numFmtId="169" fontId="23" fillId="2" borderId="0" xfId="1" applyNumberFormat="1" applyFont="1" applyFill="1" applyBorder="1" applyAlignment="1">
      <alignment horizontal="center" vertical="center"/>
    </xf>
    <xf numFmtId="169" fontId="23" fillId="2" borderId="13" xfId="1" applyNumberFormat="1" applyFont="1" applyFill="1" applyBorder="1" applyAlignment="1">
      <alignment horizontal="center" vertical="center"/>
    </xf>
    <xf numFmtId="169" fontId="6" fillId="2" borderId="2" xfId="1" applyNumberFormat="1" applyFont="1" applyFill="1" applyBorder="1" applyAlignment="1">
      <alignment horizontal="center" vertical="center"/>
    </xf>
    <xf numFmtId="169" fontId="6" fillId="2" borderId="17" xfId="1" applyNumberFormat="1" applyFont="1" applyFill="1" applyBorder="1" applyAlignment="1">
      <alignment horizontal="center" vertical="center"/>
    </xf>
    <xf numFmtId="169" fontId="6" fillId="2" borderId="0" xfId="1" applyNumberFormat="1" applyFont="1" applyFill="1" applyBorder="1" applyAlignment="1">
      <alignment horizontal="center" vertical="center"/>
    </xf>
    <xf numFmtId="169" fontId="6" fillId="2" borderId="13" xfId="1" applyNumberFormat="1" applyFont="1" applyFill="1" applyBorder="1" applyAlignment="1">
      <alignment horizontal="center" vertical="center"/>
    </xf>
    <xf numFmtId="169" fontId="5" fillId="2" borderId="13" xfId="1" applyNumberFormat="1" applyFont="1" applyFill="1" applyBorder="1" applyAlignment="1">
      <alignment horizontal="center" vertical="center"/>
    </xf>
    <xf numFmtId="169" fontId="5" fillId="2" borderId="0" xfId="1" applyNumberFormat="1" applyFont="1" applyFill="1" applyBorder="1" applyAlignment="1">
      <alignment horizontal="center" vertical="center"/>
    </xf>
    <xf numFmtId="169" fontId="6" fillId="2" borderId="8" xfId="1" applyNumberFormat="1" applyFont="1" applyFill="1" applyBorder="1" applyAlignment="1">
      <alignment horizontal="center" vertical="center"/>
    </xf>
    <xf numFmtId="169" fontId="6" fillId="2" borderId="19" xfId="1" applyNumberFormat="1" applyFont="1" applyFill="1" applyBorder="1" applyAlignment="1">
      <alignment horizontal="center" vertical="center"/>
    </xf>
    <xf numFmtId="169" fontId="6" fillId="2" borderId="1" xfId="1" applyNumberFormat="1" applyFont="1" applyFill="1" applyBorder="1" applyAlignment="1">
      <alignment horizontal="center" vertical="center"/>
    </xf>
    <xf numFmtId="169" fontId="6" fillId="2" borderId="15" xfId="1" applyNumberFormat="1" applyFont="1" applyFill="1" applyBorder="1" applyAlignment="1">
      <alignment horizontal="center" vertical="center"/>
    </xf>
    <xf numFmtId="172" fontId="6" fillId="0" borderId="8" xfId="1" applyNumberFormat="1" applyFont="1" applyBorder="1" applyAlignment="1">
      <alignment horizontal="center" vertical="center"/>
    </xf>
    <xf numFmtId="172" fontId="6" fillId="0" borderId="19" xfId="1" applyNumberFormat="1" applyFont="1" applyBorder="1" applyAlignment="1">
      <alignment horizontal="center" vertical="center"/>
    </xf>
    <xf numFmtId="173" fontId="6" fillId="0" borderId="8" xfId="1" applyNumberFormat="1" applyFont="1" applyBorder="1" applyAlignment="1">
      <alignment horizontal="center" vertical="center"/>
    </xf>
    <xf numFmtId="173" fontId="6" fillId="0" borderId="19" xfId="1" applyNumberFormat="1" applyFont="1" applyBorder="1" applyAlignment="1">
      <alignment horizontal="center" vertical="center"/>
    </xf>
    <xf numFmtId="169" fontId="23" fillId="0" borderId="6" xfId="1" applyNumberFormat="1" applyFont="1" applyBorder="1" applyAlignment="1">
      <alignment horizontal="center" vertical="center"/>
    </xf>
    <xf numFmtId="169" fontId="5" fillId="0" borderId="13" xfId="1" applyNumberFormat="1" applyFont="1" applyBorder="1" applyAlignment="1">
      <alignment horizontal="center" vertical="center"/>
    </xf>
    <xf numFmtId="169" fontId="9" fillId="0" borderId="6" xfId="1" applyNumberFormat="1" applyFont="1" applyBorder="1" applyAlignment="1">
      <alignment horizontal="center" vertical="center"/>
    </xf>
    <xf numFmtId="169" fontId="5" fillId="0" borderId="6" xfId="1" applyNumberFormat="1" applyFont="1" applyBorder="1" applyAlignment="1">
      <alignment horizontal="center" vertical="center"/>
    </xf>
    <xf numFmtId="169" fontId="24" fillId="0" borderId="13" xfId="1" applyNumberFormat="1" applyFont="1" applyBorder="1" applyAlignment="1">
      <alignment horizontal="center" vertical="center"/>
    </xf>
    <xf numFmtId="169" fontId="5" fillId="0" borderId="15" xfId="1" applyNumberFormat="1" applyFont="1" applyBorder="1" applyAlignment="1">
      <alignment horizontal="center" vertical="center"/>
    </xf>
    <xf numFmtId="169" fontId="24" fillId="0" borderId="15" xfId="1" applyNumberFormat="1" applyFont="1" applyBorder="1" applyAlignment="1">
      <alignment horizontal="center" vertical="center"/>
    </xf>
    <xf numFmtId="169" fontId="5" fillId="0" borderId="7" xfId="1" applyNumberFormat="1" applyFont="1" applyBorder="1" applyAlignment="1">
      <alignment horizontal="center" vertical="center"/>
    </xf>
    <xf numFmtId="169" fontId="8" fillId="0" borderId="0" xfId="1" applyNumberFormat="1" applyFont="1"/>
    <xf numFmtId="169" fontId="21" fillId="0" borderId="0" xfId="1" applyNumberFormat="1" applyFont="1"/>
    <xf numFmtId="43" fontId="37" fillId="0" borderId="4" xfId="1" applyFont="1" applyBorder="1" applyAlignment="1">
      <alignment horizontal="center" vertical="center"/>
    </xf>
    <xf numFmtId="3" fontId="37" fillId="0" borderId="4" xfId="0" applyNumberFormat="1" applyFont="1" applyBorder="1" applyAlignment="1">
      <alignment horizontal="right" vertical="center"/>
    </xf>
    <xf numFmtId="43" fontId="41" fillId="0" borderId="4" xfId="1" applyFont="1" applyBorder="1" applyAlignment="1">
      <alignment horizontal="center" vertical="center"/>
    </xf>
    <xf numFmtId="169" fontId="37" fillId="0" borderId="4" xfId="1" applyNumberFormat="1" applyFont="1" applyBorder="1" applyAlignment="1">
      <alignment horizontal="center" vertical="center"/>
    </xf>
    <xf numFmtId="169" fontId="41" fillId="0" borderId="4" xfId="1" applyNumberFormat="1" applyFont="1" applyBorder="1" applyAlignment="1">
      <alignment horizontal="center" vertical="center"/>
    </xf>
    <xf numFmtId="0" fontId="46" fillId="2" borderId="4" xfId="0" applyFont="1" applyFill="1" applyBorder="1" applyAlignment="1">
      <alignment horizontal="center" vertical="center" wrapText="1"/>
    </xf>
    <xf numFmtId="0" fontId="0" fillId="0" borderId="17" xfId="0" applyBorder="1" applyAlignment="1">
      <alignment horizontal="left" vertical="center"/>
    </xf>
    <xf numFmtId="168" fontId="0" fillId="0" borderId="17" xfId="0" applyNumberFormat="1" applyBorder="1" applyAlignment="1">
      <alignment horizontal="right" vertical="center"/>
    </xf>
    <xf numFmtId="169" fontId="6" fillId="0" borderId="1" xfId="1" applyNumberFormat="1" applyFont="1" applyBorder="1" applyAlignment="1">
      <alignment horizontal="center"/>
    </xf>
    <xf numFmtId="169" fontId="6" fillId="0" borderId="0" xfId="1" applyNumberFormat="1" applyFont="1" applyBorder="1" applyAlignment="1">
      <alignment horizontal="center"/>
    </xf>
    <xf numFmtId="169" fontId="6" fillId="0" borderId="15" xfId="1" applyNumberFormat="1" applyFont="1" applyBorder="1" applyAlignment="1">
      <alignment horizontal="center"/>
    </xf>
    <xf numFmtId="169" fontId="6" fillId="0" borderId="13" xfId="1" applyNumberFormat="1" applyFont="1" applyBorder="1" applyAlignment="1">
      <alignment horizontal="center"/>
    </xf>
    <xf numFmtId="169" fontId="5" fillId="0" borderId="0" xfId="1" applyNumberFormat="1" applyFont="1" applyBorder="1" applyAlignment="1">
      <alignment horizontal="center"/>
    </xf>
    <xf numFmtId="169" fontId="5" fillId="0" borderId="13" xfId="1" applyNumberFormat="1" applyFont="1" applyBorder="1" applyAlignment="1">
      <alignment horizontal="center"/>
    </xf>
    <xf numFmtId="169" fontId="6" fillId="0" borderId="2" xfId="1" applyNumberFormat="1" applyFont="1" applyBorder="1" applyAlignment="1">
      <alignment horizontal="center"/>
    </xf>
    <xf numFmtId="169" fontId="6" fillId="0" borderId="17" xfId="1" applyNumberFormat="1" applyFont="1" applyBorder="1" applyAlignment="1">
      <alignment horizontal="center"/>
    </xf>
    <xf numFmtId="169" fontId="5" fillId="0" borderId="1" xfId="1" applyNumberFormat="1" applyFont="1" applyBorder="1" applyAlignment="1">
      <alignment horizontal="center"/>
    </xf>
    <xf numFmtId="169" fontId="5" fillId="0" borderId="15" xfId="1" applyNumberFormat="1" applyFont="1" applyBorder="1" applyAlignment="1">
      <alignment horizontal="center"/>
    </xf>
    <xf numFmtId="169" fontId="6" fillId="0" borderId="3" xfId="1" applyNumberFormat="1" applyFont="1" applyBorder="1" applyAlignment="1">
      <alignment horizontal="center"/>
    </xf>
    <xf numFmtId="169" fontId="6" fillId="0" borderId="20" xfId="1" applyNumberFormat="1" applyFont="1" applyBorder="1" applyAlignment="1">
      <alignment horizontal="center"/>
    </xf>
    <xf numFmtId="0" fontId="0" fillId="0" borderId="2" xfId="0" applyBorder="1"/>
    <xf numFmtId="43" fontId="23" fillId="0" borderId="0" xfId="1" applyFont="1"/>
    <xf numFmtId="166" fontId="5" fillId="2" borderId="0" xfId="1" applyNumberFormat="1" applyFont="1" applyFill="1" applyBorder="1" applyAlignment="1">
      <alignment horizontal="right" vertical="center"/>
    </xf>
    <xf numFmtId="43" fontId="23" fillId="2" borderId="15" xfId="1" applyFont="1" applyFill="1" applyBorder="1" applyAlignment="1">
      <alignment horizontal="center" vertical="center"/>
    </xf>
    <xf numFmtId="4" fontId="7" fillId="2" borderId="13" xfId="0" applyNumberFormat="1" applyFont="1" applyFill="1" applyBorder="1"/>
    <xf numFmtId="43" fontId="6" fillId="0" borderId="0" xfId="0" applyNumberFormat="1" applyFont="1" applyAlignment="1"/>
    <xf numFmtId="0" fontId="6" fillId="0" borderId="0" xfId="0" applyFont="1" applyAlignment="1"/>
    <xf numFmtId="4" fontId="5" fillId="0" borderId="4" xfId="7" applyNumberFormat="1" applyFont="1" applyBorder="1" applyAlignment="1">
      <alignment vertical="center"/>
    </xf>
    <xf numFmtId="4" fontId="23" fillId="2" borderId="13" xfId="0" applyNumberFormat="1" applyFont="1" applyFill="1" applyBorder="1" applyAlignment="1">
      <alignment horizontal="right"/>
    </xf>
    <xf numFmtId="4" fontId="23" fillId="2" borderId="13" xfId="0" applyNumberFormat="1" applyFont="1" applyFill="1" applyBorder="1"/>
    <xf numFmtId="43" fontId="23" fillId="0" borderId="11" xfId="1" applyFont="1" applyBorder="1" applyAlignment="1">
      <alignment horizontal="center"/>
    </xf>
    <xf numFmtId="166" fontId="7" fillId="0" borderId="15" xfId="0" applyNumberFormat="1" applyFont="1" applyFill="1" applyBorder="1"/>
    <xf numFmtId="43" fontId="5" fillId="0" borderId="15" xfId="1" applyFont="1" applyBorder="1" applyAlignment="1">
      <alignment horizontal="center"/>
    </xf>
    <xf numFmtId="166" fontId="5" fillId="2" borderId="17" xfId="1" applyNumberFormat="1" applyFont="1" applyFill="1" applyBorder="1" applyAlignment="1">
      <alignment horizontal="right" vertical="center"/>
    </xf>
    <xf numFmtId="4" fontId="53" fillId="0" borderId="0" xfId="0" applyNumberFormat="1" applyFont="1"/>
    <xf numFmtId="166" fontId="54" fillId="0" borderId="0" xfId="0" applyNumberFormat="1" applyFont="1"/>
    <xf numFmtId="4" fontId="54" fillId="0" borderId="0" xfId="0" applyNumberFormat="1" applyFont="1"/>
    <xf numFmtId="0" fontId="31" fillId="4" borderId="0" xfId="0" applyFont="1" applyFill="1" applyAlignment="1">
      <alignment horizontal="center" vertical="center"/>
    </xf>
    <xf numFmtId="0" fontId="29" fillId="4" borderId="0" xfId="0" applyFont="1" applyFill="1" applyAlignment="1">
      <alignment horizontal="center" vertical="center"/>
    </xf>
    <xf numFmtId="14" fontId="29" fillId="4" borderId="0" xfId="0" applyNumberFormat="1" applyFont="1" applyFill="1" applyAlignment="1">
      <alignment horizontal="center" vertical="center"/>
    </xf>
    <xf numFmtId="43" fontId="8" fillId="0" borderId="0" xfId="0" applyNumberFormat="1" applyFont="1" applyAlignment="1">
      <alignment horizontal="center"/>
    </xf>
    <xf numFmtId="0" fontId="2" fillId="0" borderId="0" xfId="0" applyFont="1" applyBorder="1" applyAlignment="1">
      <alignment horizontal="center" vertical="center"/>
    </xf>
    <xf numFmtId="0" fontId="4" fillId="0" borderId="0" xfId="0" applyFont="1" applyBorder="1" applyAlignment="1">
      <alignment horizontal="center" vertical="center"/>
    </xf>
    <xf numFmtId="0" fontId="3" fillId="0" borderId="0" xfId="0" applyFont="1" applyBorder="1" applyAlignment="1">
      <alignment horizontal="center"/>
    </xf>
    <xf numFmtId="0" fontId="3" fillId="0" borderId="0" xfId="0" applyFont="1" applyAlignment="1">
      <alignment horizontal="center"/>
    </xf>
    <xf numFmtId="1" fontId="6" fillId="0" borderId="9" xfId="0" applyNumberFormat="1" applyFont="1" applyBorder="1" applyAlignment="1">
      <alignment horizontal="center" vertical="center" wrapText="1"/>
    </xf>
    <xf numFmtId="1" fontId="6" fillId="0" borderId="1" xfId="0" applyNumberFormat="1" applyFont="1" applyBorder="1" applyAlignment="1">
      <alignment horizontal="center" vertical="center" wrapText="1"/>
    </xf>
    <xf numFmtId="1" fontId="6" fillId="0" borderId="9" xfId="0" applyNumberFormat="1" applyFont="1" applyBorder="1" applyAlignment="1">
      <alignment horizontal="center" vertical="center"/>
    </xf>
    <xf numFmtId="1" fontId="6" fillId="0" borderId="1" xfId="0" applyNumberFormat="1" applyFont="1" applyBorder="1" applyAlignment="1">
      <alignment horizontal="center" vertical="center"/>
    </xf>
    <xf numFmtId="0" fontId="0" fillId="0" borderId="0" xfId="0" applyAlignment="1">
      <alignment horizontal="center"/>
    </xf>
    <xf numFmtId="0" fontId="2" fillId="0" borderId="0" xfId="0" applyFont="1" applyAlignment="1">
      <alignment horizontal="center" vertical="center"/>
    </xf>
    <xf numFmtId="0" fontId="15" fillId="0" borderId="0" xfId="0" applyFont="1" applyAlignment="1">
      <alignment horizontal="center" vertical="center"/>
    </xf>
    <xf numFmtId="0" fontId="7" fillId="0" borderId="0" xfId="0" applyFont="1" applyAlignment="1">
      <alignment horizontal="center"/>
    </xf>
    <xf numFmtId="0" fontId="27" fillId="0" borderId="0" xfId="0" applyFont="1" applyAlignment="1">
      <alignment horizontal="center"/>
    </xf>
    <xf numFmtId="0" fontId="13" fillId="0" borderId="0" xfId="0" applyFont="1" applyAlignment="1">
      <alignment horizontal="center"/>
    </xf>
    <xf numFmtId="1" fontId="6" fillId="0" borderId="11" xfId="0" applyNumberFormat="1" applyFont="1" applyBorder="1" applyAlignment="1">
      <alignment horizontal="center" vertical="center"/>
    </xf>
    <xf numFmtId="1" fontId="6" fillId="0" borderId="15" xfId="0" applyNumberFormat="1" applyFont="1" applyBorder="1" applyAlignment="1">
      <alignment horizontal="center" vertical="center"/>
    </xf>
    <xf numFmtId="0" fontId="14" fillId="0" borderId="0" xfId="0" applyFont="1" applyAlignment="1">
      <alignment horizontal="center"/>
    </xf>
    <xf numFmtId="0" fontId="26" fillId="0" borderId="0" xfId="0" applyFont="1" applyAlignment="1">
      <alignment horizontal="center"/>
    </xf>
    <xf numFmtId="0" fontId="6" fillId="0" borderId="1" xfId="0" applyFont="1" applyBorder="1" applyAlignment="1">
      <alignment horizontal="center" vertical="center" wrapText="1"/>
    </xf>
    <xf numFmtId="1" fontId="6" fillId="0" borderId="11" xfId="0" applyNumberFormat="1" applyFont="1" applyBorder="1" applyAlignment="1">
      <alignment horizontal="center" vertical="center" wrapText="1"/>
    </xf>
    <xf numFmtId="0" fontId="6" fillId="0" borderId="15" xfId="0" applyFont="1" applyBorder="1" applyAlignment="1">
      <alignment horizontal="center" vertical="center" wrapText="1"/>
    </xf>
    <xf numFmtId="0" fontId="25" fillId="0" borderId="0" xfId="0" applyFont="1" applyAlignment="1">
      <alignment horizontal="center"/>
    </xf>
    <xf numFmtId="0" fontId="4" fillId="0" borderId="0" xfId="0" applyFont="1" applyAlignment="1">
      <alignment horizontal="center"/>
    </xf>
    <xf numFmtId="0" fontId="12" fillId="0" borderId="0" xfId="0" applyFont="1" applyAlignment="1">
      <alignment horizontal="center"/>
    </xf>
    <xf numFmtId="0" fontId="18" fillId="0" borderId="0" xfId="0" applyFont="1" applyAlignment="1">
      <alignment horizontal="center"/>
    </xf>
    <xf numFmtId="0" fontId="6" fillId="0" borderId="0" xfId="0" applyFont="1" applyAlignment="1">
      <alignment horizontal="center"/>
    </xf>
    <xf numFmtId="0" fontId="18" fillId="0" borderId="0" xfId="0" applyFont="1" applyAlignment="1">
      <alignment horizontal="center" vertical="center"/>
    </xf>
    <xf numFmtId="0" fontId="4" fillId="0" borderId="1" xfId="0" applyFont="1" applyBorder="1" applyAlignment="1">
      <alignment horizontal="center" vertical="center"/>
    </xf>
    <xf numFmtId="14" fontId="12" fillId="0" borderId="0" xfId="0" applyNumberFormat="1" applyFont="1" applyAlignment="1">
      <alignment horizontal="center"/>
    </xf>
    <xf numFmtId="0" fontId="2" fillId="0" borderId="0" xfId="0" applyFont="1" applyAlignment="1">
      <alignment horizontal="center"/>
    </xf>
    <xf numFmtId="0" fontId="24" fillId="0" borderId="0" xfId="0" applyFont="1" applyAlignment="1">
      <alignment horizontal="center" vertical="center"/>
    </xf>
    <xf numFmtId="0" fontId="23" fillId="0" borderId="0" xfId="0" applyFont="1" applyAlignment="1">
      <alignment horizontal="left" vertical="center" wrapText="1"/>
    </xf>
    <xf numFmtId="0" fontId="35" fillId="0" borderId="0" xfId="0" applyFont="1" applyAlignment="1">
      <alignment horizontal="left" vertical="top" wrapText="1"/>
    </xf>
    <xf numFmtId="0" fontId="34" fillId="0" borderId="0" xfId="0" applyFont="1" applyAlignment="1">
      <alignment horizontal="left" vertical="center" wrapText="1"/>
    </xf>
    <xf numFmtId="0" fontId="34" fillId="0" borderId="0" xfId="0" applyFont="1" applyAlignment="1">
      <alignment horizontal="left" vertical="top"/>
    </xf>
    <xf numFmtId="0" fontId="0" fillId="0" borderId="0" xfId="0" applyAlignment="1">
      <alignment horizontal="left" vertical="top" wrapText="1"/>
    </xf>
    <xf numFmtId="0" fontId="35" fillId="0" borderId="0" xfId="0" applyFont="1" applyAlignment="1">
      <alignment horizontal="left" vertical="center" wrapText="1"/>
    </xf>
    <xf numFmtId="0" fontId="34" fillId="0" borderId="0" xfId="0" applyFont="1" applyAlignment="1">
      <alignment horizontal="left" vertical="center"/>
    </xf>
    <xf numFmtId="0" fontId="41" fillId="0" borderId="16" xfId="0" applyFont="1" applyBorder="1" applyAlignment="1">
      <alignment horizontal="center" vertical="center"/>
    </xf>
    <xf numFmtId="0" fontId="41" fillId="0" borderId="2" xfId="0" applyFont="1" applyBorder="1" applyAlignment="1">
      <alignment horizontal="center" vertical="center"/>
    </xf>
    <xf numFmtId="0" fontId="41" fillId="0" borderId="17" xfId="0" applyFont="1" applyBorder="1" applyAlignment="1">
      <alignment horizontal="center" vertical="center"/>
    </xf>
    <xf numFmtId="0" fontId="37" fillId="0" borderId="4" xfId="0" applyFont="1" applyBorder="1" applyAlignment="1">
      <alignment horizontal="left" vertical="center" wrapText="1"/>
    </xf>
    <xf numFmtId="0" fontId="34" fillId="0" borderId="0" xfId="0" applyFont="1" applyAlignment="1">
      <alignment horizontal="center" vertical="center"/>
    </xf>
    <xf numFmtId="0" fontId="34" fillId="0" borderId="0" xfId="0" applyFont="1" applyAlignment="1">
      <alignment horizontal="left" vertical="top" wrapText="1"/>
    </xf>
    <xf numFmtId="0" fontId="41" fillId="0" borderId="10" xfId="0" applyFont="1" applyBorder="1" applyAlignment="1">
      <alignment horizontal="center" vertical="center"/>
    </xf>
    <xf numFmtId="0" fontId="41" fillId="0" borderId="11" xfId="0" applyFont="1" applyBorder="1" applyAlignment="1">
      <alignment horizontal="center" vertical="center"/>
    </xf>
    <xf numFmtId="0" fontId="41" fillId="0" borderId="14" xfId="0" applyFont="1" applyBorder="1" applyAlignment="1">
      <alignment horizontal="center" vertical="center"/>
    </xf>
    <xf numFmtId="0" fontId="41" fillId="0" borderId="15" xfId="0" applyFont="1" applyBorder="1" applyAlignment="1">
      <alignment horizontal="center" vertical="center"/>
    </xf>
    <xf numFmtId="0" fontId="43" fillId="0" borderId="0" xfId="0" applyFont="1" applyAlignment="1">
      <alignment horizontal="left" vertical="top" wrapText="1"/>
    </xf>
    <xf numFmtId="0" fontId="44" fillId="0" borderId="16" xfId="0" applyFont="1" applyBorder="1" applyAlignment="1">
      <alignment horizontal="center"/>
    </xf>
    <xf numFmtId="0" fontId="44" fillId="0" borderId="2" xfId="0" applyFont="1" applyBorder="1" applyAlignment="1">
      <alignment horizontal="center"/>
    </xf>
    <xf numFmtId="0" fontId="47" fillId="0" borderId="17" xfId="0" applyFont="1" applyBorder="1" applyAlignment="1">
      <alignment horizontal="right"/>
    </xf>
    <xf numFmtId="43" fontId="23" fillId="2" borderId="0" xfId="1" applyFont="1" applyFill="1" applyBorder="1" applyAlignment="1">
      <alignment horizontal="center"/>
    </xf>
    <xf numFmtId="43" fontId="23" fillId="2" borderId="1" xfId="1" applyFont="1" applyFill="1" applyBorder="1" applyAlignment="1">
      <alignment horizontal="center"/>
    </xf>
    <xf numFmtId="43" fontId="24" fillId="2" borderId="3" xfId="1" applyFont="1" applyFill="1" applyBorder="1" applyAlignment="1">
      <alignment horizontal="center"/>
    </xf>
    <xf numFmtId="0" fontId="6" fillId="0" borderId="12" xfId="0" applyFont="1" applyBorder="1" applyAlignment="1">
      <alignment horizontal="center"/>
    </xf>
    <xf numFmtId="43" fontId="24" fillId="0" borderId="5" xfId="1" applyFont="1" applyBorder="1" applyAlignment="1">
      <alignment horizontal="center" vertical="center"/>
    </xf>
    <xf numFmtId="43" fontId="6" fillId="0" borderId="5" xfId="1" applyFont="1" applyBorder="1" applyAlignment="1">
      <alignment horizontal="center" vertical="center"/>
    </xf>
    <xf numFmtId="43" fontId="23" fillId="0" borderId="6" xfId="1" applyFont="1" applyBorder="1" applyAlignment="1">
      <alignment horizontal="center" vertical="center"/>
    </xf>
    <xf numFmtId="43" fontId="9" fillId="0" borderId="6" xfId="1" applyFont="1" applyBorder="1" applyAlignment="1">
      <alignment horizontal="center" vertical="center"/>
    </xf>
    <xf numFmtId="43" fontId="24" fillId="0" borderId="4" xfId="1" applyFont="1" applyBorder="1" applyAlignment="1">
      <alignment horizontal="center" vertical="center"/>
    </xf>
    <xf numFmtId="43" fontId="24" fillId="0" borderId="4" xfId="1" applyFont="1" applyBorder="1" applyAlignment="1">
      <alignment horizontal="right" vertical="center"/>
    </xf>
    <xf numFmtId="43" fontId="24" fillId="0" borderId="21" xfId="1" applyFont="1" applyBorder="1" applyAlignment="1">
      <alignment horizontal="center"/>
    </xf>
    <xf numFmtId="10" fontId="55" fillId="0" borderId="0" xfId="3" applyNumberFormat="1" applyFont="1"/>
    <xf numFmtId="9" fontId="0" fillId="0" borderId="0" xfId="3" applyFont="1"/>
    <xf numFmtId="3" fontId="23" fillId="0" borderId="13" xfId="0" applyNumberFormat="1" applyFont="1" applyFill="1" applyBorder="1"/>
    <xf numFmtId="169" fontId="24" fillId="0" borderId="5" xfId="1" applyNumberFormat="1" applyFont="1" applyBorder="1" applyAlignment="1">
      <alignment horizontal="center" vertical="center"/>
    </xf>
    <xf numFmtId="169" fontId="6" fillId="0" borderId="11" xfId="1" applyNumberFormat="1" applyFont="1" applyBorder="1" applyAlignment="1">
      <alignment horizontal="center" vertical="center"/>
    </xf>
    <xf numFmtId="169" fontId="24" fillId="0" borderId="7" xfId="1" applyNumberFormat="1" applyFont="1" applyBorder="1" applyAlignment="1">
      <alignment horizontal="center" vertical="center"/>
    </xf>
    <xf numFmtId="169" fontId="24" fillId="0" borderId="7" xfId="1" applyNumberFormat="1" applyFont="1" applyBorder="1" applyAlignment="1">
      <alignment horizontal="right" vertical="center"/>
    </xf>
    <xf numFmtId="169" fontId="24" fillId="0" borderId="4" xfId="1" applyNumberFormat="1" applyFont="1" applyBorder="1" applyAlignment="1">
      <alignment horizontal="center"/>
    </xf>
    <xf numFmtId="43" fontId="37" fillId="0" borderId="1" xfId="1" applyFont="1" applyBorder="1" applyAlignment="1">
      <alignment horizontal="center"/>
    </xf>
    <xf numFmtId="0" fontId="41" fillId="0" borderId="5" xfId="0" applyFont="1" applyBorder="1" applyAlignment="1">
      <alignment horizontal="center" vertical="center"/>
    </xf>
    <xf numFmtId="0" fontId="37" fillId="0" borderId="6" xfId="0" applyFont="1" applyBorder="1" applyAlignment="1">
      <alignment vertical="center"/>
    </xf>
    <xf numFmtId="0" fontId="41" fillId="0" borderId="6" xfId="0" applyFont="1" applyBorder="1" applyAlignment="1">
      <alignment horizontal="center" vertical="center"/>
    </xf>
    <xf numFmtId="0" fontId="37" fillId="0" borderId="7" xfId="0" applyFont="1" applyBorder="1" applyAlignment="1">
      <alignment vertical="center"/>
    </xf>
    <xf numFmtId="0" fontId="37" fillId="0" borderId="0" xfId="0" applyFont="1" applyBorder="1" applyAlignment="1">
      <alignment horizontal="center" vertical="center"/>
    </xf>
    <xf numFmtId="173" fontId="37" fillId="0" borderId="0" xfId="1" applyNumberFormat="1" applyFont="1" applyBorder="1" applyAlignment="1">
      <alignment horizontal="center"/>
    </xf>
    <xf numFmtId="173" fontId="0" fillId="0" borderId="0" xfId="1" applyNumberFormat="1" applyFont="1" applyFill="1" applyBorder="1"/>
    <xf numFmtId="173" fontId="0" fillId="0" borderId="0" xfId="1" applyNumberFormat="1" applyFont="1" applyBorder="1"/>
    <xf numFmtId="43" fontId="42" fillId="0" borderId="0" xfId="1" applyFont="1" applyBorder="1" applyAlignment="1">
      <alignment horizontal="center"/>
    </xf>
    <xf numFmtId="0" fontId="37" fillId="0" borderId="13" xfId="0" applyFont="1" applyBorder="1" applyAlignment="1">
      <alignment horizontal="center" vertical="center"/>
    </xf>
    <xf numFmtId="0" fontId="37" fillId="0" borderId="13" xfId="0" applyFont="1" applyBorder="1" applyAlignment="1">
      <alignment horizontal="center"/>
    </xf>
    <xf numFmtId="0" fontId="37" fillId="0" borderId="15" xfId="0" applyFont="1" applyBorder="1" applyAlignment="1">
      <alignment horizontal="center"/>
    </xf>
    <xf numFmtId="0" fontId="0" fillId="0" borderId="5" xfId="0" applyBorder="1" applyAlignment="1">
      <alignment horizontal="center" vertical="center"/>
    </xf>
    <xf numFmtId="4" fontId="37" fillId="0" borderId="6" xfId="0" applyNumberFormat="1" applyFont="1" applyBorder="1" applyAlignment="1">
      <alignment horizontal="center"/>
    </xf>
    <xf numFmtId="0" fontId="0" fillId="0" borderId="6" xfId="0" applyBorder="1" applyAlignment="1">
      <alignment horizontal="center"/>
    </xf>
    <xf numFmtId="43" fontId="37" fillId="0" borderId="6" xfId="1" applyFont="1" applyBorder="1" applyAlignment="1">
      <alignment horizontal="center"/>
    </xf>
    <xf numFmtId="43" fontId="37" fillId="0" borderId="7" xfId="1" applyFont="1" applyBorder="1" applyAlignment="1">
      <alignment horizontal="center"/>
    </xf>
    <xf numFmtId="0" fontId="37" fillId="0" borderId="4" xfId="0" applyFont="1" applyBorder="1" applyAlignment="1">
      <alignment horizontal="left" vertical="center"/>
    </xf>
    <xf numFmtId="43" fontId="0" fillId="0" borderId="17" xfId="1" applyFont="1" applyBorder="1" applyAlignment="1">
      <alignment horizontal="right" vertical="center"/>
    </xf>
    <xf numFmtId="176" fontId="0" fillId="0" borderId="17" xfId="3" applyNumberFormat="1" applyFont="1" applyBorder="1" applyAlignment="1">
      <alignment horizontal="right" vertical="center"/>
    </xf>
    <xf numFmtId="0" fontId="46" fillId="0" borderId="4" xfId="0" applyFont="1" applyBorder="1" applyAlignment="1">
      <alignment horizontal="center" vertical="center" wrapText="1"/>
    </xf>
    <xf numFmtId="43" fontId="47" fillId="0" borderId="17" xfId="1" applyFont="1" applyBorder="1" applyAlignment="1">
      <alignment horizontal="right"/>
    </xf>
    <xf numFmtId="43" fontId="22" fillId="0" borderId="0" xfId="1" applyFont="1"/>
  </cellXfs>
  <cellStyles count="8">
    <cellStyle name="Hipervínculo" xfId="2" builtinId="8"/>
    <cellStyle name="Millares" xfId="1" builtinId="3"/>
    <cellStyle name="Millares [0] 3" xfId="6" xr:uid="{00000000-0005-0000-0000-000002000000}"/>
    <cellStyle name="Millares 2" xfId="5" xr:uid="{00000000-0005-0000-0000-000003000000}"/>
    <cellStyle name="Normal" xfId="0" builtinId="0"/>
    <cellStyle name="Normal 2" xfId="4" xr:uid="{00000000-0005-0000-0000-000005000000}"/>
    <cellStyle name="Normal 3" xfId="7" xr:uid="{00000000-0005-0000-0000-00000600000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156882</xdr:colOff>
      <xdr:row>4</xdr:row>
      <xdr:rowOff>99426</xdr:rowOff>
    </xdr:to>
    <xdr:pic>
      <xdr:nvPicPr>
        <xdr:cNvPr id="2" name="Imagen 2">
          <a:extLst>
            <a:ext uri="{FF2B5EF4-FFF2-40B4-BE49-F238E27FC236}">
              <a16:creationId xmlns:a16="http://schemas.microsoft.com/office/drawing/2014/main" id="{612A3B46-B2E4-408D-BE5A-0560B5959A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42882" cy="1163985"/>
        </a:xfrm>
        <a:prstGeom prst="rect">
          <a:avLst/>
        </a:prstGeom>
        <a:noFill/>
        <a:ln w="9525">
          <a:solidFill>
            <a:srgbClr val="17375E"/>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7"/>
  <sheetViews>
    <sheetView showGridLines="0" tabSelected="1" workbookViewId="0">
      <selection activeCell="V11" sqref="V11"/>
    </sheetView>
  </sheetViews>
  <sheetFormatPr baseColWidth="10" defaultRowHeight="15"/>
  <cols>
    <col min="4" max="4" width="15.5703125" customWidth="1"/>
    <col min="5" max="5" width="21.5703125" customWidth="1"/>
    <col min="9" max="9" width="25.85546875" customWidth="1"/>
    <col min="11" max="11" width="12.7109375" customWidth="1"/>
    <col min="12" max="12" width="25" hidden="1" customWidth="1"/>
    <col min="13" max="13" width="11.42578125" hidden="1" customWidth="1"/>
    <col min="14" max="14" width="15.28515625" hidden="1" customWidth="1"/>
    <col min="15" max="16" width="11.42578125" hidden="1" customWidth="1"/>
  </cols>
  <sheetData>
    <row r="1" spans="1:16">
      <c r="A1" s="144"/>
      <c r="B1" s="144"/>
      <c r="C1" s="144"/>
      <c r="D1" s="144"/>
      <c r="E1" s="144"/>
      <c r="F1" s="144"/>
      <c r="G1" s="144"/>
      <c r="H1" s="144"/>
      <c r="I1" s="144"/>
      <c r="J1" s="144"/>
      <c r="K1" s="144"/>
      <c r="N1" s="54" t="s">
        <v>61</v>
      </c>
      <c r="O1" s="55">
        <v>43831</v>
      </c>
    </row>
    <row r="2" spans="1:16" ht="23.25">
      <c r="A2" s="143"/>
      <c r="B2" s="143"/>
      <c r="C2" s="143"/>
      <c r="D2" s="144"/>
      <c r="E2" s="144"/>
      <c r="F2" s="144"/>
      <c r="G2" s="144"/>
      <c r="H2" s="144"/>
      <c r="I2" s="145"/>
      <c r="J2" s="146"/>
      <c r="K2" s="145"/>
      <c r="L2" t="s">
        <v>101</v>
      </c>
      <c r="M2" s="58">
        <v>6895.8</v>
      </c>
      <c r="N2" s="54" t="s">
        <v>62</v>
      </c>
      <c r="O2" s="55">
        <v>44104</v>
      </c>
      <c r="P2" s="56">
        <v>2020</v>
      </c>
    </row>
    <row r="3" spans="1:16" ht="23.25">
      <c r="A3" s="143"/>
      <c r="B3" s="143"/>
      <c r="C3" s="143"/>
      <c r="D3" s="144"/>
      <c r="E3" s="144"/>
      <c r="F3" s="144"/>
      <c r="G3" s="144"/>
      <c r="H3" s="144"/>
      <c r="I3" s="145"/>
      <c r="J3" s="147"/>
      <c r="K3" s="145"/>
      <c r="L3" t="s">
        <v>60</v>
      </c>
      <c r="M3" s="58">
        <v>6918.66</v>
      </c>
      <c r="N3" s="54" t="s">
        <v>63</v>
      </c>
      <c r="O3" s="55">
        <v>44469</v>
      </c>
      <c r="P3" s="56">
        <v>2021</v>
      </c>
    </row>
    <row r="4" spans="1:16" ht="23.25">
      <c r="A4" s="143"/>
      <c r="B4" s="143"/>
      <c r="C4" s="143"/>
      <c r="D4" s="144"/>
      <c r="E4" s="144"/>
      <c r="F4" s="144"/>
      <c r="G4" s="144"/>
      <c r="H4" s="144"/>
      <c r="I4" s="145"/>
      <c r="J4" s="147"/>
      <c r="K4" s="145"/>
      <c r="N4" s="54"/>
      <c r="O4" s="57">
        <f>+O3</f>
        <v>44469</v>
      </c>
    </row>
    <row r="5" spans="1:16" ht="23.25">
      <c r="A5" s="143"/>
      <c r="B5" s="143"/>
      <c r="C5" s="143"/>
      <c r="D5" s="144"/>
      <c r="E5" s="144"/>
      <c r="F5" s="144"/>
      <c r="G5" s="144"/>
      <c r="H5" s="144"/>
      <c r="I5" s="145"/>
      <c r="J5" s="148"/>
      <c r="K5" s="145"/>
    </row>
    <row r="6" spans="1:16" ht="23.25">
      <c r="A6" s="143"/>
      <c r="B6" s="143"/>
      <c r="C6" s="143"/>
      <c r="D6" s="144"/>
      <c r="E6" s="144"/>
      <c r="F6" s="144"/>
      <c r="G6" s="144"/>
      <c r="H6" s="144"/>
      <c r="I6" s="144"/>
      <c r="J6" s="144"/>
      <c r="K6" s="144"/>
    </row>
    <row r="7" spans="1:16" ht="34.5">
      <c r="A7" s="144"/>
      <c r="B7" s="144"/>
      <c r="C7" s="302" t="s">
        <v>70</v>
      </c>
      <c r="D7" s="302"/>
      <c r="E7" s="302"/>
      <c r="F7" s="302"/>
      <c r="G7" s="302"/>
      <c r="H7" s="302"/>
      <c r="I7" s="302"/>
      <c r="J7" s="144"/>
      <c r="K7" s="144"/>
    </row>
    <row r="8" spans="1:16" ht="34.5">
      <c r="A8" s="144"/>
      <c r="B8" s="144"/>
      <c r="C8" s="302" t="s">
        <v>66</v>
      </c>
      <c r="D8" s="302"/>
      <c r="E8" s="302"/>
      <c r="F8" s="302"/>
      <c r="G8" s="302"/>
      <c r="H8" s="302"/>
      <c r="I8" s="302"/>
      <c r="J8" s="144"/>
      <c r="K8" s="144"/>
    </row>
    <row r="9" spans="1:16" ht="23.25">
      <c r="A9" s="144"/>
      <c r="B9" s="144"/>
      <c r="C9" s="303" t="s">
        <v>67</v>
      </c>
      <c r="D9" s="303"/>
      <c r="E9" s="303"/>
      <c r="F9" s="303"/>
      <c r="G9" s="303"/>
      <c r="H9" s="303"/>
      <c r="I9" s="303"/>
      <c r="J9" s="149"/>
      <c r="K9" s="144"/>
    </row>
    <row r="10" spans="1:16" ht="23.25">
      <c r="A10" s="144"/>
      <c r="B10" s="144"/>
      <c r="C10" s="304">
        <f>+O3</f>
        <v>44469</v>
      </c>
      <c r="D10" s="304"/>
      <c r="E10" s="304"/>
      <c r="F10" s="304"/>
      <c r="G10" s="304"/>
      <c r="H10" s="304"/>
      <c r="I10" s="304"/>
      <c r="J10" s="149"/>
      <c r="K10" s="144"/>
    </row>
    <row r="11" spans="1:16">
      <c r="A11" s="144"/>
      <c r="B11" s="144"/>
      <c r="C11" s="150"/>
      <c r="D11" s="150"/>
      <c r="E11" s="150"/>
      <c r="F11" s="150"/>
      <c r="G11" s="150"/>
      <c r="H11" s="150"/>
      <c r="I11" s="149"/>
      <c r="J11" s="149"/>
      <c r="K11" s="144"/>
    </row>
    <row r="12" spans="1:16">
      <c r="A12" s="35"/>
      <c r="B12" s="35"/>
      <c r="C12" s="140"/>
      <c r="D12" s="140"/>
      <c r="E12" s="140"/>
      <c r="F12" s="140"/>
      <c r="G12" s="140"/>
      <c r="H12" s="140"/>
      <c r="I12" s="141"/>
      <c r="J12" s="141"/>
      <c r="K12" s="35"/>
    </row>
    <row r="13" spans="1:16" ht="23.25">
      <c r="C13" s="142"/>
      <c r="D13" s="142"/>
      <c r="E13" s="182" t="s">
        <v>68</v>
      </c>
      <c r="F13" s="120"/>
      <c r="G13" s="120"/>
      <c r="H13" s="120"/>
    </row>
    <row r="14" spans="1:16">
      <c r="B14" s="2"/>
      <c r="C14" s="179" t="s">
        <v>72</v>
      </c>
      <c r="D14" s="151"/>
      <c r="E14" s="151"/>
      <c r="F14" s="151"/>
      <c r="G14" s="151"/>
      <c r="H14" s="152">
        <v>1</v>
      </c>
      <c r="I14" s="2"/>
      <c r="J14" s="2"/>
    </row>
    <row r="15" spans="1:16">
      <c r="B15" s="2"/>
      <c r="C15" s="179" t="s">
        <v>71</v>
      </c>
      <c r="D15" s="151"/>
      <c r="E15" s="151"/>
      <c r="F15" s="151"/>
      <c r="G15" s="151"/>
      <c r="H15" s="152">
        <v>2</v>
      </c>
      <c r="I15" s="2"/>
      <c r="J15" s="2"/>
    </row>
    <row r="16" spans="1:16">
      <c r="B16" s="2"/>
      <c r="C16" s="179" t="s">
        <v>73</v>
      </c>
      <c r="D16" s="151"/>
      <c r="E16" s="151"/>
      <c r="F16" s="151"/>
      <c r="G16" s="151"/>
      <c r="H16" s="152">
        <v>3</v>
      </c>
      <c r="I16" s="2"/>
      <c r="J16" s="2"/>
    </row>
    <row r="17" spans="2:10">
      <c r="B17" s="2"/>
      <c r="C17" s="179" t="s">
        <v>74</v>
      </c>
      <c r="D17" s="151"/>
      <c r="E17" s="151"/>
      <c r="F17" s="151"/>
      <c r="G17" s="151"/>
      <c r="H17" s="152">
        <v>4</v>
      </c>
      <c r="I17" s="2"/>
      <c r="J17" s="2"/>
    </row>
    <row r="18" spans="2:10">
      <c r="B18" s="2"/>
      <c r="C18" s="179" t="s">
        <v>75</v>
      </c>
      <c r="D18" s="151"/>
      <c r="E18" s="151"/>
      <c r="F18" s="151"/>
      <c r="G18" s="151"/>
      <c r="H18" s="152">
        <v>5</v>
      </c>
      <c r="I18" s="2"/>
      <c r="J18" s="2"/>
    </row>
    <row r="19" spans="2:10">
      <c r="B19" s="2"/>
      <c r="C19" s="179" t="s">
        <v>76</v>
      </c>
      <c r="D19" s="151"/>
      <c r="E19" s="151"/>
      <c r="F19" s="151"/>
      <c r="G19" s="151"/>
      <c r="H19" s="152">
        <v>6</v>
      </c>
      <c r="I19" s="2"/>
      <c r="J19" s="2"/>
    </row>
    <row r="20" spans="2:10">
      <c r="B20" s="2"/>
      <c r="C20" s="179" t="s">
        <v>77</v>
      </c>
      <c r="D20" s="151"/>
      <c r="E20" s="151"/>
      <c r="F20" s="151"/>
      <c r="G20" s="151"/>
      <c r="H20" s="152">
        <v>7</v>
      </c>
      <c r="I20" s="2"/>
      <c r="J20" s="2"/>
    </row>
    <row r="21" spans="2:10">
      <c r="B21" s="2"/>
      <c r="C21" s="179" t="s">
        <v>78</v>
      </c>
      <c r="D21" s="151"/>
      <c r="E21" s="151"/>
      <c r="F21" s="151"/>
      <c r="G21" s="151"/>
      <c r="H21" s="152">
        <v>8</v>
      </c>
      <c r="I21" s="2"/>
      <c r="J21" s="2"/>
    </row>
    <row r="22" spans="2:10">
      <c r="B22" s="2"/>
      <c r="C22" s="179" t="s">
        <v>159</v>
      </c>
      <c r="D22" s="2"/>
      <c r="E22" s="2"/>
      <c r="F22" s="2"/>
      <c r="G22" s="2"/>
      <c r="H22" s="179">
        <v>9</v>
      </c>
      <c r="I22" s="2"/>
      <c r="J22" s="2"/>
    </row>
    <row r="23" spans="2:10">
      <c r="B23" s="2"/>
      <c r="C23" s="179" t="s">
        <v>164</v>
      </c>
      <c r="D23" s="2"/>
      <c r="F23" s="2"/>
      <c r="G23" s="2"/>
      <c r="H23" s="179">
        <v>10</v>
      </c>
      <c r="I23" s="2"/>
      <c r="J23" s="2"/>
    </row>
    <row r="24" spans="2:10">
      <c r="B24" s="2"/>
      <c r="C24" s="179" t="s">
        <v>155</v>
      </c>
      <c r="D24" s="2"/>
      <c r="E24" s="2"/>
      <c r="F24" s="2"/>
      <c r="G24" s="2"/>
      <c r="H24" s="179">
        <v>11</v>
      </c>
      <c r="I24" s="2"/>
      <c r="J24" s="2"/>
    </row>
    <row r="25" spans="2:10">
      <c r="B25" s="2"/>
      <c r="C25" s="179"/>
      <c r="D25" s="2"/>
      <c r="E25" s="2"/>
      <c r="F25" s="2"/>
      <c r="G25" s="2"/>
      <c r="H25" s="2"/>
      <c r="I25" s="2"/>
      <c r="J25" s="2"/>
    </row>
    <row r="26" spans="2:10">
      <c r="B26" s="2"/>
      <c r="C26" s="2"/>
      <c r="D26" s="2"/>
      <c r="E26" s="2"/>
      <c r="F26" s="2"/>
      <c r="G26" s="2"/>
      <c r="H26" s="2"/>
      <c r="I26" s="2"/>
      <c r="J26" s="2"/>
    </row>
    <row r="27" spans="2:10">
      <c r="B27" s="2"/>
      <c r="C27" s="2"/>
      <c r="D27" s="2"/>
      <c r="E27" s="2"/>
      <c r="F27" s="2"/>
      <c r="G27" s="2"/>
      <c r="H27" s="2"/>
      <c r="I27" s="2"/>
      <c r="J27" s="2"/>
    </row>
  </sheetData>
  <mergeCells count="4">
    <mergeCell ref="C7:I7"/>
    <mergeCell ref="C8:I8"/>
    <mergeCell ref="C9:I9"/>
    <mergeCell ref="C10:I10"/>
  </mergeCells>
  <hyperlinks>
    <hyperlink ref="C14" location="'1'!A1" display="ESTADO DE FLUJO DE CAJA EN DOLARES AMERICANOS" xr:uid="{00000000-0004-0000-0000-000000000000}"/>
    <hyperlink ref="H14" location="'Flujo de Caja USD'!A1" display="'Flujo de Caja USD'!A1" xr:uid="{00000000-0004-0000-0000-000001000000}"/>
    <hyperlink ref="C15" location="'2'!A1" display="ESTADO DE VARIACION DEL ACTIVO NETO EN DOLARES AMERICANOS" xr:uid="{00000000-0004-0000-0000-000002000000}"/>
    <hyperlink ref="H15" location="'Var. del Activo'!A1" display="'Var. del Activo'!A1" xr:uid="{00000000-0004-0000-0000-000003000000}"/>
    <hyperlink ref="C16" location="'3'!A1" display="ESTADO DE RESULTADO EN DOLARES AMERICANOS" xr:uid="{00000000-0004-0000-0000-000004000000}"/>
    <hyperlink ref="H16" location="'Estado de Resultado USD'!A1" display="'Estado de Resultado USD'!A1" xr:uid="{00000000-0004-0000-0000-000005000000}"/>
    <hyperlink ref="C17" location="'4'!A1" display="BALANCE GENERAL EN DOLARES AMERICANOS" xr:uid="{00000000-0004-0000-0000-000006000000}"/>
    <hyperlink ref="H17" location="'BALANCE GENERAL USD'!A1" display="'BALANCE GENERAL USD'!A1" xr:uid="{00000000-0004-0000-0000-000007000000}"/>
    <hyperlink ref="C18" location="'5'!A1" display="BALANCE GENERAL EN GUARANIES" xr:uid="{00000000-0004-0000-0000-000008000000}"/>
    <hyperlink ref="H18" location="'BALANCE GENERAL PYG'!A1" display="'BALANCE GENERAL PYG'!A1" xr:uid="{00000000-0004-0000-0000-000009000000}"/>
    <hyperlink ref="C19" location="'6'!A1" display="ESTADO DE RESULTADO EN GUARANIES" xr:uid="{00000000-0004-0000-0000-00000A000000}"/>
    <hyperlink ref="H19" location="'EERR PYG'!A1" display="'EERR PYG'!A1" xr:uid="{00000000-0004-0000-0000-00000B000000}"/>
    <hyperlink ref="C20" location="'7'!A1" display="ESTADO DE VARIACION DEL ACTIVO NETO EN GUARANIES" xr:uid="{00000000-0004-0000-0000-00000C000000}"/>
    <hyperlink ref="H20" location="'Var del Activo PYG'!A1" display="'Var del Activo PYG'!A1" xr:uid="{00000000-0004-0000-0000-00000D000000}"/>
    <hyperlink ref="C21" location="'8'!A1" display="ESTADO DE FLUJO DE CAJA EN GUARANIES" xr:uid="{00000000-0004-0000-0000-00000E000000}"/>
    <hyperlink ref="H21" location="'Flujo de Caja PYG'!A1" display="'Flujo de Caja PYG'!A1" xr:uid="{00000000-0004-0000-0000-00000F000000}"/>
    <hyperlink ref="C22" location="'9'!A1" display="INFORME DEL SINDICO" xr:uid="{00000000-0004-0000-0000-000010000000}"/>
    <hyperlink ref="H22" location="'9'!A1" display="'9'!A1" xr:uid="{00000000-0004-0000-0000-000011000000}"/>
    <hyperlink ref="C23" location="'10'!A1" display="NOTAS A LOS ESTADOS CONTABLES" xr:uid="{00000000-0004-0000-0000-000012000000}"/>
    <hyperlink ref="H23" location="'10'!A1" display="'10'!A1" xr:uid="{00000000-0004-0000-0000-000013000000}"/>
    <hyperlink ref="C24" location="'11'!A1" display="CUADRO DE INVERSIONES" xr:uid="{00000000-0004-0000-0000-000014000000}"/>
    <hyperlink ref="H24" location="'11'!A1" display="'11'!A1" xr:uid="{00000000-0004-0000-0000-000015000000}"/>
  </hyperlinks>
  <pageMargins left="0.7" right="0.7" top="0.75" bottom="0.75" header="0.3" footer="0.3"/>
  <pageSetup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H21"/>
  <sheetViews>
    <sheetView showGridLines="0" zoomScale="115" zoomScaleNormal="115" workbookViewId="0">
      <selection activeCell="F18" sqref="F18"/>
    </sheetView>
  </sheetViews>
  <sheetFormatPr baseColWidth="10" defaultRowHeight="15"/>
  <cols>
    <col min="4" max="4" width="13" customWidth="1"/>
    <col min="5" max="5" width="12.42578125" customWidth="1"/>
    <col min="7" max="7" width="12.7109375" customWidth="1"/>
  </cols>
  <sheetData>
    <row r="2" spans="2:8">
      <c r="B2" s="180"/>
      <c r="C2" s="120"/>
      <c r="D2" s="120"/>
      <c r="E2" s="120"/>
      <c r="F2" s="120"/>
      <c r="G2" s="120"/>
      <c r="H2" s="120"/>
    </row>
    <row r="3" spans="2:8">
      <c r="B3" s="336" t="s">
        <v>159</v>
      </c>
      <c r="C3" s="336"/>
      <c r="D3" s="336"/>
      <c r="E3" s="336"/>
      <c r="F3" s="336"/>
      <c r="G3" s="336"/>
      <c r="H3" s="336"/>
    </row>
    <row r="4" spans="2:8">
      <c r="B4" s="180"/>
      <c r="C4" s="120"/>
      <c r="D4" s="120"/>
      <c r="E4" s="120"/>
      <c r="F4" s="120"/>
      <c r="G4" s="120"/>
      <c r="H4" s="120"/>
    </row>
    <row r="5" spans="2:8">
      <c r="B5" s="180"/>
      <c r="C5" s="120"/>
      <c r="D5" s="120"/>
      <c r="E5" s="120"/>
      <c r="F5" s="120"/>
      <c r="G5" s="120"/>
      <c r="H5" s="120"/>
    </row>
    <row r="6" spans="2:8">
      <c r="B6" s="180" t="s">
        <v>160</v>
      </c>
      <c r="C6" s="120"/>
      <c r="D6" s="120"/>
      <c r="E6" s="120"/>
      <c r="F6" s="120"/>
      <c r="G6" s="120"/>
      <c r="H6" s="120"/>
    </row>
    <row r="7" spans="2:8">
      <c r="B7" s="181" t="s">
        <v>70</v>
      </c>
      <c r="C7" s="120"/>
      <c r="D7" s="120"/>
      <c r="E7" s="120"/>
      <c r="F7" s="120"/>
      <c r="G7" s="120"/>
      <c r="H7" s="120"/>
    </row>
    <row r="8" spans="2:8">
      <c r="B8" s="120"/>
      <c r="C8" s="120"/>
      <c r="D8" s="120"/>
      <c r="E8" s="120"/>
      <c r="F8" s="120"/>
      <c r="G8" s="120"/>
      <c r="H8" s="120"/>
    </row>
    <row r="9" spans="2:8">
      <c r="B9" s="180"/>
      <c r="C9" s="120"/>
      <c r="D9" s="120"/>
      <c r="E9" s="120"/>
      <c r="F9" s="120"/>
      <c r="G9" s="120"/>
      <c r="H9" s="120"/>
    </row>
    <row r="10" spans="2:8" ht="72" customHeight="1">
      <c r="B10" s="337" t="s">
        <v>296</v>
      </c>
      <c r="C10" s="337"/>
      <c r="D10" s="337"/>
      <c r="E10" s="337"/>
      <c r="F10" s="337"/>
      <c r="G10" s="337"/>
      <c r="H10" s="337"/>
    </row>
    <row r="11" spans="2:8" ht="65.25" customHeight="1">
      <c r="B11" s="337"/>
      <c r="C11" s="337"/>
      <c r="D11" s="337"/>
      <c r="E11" s="337"/>
      <c r="F11" s="337"/>
      <c r="G11" s="337"/>
      <c r="H11" s="337"/>
    </row>
    <row r="12" spans="2:8">
      <c r="B12" s="120"/>
      <c r="C12" s="120"/>
      <c r="D12" s="120"/>
      <c r="E12" s="120"/>
      <c r="F12" s="120"/>
      <c r="G12" s="120"/>
      <c r="H12" s="120"/>
    </row>
    <row r="13" spans="2:8">
      <c r="B13" s="180"/>
      <c r="C13" s="120"/>
      <c r="D13" s="120"/>
      <c r="E13" s="120"/>
      <c r="F13" s="120"/>
      <c r="G13" s="120"/>
      <c r="H13" s="120"/>
    </row>
    <row r="14" spans="2:8">
      <c r="B14" s="180" t="s">
        <v>161</v>
      </c>
      <c r="C14" s="120"/>
      <c r="D14" s="120"/>
      <c r="E14" s="120"/>
      <c r="F14" s="120"/>
      <c r="G14" s="120"/>
      <c r="H14" s="120"/>
    </row>
    <row r="15" spans="2:8">
      <c r="B15" s="180"/>
      <c r="C15" s="120"/>
      <c r="D15" s="120"/>
      <c r="E15" s="120"/>
      <c r="F15" s="120"/>
      <c r="G15" s="120"/>
      <c r="H15" s="120"/>
    </row>
    <row r="16" spans="2:8">
      <c r="B16" s="120"/>
      <c r="C16" s="120"/>
      <c r="D16" s="120"/>
      <c r="E16" s="120"/>
      <c r="F16" s="120"/>
      <c r="G16" s="120"/>
      <c r="H16" s="120"/>
    </row>
    <row r="17" spans="2:8">
      <c r="B17" s="120"/>
      <c r="C17" s="120"/>
      <c r="D17" s="120"/>
      <c r="E17" s="120"/>
      <c r="F17" s="120"/>
      <c r="G17" s="120"/>
      <c r="H17" s="120"/>
    </row>
    <row r="18" spans="2:8">
      <c r="B18" s="181" t="s">
        <v>162</v>
      </c>
      <c r="C18" s="120"/>
      <c r="D18" s="120"/>
      <c r="E18" s="120"/>
      <c r="F18" s="120"/>
      <c r="G18" s="120"/>
      <c r="H18" s="120"/>
    </row>
    <row r="19" spans="2:8">
      <c r="B19" s="180" t="s">
        <v>163</v>
      </c>
      <c r="C19" s="120"/>
      <c r="D19" s="120"/>
      <c r="E19" s="120"/>
      <c r="F19" s="120"/>
      <c r="G19" s="120"/>
      <c r="H19" s="120"/>
    </row>
    <row r="20" spans="2:8">
      <c r="B20" s="120"/>
      <c r="C20" s="120"/>
      <c r="D20" s="120"/>
      <c r="E20" s="120"/>
      <c r="F20" s="120"/>
      <c r="G20" s="120"/>
      <c r="H20" s="120"/>
    </row>
    <row r="21" spans="2:8">
      <c r="B21" s="120"/>
      <c r="C21" s="120"/>
      <c r="D21" s="120"/>
      <c r="E21" s="120"/>
      <c r="F21" s="120"/>
      <c r="G21" s="120"/>
      <c r="H21" s="120"/>
    </row>
  </sheetData>
  <mergeCells count="2">
    <mergeCell ref="B3:H3"/>
    <mergeCell ref="B10:H1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G165"/>
  <sheetViews>
    <sheetView showGridLines="0" workbookViewId="0">
      <selection activeCell="I8" sqref="I8"/>
    </sheetView>
  </sheetViews>
  <sheetFormatPr baseColWidth="10" defaultRowHeight="15"/>
  <cols>
    <col min="1" max="1" width="34.42578125" customWidth="1"/>
    <col min="2" max="2" width="26.42578125" bestFit="1" customWidth="1"/>
    <col min="3" max="3" width="18.85546875" bestFit="1" customWidth="1"/>
    <col min="4" max="4" width="14" customWidth="1"/>
    <col min="5" max="5" width="15.42578125" customWidth="1"/>
  </cols>
  <sheetData>
    <row r="2" spans="1:7" ht="15.75">
      <c r="A2" s="348" t="s">
        <v>69</v>
      </c>
      <c r="B2" s="348"/>
      <c r="C2" s="348"/>
      <c r="D2" s="348"/>
      <c r="E2" s="348"/>
      <c r="F2" s="348"/>
      <c r="G2" s="348"/>
    </row>
    <row r="3" spans="1:7" ht="15.75">
      <c r="A3" s="348" t="s">
        <v>79</v>
      </c>
      <c r="B3" s="348"/>
      <c r="C3" s="348"/>
      <c r="D3" s="348"/>
      <c r="E3" s="348"/>
      <c r="F3" s="348"/>
      <c r="G3" s="348"/>
    </row>
    <row r="4" spans="1:7" ht="15.75">
      <c r="A4" s="160" t="s">
        <v>80</v>
      </c>
      <c r="B4" s="160"/>
      <c r="C4" s="160"/>
      <c r="D4" s="160"/>
      <c r="E4" s="160"/>
      <c r="F4" s="160"/>
      <c r="G4" s="160"/>
    </row>
    <row r="5" spans="1:7" ht="42" customHeight="1">
      <c r="A5" s="342" t="s">
        <v>81</v>
      </c>
      <c r="B5" s="342"/>
      <c r="C5" s="342"/>
      <c r="D5" s="342"/>
      <c r="E5" s="342"/>
      <c r="F5" s="342"/>
      <c r="G5" s="342"/>
    </row>
    <row r="6" spans="1:7">
      <c r="A6" s="342" t="s">
        <v>82</v>
      </c>
      <c r="B6" s="342"/>
      <c r="C6" s="342"/>
      <c r="D6" s="342"/>
      <c r="E6" s="342"/>
      <c r="F6" s="342"/>
      <c r="G6" s="342"/>
    </row>
    <row r="7" spans="1:7" ht="108" customHeight="1">
      <c r="A7" s="342"/>
      <c r="B7" s="342"/>
      <c r="C7" s="342"/>
      <c r="D7" s="342"/>
      <c r="E7" s="342"/>
      <c r="F7" s="342"/>
      <c r="G7" s="342"/>
    </row>
    <row r="8" spans="1:7" ht="15.75">
      <c r="A8" s="343" t="s">
        <v>233</v>
      </c>
      <c r="B8" s="343"/>
      <c r="C8" s="343"/>
      <c r="D8" s="343"/>
      <c r="E8" s="343"/>
      <c r="F8" s="343"/>
      <c r="G8" s="343"/>
    </row>
    <row r="9" spans="1:7">
      <c r="A9" s="342" t="s">
        <v>83</v>
      </c>
      <c r="B9" s="342"/>
      <c r="C9" s="342"/>
      <c r="D9" s="342"/>
      <c r="E9" s="342"/>
      <c r="F9" s="342"/>
      <c r="G9" s="342"/>
    </row>
    <row r="10" spans="1:7" ht="90.75" customHeight="1">
      <c r="A10" s="342"/>
      <c r="B10" s="342"/>
      <c r="C10" s="342"/>
      <c r="D10" s="342"/>
      <c r="E10" s="342"/>
      <c r="F10" s="342"/>
      <c r="G10" s="342"/>
    </row>
    <row r="11" spans="1:7">
      <c r="A11" s="342" t="s">
        <v>84</v>
      </c>
      <c r="B11" s="342"/>
      <c r="C11" s="342"/>
      <c r="D11" s="342"/>
      <c r="E11" s="342"/>
      <c r="F11" s="342"/>
      <c r="G11" s="342"/>
    </row>
    <row r="12" spans="1:7" ht="27" customHeight="1">
      <c r="A12" s="342"/>
      <c r="B12" s="342"/>
      <c r="C12" s="342"/>
      <c r="D12" s="342"/>
      <c r="E12" s="342"/>
      <c r="F12" s="342"/>
      <c r="G12" s="342"/>
    </row>
    <row r="13" spans="1:7" ht="15.75">
      <c r="A13" s="343" t="s">
        <v>85</v>
      </c>
      <c r="B13" s="343"/>
      <c r="C13" s="343"/>
      <c r="D13" s="343"/>
      <c r="E13" s="343"/>
      <c r="F13" s="343"/>
      <c r="G13" s="343"/>
    </row>
    <row r="14" spans="1:7" ht="15.75">
      <c r="A14" s="155"/>
    </row>
    <row r="15" spans="1:7" ht="103.5" customHeight="1">
      <c r="A15" s="342" t="s">
        <v>86</v>
      </c>
      <c r="B15" s="342"/>
      <c r="C15" s="342"/>
      <c r="D15" s="342"/>
      <c r="E15" s="342"/>
      <c r="F15" s="342"/>
      <c r="G15" s="342"/>
    </row>
    <row r="16" spans="1:7" ht="15.75" customHeight="1">
      <c r="A16" s="342" t="s">
        <v>87</v>
      </c>
      <c r="B16" s="342"/>
      <c r="C16" s="342"/>
      <c r="D16" s="342"/>
      <c r="E16" s="342"/>
      <c r="F16" s="342"/>
      <c r="G16" s="342"/>
    </row>
    <row r="17" spans="1:7">
      <c r="A17" s="342"/>
      <c r="B17" s="342"/>
      <c r="C17" s="342"/>
      <c r="D17" s="342"/>
      <c r="E17" s="342"/>
      <c r="F17" s="342"/>
      <c r="G17" s="342"/>
    </row>
    <row r="18" spans="1:7">
      <c r="A18" s="342" t="s">
        <v>234</v>
      </c>
      <c r="B18" s="342"/>
      <c r="C18" s="342"/>
      <c r="D18" s="342"/>
      <c r="E18" s="342"/>
      <c r="F18" s="342"/>
      <c r="G18" s="342"/>
    </row>
    <row r="19" spans="1:7">
      <c r="A19" s="342"/>
      <c r="B19" s="342"/>
      <c r="C19" s="342"/>
      <c r="D19" s="342"/>
      <c r="E19" s="342"/>
      <c r="F19" s="342"/>
      <c r="G19" s="342"/>
    </row>
    <row r="20" spans="1:7" ht="15.75">
      <c r="A20" s="339" t="s">
        <v>88</v>
      </c>
      <c r="B20" s="339"/>
      <c r="C20" s="339"/>
      <c r="D20" s="339"/>
      <c r="E20" s="339"/>
      <c r="F20" s="339"/>
      <c r="G20" s="339"/>
    </row>
    <row r="21" spans="1:7" ht="15.75">
      <c r="A21" s="155"/>
    </row>
    <row r="22" spans="1:7">
      <c r="A22" s="342" t="s">
        <v>89</v>
      </c>
      <c r="B22" s="342"/>
      <c r="C22" s="342"/>
      <c r="D22" s="342"/>
      <c r="E22" s="342"/>
      <c r="F22" s="342"/>
      <c r="G22" s="342"/>
    </row>
    <row r="23" spans="1:7" ht="33" customHeight="1">
      <c r="A23" s="342"/>
      <c r="B23" s="342"/>
      <c r="C23" s="342"/>
      <c r="D23" s="342"/>
      <c r="E23" s="342"/>
      <c r="F23" s="342"/>
      <c r="G23" s="342"/>
    </row>
    <row r="24" spans="1:7" ht="15.75">
      <c r="A24" s="343" t="s">
        <v>90</v>
      </c>
      <c r="B24" s="343"/>
      <c r="C24" s="343"/>
      <c r="D24" s="343"/>
      <c r="E24" s="343"/>
      <c r="F24" s="343"/>
      <c r="G24" s="343"/>
    </row>
    <row r="25" spans="1:7" ht="15.75">
      <c r="A25" s="155"/>
    </row>
    <row r="26" spans="1:7" ht="84.75" customHeight="1">
      <c r="A26" s="338" t="s">
        <v>293</v>
      </c>
      <c r="B26" s="338"/>
      <c r="C26" s="338"/>
      <c r="D26" s="338"/>
      <c r="E26" s="338"/>
      <c r="F26" s="338"/>
      <c r="G26" s="338"/>
    </row>
    <row r="27" spans="1:7" ht="15.75">
      <c r="A27" s="340" t="s">
        <v>91</v>
      </c>
      <c r="B27" s="340"/>
      <c r="C27" s="340"/>
      <c r="D27" s="340"/>
    </row>
    <row r="28" spans="1:7">
      <c r="A28" s="338" t="s">
        <v>92</v>
      </c>
      <c r="B28" s="338"/>
      <c r="C28" s="338"/>
      <c r="D28" s="338"/>
      <c r="E28" s="338"/>
      <c r="F28" s="338"/>
      <c r="G28" s="338"/>
    </row>
    <row r="29" spans="1:7">
      <c r="A29" s="338"/>
      <c r="B29" s="338"/>
      <c r="C29" s="338"/>
      <c r="D29" s="338"/>
      <c r="E29" s="338"/>
      <c r="F29" s="338"/>
      <c r="G29" s="338"/>
    </row>
    <row r="30" spans="1:7" ht="15.75">
      <c r="A30" s="340" t="s">
        <v>93</v>
      </c>
      <c r="B30" s="340"/>
      <c r="C30" s="340"/>
      <c r="D30" s="340"/>
      <c r="E30" s="340"/>
      <c r="F30" s="340"/>
      <c r="G30" s="340"/>
    </row>
    <row r="31" spans="1:7" ht="15.75" customHeight="1">
      <c r="A31" s="341" t="s">
        <v>94</v>
      </c>
      <c r="B31" s="341"/>
      <c r="C31" s="341"/>
      <c r="D31" s="341"/>
      <c r="E31" s="341"/>
      <c r="F31" s="341"/>
      <c r="G31" s="341"/>
    </row>
    <row r="32" spans="1:7" ht="32.25" customHeight="1">
      <c r="A32" s="341"/>
      <c r="B32" s="341"/>
      <c r="C32" s="341"/>
      <c r="D32" s="341"/>
      <c r="E32" s="341"/>
      <c r="F32" s="341"/>
      <c r="G32" s="341"/>
    </row>
    <row r="33" spans="1:7" ht="15.75">
      <c r="A33" s="340" t="s">
        <v>95</v>
      </c>
      <c r="B33" s="340"/>
      <c r="C33" s="340"/>
      <c r="D33" s="340"/>
      <c r="E33" s="340"/>
      <c r="F33" s="340"/>
      <c r="G33" s="340"/>
    </row>
    <row r="34" spans="1:7" ht="32.25" customHeight="1">
      <c r="A34" s="338" t="s">
        <v>96</v>
      </c>
      <c r="B34" s="338"/>
      <c r="C34" s="338"/>
      <c r="D34" s="338"/>
      <c r="E34" s="338"/>
      <c r="F34" s="338"/>
      <c r="G34" s="338"/>
    </row>
    <row r="35" spans="1:7" ht="15.75">
      <c r="A35" s="340" t="s">
        <v>97</v>
      </c>
      <c r="B35" s="340"/>
      <c r="C35" s="340"/>
      <c r="D35" s="340"/>
      <c r="E35" s="340"/>
      <c r="F35" s="340"/>
      <c r="G35" s="340"/>
    </row>
    <row r="36" spans="1:7" ht="33" customHeight="1">
      <c r="A36" s="338" t="s">
        <v>232</v>
      </c>
      <c r="B36" s="338"/>
      <c r="C36" s="338"/>
      <c r="D36" s="338"/>
      <c r="E36" s="338"/>
      <c r="F36" s="338"/>
      <c r="G36" s="338"/>
    </row>
    <row r="37" spans="1:7" ht="32.25" customHeight="1">
      <c r="A37" s="349" t="s">
        <v>294</v>
      </c>
      <c r="B37" s="349"/>
      <c r="C37" s="349"/>
      <c r="D37" s="349"/>
      <c r="E37" s="349"/>
      <c r="F37" s="349"/>
      <c r="G37" s="349"/>
    </row>
    <row r="38" spans="1:7" ht="34.5" customHeight="1">
      <c r="A38" s="338" t="s">
        <v>229</v>
      </c>
      <c r="B38" s="338"/>
      <c r="C38" s="338"/>
      <c r="D38" s="338"/>
      <c r="E38" s="338"/>
      <c r="F38" s="338"/>
      <c r="G38" s="338"/>
    </row>
    <row r="39" spans="1:7" ht="54.75" customHeight="1">
      <c r="A39" s="338" t="s">
        <v>227</v>
      </c>
      <c r="B39" s="338"/>
      <c r="C39" s="338"/>
      <c r="D39" s="338"/>
      <c r="E39" s="338"/>
      <c r="F39" s="338"/>
      <c r="G39" s="338"/>
    </row>
    <row r="40" spans="1:7" ht="32.25" customHeight="1">
      <c r="A40" s="338" t="s">
        <v>228</v>
      </c>
      <c r="B40" s="338"/>
      <c r="C40" s="338"/>
      <c r="D40" s="338"/>
      <c r="E40" s="338"/>
      <c r="F40" s="338"/>
      <c r="G40" s="338"/>
    </row>
    <row r="41" spans="1:7">
      <c r="A41" s="338" t="s">
        <v>230</v>
      </c>
      <c r="B41" s="338"/>
      <c r="C41" s="338"/>
      <c r="D41" s="338"/>
      <c r="E41" s="338"/>
      <c r="F41" s="338"/>
      <c r="G41" s="338"/>
    </row>
    <row r="42" spans="1:7">
      <c r="A42" s="338"/>
      <c r="B42" s="338"/>
      <c r="C42" s="338"/>
      <c r="D42" s="338"/>
      <c r="E42" s="338"/>
      <c r="F42" s="338"/>
      <c r="G42" s="338"/>
    </row>
    <row r="43" spans="1:7" ht="15.75">
      <c r="A43" s="339" t="s">
        <v>98</v>
      </c>
      <c r="B43" s="339"/>
      <c r="C43" s="339"/>
      <c r="D43" s="339"/>
      <c r="E43" s="339"/>
      <c r="F43" s="339"/>
      <c r="G43" s="339"/>
    </row>
    <row r="44" spans="1:7">
      <c r="A44" s="156"/>
      <c r="B44" s="156"/>
    </row>
    <row r="45" spans="1:7" ht="28.5">
      <c r="B45" s="165"/>
      <c r="C45" s="163" t="s">
        <v>99</v>
      </c>
      <c r="D45" s="164" t="s">
        <v>100</v>
      </c>
    </row>
    <row r="46" spans="1:7">
      <c r="B46" s="165" t="s">
        <v>101</v>
      </c>
      <c r="C46" s="292">
        <v>6895.8</v>
      </c>
      <c r="D46" s="292">
        <v>6979.36</v>
      </c>
    </row>
    <row r="47" spans="1:7">
      <c r="B47" s="165" t="s">
        <v>102</v>
      </c>
      <c r="C47" s="292">
        <v>6918.66</v>
      </c>
      <c r="D47" s="292">
        <v>6990.35</v>
      </c>
    </row>
    <row r="48" spans="1:7">
      <c r="A48" s="156"/>
      <c r="B48" s="156"/>
    </row>
    <row r="49" spans="1:5" ht="15.75">
      <c r="A49" s="157" t="s">
        <v>103</v>
      </c>
    </row>
    <row r="51" spans="1:5" ht="30">
      <c r="A51" s="168" t="s">
        <v>104</v>
      </c>
      <c r="B51" s="168" t="s">
        <v>105</v>
      </c>
      <c r="C51" s="168" t="s">
        <v>106</v>
      </c>
      <c r="D51" s="168" t="s">
        <v>107</v>
      </c>
      <c r="E51" s="168" t="s">
        <v>108</v>
      </c>
    </row>
    <row r="52" spans="1:5">
      <c r="A52" s="167" t="s">
        <v>109</v>
      </c>
      <c r="B52" s="167" t="s">
        <v>64</v>
      </c>
      <c r="C52" s="265">
        <v>26868194.549999997</v>
      </c>
      <c r="D52" s="265">
        <v>6895.8</v>
      </c>
      <c r="E52" s="266">
        <f>+C52*D52</f>
        <v>185277695977.88998</v>
      </c>
    </row>
    <row r="53" spans="1:5">
      <c r="A53" s="167" t="s">
        <v>110</v>
      </c>
      <c r="B53" s="167" t="s">
        <v>64</v>
      </c>
      <c r="C53" s="265">
        <v>34409.589999999997</v>
      </c>
      <c r="D53" s="265">
        <v>6895.8</v>
      </c>
      <c r="E53" s="266">
        <f>+C53*D53</f>
        <v>237281650.72199997</v>
      </c>
    </row>
    <row r="55" spans="1:5" ht="15.75">
      <c r="A55" s="153"/>
    </row>
    <row r="56" spans="1:5" ht="15.75">
      <c r="A56" s="157" t="s">
        <v>112</v>
      </c>
    </row>
    <row r="57" spans="1:5" ht="15.75">
      <c r="A57" s="157"/>
    </row>
    <row r="58" spans="1:5">
      <c r="A58" s="154" t="s">
        <v>111</v>
      </c>
    </row>
    <row r="60" spans="1:5" ht="15.75">
      <c r="A60" s="157" t="s">
        <v>116</v>
      </c>
    </row>
    <row r="61" spans="1:5" ht="15.75">
      <c r="A61" s="153"/>
    </row>
    <row r="62" spans="1:5">
      <c r="A62" s="159" t="s">
        <v>113</v>
      </c>
    </row>
    <row r="63" spans="1:5">
      <c r="A63" s="160"/>
    </row>
    <row r="64" spans="1:5">
      <c r="A64" s="159" t="s">
        <v>114</v>
      </c>
    </row>
    <row r="65" spans="1:5">
      <c r="A65" s="160"/>
    </row>
    <row r="66" spans="1:5">
      <c r="A66" s="159" t="s">
        <v>115</v>
      </c>
    </row>
    <row r="67" spans="1:5">
      <c r="A67" s="158"/>
    </row>
    <row r="68" spans="1:5" ht="30">
      <c r="A68" s="170" t="s">
        <v>117</v>
      </c>
      <c r="B68" s="171" t="s">
        <v>105</v>
      </c>
      <c r="C68" s="171" t="s">
        <v>106</v>
      </c>
      <c r="D68" s="171" t="s">
        <v>107</v>
      </c>
      <c r="E68" s="171" t="s">
        <v>108</v>
      </c>
    </row>
    <row r="69" spans="1:5">
      <c r="A69" s="166" t="s">
        <v>118</v>
      </c>
      <c r="B69" s="167" t="s">
        <v>64</v>
      </c>
      <c r="C69" s="265">
        <v>257225.52</v>
      </c>
      <c r="D69" s="265">
        <v>6895.8</v>
      </c>
      <c r="E69" s="268">
        <f>+C69*D69</f>
        <v>1773775740.816</v>
      </c>
    </row>
    <row r="70" spans="1:5">
      <c r="A70" s="166" t="s">
        <v>235</v>
      </c>
      <c r="B70" s="167" t="s">
        <v>64</v>
      </c>
      <c r="C70" s="265">
        <v>530.61</v>
      </c>
      <c r="D70" s="265">
        <v>6895.8</v>
      </c>
      <c r="E70" s="268">
        <f>+C70*D70</f>
        <v>3658980.4380000001</v>
      </c>
    </row>
    <row r="71" spans="1:5">
      <c r="A71" s="166" t="s">
        <v>119</v>
      </c>
      <c r="B71" s="167" t="s">
        <v>64</v>
      </c>
      <c r="C71" s="265">
        <v>669.45</v>
      </c>
      <c r="D71" s="265">
        <v>6895.8</v>
      </c>
      <c r="E71" s="268">
        <f>+C71*D71</f>
        <v>4616393.3100000005</v>
      </c>
    </row>
    <row r="72" spans="1:5">
      <c r="A72" s="170" t="s">
        <v>120</v>
      </c>
      <c r="B72" s="169"/>
      <c r="C72" s="267">
        <f>SUM(C69:C71)</f>
        <v>258425.58</v>
      </c>
      <c r="D72" s="267"/>
      <c r="E72" s="269">
        <f>+SUM(E69:E71)</f>
        <v>1782051114.5639999</v>
      </c>
    </row>
    <row r="73" spans="1:5">
      <c r="A73" s="173"/>
      <c r="B73" s="174"/>
      <c r="C73" s="175"/>
      <c r="D73" s="173"/>
      <c r="E73" s="176"/>
    </row>
    <row r="74" spans="1:5">
      <c r="A74" s="158"/>
    </row>
    <row r="75" spans="1:5" ht="15.75">
      <c r="A75" s="157" t="s">
        <v>231</v>
      </c>
    </row>
    <row r="76" spans="1:5">
      <c r="A76" s="158"/>
    </row>
    <row r="77" spans="1:5" ht="30">
      <c r="A77" s="170" t="s">
        <v>121</v>
      </c>
      <c r="B77" s="170" t="s">
        <v>122</v>
      </c>
      <c r="C77" s="171" t="s">
        <v>123</v>
      </c>
      <c r="D77" s="171" t="s">
        <v>124</v>
      </c>
    </row>
    <row r="78" spans="1:5">
      <c r="A78" s="378" t="s">
        <v>125</v>
      </c>
      <c r="B78" s="382"/>
      <c r="C78" s="390"/>
      <c r="D78" s="387"/>
    </row>
    <row r="79" spans="1:5">
      <c r="A79" s="379" t="s">
        <v>126</v>
      </c>
      <c r="B79" s="383">
        <v>120560.45942299999</v>
      </c>
      <c r="C79" s="391">
        <v>176725385978.97162</v>
      </c>
      <c r="D79" s="388">
        <v>159</v>
      </c>
    </row>
    <row r="80" spans="1:5">
      <c r="A80" s="379" t="s">
        <v>127</v>
      </c>
      <c r="B80" s="383">
        <v>121019.592825</v>
      </c>
      <c r="C80" s="391">
        <v>188464563995.33917</v>
      </c>
      <c r="D80" s="388">
        <v>164</v>
      </c>
    </row>
    <row r="81" spans="1:4">
      <c r="A81" s="379" t="s">
        <v>128</v>
      </c>
      <c r="B81" s="383">
        <v>121548.62278200001</v>
      </c>
      <c r="C81" s="391">
        <v>203043765275.68686</v>
      </c>
      <c r="D81" s="388">
        <v>173</v>
      </c>
    </row>
    <row r="82" spans="1:4">
      <c r="A82" s="380" t="s">
        <v>129</v>
      </c>
      <c r="B82" s="199"/>
      <c r="C82" s="392"/>
      <c r="D82" s="388"/>
    </row>
    <row r="83" spans="1:4">
      <c r="A83" s="379" t="s">
        <v>130</v>
      </c>
      <c r="B83" s="383">
        <v>122057.172295</v>
      </c>
      <c r="C83" s="391">
        <v>211270249047.92056</v>
      </c>
      <c r="D83" s="388">
        <v>182</v>
      </c>
    </row>
    <row r="84" spans="1:4">
      <c r="A84" s="379" t="s">
        <v>131</v>
      </c>
      <c r="B84" s="383">
        <v>122574.02888100001</v>
      </c>
      <c r="C84" s="391">
        <v>230971605109.94177</v>
      </c>
      <c r="D84" s="388">
        <v>192</v>
      </c>
    </row>
    <row r="85" spans="1:4">
      <c r="A85" s="379" t="s">
        <v>132</v>
      </c>
      <c r="B85" s="383">
        <v>123077.42615699999</v>
      </c>
      <c r="C85" s="391">
        <v>215256719047.51242</v>
      </c>
      <c r="D85" s="388">
        <v>196</v>
      </c>
    </row>
    <row r="86" spans="1:4">
      <c r="A86" s="380" t="s">
        <v>133</v>
      </c>
      <c r="B86" s="199"/>
      <c r="C86" s="392"/>
      <c r="D86" s="388"/>
    </row>
    <row r="87" spans="1:4">
      <c r="A87" s="379" t="s">
        <v>134</v>
      </c>
      <c r="B87" s="384">
        <v>123595.502245</v>
      </c>
      <c r="C87" s="393">
        <v>251622619203.45248</v>
      </c>
      <c r="D87" s="388">
        <v>200</v>
      </c>
    </row>
    <row r="88" spans="1:4">
      <c r="A88" s="379" t="s">
        <v>135</v>
      </c>
      <c r="B88" s="385">
        <v>124119.248265</v>
      </c>
      <c r="C88" s="393">
        <v>241982148253.58893</v>
      </c>
      <c r="D88" s="388">
        <v>208</v>
      </c>
    </row>
    <row r="89" spans="1:4">
      <c r="A89" s="379" t="s">
        <v>136</v>
      </c>
      <c r="B89" s="384">
        <v>124625.69987700001</v>
      </c>
      <c r="C89" s="393">
        <v>259102656042.38821</v>
      </c>
      <c r="D89" s="388">
        <v>217</v>
      </c>
    </row>
    <row r="90" spans="1:4">
      <c r="A90" s="380" t="s">
        <v>137</v>
      </c>
      <c r="B90" s="199"/>
      <c r="C90" s="392"/>
      <c r="D90" s="388"/>
    </row>
    <row r="91" spans="1:4">
      <c r="A91" s="379" t="s">
        <v>138</v>
      </c>
      <c r="B91" s="386"/>
      <c r="C91" s="393"/>
      <c r="D91" s="388"/>
    </row>
    <row r="92" spans="1:4">
      <c r="A92" s="379" t="s">
        <v>139</v>
      </c>
      <c r="B92" s="199"/>
      <c r="C92" s="393"/>
      <c r="D92" s="388"/>
    </row>
    <row r="93" spans="1:4">
      <c r="A93" s="381" t="s">
        <v>140</v>
      </c>
      <c r="B93" s="377"/>
      <c r="C93" s="394"/>
      <c r="D93" s="389"/>
    </row>
    <row r="96" spans="1:4" ht="15.75">
      <c r="A96" s="153" t="s">
        <v>141</v>
      </c>
    </row>
    <row r="97" spans="1:3" ht="15.75">
      <c r="A97" s="153"/>
    </row>
    <row r="98" spans="1:3" ht="15.75">
      <c r="A98" s="162" t="s">
        <v>142</v>
      </c>
    </row>
    <row r="100" spans="1:3">
      <c r="A100" s="154" t="s">
        <v>143</v>
      </c>
    </row>
    <row r="102" spans="1:3">
      <c r="A102" s="344" t="s">
        <v>41</v>
      </c>
      <c r="B102" s="345"/>
      <c r="C102" s="346"/>
    </row>
    <row r="103" spans="1:3">
      <c r="A103" s="170" t="s">
        <v>18</v>
      </c>
      <c r="B103" s="178">
        <v>44469</v>
      </c>
      <c r="C103" s="178">
        <v>44104</v>
      </c>
    </row>
    <row r="104" spans="1:3">
      <c r="A104" s="166" t="s">
        <v>144</v>
      </c>
      <c r="B104" s="265">
        <v>46999.31</v>
      </c>
      <c r="C104" s="265">
        <v>4000</v>
      </c>
    </row>
    <row r="105" spans="1:3">
      <c r="A105" s="166" t="s">
        <v>145</v>
      </c>
      <c r="B105" s="265">
        <v>670238.89</v>
      </c>
      <c r="C105" s="265">
        <v>345663.71902299917</v>
      </c>
    </row>
    <row r="106" spans="1:3">
      <c r="A106" s="169" t="s">
        <v>120</v>
      </c>
      <c r="B106" s="267">
        <f>+SUM(B104:B105)</f>
        <v>717238.2</v>
      </c>
      <c r="C106" s="267">
        <f>+SUM(C104:C105)</f>
        <v>349663.71902299917</v>
      </c>
    </row>
    <row r="107" spans="1:3">
      <c r="A107" s="174"/>
      <c r="B107" s="175"/>
      <c r="C107" s="175"/>
    </row>
    <row r="108" spans="1:3">
      <c r="A108" s="174"/>
      <c r="B108" s="175"/>
      <c r="C108" s="175"/>
    </row>
    <row r="109" spans="1:3">
      <c r="A109" s="174"/>
      <c r="B109" s="175"/>
      <c r="C109" s="175"/>
    </row>
    <row r="110" spans="1:3">
      <c r="A110" s="344" t="s">
        <v>238</v>
      </c>
      <c r="B110" s="345"/>
      <c r="C110" s="346"/>
    </row>
    <row r="111" spans="1:3">
      <c r="A111" s="395" t="s">
        <v>236</v>
      </c>
      <c r="B111" s="265">
        <v>670238.89</v>
      </c>
      <c r="C111" s="265">
        <v>327677.80407999997</v>
      </c>
    </row>
    <row r="112" spans="1:3">
      <c r="A112" s="166" t="s">
        <v>237</v>
      </c>
      <c r="B112" s="265">
        <v>0</v>
      </c>
      <c r="C112" s="265">
        <v>17985.914942999181</v>
      </c>
    </row>
    <row r="113" spans="1:7">
      <c r="A113" s="169" t="s">
        <v>120</v>
      </c>
      <c r="B113" s="267">
        <f>+SUM(B111:B112)</f>
        <v>670238.89</v>
      </c>
      <c r="C113" s="267">
        <f>+SUM(C111:C112)</f>
        <v>345663.71902299917</v>
      </c>
    </row>
    <row r="114" spans="1:7">
      <c r="A114" s="174"/>
      <c r="B114" s="175"/>
      <c r="C114" s="175"/>
      <c r="E114" s="11"/>
    </row>
    <row r="115" spans="1:7" ht="15.75">
      <c r="A115" s="162" t="s">
        <v>223</v>
      </c>
      <c r="B115" s="175"/>
      <c r="C115" s="175"/>
    </row>
    <row r="116" spans="1:7" ht="15.75">
      <c r="A116" s="162"/>
      <c r="B116" s="175"/>
      <c r="C116" s="175"/>
    </row>
    <row r="117" spans="1:7">
      <c r="A117" s="196" t="s">
        <v>224</v>
      </c>
      <c r="B117" s="175"/>
      <c r="C117" s="175"/>
    </row>
    <row r="119" spans="1:7" ht="15.75">
      <c r="A119" s="162" t="s">
        <v>146</v>
      </c>
    </row>
    <row r="120" spans="1:7" ht="15.75">
      <c r="A120" s="162"/>
    </row>
    <row r="121" spans="1:7" ht="15.75">
      <c r="A121" s="162"/>
    </row>
    <row r="122" spans="1:7">
      <c r="A122" s="344" t="s">
        <v>117</v>
      </c>
      <c r="B122" s="345" t="s">
        <v>99</v>
      </c>
      <c r="C122" s="346" t="s">
        <v>100</v>
      </c>
    </row>
    <row r="123" spans="1:7">
      <c r="A123" s="350" t="s">
        <v>239</v>
      </c>
      <c r="B123" s="351"/>
      <c r="C123" s="177"/>
    </row>
    <row r="124" spans="1:7">
      <c r="A124" s="352"/>
      <c r="B124" s="353"/>
      <c r="C124" s="177"/>
    </row>
    <row r="125" spans="1:7" ht="17.25" customHeight="1">
      <c r="A125" s="162"/>
    </row>
    <row r="126" spans="1:7" ht="12" customHeight="1">
      <c r="A126" s="348" t="s">
        <v>240</v>
      </c>
      <c r="B126" s="348"/>
    </row>
    <row r="127" spans="1:7">
      <c r="G127" s="213"/>
    </row>
    <row r="128" spans="1:7">
      <c r="A128" s="170" t="s">
        <v>117</v>
      </c>
      <c r="B128" s="170" t="s">
        <v>99</v>
      </c>
      <c r="C128" s="170" t="s">
        <v>100</v>
      </c>
    </row>
    <row r="129" spans="1:3">
      <c r="A129" s="347" t="s">
        <v>147</v>
      </c>
      <c r="B129" s="172">
        <v>34409.589999999997</v>
      </c>
      <c r="C129" s="172">
        <v>71558.077130000005</v>
      </c>
    </row>
    <row r="130" spans="1:3">
      <c r="A130" s="347"/>
      <c r="B130" s="197"/>
      <c r="C130" s="197"/>
    </row>
    <row r="131" spans="1:3">
      <c r="A131" s="170" t="s">
        <v>120</v>
      </c>
      <c r="B131" s="172">
        <f>+SUM(B129:B130)</f>
        <v>34409.589999999997</v>
      </c>
      <c r="C131" s="172">
        <f>+SUM(C129:C130)</f>
        <v>71558.077130000005</v>
      </c>
    </row>
    <row r="133" spans="1:3" ht="15.75">
      <c r="A133" s="162" t="s">
        <v>241</v>
      </c>
    </row>
    <row r="135" spans="1:3">
      <c r="A135" s="161" t="s">
        <v>148</v>
      </c>
    </row>
    <row r="136" spans="1:3">
      <c r="A136" s="170" t="s">
        <v>149</v>
      </c>
      <c r="B136" s="178">
        <v>44469</v>
      </c>
      <c r="C136" s="178">
        <v>44104</v>
      </c>
    </row>
    <row r="137" spans="1:3">
      <c r="A137" s="166" t="s">
        <v>150</v>
      </c>
      <c r="B137" s="183">
        <v>752467.8</v>
      </c>
      <c r="C137" s="183">
        <v>244820.32699</v>
      </c>
    </row>
    <row r="138" spans="1:3">
      <c r="A138" s="166" t="s">
        <v>151</v>
      </c>
      <c r="B138" s="183">
        <v>56205.27</v>
      </c>
      <c r="C138" s="183">
        <v>8100.74</v>
      </c>
    </row>
    <row r="139" spans="1:3">
      <c r="A139" s="170" t="s">
        <v>120</v>
      </c>
      <c r="B139" s="172">
        <f>+SUM(B137:B138)</f>
        <v>808673.07000000007</v>
      </c>
      <c r="C139" s="172">
        <f>+SUM(C137:C138)</f>
        <v>252921.06698999999</v>
      </c>
    </row>
    <row r="142" spans="1:3" ht="15.75">
      <c r="A142" s="162" t="s">
        <v>242</v>
      </c>
    </row>
    <row r="143" spans="1:3">
      <c r="A143" s="161" t="s">
        <v>152</v>
      </c>
    </row>
    <row r="144" spans="1:3">
      <c r="A144" s="170" t="s">
        <v>149</v>
      </c>
      <c r="B144" s="178">
        <v>44469</v>
      </c>
      <c r="C144" s="178">
        <v>44104</v>
      </c>
    </row>
    <row r="145" spans="1:3">
      <c r="A145" s="166" t="s">
        <v>153</v>
      </c>
      <c r="B145" s="183">
        <v>257225.52</v>
      </c>
      <c r="C145" s="183">
        <v>71558.077130000005</v>
      </c>
    </row>
    <row r="146" spans="1:3">
      <c r="A146" s="166" t="s">
        <v>243</v>
      </c>
      <c r="B146" s="183">
        <v>530.61</v>
      </c>
      <c r="C146" s="183">
        <v>521.79999999999995</v>
      </c>
    </row>
    <row r="147" spans="1:3">
      <c r="A147" s="166" t="s">
        <v>154</v>
      </c>
      <c r="B147" s="183">
        <v>669.45</v>
      </c>
      <c r="C147" s="183">
        <v>739.40185359999998</v>
      </c>
    </row>
    <row r="148" spans="1:3">
      <c r="A148" s="170" t="s">
        <v>120</v>
      </c>
      <c r="B148" s="172">
        <f>+SUM(B145:B147)</f>
        <v>258425.58</v>
      </c>
      <c r="C148" s="172">
        <f>+SUM(C145:C147)</f>
        <v>72819.278983600001</v>
      </c>
    </row>
    <row r="151" spans="1:3" ht="15.75">
      <c r="A151" s="200" t="s">
        <v>244</v>
      </c>
    </row>
    <row r="153" spans="1:3" ht="15" customHeight="1">
      <c r="A153" s="354" t="s">
        <v>295</v>
      </c>
      <c r="B153" s="354"/>
      <c r="C153" s="354"/>
    </row>
    <row r="154" spans="1:3">
      <c r="A154" s="354"/>
      <c r="B154" s="354"/>
      <c r="C154" s="354"/>
    </row>
    <row r="155" spans="1:3">
      <c r="A155" s="354"/>
      <c r="B155" s="354"/>
      <c r="C155" s="354"/>
    </row>
    <row r="156" spans="1:3">
      <c r="A156" s="354"/>
      <c r="B156" s="354"/>
      <c r="C156" s="354"/>
    </row>
    <row r="157" spans="1:3">
      <c r="A157" s="354"/>
      <c r="B157" s="354"/>
      <c r="C157" s="354"/>
    </row>
    <row r="158" spans="1:3">
      <c r="A158" s="354"/>
      <c r="B158" s="354"/>
      <c r="C158" s="354"/>
    </row>
    <row r="159" spans="1:3">
      <c r="A159" s="354"/>
      <c r="B159" s="354"/>
      <c r="C159" s="354"/>
    </row>
    <row r="160" spans="1:3">
      <c r="A160" s="354"/>
      <c r="B160" s="354"/>
      <c r="C160" s="354"/>
    </row>
    <row r="161" spans="1:3">
      <c r="A161" s="201"/>
      <c r="B161" s="201"/>
      <c r="C161" s="201"/>
    </row>
    <row r="162" spans="1:3">
      <c r="A162" s="201"/>
      <c r="B162" s="201"/>
      <c r="C162" s="201"/>
    </row>
    <row r="163" spans="1:3">
      <c r="A163" s="201"/>
      <c r="B163" s="201"/>
      <c r="C163" s="201"/>
    </row>
    <row r="164" spans="1:3" ht="154.5" customHeight="1">
      <c r="A164" s="201"/>
      <c r="B164" s="201"/>
      <c r="C164" s="201"/>
    </row>
    <row r="165" spans="1:3" ht="40.5" customHeight="1"/>
  </sheetData>
  <mergeCells count="36">
    <mergeCell ref="A126:B126"/>
    <mergeCell ref="A110:C110"/>
    <mergeCell ref="A122:C122"/>
    <mergeCell ref="A123:B124"/>
    <mergeCell ref="A153:C160"/>
    <mergeCell ref="A102:C102"/>
    <mergeCell ref="A129:A130"/>
    <mergeCell ref="A2:G2"/>
    <mergeCell ref="A3:G3"/>
    <mergeCell ref="A5:G5"/>
    <mergeCell ref="A35:G35"/>
    <mergeCell ref="A36:G36"/>
    <mergeCell ref="A37:G37"/>
    <mergeCell ref="A38:G38"/>
    <mergeCell ref="A26:G26"/>
    <mergeCell ref="A6:G7"/>
    <mergeCell ref="A8:G8"/>
    <mergeCell ref="A9:G10"/>
    <mergeCell ref="A11:G12"/>
    <mergeCell ref="A13:G13"/>
    <mergeCell ref="A15:G15"/>
    <mergeCell ref="A16:G17"/>
    <mergeCell ref="A18:G19"/>
    <mergeCell ref="A20:G20"/>
    <mergeCell ref="A22:G23"/>
    <mergeCell ref="A24:G24"/>
    <mergeCell ref="A39:G39"/>
    <mergeCell ref="A40:G40"/>
    <mergeCell ref="A41:G42"/>
    <mergeCell ref="A43:G43"/>
    <mergeCell ref="A27:D27"/>
    <mergeCell ref="A28:G29"/>
    <mergeCell ref="A30:G30"/>
    <mergeCell ref="A31:G32"/>
    <mergeCell ref="A33:G33"/>
    <mergeCell ref="A34:G34"/>
  </mergeCells>
  <hyperlinks>
    <hyperlink ref="A117" location="'11'!A1" display="Ver Cuadro" xr:uid="{00000000-0004-0000-0A00-000000000000}"/>
  </hyperlinks>
  <pageMargins left="0.7" right="0.7" top="0.75" bottom="0.75" header="0.3" footer="0.3"/>
  <pageSetup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O172"/>
  <sheetViews>
    <sheetView showGridLines="0" zoomScale="85" zoomScaleNormal="85" workbookViewId="0">
      <pane ySplit="6" topLeftCell="A158" activePane="bottomLeft" state="frozen"/>
      <selection pane="bottomLeft" activeCell="F186" sqref="F186"/>
    </sheetView>
  </sheetViews>
  <sheetFormatPr baseColWidth="10" defaultRowHeight="15"/>
  <cols>
    <col min="1" max="1" width="20.140625" customWidth="1"/>
    <col min="2" max="2" width="34.5703125" customWidth="1"/>
    <col min="3" max="3" width="23.85546875" bestFit="1" customWidth="1"/>
    <col min="5" max="5" width="12.7109375" bestFit="1" customWidth="1"/>
    <col min="6" max="6" width="16.140625" customWidth="1"/>
    <col min="7" max="7" width="19.85546875" bestFit="1" customWidth="1"/>
    <col min="9" max="9" width="14.140625" bestFit="1" customWidth="1"/>
    <col min="10" max="10" width="15.140625" bestFit="1" customWidth="1"/>
  </cols>
  <sheetData>
    <row r="2" spans="1:15" ht="15.75">
      <c r="A2" s="355" t="str">
        <f>+"4-2 COMPOSICIÓN DE LAS INVERSIONES DEL FONDO MUTUO CORTO PLAZO DÓLARES AMERICANOS CORRESPONDIENTE AL "&amp;UPPER(TEXT(indice!O3,"DD \D\E MMMM \D\E AAAA"))</f>
        <v>4-2 COMPOSICIÓN DE LAS INVERSIONES DEL FONDO MUTUO CORTO PLAZO DÓLARES AMERICANOS CORRESPONDIENTE AL 30 DE SEPTIEMBRE DE 2021</v>
      </c>
      <c r="B2" s="356"/>
      <c r="C2" s="356"/>
      <c r="D2" s="356"/>
      <c r="E2" s="356"/>
      <c r="F2" s="356"/>
      <c r="G2" s="356"/>
      <c r="H2" s="356"/>
      <c r="I2" s="356"/>
      <c r="J2" s="285"/>
      <c r="K2" s="285"/>
      <c r="L2" s="285"/>
      <c r="M2" s="285"/>
      <c r="N2" s="285"/>
      <c r="O2" s="285"/>
    </row>
    <row r="3" spans="1:15" ht="56.25">
      <c r="A3" s="184" t="s">
        <v>156</v>
      </c>
      <c r="B3" s="184" t="s">
        <v>157</v>
      </c>
      <c r="C3" s="184" t="s">
        <v>165</v>
      </c>
      <c r="D3" s="184" t="s">
        <v>166</v>
      </c>
      <c r="E3" s="270" t="s">
        <v>167</v>
      </c>
      <c r="F3" s="184" t="s">
        <v>158</v>
      </c>
      <c r="G3" s="184" t="s">
        <v>168</v>
      </c>
      <c r="H3" s="184" t="s">
        <v>169</v>
      </c>
      <c r="I3" s="184" t="s">
        <v>170</v>
      </c>
      <c r="J3" s="184" t="s">
        <v>171</v>
      </c>
      <c r="K3" s="184" t="s">
        <v>172</v>
      </c>
      <c r="L3" s="184" t="s">
        <v>173</v>
      </c>
      <c r="M3" s="184" t="s">
        <v>174</v>
      </c>
      <c r="N3" s="184" t="s">
        <v>175</v>
      </c>
      <c r="O3" s="184" t="s">
        <v>176</v>
      </c>
    </row>
    <row r="4" spans="1:15">
      <c r="A4" s="271" t="s">
        <v>183</v>
      </c>
      <c r="B4" s="271" t="s">
        <v>184</v>
      </c>
      <c r="C4" s="271" t="s">
        <v>179</v>
      </c>
      <c r="D4" s="271" t="s">
        <v>180</v>
      </c>
      <c r="E4" s="271" t="s">
        <v>185</v>
      </c>
      <c r="F4" s="271" t="s">
        <v>186</v>
      </c>
      <c r="G4" s="271" t="s">
        <v>181</v>
      </c>
      <c r="H4" s="396">
        <v>88587.150560999798</v>
      </c>
      <c r="I4" s="396">
        <v>75851.623974861097</v>
      </c>
      <c r="J4" s="396">
        <v>85422.696529753404</v>
      </c>
      <c r="K4" s="396">
        <v>88587.150560999798</v>
      </c>
      <c r="L4" s="396">
        <v>6.75</v>
      </c>
      <c r="M4" s="272" t="s">
        <v>182</v>
      </c>
      <c r="N4" s="397">
        <f>+J4/$C$172</f>
        <v>3.1834009501981028E-3</v>
      </c>
      <c r="O4" s="397">
        <f>+SUMIFS(N4:$N$171,B4:B4:$B$171,B4)</f>
        <v>3.3827979618027477E-2</v>
      </c>
    </row>
    <row r="5" spans="1:15">
      <c r="A5" s="271" t="s">
        <v>183</v>
      </c>
      <c r="B5" s="271" t="s">
        <v>184</v>
      </c>
      <c r="C5" s="271" t="s">
        <v>179</v>
      </c>
      <c r="D5" s="271" t="s">
        <v>180</v>
      </c>
      <c r="E5" s="271" t="s">
        <v>187</v>
      </c>
      <c r="F5" s="271" t="s">
        <v>186</v>
      </c>
      <c r="G5" s="271" t="s">
        <v>181</v>
      </c>
      <c r="H5" s="396">
        <v>36288.712312000003</v>
      </c>
      <c r="I5" s="396">
        <v>30874.0782752337</v>
      </c>
      <c r="J5" s="396">
        <v>34992.4261815559</v>
      </c>
      <c r="K5" s="396">
        <v>36288.712312000003</v>
      </c>
      <c r="L5" s="396">
        <v>6.75</v>
      </c>
      <c r="M5" s="272" t="s">
        <v>182</v>
      </c>
      <c r="N5" s="397">
        <f>+J5/$C$172</f>
        <v>1.3040436240186154E-3</v>
      </c>
      <c r="O5" s="397">
        <f>+SUMIFS(N5:$N$171,B5:B5:$B$171,B5)</f>
        <v>3.0644578667829377E-2</v>
      </c>
    </row>
    <row r="6" spans="1:15">
      <c r="A6" s="271" t="s">
        <v>183</v>
      </c>
      <c r="B6" s="271" t="s">
        <v>184</v>
      </c>
      <c r="C6" s="271" t="s">
        <v>179</v>
      </c>
      <c r="D6" s="271" t="s">
        <v>180</v>
      </c>
      <c r="E6" s="271" t="s">
        <v>188</v>
      </c>
      <c r="F6" s="271" t="s">
        <v>186</v>
      </c>
      <c r="G6" s="271" t="s">
        <v>181</v>
      </c>
      <c r="H6" s="396">
        <v>173972.35592099899</v>
      </c>
      <c r="I6" s="396">
        <v>148550.856685134</v>
      </c>
      <c r="J6" s="396">
        <v>167756.18899254801</v>
      </c>
      <c r="K6" s="396">
        <v>173972.35592099899</v>
      </c>
      <c r="L6" s="396">
        <v>6.75</v>
      </c>
      <c r="M6" s="272" t="s">
        <v>182</v>
      </c>
      <c r="N6" s="397">
        <f>+J6/$C$172</f>
        <v>6.251678220605939E-3</v>
      </c>
      <c r="O6" s="397">
        <f>+SUMIFS(N6:$N$171,B6:B6:$B$171,B6)</f>
        <v>2.9340535043810765E-2</v>
      </c>
    </row>
    <row r="7" spans="1:15">
      <c r="A7" s="271" t="s">
        <v>183</v>
      </c>
      <c r="B7" s="271" t="s">
        <v>184</v>
      </c>
      <c r="C7" s="271" t="s">
        <v>179</v>
      </c>
      <c r="D7" s="271" t="s">
        <v>180</v>
      </c>
      <c r="E7" s="271" t="s">
        <v>198</v>
      </c>
      <c r="F7" s="271" t="s">
        <v>199</v>
      </c>
      <c r="G7" s="271" t="s">
        <v>181</v>
      </c>
      <c r="H7" s="396">
        <v>22004.493139999999</v>
      </c>
      <c r="I7" s="396">
        <v>18571.848695108001</v>
      </c>
      <c r="J7" s="396">
        <v>20911.628252831099</v>
      </c>
      <c r="K7" s="396">
        <v>22004.493139999999</v>
      </c>
      <c r="L7" s="396">
        <v>6.7</v>
      </c>
      <c r="M7" s="272" t="s">
        <v>182</v>
      </c>
      <c r="N7" s="397">
        <f>+J7/$C$172</f>
        <v>7.7930222241421655E-4</v>
      </c>
      <c r="O7" s="397">
        <f>+SUMIFS(N7:$N$171,B7:B7:$B$171,B7)</f>
        <v>2.3088856823204822E-2</v>
      </c>
    </row>
    <row r="8" spans="1:15">
      <c r="A8" s="271" t="s">
        <v>183</v>
      </c>
      <c r="B8" s="271" t="s">
        <v>184</v>
      </c>
      <c r="C8" s="271" t="s">
        <v>179</v>
      </c>
      <c r="D8" s="271" t="s">
        <v>180</v>
      </c>
      <c r="E8" s="271" t="s">
        <v>209</v>
      </c>
      <c r="F8" s="271" t="s">
        <v>199</v>
      </c>
      <c r="G8" s="271" t="s">
        <v>181</v>
      </c>
      <c r="H8" s="396">
        <v>49510.109564999999</v>
      </c>
      <c r="I8" s="396">
        <v>42058.546748235902</v>
      </c>
      <c r="J8" s="396">
        <v>46925.535886809397</v>
      </c>
      <c r="K8" s="396">
        <v>49510.109564999999</v>
      </c>
      <c r="L8" s="396">
        <v>6.7</v>
      </c>
      <c r="M8" s="272" t="s">
        <v>182</v>
      </c>
      <c r="N8" s="397">
        <f>+J8/$C$172</f>
        <v>1.7487483022570354E-3</v>
      </c>
      <c r="O8" s="397">
        <f>+SUMIFS(N8:$N$171,B8:B8:$B$171,B8)</f>
        <v>2.2309554600790607E-2</v>
      </c>
    </row>
    <row r="9" spans="1:15">
      <c r="A9" s="271" t="s">
        <v>183</v>
      </c>
      <c r="B9" s="271" t="s">
        <v>184</v>
      </c>
      <c r="C9" s="271" t="s">
        <v>179</v>
      </c>
      <c r="D9" s="271" t="s">
        <v>180</v>
      </c>
      <c r="E9" s="271" t="s">
        <v>209</v>
      </c>
      <c r="F9" s="271" t="s">
        <v>186</v>
      </c>
      <c r="G9" s="271" t="s">
        <v>181</v>
      </c>
      <c r="H9" s="396">
        <v>127139.876682</v>
      </c>
      <c r="I9" s="396">
        <v>113394.183483724</v>
      </c>
      <c r="J9" s="396">
        <v>126523.084600006</v>
      </c>
      <c r="K9" s="396">
        <v>127139.876682</v>
      </c>
      <c r="L9" s="396">
        <v>6.75</v>
      </c>
      <c r="M9" s="272" t="s">
        <v>182</v>
      </c>
      <c r="N9" s="397">
        <f>+J9/$C$172</f>
        <v>4.7150666520737235E-3</v>
      </c>
      <c r="O9" s="397">
        <f>+SUMIFS(N9:$N$171,B9:B9:$B$171,B9)</f>
        <v>2.0560806298533574E-2</v>
      </c>
    </row>
    <row r="10" spans="1:15">
      <c r="A10" s="271" t="s">
        <v>183</v>
      </c>
      <c r="B10" s="271" t="s">
        <v>184</v>
      </c>
      <c r="C10" s="271" t="s">
        <v>179</v>
      </c>
      <c r="D10" s="271" t="s">
        <v>180</v>
      </c>
      <c r="E10" s="271" t="s">
        <v>214</v>
      </c>
      <c r="F10" s="271" t="s">
        <v>186</v>
      </c>
      <c r="G10" s="271" t="s">
        <v>181</v>
      </c>
      <c r="H10" s="396">
        <v>51682.876700000001</v>
      </c>
      <c r="I10" s="396">
        <v>46767.931150924203</v>
      </c>
      <c r="J10" s="396">
        <v>51457.183754381498</v>
      </c>
      <c r="K10" s="396">
        <v>51682.876700000001</v>
      </c>
      <c r="L10" s="396">
        <v>6.75</v>
      </c>
      <c r="M10" s="272" t="s">
        <v>182</v>
      </c>
      <c r="N10" s="397">
        <f>+J10/$C$172</f>
        <v>1.9176267469051451E-3</v>
      </c>
      <c r="O10" s="397">
        <f>+SUMIFS(N10:$N$171,B10:B10:$B$171,B10)</f>
        <v>1.5845739646459845E-2</v>
      </c>
    </row>
    <row r="11" spans="1:15">
      <c r="A11" s="271" t="s">
        <v>183</v>
      </c>
      <c r="B11" s="271" t="s">
        <v>184</v>
      </c>
      <c r="C11" s="271" t="s">
        <v>179</v>
      </c>
      <c r="D11" s="271" t="s">
        <v>180</v>
      </c>
      <c r="E11" s="271" t="s">
        <v>215</v>
      </c>
      <c r="F11" s="271" t="s">
        <v>186</v>
      </c>
      <c r="G11" s="271" t="s">
        <v>181</v>
      </c>
      <c r="H11" s="396">
        <v>1033.6575339999999</v>
      </c>
      <c r="I11" s="396">
        <v>935.53553868520305</v>
      </c>
      <c r="J11" s="396">
        <v>1029.1467236984099</v>
      </c>
      <c r="K11" s="396">
        <v>1033.6575339999999</v>
      </c>
      <c r="L11" s="396">
        <v>6.75</v>
      </c>
      <c r="M11" s="272" t="s">
        <v>182</v>
      </c>
      <c r="N11" s="397">
        <f>+J11/$C$172</f>
        <v>3.8352648549014848E-5</v>
      </c>
      <c r="O11" s="397">
        <f>+SUMIFS(N11:$N$171,B11:B11:$B$171,B11)</f>
        <v>1.3928112899554701E-2</v>
      </c>
    </row>
    <row r="12" spans="1:15">
      <c r="A12" s="271" t="s">
        <v>183</v>
      </c>
      <c r="B12" s="271" t="s">
        <v>184</v>
      </c>
      <c r="C12" s="271" t="s">
        <v>179</v>
      </c>
      <c r="D12" s="271" t="s">
        <v>180</v>
      </c>
      <c r="E12" s="271" t="s">
        <v>215</v>
      </c>
      <c r="F12" s="271" t="s">
        <v>199</v>
      </c>
      <c r="G12" s="271" t="s">
        <v>181</v>
      </c>
      <c r="H12" s="396">
        <v>2200.449314</v>
      </c>
      <c r="I12" s="396">
        <v>1905.84795902151</v>
      </c>
      <c r="J12" s="396">
        <v>2096.72000184949</v>
      </c>
      <c r="K12" s="396">
        <v>2200.449314</v>
      </c>
      <c r="L12" s="396">
        <v>6.7</v>
      </c>
      <c r="M12" s="272" t="s">
        <v>182</v>
      </c>
      <c r="N12" s="397">
        <f>+J12/$C$172</f>
        <v>7.8137318503662356E-5</v>
      </c>
      <c r="O12" s="397">
        <f>+SUMIFS(N12:$N$171,B12:B12:$B$171,B12)</f>
        <v>1.3889760251005686E-2</v>
      </c>
    </row>
    <row r="13" spans="1:15">
      <c r="A13" s="271" t="s">
        <v>177</v>
      </c>
      <c r="B13" s="271" t="s">
        <v>204</v>
      </c>
      <c r="C13" s="271" t="s">
        <v>179</v>
      </c>
      <c r="D13" s="271" t="s">
        <v>180</v>
      </c>
      <c r="E13" s="271" t="s">
        <v>196</v>
      </c>
      <c r="F13" s="271" t="s">
        <v>219</v>
      </c>
      <c r="G13" s="271" t="s">
        <v>181</v>
      </c>
      <c r="H13" s="396">
        <v>236328.78</v>
      </c>
      <c r="I13" s="396">
        <v>177830.14829531201</v>
      </c>
      <c r="J13" s="396">
        <v>201409.93670483099</v>
      </c>
      <c r="K13" s="396">
        <v>236328.78</v>
      </c>
      <c r="L13" s="396">
        <v>6</v>
      </c>
      <c r="M13" s="272" t="s">
        <v>182</v>
      </c>
      <c r="N13" s="397">
        <f>+J13/$C$172</f>
        <v>7.5058340456646043E-3</v>
      </c>
      <c r="O13" s="397">
        <f>+SUMIFS(N13:$N$171,B13:B13:$B$171,B13)</f>
        <v>5.8470889825438861E-2</v>
      </c>
    </row>
    <row r="14" spans="1:15">
      <c r="A14" s="271" t="s">
        <v>177</v>
      </c>
      <c r="B14" s="271" t="s">
        <v>248</v>
      </c>
      <c r="C14" s="271" t="s">
        <v>193</v>
      </c>
      <c r="D14" s="271" t="s">
        <v>180</v>
      </c>
      <c r="E14" s="271" t="s">
        <v>249</v>
      </c>
      <c r="F14" s="271" t="s">
        <v>251</v>
      </c>
      <c r="G14" s="271" t="s">
        <v>181</v>
      </c>
      <c r="H14" s="396">
        <v>27074.67</v>
      </c>
      <c r="I14" s="396">
        <v>22390.6158133317</v>
      </c>
      <c r="J14" s="396">
        <v>25342.093407575499</v>
      </c>
      <c r="K14" s="396">
        <v>27074.67</v>
      </c>
      <c r="L14" s="396">
        <v>6.5</v>
      </c>
      <c r="M14" s="272" t="s">
        <v>182</v>
      </c>
      <c r="N14" s="397">
        <f>+J14/$C$172</f>
        <v>9.4440994619720902E-4</v>
      </c>
      <c r="O14" s="397">
        <f>+SUMIFS(N14:$N$171,B14:B14:$B$171,B14)</f>
        <v>4.5028056869586545E-2</v>
      </c>
    </row>
    <row r="15" spans="1:15">
      <c r="A15" s="271" t="s">
        <v>177</v>
      </c>
      <c r="B15" s="271" t="s">
        <v>248</v>
      </c>
      <c r="C15" s="271" t="s">
        <v>193</v>
      </c>
      <c r="D15" s="271" t="s">
        <v>180</v>
      </c>
      <c r="E15" s="271" t="s">
        <v>249</v>
      </c>
      <c r="F15" s="271" t="s">
        <v>251</v>
      </c>
      <c r="G15" s="271" t="s">
        <v>181</v>
      </c>
      <c r="H15" s="396">
        <v>43184.92</v>
      </c>
      <c r="I15" s="396">
        <v>35969.8459543508</v>
      </c>
      <c r="J15" s="396">
        <v>40519.4416634437</v>
      </c>
      <c r="K15" s="396">
        <v>43184.92</v>
      </c>
      <c r="L15" s="396">
        <v>6.25</v>
      </c>
      <c r="M15" s="272" t="s">
        <v>182</v>
      </c>
      <c r="N15" s="397">
        <f>+J15/$C$172</f>
        <v>1.5100158896058165E-3</v>
      </c>
      <c r="O15" s="397">
        <f>+SUMIFS(N15:$N$171,B15:B15:$B$171,B15)</f>
        <v>4.4083646923389334E-2</v>
      </c>
    </row>
    <row r="16" spans="1:15">
      <c r="A16" s="271" t="s">
        <v>177</v>
      </c>
      <c r="B16" s="271" t="s">
        <v>248</v>
      </c>
      <c r="C16" s="271" t="s">
        <v>193</v>
      </c>
      <c r="D16" s="271" t="s">
        <v>180</v>
      </c>
      <c r="E16" s="271" t="s">
        <v>255</v>
      </c>
      <c r="F16" s="271" t="s">
        <v>251</v>
      </c>
      <c r="G16" s="271" t="s">
        <v>181</v>
      </c>
      <c r="H16" s="396">
        <v>54149.34</v>
      </c>
      <c r="I16" s="396">
        <v>44940.629558168897</v>
      </c>
      <c r="J16" s="396">
        <v>50684.552567744802</v>
      </c>
      <c r="K16" s="396">
        <v>54149.34</v>
      </c>
      <c r="L16" s="396">
        <v>6.5</v>
      </c>
      <c r="M16" s="272" t="s">
        <v>182</v>
      </c>
      <c r="N16" s="397">
        <f>+J16/$C$172</f>
        <v>1.8888335226964566E-3</v>
      </c>
      <c r="O16" s="397">
        <f>+SUMIFS(N16:$N$171,B16:B16:$B$171,B16)</f>
        <v>4.2573631033783525E-2</v>
      </c>
    </row>
    <row r="17" spans="1:15">
      <c r="A17" s="271" t="s">
        <v>177</v>
      </c>
      <c r="B17" s="271" t="s">
        <v>191</v>
      </c>
      <c r="C17" s="271" t="s">
        <v>179</v>
      </c>
      <c r="D17" s="271" t="s">
        <v>180</v>
      </c>
      <c r="E17" s="271" t="s">
        <v>256</v>
      </c>
      <c r="F17" s="271" t="s">
        <v>257</v>
      </c>
      <c r="G17" s="271" t="s">
        <v>181</v>
      </c>
      <c r="H17" s="396">
        <v>79489.8</v>
      </c>
      <c r="I17" s="396">
        <v>68030.352499867993</v>
      </c>
      <c r="J17" s="396">
        <v>75351.698920312105</v>
      </c>
      <c r="K17" s="396">
        <v>79489.8</v>
      </c>
      <c r="L17" s="396">
        <v>5.75</v>
      </c>
      <c r="M17" s="272" t="s">
        <v>182</v>
      </c>
      <c r="N17" s="397">
        <f>+J17/$C$172</f>
        <v>2.8080905858364311E-3</v>
      </c>
      <c r="O17" s="397">
        <f>+SUMIFS(N17:$N$171,B17:B17:$B$171,B17)</f>
        <v>1.3609031289863053E-2</v>
      </c>
    </row>
    <row r="18" spans="1:15">
      <c r="A18" s="271" t="s">
        <v>195</v>
      </c>
      <c r="B18" s="271" t="s">
        <v>190</v>
      </c>
      <c r="C18" s="271" t="s">
        <v>179</v>
      </c>
      <c r="D18" s="271" t="s">
        <v>180</v>
      </c>
      <c r="E18" s="271" t="s">
        <v>261</v>
      </c>
      <c r="F18" s="271" t="s">
        <v>197</v>
      </c>
      <c r="G18" s="271" t="s">
        <v>181</v>
      </c>
      <c r="H18" s="396">
        <v>218324.6574</v>
      </c>
      <c r="I18" s="396">
        <v>185264.27576106699</v>
      </c>
      <c r="J18" s="396">
        <v>202807.963186337</v>
      </c>
      <c r="K18" s="396">
        <v>218324.6574</v>
      </c>
      <c r="L18" s="396">
        <v>5.25</v>
      </c>
      <c r="M18" s="272" t="s">
        <v>182</v>
      </c>
      <c r="N18" s="397">
        <f>+J18/$C$172</f>
        <v>7.5579335345642342E-3</v>
      </c>
      <c r="O18" s="397">
        <f>+SUMIFS(N18:$N$171,B18:B18:$B$171,B18)</f>
        <v>0.10697296022912306</v>
      </c>
    </row>
    <row r="19" spans="1:15">
      <c r="A19" s="271" t="s">
        <v>177</v>
      </c>
      <c r="B19" s="271" t="s">
        <v>204</v>
      </c>
      <c r="C19" s="271" t="s">
        <v>179</v>
      </c>
      <c r="D19" s="271" t="s">
        <v>180</v>
      </c>
      <c r="E19" s="271" t="s">
        <v>262</v>
      </c>
      <c r="F19" s="271" t="s">
        <v>263</v>
      </c>
      <c r="G19" s="271" t="s">
        <v>181</v>
      </c>
      <c r="H19" s="396">
        <v>101520.52</v>
      </c>
      <c r="I19" s="396">
        <v>91780.228429772207</v>
      </c>
      <c r="J19" s="396">
        <v>100465.15566939399</v>
      </c>
      <c r="K19" s="396">
        <v>101520.52</v>
      </c>
      <c r="L19" s="396">
        <v>5</v>
      </c>
      <c r="M19" s="272" t="s">
        <v>182</v>
      </c>
      <c r="N19" s="397">
        <f>+J19/$C$172</f>
        <v>3.7439800546257983E-3</v>
      </c>
      <c r="O19" s="397">
        <f>+SUMIFS(N19:$N$171,B19:B19:$B$171,B19)</f>
        <v>5.096505577977424E-2</v>
      </c>
    </row>
    <row r="20" spans="1:15">
      <c r="A20" s="271" t="s">
        <v>177</v>
      </c>
      <c r="B20" s="271" t="s">
        <v>206</v>
      </c>
      <c r="C20" s="271" t="s">
        <v>193</v>
      </c>
      <c r="D20" s="271" t="s">
        <v>180</v>
      </c>
      <c r="E20" s="271" t="s">
        <v>265</v>
      </c>
      <c r="F20" s="271" t="s">
        <v>267</v>
      </c>
      <c r="G20" s="271" t="s">
        <v>181</v>
      </c>
      <c r="H20" s="396">
        <v>101726.16</v>
      </c>
      <c r="I20" s="396">
        <v>92055.405995979207</v>
      </c>
      <c r="J20" s="396">
        <v>101398.407167171</v>
      </c>
      <c r="K20" s="396">
        <v>101726.16</v>
      </c>
      <c r="L20" s="396">
        <v>6</v>
      </c>
      <c r="M20" s="272" t="s">
        <v>182</v>
      </c>
      <c r="N20" s="397">
        <f>+J20/$C$172</f>
        <v>3.778759028194753E-3</v>
      </c>
      <c r="O20" s="397">
        <f>+SUMIFS(N20:$N$171,B20:B20:$B$171,B20)</f>
        <v>4.2312942419518995E-2</v>
      </c>
    </row>
    <row r="21" spans="1:15">
      <c r="A21" s="271" t="s">
        <v>195</v>
      </c>
      <c r="B21" s="271" t="s">
        <v>178</v>
      </c>
      <c r="C21" s="271" t="s">
        <v>179</v>
      </c>
      <c r="D21" s="271" t="s">
        <v>180</v>
      </c>
      <c r="E21" s="271" t="s">
        <v>201</v>
      </c>
      <c r="F21" s="271" t="s">
        <v>271</v>
      </c>
      <c r="G21" s="271" t="s">
        <v>181</v>
      </c>
      <c r="H21" s="396">
        <v>52886.267075000003</v>
      </c>
      <c r="I21" s="396">
        <v>43299.601033507497</v>
      </c>
      <c r="J21" s="396">
        <v>47608.987038357198</v>
      </c>
      <c r="K21" s="396">
        <v>52886.267075000003</v>
      </c>
      <c r="L21" s="396">
        <v>5.75</v>
      </c>
      <c r="M21" s="272" t="s">
        <v>182</v>
      </c>
      <c r="N21" s="397">
        <f>+J21/$C$172</f>
        <v>1.7742181028327342E-3</v>
      </c>
      <c r="O21" s="397">
        <f>+SUMIFS(N21:$N$171,B21:B21:$B$171,B21)</f>
        <v>7.2714927328046131E-2</v>
      </c>
    </row>
    <row r="22" spans="1:15">
      <c r="A22" s="271" t="s">
        <v>195</v>
      </c>
      <c r="B22" s="271" t="s">
        <v>178</v>
      </c>
      <c r="C22" s="271" t="s">
        <v>179</v>
      </c>
      <c r="D22" s="271" t="s">
        <v>180</v>
      </c>
      <c r="E22" s="271" t="s">
        <v>269</v>
      </c>
      <c r="F22" s="271" t="s">
        <v>271</v>
      </c>
      <c r="G22" s="271" t="s">
        <v>181</v>
      </c>
      <c r="H22" s="396">
        <v>222.12326899999999</v>
      </c>
      <c r="I22" s="396">
        <v>202.74906184863801</v>
      </c>
      <c r="J22" s="396">
        <v>222.12326899999999</v>
      </c>
      <c r="K22" s="396">
        <v>222.12326899999999</v>
      </c>
      <c r="L22" s="396">
        <v>5.75</v>
      </c>
      <c r="M22" s="272" t="s">
        <v>182</v>
      </c>
      <c r="N22" s="397">
        <f>+J22/$C$172</f>
        <v>8.2777464809884294E-6</v>
      </c>
      <c r="O22" s="397">
        <f>+SUMIFS(N22:$N$171,B22:B22:$B$171,B22)</f>
        <v>7.0940709225213394E-2</v>
      </c>
    </row>
    <row r="23" spans="1:15">
      <c r="A23" s="271" t="s">
        <v>195</v>
      </c>
      <c r="B23" s="271" t="s">
        <v>178</v>
      </c>
      <c r="C23" s="271" t="s">
        <v>179</v>
      </c>
      <c r="D23" s="271" t="s">
        <v>180</v>
      </c>
      <c r="E23" s="271" t="s">
        <v>272</v>
      </c>
      <c r="F23" s="271" t="s">
        <v>271</v>
      </c>
      <c r="G23" s="271" t="s">
        <v>181</v>
      </c>
      <c r="H23" s="396">
        <v>27119.178048000002</v>
      </c>
      <c r="I23" s="396">
        <v>22201.521450937598</v>
      </c>
      <c r="J23" s="396">
        <v>24353.4281082737</v>
      </c>
      <c r="K23" s="396">
        <v>27119.178048000002</v>
      </c>
      <c r="L23" s="396">
        <v>5.75</v>
      </c>
      <c r="M23" s="272" t="s">
        <v>182</v>
      </c>
      <c r="N23" s="397">
        <f>+J23/$C$172</f>
        <v>9.075658967690924E-4</v>
      </c>
      <c r="O23" s="397">
        <f>+SUMIFS(N23:$N$171,B23:B23:$B$171,B23)</f>
        <v>7.0932431478732405E-2</v>
      </c>
    </row>
    <row r="24" spans="1:15">
      <c r="A24" s="271" t="s">
        <v>195</v>
      </c>
      <c r="B24" s="271" t="s">
        <v>178</v>
      </c>
      <c r="C24" s="271" t="s">
        <v>179</v>
      </c>
      <c r="D24" s="271" t="s">
        <v>180</v>
      </c>
      <c r="E24" s="271" t="s">
        <v>297</v>
      </c>
      <c r="F24" s="271" t="s">
        <v>271</v>
      </c>
      <c r="G24" s="271" t="s">
        <v>181</v>
      </c>
      <c r="H24" s="396">
        <v>11252.39725</v>
      </c>
      <c r="I24" s="396">
        <v>9288.58393509292</v>
      </c>
      <c r="J24" s="396">
        <v>10129.5787637577</v>
      </c>
      <c r="K24" s="396">
        <v>11252.39725</v>
      </c>
      <c r="L24" s="396">
        <v>5.75</v>
      </c>
      <c r="M24" s="272" t="s">
        <v>182</v>
      </c>
      <c r="N24" s="397">
        <f>+J24/$C$172</f>
        <v>3.7749347622643905E-4</v>
      </c>
      <c r="O24" s="397">
        <f>+SUMIFS(N24:$N$171,B24:B24:$B$171,B24)</f>
        <v>7.0024865581963316E-2</v>
      </c>
    </row>
    <row r="25" spans="1:15">
      <c r="A25" s="271" t="s">
        <v>195</v>
      </c>
      <c r="B25" s="271" t="s">
        <v>178</v>
      </c>
      <c r="C25" s="271" t="s">
        <v>179</v>
      </c>
      <c r="D25" s="271" t="s">
        <v>180</v>
      </c>
      <c r="E25" s="271" t="s">
        <v>272</v>
      </c>
      <c r="F25" s="271" t="s">
        <v>271</v>
      </c>
      <c r="G25" s="271" t="s">
        <v>181</v>
      </c>
      <c r="H25" s="396">
        <v>47.260269999999998</v>
      </c>
      <c r="I25" s="396">
        <v>43.192502447915402</v>
      </c>
      <c r="J25" s="396">
        <v>47.260269999999998</v>
      </c>
      <c r="K25" s="396">
        <v>47.260269999999998</v>
      </c>
      <c r="L25" s="396">
        <v>5.75</v>
      </c>
      <c r="M25" s="272" t="s">
        <v>182</v>
      </c>
      <c r="N25" s="397">
        <f>+J25/$C$172</f>
        <v>1.7612226555294531E-6</v>
      </c>
      <c r="O25" s="397">
        <f>+SUMIFS(N25:$N$171,B25:B25:$B$171,B25)</f>
        <v>6.9647372105736877E-2</v>
      </c>
    </row>
    <row r="26" spans="1:15">
      <c r="A26" s="271" t="s">
        <v>177</v>
      </c>
      <c r="B26" s="271" t="s">
        <v>254</v>
      </c>
      <c r="C26" s="271" t="s">
        <v>193</v>
      </c>
      <c r="D26" s="271" t="s">
        <v>180</v>
      </c>
      <c r="E26" s="271" t="s">
        <v>274</v>
      </c>
      <c r="F26" s="271" t="s">
        <v>275</v>
      </c>
      <c r="G26" s="271" t="s">
        <v>181</v>
      </c>
      <c r="H26" s="396">
        <v>30908.91</v>
      </c>
      <c r="I26" s="396">
        <v>28059.5622906401</v>
      </c>
      <c r="J26" s="396">
        <v>30426.624720360302</v>
      </c>
      <c r="K26" s="396">
        <v>30908.91</v>
      </c>
      <c r="L26" s="396">
        <v>6.25</v>
      </c>
      <c r="M26" s="272" t="s">
        <v>182</v>
      </c>
      <c r="N26" s="397">
        <f>+J26/$C$172</f>
        <v>1.1338923960610271E-3</v>
      </c>
      <c r="O26" s="397">
        <f>+SUMIFS(N26:$N$171,B26:B26:$B$171,B26)</f>
        <v>4.8904333199268825E-2</v>
      </c>
    </row>
    <row r="27" spans="1:15">
      <c r="A27" s="271" t="s">
        <v>183</v>
      </c>
      <c r="B27" s="271" t="s">
        <v>184</v>
      </c>
      <c r="C27" s="271" t="s">
        <v>179</v>
      </c>
      <c r="D27" s="271" t="s">
        <v>180</v>
      </c>
      <c r="E27" s="271" t="s">
        <v>276</v>
      </c>
      <c r="F27" s="271" t="s">
        <v>186</v>
      </c>
      <c r="G27" s="271" t="s">
        <v>181</v>
      </c>
      <c r="H27" s="396">
        <v>8269.2602719999995</v>
      </c>
      <c r="I27" s="396">
        <v>7575.5196703521397</v>
      </c>
      <c r="J27" s="396">
        <v>8230.5346526948797</v>
      </c>
      <c r="K27" s="396">
        <v>8269.2602719999995</v>
      </c>
      <c r="L27" s="396">
        <v>6.75</v>
      </c>
      <c r="M27" s="272" t="s">
        <v>182</v>
      </c>
      <c r="N27" s="397">
        <f>+J27/$C$172</f>
        <v>3.0672283711977231E-4</v>
      </c>
      <c r="O27" s="397">
        <f>+SUMIFS(N27:$N$171,B27:B27:$B$171,B27)</f>
        <v>1.3811622932502023E-2</v>
      </c>
    </row>
    <row r="28" spans="1:15">
      <c r="A28" s="271" t="s">
        <v>177</v>
      </c>
      <c r="B28" s="271" t="s">
        <v>248</v>
      </c>
      <c r="C28" s="271" t="s">
        <v>193</v>
      </c>
      <c r="D28" s="271" t="s">
        <v>180</v>
      </c>
      <c r="E28" s="271" t="s">
        <v>201</v>
      </c>
      <c r="F28" s="271" t="s">
        <v>277</v>
      </c>
      <c r="G28" s="271" t="s">
        <v>181</v>
      </c>
      <c r="H28" s="396">
        <v>57569.87</v>
      </c>
      <c r="I28" s="396">
        <v>46361.955207113497</v>
      </c>
      <c r="J28" s="396">
        <v>51038.680733024703</v>
      </c>
      <c r="K28" s="396">
        <v>57569.87</v>
      </c>
      <c r="L28" s="396">
        <v>6</v>
      </c>
      <c r="M28" s="272" t="s">
        <v>182</v>
      </c>
      <c r="N28" s="397">
        <f>+J28/$C$172</f>
        <v>1.9020306235097198E-3</v>
      </c>
      <c r="O28" s="397">
        <f>+SUMIFS(N28:$N$171,B28:B28:$B$171,B28)</f>
        <v>4.0684797511087063E-2</v>
      </c>
    </row>
    <row r="29" spans="1:15">
      <c r="A29" s="271" t="s">
        <v>177</v>
      </c>
      <c r="B29" s="271" t="s">
        <v>189</v>
      </c>
      <c r="C29" s="271" t="s">
        <v>193</v>
      </c>
      <c r="D29" s="271" t="s">
        <v>180</v>
      </c>
      <c r="E29" s="271" t="s">
        <v>278</v>
      </c>
      <c r="F29" s="271" t="s">
        <v>279</v>
      </c>
      <c r="G29" s="271" t="s">
        <v>181</v>
      </c>
      <c r="H29" s="396">
        <v>57902.36</v>
      </c>
      <c r="I29" s="396">
        <v>45789.5295821377</v>
      </c>
      <c r="J29" s="396">
        <v>50676.6431105667</v>
      </c>
      <c r="K29" s="396">
        <v>57902.36</v>
      </c>
      <c r="L29" s="396">
        <v>6.25</v>
      </c>
      <c r="M29" s="272" t="s">
        <v>182</v>
      </c>
      <c r="N29" s="397">
        <f>+J29/$C$172</f>
        <v>1.8885387652781216E-3</v>
      </c>
      <c r="O29" s="397">
        <f>+SUMIFS(N29:$N$171,B29:B29:$B$171,B29)</f>
        <v>6.8602683579445045E-2</v>
      </c>
    </row>
    <row r="30" spans="1:15">
      <c r="A30" s="271" t="s">
        <v>177</v>
      </c>
      <c r="B30" s="271" t="s">
        <v>248</v>
      </c>
      <c r="C30" s="271" t="s">
        <v>193</v>
      </c>
      <c r="D30" s="271" t="s">
        <v>180</v>
      </c>
      <c r="E30" s="271" t="s">
        <v>202</v>
      </c>
      <c r="F30" s="271" t="s">
        <v>251</v>
      </c>
      <c r="G30" s="271" t="s">
        <v>181</v>
      </c>
      <c r="H30" s="396">
        <v>54149.34</v>
      </c>
      <c r="I30" s="396">
        <v>46385.488959542003</v>
      </c>
      <c r="J30" s="396">
        <v>51007.514809903398</v>
      </c>
      <c r="K30" s="396">
        <v>54149.34</v>
      </c>
      <c r="L30" s="396">
        <v>6.5</v>
      </c>
      <c r="M30" s="272" t="s">
        <v>182</v>
      </c>
      <c r="N30" s="397">
        <f>+J30/$C$172</f>
        <v>1.9008691800841589E-3</v>
      </c>
      <c r="O30" s="397">
        <f>+SUMIFS(N30:$N$171,B30:B30:$B$171,B30)</f>
        <v>3.8782766887577348E-2</v>
      </c>
    </row>
    <row r="31" spans="1:15">
      <c r="A31" s="271" t="s">
        <v>195</v>
      </c>
      <c r="B31" s="271" t="s">
        <v>178</v>
      </c>
      <c r="C31" s="271" t="s">
        <v>179</v>
      </c>
      <c r="D31" s="271" t="s">
        <v>180</v>
      </c>
      <c r="E31" s="271" t="s">
        <v>280</v>
      </c>
      <c r="F31" s="271" t="s">
        <v>281</v>
      </c>
      <c r="G31" s="271" t="s">
        <v>181</v>
      </c>
      <c r="H31" s="396">
        <v>7140.1643759999997</v>
      </c>
      <c r="I31" s="396">
        <v>5634.2105803556597</v>
      </c>
      <c r="J31" s="396">
        <v>6116.8295643460096</v>
      </c>
      <c r="K31" s="396">
        <v>7140.1643759999997</v>
      </c>
      <c r="L31" s="396">
        <v>6</v>
      </c>
      <c r="M31" s="272" t="s">
        <v>182</v>
      </c>
      <c r="N31" s="397">
        <f>+J31/$C$172</f>
        <v>2.2795254467946431E-4</v>
      </c>
      <c r="O31" s="397">
        <f>+SUMIFS(N31:$N$171,B31:B31:$B$171,B31)</f>
        <v>6.9645610883081355E-2</v>
      </c>
    </row>
    <row r="32" spans="1:15">
      <c r="A32" s="271" t="s">
        <v>195</v>
      </c>
      <c r="B32" s="271" t="s">
        <v>178</v>
      </c>
      <c r="C32" s="271" t="s">
        <v>179</v>
      </c>
      <c r="D32" s="271" t="s">
        <v>180</v>
      </c>
      <c r="E32" s="271" t="s">
        <v>202</v>
      </c>
      <c r="F32" s="271" t="s">
        <v>281</v>
      </c>
      <c r="G32" s="271" t="s">
        <v>181</v>
      </c>
      <c r="H32" s="396">
        <v>29.589041999999999</v>
      </c>
      <c r="I32" s="396">
        <v>27.131705340749001</v>
      </c>
      <c r="J32" s="396">
        <v>29.589041999999999</v>
      </c>
      <c r="K32" s="396">
        <v>29.589041999999999</v>
      </c>
      <c r="L32" s="396">
        <v>6</v>
      </c>
      <c r="M32" s="272" t="s">
        <v>182</v>
      </c>
      <c r="N32" s="397">
        <f>+J32/$C$172</f>
        <v>1.1026786585394566E-6</v>
      </c>
      <c r="O32" s="397">
        <f>+SUMIFS(N32:$N$171,B32:B32:$B$171,B32)</f>
        <v>6.9417658338401883E-2</v>
      </c>
    </row>
    <row r="33" spans="1:15">
      <c r="A33" s="271" t="s">
        <v>195</v>
      </c>
      <c r="B33" s="271" t="s">
        <v>178</v>
      </c>
      <c r="C33" s="271" t="s">
        <v>179</v>
      </c>
      <c r="D33" s="271" t="s">
        <v>180</v>
      </c>
      <c r="E33" s="271" t="s">
        <v>285</v>
      </c>
      <c r="F33" s="271" t="s">
        <v>271</v>
      </c>
      <c r="G33" s="271" t="s">
        <v>181</v>
      </c>
      <c r="H33" s="396">
        <v>197744.00659999999</v>
      </c>
      <c r="I33" s="396">
        <v>167957.30813420599</v>
      </c>
      <c r="J33" s="396">
        <v>180195.27876670699</v>
      </c>
      <c r="K33" s="396">
        <v>197744.00659999999</v>
      </c>
      <c r="L33" s="396">
        <v>5.75</v>
      </c>
      <c r="M33" s="272" t="s">
        <v>182</v>
      </c>
      <c r="N33" s="397">
        <f>+J33/$C$172</f>
        <v>6.7152389815667533E-3</v>
      </c>
      <c r="O33" s="397">
        <f>+SUMIFS(N33:$N$171,B33:B33:$B$171,B33)</f>
        <v>6.9416555659743348E-2</v>
      </c>
    </row>
    <row r="34" spans="1:15">
      <c r="A34" s="271" t="s">
        <v>177</v>
      </c>
      <c r="B34" s="271" t="s">
        <v>189</v>
      </c>
      <c r="C34" s="271" t="s">
        <v>193</v>
      </c>
      <c r="D34" s="271" t="s">
        <v>180</v>
      </c>
      <c r="E34" s="271" t="s">
        <v>285</v>
      </c>
      <c r="F34" s="271" t="s">
        <v>286</v>
      </c>
      <c r="G34" s="271" t="s">
        <v>181</v>
      </c>
      <c r="H34" s="396">
        <v>55002.43</v>
      </c>
      <c r="I34" s="396">
        <v>46988.537885674901</v>
      </c>
      <c r="J34" s="396">
        <v>51319.176182468203</v>
      </c>
      <c r="K34" s="396">
        <v>55002.43</v>
      </c>
      <c r="L34" s="396">
        <v>6.75</v>
      </c>
      <c r="M34" s="272" t="s">
        <v>182</v>
      </c>
      <c r="N34" s="397">
        <f>+J34/$C$172</f>
        <v>1.9124836941403532E-3</v>
      </c>
      <c r="O34" s="397">
        <f>+SUMIFS(N34:$N$171,B34:B34:$B$171,B34)</f>
        <v>6.6714144814166917E-2</v>
      </c>
    </row>
    <row r="35" spans="1:15">
      <c r="A35" s="271" t="s">
        <v>177</v>
      </c>
      <c r="B35" s="271" t="s">
        <v>189</v>
      </c>
      <c r="C35" s="271" t="s">
        <v>193</v>
      </c>
      <c r="D35" s="271" t="s">
        <v>180</v>
      </c>
      <c r="E35" s="271" t="s">
        <v>285</v>
      </c>
      <c r="F35" s="271" t="s">
        <v>287</v>
      </c>
      <c r="G35" s="271" t="s">
        <v>181</v>
      </c>
      <c r="H35" s="396">
        <v>56856.28</v>
      </c>
      <c r="I35" s="396">
        <v>46525.332333777798</v>
      </c>
      <c r="J35" s="396">
        <v>50850.505029476699</v>
      </c>
      <c r="K35" s="396">
        <v>56856.28</v>
      </c>
      <c r="L35" s="396">
        <v>6.5</v>
      </c>
      <c r="M35" s="272" t="s">
        <v>182</v>
      </c>
      <c r="N35" s="397">
        <f>+J35/$C$172</f>
        <v>1.8950179823989319E-3</v>
      </c>
      <c r="O35" s="397">
        <f>+SUMIFS(N35:$N$171,B35:B35:$B$171,B35)</f>
        <v>6.4801661120026555E-2</v>
      </c>
    </row>
    <row r="36" spans="1:15">
      <c r="A36" s="271" t="s">
        <v>195</v>
      </c>
      <c r="B36" s="271" t="s">
        <v>178</v>
      </c>
      <c r="C36" s="271" t="s">
        <v>179</v>
      </c>
      <c r="D36" s="271" t="s">
        <v>180</v>
      </c>
      <c r="E36" s="271" t="s">
        <v>288</v>
      </c>
      <c r="F36" s="271" t="s">
        <v>271</v>
      </c>
      <c r="G36" s="271" t="s">
        <v>181</v>
      </c>
      <c r="H36" s="396">
        <v>112996.57520000001</v>
      </c>
      <c r="I36" s="396">
        <v>96019.648168136293</v>
      </c>
      <c r="J36" s="396">
        <v>102973.778016204</v>
      </c>
      <c r="K36" s="396">
        <v>112996.57520000001</v>
      </c>
      <c r="L36" s="396">
        <v>5.75</v>
      </c>
      <c r="M36" s="272" t="s">
        <v>182</v>
      </c>
      <c r="N36" s="397">
        <f>+J36/$C$172</f>
        <v>3.8374675127247314E-3</v>
      </c>
      <c r="O36" s="397">
        <f>+SUMIFS(N36:$N$171,B36:B36:$B$171,B36)</f>
        <v>6.2701316678176591E-2</v>
      </c>
    </row>
    <row r="37" spans="1:15">
      <c r="A37" s="271" t="s">
        <v>195</v>
      </c>
      <c r="B37" s="271" t="s">
        <v>178</v>
      </c>
      <c r="C37" s="271" t="s">
        <v>179</v>
      </c>
      <c r="D37" s="271" t="s">
        <v>180</v>
      </c>
      <c r="E37" s="271" t="s">
        <v>298</v>
      </c>
      <c r="F37" s="271" t="s">
        <v>271</v>
      </c>
      <c r="G37" s="271" t="s">
        <v>181</v>
      </c>
      <c r="H37" s="396">
        <v>2250.4794499999998</v>
      </c>
      <c r="I37" s="396">
        <v>1847.1200171631899</v>
      </c>
      <c r="J37" s="396">
        <v>2000.00312713059</v>
      </c>
      <c r="K37" s="396">
        <v>2250.4794499999998</v>
      </c>
      <c r="L37" s="396">
        <v>5.75</v>
      </c>
      <c r="M37" s="272" t="s">
        <v>182</v>
      </c>
      <c r="N37" s="397">
        <f>+J37/$C$172</f>
        <v>7.4533023586876429E-5</v>
      </c>
      <c r="O37" s="397">
        <f>+SUMIFS(N37:$N$171,B37:B37:$B$171,B37)</f>
        <v>5.8863849165451863E-2</v>
      </c>
    </row>
    <row r="38" spans="1:15">
      <c r="A38" s="271" t="s">
        <v>195</v>
      </c>
      <c r="B38" s="271" t="s">
        <v>178</v>
      </c>
      <c r="C38" s="271" t="s">
        <v>179</v>
      </c>
      <c r="D38" s="271" t="s">
        <v>180</v>
      </c>
      <c r="E38" s="271" t="s">
        <v>299</v>
      </c>
      <c r="F38" s="271" t="s">
        <v>271</v>
      </c>
      <c r="G38" s="271" t="s">
        <v>181</v>
      </c>
      <c r="H38" s="396">
        <v>9.4520540000000004</v>
      </c>
      <c r="I38" s="396">
        <v>8.7295396945252897</v>
      </c>
      <c r="J38" s="396">
        <v>9.4520540000000004</v>
      </c>
      <c r="K38" s="396">
        <v>9.4520540000000004</v>
      </c>
      <c r="L38" s="396">
        <v>5.75</v>
      </c>
      <c r="M38" s="272" t="s">
        <v>182</v>
      </c>
      <c r="N38" s="397">
        <f>+J38/$C$172</f>
        <v>3.5224453110589067E-7</v>
      </c>
      <c r="O38" s="397">
        <f>+SUMIFS(N38:$N$171,B38:B38:$B$171,B38)</f>
        <v>5.8789316141864986E-2</v>
      </c>
    </row>
    <row r="39" spans="1:15">
      <c r="A39" s="271" t="s">
        <v>177</v>
      </c>
      <c r="B39" s="271" t="s">
        <v>254</v>
      </c>
      <c r="C39" s="271" t="s">
        <v>193</v>
      </c>
      <c r="D39" s="271" t="s">
        <v>180</v>
      </c>
      <c r="E39" s="271" t="s">
        <v>300</v>
      </c>
      <c r="F39" s="271" t="s">
        <v>268</v>
      </c>
      <c r="G39" s="271" t="s">
        <v>181</v>
      </c>
      <c r="H39" s="396">
        <v>104915.26</v>
      </c>
      <c r="I39" s="396">
        <v>92840.262801716803</v>
      </c>
      <c r="J39" s="396">
        <v>100763.534054219</v>
      </c>
      <c r="K39" s="396">
        <v>104915.26</v>
      </c>
      <c r="L39" s="396">
        <v>6.5</v>
      </c>
      <c r="M39" s="272" t="s">
        <v>182</v>
      </c>
      <c r="N39" s="397">
        <f>+J39/$C$172</f>
        <v>3.7550995588367156E-3</v>
      </c>
      <c r="O39" s="397">
        <f>+SUMIFS(N39:$N$171,B39:B39:$B$171,B39)</f>
        <v>4.7770440803207796E-2</v>
      </c>
    </row>
    <row r="40" spans="1:15">
      <c r="A40" s="271" t="s">
        <v>177</v>
      </c>
      <c r="B40" s="271" t="s">
        <v>191</v>
      </c>
      <c r="C40" s="271" t="s">
        <v>179</v>
      </c>
      <c r="D40" s="271" t="s">
        <v>180</v>
      </c>
      <c r="E40" s="271" t="s">
        <v>203</v>
      </c>
      <c r="F40" s="271" t="s">
        <v>257</v>
      </c>
      <c r="G40" s="271" t="s">
        <v>181</v>
      </c>
      <c r="H40" s="396">
        <v>79489.8</v>
      </c>
      <c r="I40" s="396">
        <v>71021.479050733804</v>
      </c>
      <c r="J40" s="396">
        <v>75755.083243703295</v>
      </c>
      <c r="K40" s="396">
        <v>79489.8</v>
      </c>
      <c r="L40" s="396">
        <v>5.75</v>
      </c>
      <c r="M40" s="272" t="s">
        <v>182</v>
      </c>
      <c r="N40" s="397">
        <f>+J40/$C$172</f>
        <v>2.8231232889767643E-3</v>
      </c>
      <c r="O40" s="397">
        <f>+SUMIFS(N40:$N$171,B40:B40:$B$171,B40)</f>
        <v>1.0800940704026622E-2</v>
      </c>
    </row>
    <row r="41" spans="1:15">
      <c r="A41" s="271" t="s">
        <v>177</v>
      </c>
      <c r="B41" s="271" t="s">
        <v>192</v>
      </c>
      <c r="C41" s="271" t="s">
        <v>193</v>
      </c>
      <c r="D41" s="271" t="s">
        <v>180</v>
      </c>
      <c r="E41" s="271" t="s">
        <v>301</v>
      </c>
      <c r="F41" s="271" t="s">
        <v>302</v>
      </c>
      <c r="G41" s="271" t="s">
        <v>181</v>
      </c>
      <c r="H41" s="396">
        <v>104065.8</v>
      </c>
      <c r="I41" s="396">
        <v>93741.572467830701</v>
      </c>
      <c r="J41" s="396">
        <v>100187.18686853</v>
      </c>
      <c r="K41" s="396">
        <v>104065.8</v>
      </c>
      <c r="L41" s="396">
        <v>5.3</v>
      </c>
      <c r="M41" s="272" t="s">
        <v>182</v>
      </c>
      <c r="N41" s="397">
        <f>+J41/$C$172</f>
        <v>3.7336211432270269E-3</v>
      </c>
      <c r="O41" s="397">
        <f>+SUMIFS(N41:$N$171,B41:B41:$B$171,B41)</f>
        <v>4.5290840228355937E-2</v>
      </c>
    </row>
    <row r="42" spans="1:15">
      <c r="A42" s="271" t="s">
        <v>177</v>
      </c>
      <c r="B42" s="271" t="s">
        <v>178</v>
      </c>
      <c r="C42" s="271" t="s">
        <v>179</v>
      </c>
      <c r="D42" s="271" t="s">
        <v>180</v>
      </c>
      <c r="E42" s="271" t="s">
        <v>303</v>
      </c>
      <c r="F42" s="271" t="s">
        <v>304</v>
      </c>
      <c r="G42" s="271" t="s">
        <v>181</v>
      </c>
      <c r="H42" s="396">
        <v>119679</v>
      </c>
      <c r="I42" s="396">
        <v>99759.704148660094</v>
      </c>
      <c r="J42" s="396">
        <v>106079.776789365</v>
      </c>
      <c r="K42" s="396">
        <v>119679</v>
      </c>
      <c r="L42" s="396">
        <v>6.5</v>
      </c>
      <c r="M42" s="272" t="s">
        <v>182</v>
      </c>
      <c r="N42" s="397">
        <f>+J42/$C$172</f>
        <v>3.9532170716531471E-3</v>
      </c>
      <c r="O42" s="397">
        <f>+SUMIFS(N42:$N$171,B42:B42:$B$171,B42)</f>
        <v>5.878896389733388E-2</v>
      </c>
    </row>
    <row r="43" spans="1:15">
      <c r="A43" s="271" t="s">
        <v>177</v>
      </c>
      <c r="B43" s="271" t="s">
        <v>254</v>
      </c>
      <c r="C43" s="271" t="s">
        <v>193</v>
      </c>
      <c r="D43" s="271" t="s">
        <v>180</v>
      </c>
      <c r="E43" s="271" t="s">
        <v>305</v>
      </c>
      <c r="F43" s="271" t="s">
        <v>306</v>
      </c>
      <c r="G43" s="271" t="s">
        <v>181</v>
      </c>
      <c r="H43" s="396">
        <v>60984.92</v>
      </c>
      <c r="I43" s="396">
        <v>50096.785381698101</v>
      </c>
      <c r="J43" s="396">
        <v>53109.7076248882</v>
      </c>
      <c r="K43" s="396">
        <v>60984.92</v>
      </c>
      <c r="L43" s="396">
        <v>6.75</v>
      </c>
      <c r="M43" s="272" t="s">
        <v>182</v>
      </c>
      <c r="N43" s="397">
        <f>+J43/$C$172</f>
        <v>1.979210450924179E-3</v>
      </c>
      <c r="O43" s="397">
        <f>+SUMIFS(N43:$N$171,B43:B43:$B$171,B43)</f>
        <v>4.4015341244371085E-2</v>
      </c>
    </row>
    <row r="44" spans="1:15">
      <c r="A44" s="271" t="s">
        <v>177</v>
      </c>
      <c r="B44" s="271" t="s">
        <v>248</v>
      </c>
      <c r="C44" s="271" t="s">
        <v>193</v>
      </c>
      <c r="D44" s="271" t="s">
        <v>180</v>
      </c>
      <c r="E44" s="271" t="s">
        <v>305</v>
      </c>
      <c r="F44" s="271" t="s">
        <v>251</v>
      </c>
      <c r="G44" s="271" t="s">
        <v>181</v>
      </c>
      <c r="H44" s="396">
        <v>32494.94</v>
      </c>
      <c r="I44" s="396">
        <v>29129.300262345099</v>
      </c>
      <c r="J44" s="396">
        <v>30881.1926619849</v>
      </c>
      <c r="K44" s="396">
        <v>32494.94</v>
      </c>
      <c r="L44" s="396">
        <v>6.5</v>
      </c>
      <c r="M44" s="272" t="s">
        <v>182</v>
      </c>
      <c r="N44" s="397">
        <f>+J44/$C$172</f>
        <v>1.1508325311314917E-3</v>
      </c>
      <c r="O44" s="397">
        <f>+SUMIFS(N44:$N$171,B44:B44:$B$171,B44)</f>
        <v>3.6881897707493193E-2</v>
      </c>
    </row>
    <row r="45" spans="1:15">
      <c r="A45" s="271" t="s">
        <v>177</v>
      </c>
      <c r="B45" s="271" t="s">
        <v>190</v>
      </c>
      <c r="C45" s="271" t="s">
        <v>179</v>
      </c>
      <c r="D45" s="271" t="s">
        <v>180</v>
      </c>
      <c r="E45" s="271" t="s">
        <v>307</v>
      </c>
      <c r="F45" s="271" t="s">
        <v>283</v>
      </c>
      <c r="G45" s="271" t="s">
        <v>181</v>
      </c>
      <c r="H45" s="396">
        <v>330686</v>
      </c>
      <c r="I45" s="396">
        <v>285455.64461964002</v>
      </c>
      <c r="J45" s="396">
        <v>302932.191949528</v>
      </c>
      <c r="K45" s="396">
        <v>330686</v>
      </c>
      <c r="L45" s="396">
        <v>5.0999999999999996</v>
      </c>
      <c r="M45" s="272" t="s">
        <v>182</v>
      </c>
      <c r="N45" s="397">
        <f>+J45/$C$172</f>
        <v>1.128920845248463E-2</v>
      </c>
      <c r="O45" s="397">
        <f>+SUMIFS(N45:$N$171,B45:B45:$B$171,B45)</f>
        <v>9.9415026694558831E-2</v>
      </c>
    </row>
    <row r="46" spans="1:15">
      <c r="A46" s="271" t="s">
        <v>195</v>
      </c>
      <c r="B46" s="271" t="s">
        <v>204</v>
      </c>
      <c r="C46" s="271" t="s">
        <v>179</v>
      </c>
      <c r="D46" s="271" t="s">
        <v>180</v>
      </c>
      <c r="E46" s="271" t="s">
        <v>207</v>
      </c>
      <c r="F46" s="271" t="s">
        <v>308</v>
      </c>
      <c r="G46" s="271" t="s">
        <v>181</v>
      </c>
      <c r="H46" s="396">
        <v>118432.876942</v>
      </c>
      <c r="I46" s="396">
        <v>99745.888309728805</v>
      </c>
      <c r="J46" s="396">
        <v>105279.478680335</v>
      </c>
      <c r="K46" s="396">
        <v>118432.876942</v>
      </c>
      <c r="L46" s="396">
        <v>6.25</v>
      </c>
      <c r="M46" s="272" t="s">
        <v>182</v>
      </c>
      <c r="N46" s="397">
        <f>+J46/$C$172</f>
        <v>3.9233927993669116E-3</v>
      </c>
      <c r="O46" s="397">
        <f>+SUMIFS(N46:$N$171,B46:B46:$B$171,B46)</f>
        <v>4.7221075725148443E-2</v>
      </c>
    </row>
    <row r="47" spans="1:15">
      <c r="A47" s="271" t="s">
        <v>195</v>
      </c>
      <c r="B47" s="271" t="s">
        <v>204</v>
      </c>
      <c r="C47" s="271" t="s">
        <v>179</v>
      </c>
      <c r="D47" s="271" t="s">
        <v>180</v>
      </c>
      <c r="E47" s="271" t="s">
        <v>207</v>
      </c>
      <c r="F47" s="271" t="s">
        <v>309</v>
      </c>
      <c r="G47" s="271" t="s">
        <v>181</v>
      </c>
      <c r="H47" s="396">
        <v>117260.2742</v>
      </c>
      <c r="I47" s="396">
        <v>99360.535228702007</v>
      </c>
      <c r="J47" s="396">
        <v>104872.40413053099</v>
      </c>
      <c r="K47" s="396">
        <v>117260.2742</v>
      </c>
      <c r="L47" s="396">
        <v>6.25</v>
      </c>
      <c r="M47" s="272" t="s">
        <v>182</v>
      </c>
      <c r="N47" s="397">
        <f>+J47/$C$172</f>
        <v>3.9082225745754691E-3</v>
      </c>
      <c r="O47" s="397">
        <f>+SUMIFS(N47:$N$171,B47:B47:$B$171,B47)</f>
        <v>4.3297682925781532E-2</v>
      </c>
    </row>
    <row r="48" spans="1:15">
      <c r="A48" s="271" t="s">
        <v>177</v>
      </c>
      <c r="B48" s="271" t="s">
        <v>189</v>
      </c>
      <c r="C48" s="271" t="s">
        <v>193</v>
      </c>
      <c r="D48" s="271" t="s">
        <v>180</v>
      </c>
      <c r="E48" s="271" t="s">
        <v>207</v>
      </c>
      <c r="F48" s="271" t="s">
        <v>310</v>
      </c>
      <c r="G48" s="271" t="s">
        <v>181</v>
      </c>
      <c r="H48" s="396">
        <v>23187.41</v>
      </c>
      <c r="I48" s="396">
        <v>18972.9070161499</v>
      </c>
      <c r="J48" s="396">
        <v>20166.5162582023</v>
      </c>
      <c r="K48" s="396">
        <v>23187.41</v>
      </c>
      <c r="L48" s="396">
        <v>5.25</v>
      </c>
      <c r="M48" s="272" t="s">
        <v>182</v>
      </c>
      <c r="N48" s="397">
        <f>+J48/$C$172</f>
        <v>7.5153454089553332E-4</v>
      </c>
      <c r="O48" s="397">
        <f>+SUMIFS(N48:$N$171,B48:B48:$B$171,B48)</f>
        <v>6.290664313762763E-2</v>
      </c>
    </row>
    <row r="49" spans="1:15">
      <c r="A49" s="271" t="s">
        <v>177</v>
      </c>
      <c r="B49" s="271" t="s">
        <v>189</v>
      </c>
      <c r="C49" s="271" t="s">
        <v>193</v>
      </c>
      <c r="D49" s="271" t="s">
        <v>180</v>
      </c>
      <c r="E49" s="271" t="s">
        <v>250</v>
      </c>
      <c r="F49" s="271" t="s">
        <v>311</v>
      </c>
      <c r="G49" s="271" t="s">
        <v>181</v>
      </c>
      <c r="H49" s="396">
        <v>118213.72</v>
      </c>
      <c r="I49" s="396">
        <v>94374.7996353575</v>
      </c>
      <c r="J49" s="396">
        <v>101117.061885487</v>
      </c>
      <c r="K49" s="396">
        <v>118213.72</v>
      </c>
      <c r="L49" s="396">
        <v>6</v>
      </c>
      <c r="M49" s="272" t="s">
        <v>182</v>
      </c>
      <c r="N49" s="397">
        <f>+J49/$C$172</f>
        <v>3.7682742873304249E-3</v>
      </c>
      <c r="O49" s="397">
        <f>+SUMIFS(N49:$N$171,B49:B49:$B$171,B49)</f>
        <v>6.2155108596732088E-2</v>
      </c>
    </row>
    <row r="50" spans="1:15">
      <c r="A50" s="271" t="s">
        <v>177</v>
      </c>
      <c r="B50" s="271" t="s">
        <v>189</v>
      </c>
      <c r="C50" s="271" t="s">
        <v>193</v>
      </c>
      <c r="D50" s="271" t="s">
        <v>180</v>
      </c>
      <c r="E50" s="271" t="s">
        <v>250</v>
      </c>
      <c r="F50" s="271" t="s">
        <v>312</v>
      </c>
      <c r="G50" s="271" t="s">
        <v>181</v>
      </c>
      <c r="H50" s="396">
        <v>356917.86</v>
      </c>
      <c r="I50" s="396">
        <v>282592.51961022097</v>
      </c>
      <c r="J50" s="396">
        <v>303645.95939934201</v>
      </c>
      <c r="K50" s="396">
        <v>356917.86</v>
      </c>
      <c r="L50" s="396">
        <v>6.25</v>
      </c>
      <c r="M50" s="272" t="s">
        <v>182</v>
      </c>
      <c r="N50" s="397">
        <f>+J50/$C$172</f>
        <v>1.1315808033980712E-2</v>
      </c>
      <c r="O50" s="397">
        <f>+SUMIFS(N50:$N$171,B50:B50:$B$171,B50)</f>
        <v>5.8386834309401663E-2</v>
      </c>
    </row>
    <row r="51" spans="1:15">
      <c r="A51" s="271" t="s">
        <v>177</v>
      </c>
      <c r="B51" s="271" t="s">
        <v>189</v>
      </c>
      <c r="C51" s="271" t="s">
        <v>193</v>
      </c>
      <c r="D51" s="271" t="s">
        <v>180</v>
      </c>
      <c r="E51" s="271" t="s">
        <v>250</v>
      </c>
      <c r="F51" s="271" t="s">
        <v>313</v>
      </c>
      <c r="G51" s="271" t="s">
        <v>181</v>
      </c>
      <c r="H51" s="396">
        <v>5629.47</v>
      </c>
      <c r="I51" s="396">
        <v>4653.9800357709</v>
      </c>
      <c r="J51" s="396">
        <v>5015.0954799556202</v>
      </c>
      <c r="K51" s="396">
        <v>5629.47</v>
      </c>
      <c r="L51" s="396">
        <v>6.5</v>
      </c>
      <c r="M51" s="272" t="s">
        <v>182</v>
      </c>
      <c r="N51" s="397">
        <f>+J51/$C$172</f>
        <v>1.8689482262672632E-4</v>
      </c>
      <c r="O51" s="397">
        <f>+SUMIFS(N51:$N$171,B51:B51:$B$171,B51)</f>
        <v>4.7071026275420952E-2</v>
      </c>
    </row>
    <row r="52" spans="1:15">
      <c r="A52" s="271" t="s">
        <v>177</v>
      </c>
      <c r="B52" s="271" t="s">
        <v>189</v>
      </c>
      <c r="C52" s="271" t="s">
        <v>193</v>
      </c>
      <c r="D52" s="271" t="s">
        <v>180</v>
      </c>
      <c r="E52" s="271" t="s">
        <v>250</v>
      </c>
      <c r="F52" s="271" t="s">
        <v>314</v>
      </c>
      <c r="G52" s="271" t="s">
        <v>181</v>
      </c>
      <c r="H52" s="396">
        <v>2298.77</v>
      </c>
      <c r="I52" s="396">
        <v>2061.4248437505198</v>
      </c>
      <c r="J52" s="396">
        <v>2208.69160511477</v>
      </c>
      <c r="K52" s="396">
        <v>2298.77</v>
      </c>
      <c r="L52" s="396">
        <v>6</v>
      </c>
      <c r="M52" s="272" t="s">
        <v>182</v>
      </c>
      <c r="N52" s="397">
        <f>+J52/$C$172</f>
        <v>8.2310103052856995E-5</v>
      </c>
      <c r="O52" s="397">
        <f>+SUMIFS(N52:$N$171,B52:B52:$B$171,B52)</f>
        <v>4.6884131452794221E-2</v>
      </c>
    </row>
    <row r="53" spans="1:15">
      <c r="A53" s="271" t="s">
        <v>177</v>
      </c>
      <c r="B53" s="271" t="s">
        <v>189</v>
      </c>
      <c r="C53" s="271" t="s">
        <v>193</v>
      </c>
      <c r="D53" s="271" t="s">
        <v>180</v>
      </c>
      <c r="E53" s="271" t="s">
        <v>250</v>
      </c>
      <c r="F53" s="271" t="s">
        <v>315</v>
      </c>
      <c r="G53" s="271" t="s">
        <v>181</v>
      </c>
      <c r="H53" s="396">
        <v>1619</v>
      </c>
      <c r="I53" s="396">
        <v>1461.11549673472</v>
      </c>
      <c r="J53" s="396">
        <v>1565.4800739294701</v>
      </c>
      <c r="K53" s="396">
        <v>1619</v>
      </c>
      <c r="L53" s="396">
        <v>6</v>
      </c>
      <c r="M53" s="272" t="s">
        <v>182</v>
      </c>
      <c r="N53" s="397">
        <f>+J53/$C$172</f>
        <v>5.8339890419257151E-5</v>
      </c>
      <c r="O53" s="397">
        <f>+SUMIFS(N53:$N$171,B53:B53:$B$171,B53)</f>
        <v>4.6801821349741368E-2</v>
      </c>
    </row>
    <row r="54" spans="1:15">
      <c r="A54" s="271" t="s">
        <v>195</v>
      </c>
      <c r="B54" s="271" t="s">
        <v>178</v>
      </c>
      <c r="C54" s="271" t="s">
        <v>179</v>
      </c>
      <c r="D54" s="271" t="s">
        <v>180</v>
      </c>
      <c r="E54" s="271" t="s">
        <v>316</v>
      </c>
      <c r="F54" s="271" t="s">
        <v>271</v>
      </c>
      <c r="G54" s="271" t="s">
        <v>181</v>
      </c>
      <c r="H54" s="396">
        <v>169494.74864999999</v>
      </c>
      <c r="I54" s="396">
        <v>148696.60886488901</v>
      </c>
      <c r="J54" s="396">
        <v>155886.06511920699</v>
      </c>
      <c r="K54" s="396">
        <v>169494.74864999999</v>
      </c>
      <c r="L54" s="396">
        <v>5.75</v>
      </c>
      <c r="M54" s="272" t="s">
        <v>182</v>
      </c>
      <c r="N54" s="397">
        <f>+J54/$C$172</f>
        <v>5.8093208009452127E-3</v>
      </c>
      <c r="O54" s="397">
        <f>+SUMIFS(N54:$N$171,B54:B54:$B$171,B54)</f>
        <v>5.483574682568073E-2</v>
      </c>
    </row>
    <row r="55" spans="1:15">
      <c r="A55" s="271" t="s">
        <v>195</v>
      </c>
      <c r="B55" s="271" t="s">
        <v>178</v>
      </c>
      <c r="C55" s="271" t="s">
        <v>179</v>
      </c>
      <c r="D55" s="271" t="s">
        <v>180</v>
      </c>
      <c r="E55" s="271" t="s">
        <v>316</v>
      </c>
      <c r="F55" s="271" t="s">
        <v>317</v>
      </c>
      <c r="G55" s="271" t="s">
        <v>181</v>
      </c>
      <c r="H55" s="396">
        <v>15972.149817</v>
      </c>
      <c r="I55" s="396">
        <v>12987.416424249101</v>
      </c>
      <c r="J55" s="396">
        <v>13702.302617232899</v>
      </c>
      <c r="K55" s="396">
        <v>15972.149817</v>
      </c>
      <c r="L55" s="396">
        <v>6.1</v>
      </c>
      <c r="M55" s="272" t="s">
        <v>182</v>
      </c>
      <c r="N55" s="397">
        <f>+J55/$C$172</f>
        <v>5.1063622366929139E-4</v>
      </c>
      <c r="O55" s="397">
        <f>+SUMIFS(N55:$N$171,B55:B55:$B$171,B55)</f>
        <v>4.9026426024735517E-2</v>
      </c>
    </row>
    <row r="56" spans="1:15">
      <c r="A56" s="271" t="s">
        <v>177</v>
      </c>
      <c r="B56" s="271" t="s">
        <v>248</v>
      </c>
      <c r="C56" s="271" t="s">
        <v>193</v>
      </c>
      <c r="D56" s="271" t="s">
        <v>180</v>
      </c>
      <c r="E56" s="271" t="s">
        <v>318</v>
      </c>
      <c r="F56" s="271" t="s">
        <v>251</v>
      </c>
      <c r="G56" s="271" t="s">
        <v>181</v>
      </c>
      <c r="H56" s="396">
        <v>54158.23</v>
      </c>
      <c r="I56" s="396">
        <v>48195.875526086202</v>
      </c>
      <c r="J56" s="396">
        <v>51266.045023037397</v>
      </c>
      <c r="K56" s="396">
        <v>54158.23</v>
      </c>
      <c r="L56" s="396">
        <v>6.5</v>
      </c>
      <c r="M56" s="272" t="s">
        <v>182</v>
      </c>
      <c r="N56" s="397">
        <f>+J56/$C$172</f>
        <v>1.9105036842567008E-3</v>
      </c>
      <c r="O56" s="397">
        <f>+SUMIFS(N56:$N$171,B56:B56:$B$171,B56)</f>
        <v>3.5731065176361695E-2</v>
      </c>
    </row>
    <row r="57" spans="1:15">
      <c r="A57" s="271" t="s">
        <v>183</v>
      </c>
      <c r="B57" s="271" t="s">
        <v>184</v>
      </c>
      <c r="C57" s="271" t="s">
        <v>179</v>
      </c>
      <c r="D57" s="271" t="s">
        <v>180</v>
      </c>
      <c r="E57" s="271" t="s">
        <v>319</v>
      </c>
      <c r="F57" s="271" t="s">
        <v>186</v>
      </c>
      <c r="G57" s="271" t="s">
        <v>181</v>
      </c>
      <c r="H57" s="396">
        <v>232572.94987499999</v>
      </c>
      <c r="I57" s="396">
        <v>220851.670476231</v>
      </c>
      <c r="J57" s="396">
        <v>231625.38895863999</v>
      </c>
      <c r="K57" s="396">
        <v>232572.94987499999</v>
      </c>
      <c r="L57" s="396">
        <v>6.75</v>
      </c>
      <c r="M57" s="272" t="s">
        <v>182</v>
      </c>
      <c r="N57" s="397">
        <f>+J57/$C$172</f>
        <v>8.6318567928151575E-3</v>
      </c>
      <c r="O57" s="397">
        <f>+SUMIFS(N57:$N$171,B57:B57:$B$171,B57)</f>
        <v>1.3504900095382251E-2</v>
      </c>
    </row>
    <row r="58" spans="1:15">
      <c r="A58" s="271" t="s">
        <v>177</v>
      </c>
      <c r="B58" s="271" t="s">
        <v>254</v>
      </c>
      <c r="C58" s="271" t="s">
        <v>193</v>
      </c>
      <c r="D58" s="271" t="s">
        <v>180</v>
      </c>
      <c r="E58" s="271" t="s">
        <v>319</v>
      </c>
      <c r="F58" s="271" t="s">
        <v>320</v>
      </c>
      <c r="G58" s="271" t="s">
        <v>181</v>
      </c>
      <c r="H58" s="396">
        <v>169553.43</v>
      </c>
      <c r="I58" s="396">
        <v>142746.264567468</v>
      </c>
      <c r="J58" s="396">
        <v>152871.406333316</v>
      </c>
      <c r="K58" s="396">
        <v>169553.43</v>
      </c>
      <c r="L58" s="396">
        <v>6.5</v>
      </c>
      <c r="M58" s="272" t="s">
        <v>182</v>
      </c>
      <c r="N58" s="397">
        <f>+J58/$C$172</f>
        <v>5.6969751594073597E-3</v>
      </c>
      <c r="O58" s="397">
        <f>+SUMIFS(N58:$N$171,B58:B58:$B$171,B58)</f>
        <v>4.2036130793446903E-2</v>
      </c>
    </row>
    <row r="59" spans="1:15">
      <c r="A59" s="271" t="s">
        <v>177</v>
      </c>
      <c r="B59" s="271" t="s">
        <v>192</v>
      </c>
      <c r="C59" s="271" t="s">
        <v>193</v>
      </c>
      <c r="D59" s="271" t="s">
        <v>180</v>
      </c>
      <c r="E59" s="271" t="s">
        <v>319</v>
      </c>
      <c r="F59" s="271" t="s">
        <v>321</v>
      </c>
      <c r="G59" s="271" t="s">
        <v>181</v>
      </c>
      <c r="H59" s="396">
        <v>280205.40000000002</v>
      </c>
      <c r="I59" s="396">
        <v>235699.266596842</v>
      </c>
      <c r="J59" s="396">
        <v>252420.734244758</v>
      </c>
      <c r="K59" s="396">
        <v>280205.40000000002</v>
      </c>
      <c r="L59" s="396">
        <v>6</v>
      </c>
      <c r="M59" s="272" t="s">
        <v>182</v>
      </c>
      <c r="N59" s="397">
        <f>+J59/$C$172</f>
        <v>9.406825561454623E-3</v>
      </c>
      <c r="O59" s="397">
        <f>+SUMIFS(N59:$N$171,B59:B59:$B$171,B59)</f>
        <v>4.155721908512891E-2</v>
      </c>
    </row>
    <row r="60" spans="1:15">
      <c r="A60" s="271" t="s">
        <v>177</v>
      </c>
      <c r="B60" s="271" t="s">
        <v>189</v>
      </c>
      <c r="C60" s="271" t="s">
        <v>193</v>
      </c>
      <c r="D60" s="271" t="s">
        <v>180</v>
      </c>
      <c r="E60" s="271" t="s">
        <v>322</v>
      </c>
      <c r="F60" s="271" t="s">
        <v>321</v>
      </c>
      <c r="G60" s="271" t="s">
        <v>181</v>
      </c>
      <c r="H60" s="396">
        <v>54506.16</v>
      </c>
      <c r="I60" s="396">
        <v>47841.2975699866</v>
      </c>
      <c r="J60" s="396">
        <v>50338.3344753157</v>
      </c>
      <c r="K60" s="396">
        <v>54506.16</v>
      </c>
      <c r="L60" s="396">
        <v>4.5</v>
      </c>
      <c r="M60" s="272" t="s">
        <v>182</v>
      </c>
      <c r="N60" s="397">
        <f>+J60/$C$172</f>
        <v>1.8759312022454662E-3</v>
      </c>
      <c r="O60" s="397">
        <f>+SUMIFS(N60:$N$171,B60:B60:$B$171,B60)</f>
        <v>4.6743481459322112E-2</v>
      </c>
    </row>
    <row r="61" spans="1:15">
      <c r="A61" s="271" t="s">
        <v>177</v>
      </c>
      <c r="B61" s="271" t="s">
        <v>192</v>
      </c>
      <c r="C61" s="271" t="s">
        <v>193</v>
      </c>
      <c r="D61" s="271" t="s">
        <v>180</v>
      </c>
      <c r="E61" s="271" t="s">
        <v>322</v>
      </c>
      <c r="F61" s="271" t="s">
        <v>321</v>
      </c>
      <c r="G61" s="271" t="s">
        <v>181</v>
      </c>
      <c r="H61" s="396">
        <v>224164.32</v>
      </c>
      <c r="I61" s="396">
        <v>189789.30740805899</v>
      </c>
      <c r="J61" s="396">
        <v>202630.927072714</v>
      </c>
      <c r="K61" s="396">
        <v>224164.32</v>
      </c>
      <c r="L61" s="396">
        <v>6</v>
      </c>
      <c r="M61" s="272" t="s">
        <v>182</v>
      </c>
      <c r="N61" s="397">
        <f>+J61/$C$172</f>
        <v>7.5513360264636729E-3</v>
      </c>
      <c r="O61" s="397">
        <f>+SUMIFS(N61:$N$171,B61:B61:$B$171,B61)</f>
        <v>3.2150393523674284E-2</v>
      </c>
    </row>
    <row r="62" spans="1:15">
      <c r="A62" s="271" t="s">
        <v>177</v>
      </c>
      <c r="B62" s="271" t="s">
        <v>206</v>
      </c>
      <c r="C62" s="271" t="s">
        <v>193</v>
      </c>
      <c r="D62" s="271" t="s">
        <v>180</v>
      </c>
      <c r="E62" s="271" t="s">
        <v>323</v>
      </c>
      <c r="F62" s="271" t="s">
        <v>251</v>
      </c>
      <c r="G62" s="271" t="s">
        <v>181</v>
      </c>
      <c r="H62" s="396">
        <v>108405.52</v>
      </c>
      <c r="I62" s="396">
        <v>97989.893879510404</v>
      </c>
      <c r="J62" s="396">
        <v>103287.678345593</v>
      </c>
      <c r="K62" s="396">
        <v>108405.52</v>
      </c>
      <c r="L62" s="396">
        <v>6.5</v>
      </c>
      <c r="M62" s="272" t="s">
        <v>182</v>
      </c>
      <c r="N62" s="397">
        <f>+J62/$C$172</f>
        <v>3.8491654647613586E-3</v>
      </c>
      <c r="O62" s="397">
        <f>+SUMIFS(N62:$N$171,B62:B62:$B$171,B62)</f>
        <v>3.8534183391324237E-2</v>
      </c>
    </row>
    <row r="63" spans="1:15">
      <c r="A63" s="271" t="s">
        <v>177</v>
      </c>
      <c r="B63" s="271" t="s">
        <v>248</v>
      </c>
      <c r="C63" s="271" t="s">
        <v>193</v>
      </c>
      <c r="D63" s="271" t="s">
        <v>180</v>
      </c>
      <c r="E63" s="271" t="s">
        <v>323</v>
      </c>
      <c r="F63" s="271" t="s">
        <v>266</v>
      </c>
      <c r="G63" s="271" t="s">
        <v>181</v>
      </c>
      <c r="H63" s="396">
        <v>115172.56</v>
      </c>
      <c r="I63" s="396">
        <v>95920.770706878204</v>
      </c>
      <c r="J63" s="396">
        <v>102290.64690580701</v>
      </c>
      <c r="K63" s="396">
        <v>115172.56</v>
      </c>
      <c r="L63" s="396">
        <v>6</v>
      </c>
      <c r="M63" s="272" t="s">
        <v>182</v>
      </c>
      <c r="N63" s="397">
        <f>+J63/$C$172</f>
        <v>3.812009638947705E-3</v>
      </c>
      <c r="O63" s="397">
        <f>+SUMIFS(N63:$N$171,B63:B63:$B$171,B63)</f>
        <v>3.3820561492104995E-2</v>
      </c>
    </row>
    <row r="64" spans="1:15" ht="15.75" customHeight="1">
      <c r="A64" s="271" t="s">
        <v>177</v>
      </c>
      <c r="B64" s="271" t="s">
        <v>218</v>
      </c>
      <c r="C64" s="271" t="s">
        <v>179</v>
      </c>
      <c r="D64" s="271" t="s">
        <v>180</v>
      </c>
      <c r="E64" s="271" t="s">
        <v>324</v>
      </c>
      <c r="F64" s="271" t="s">
        <v>325</v>
      </c>
      <c r="G64" s="271" t="s">
        <v>181</v>
      </c>
      <c r="H64" s="396">
        <v>108340</v>
      </c>
      <c r="I64" s="396">
        <v>94850.043516229503</v>
      </c>
      <c r="J64" s="396">
        <v>100789.52787528399</v>
      </c>
      <c r="K64" s="396">
        <v>108340</v>
      </c>
      <c r="L64" s="396">
        <v>5.5</v>
      </c>
      <c r="M64" s="272" t="s">
        <v>182</v>
      </c>
      <c r="N64" s="397">
        <f>+J64/$C$172</f>
        <v>3.7560682563613692E-3</v>
      </c>
      <c r="O64" s="397">
        <f>+SUMIFS(N64:$N$171,B64:B64:$B$171,B64)</f>
        <v>1.3181910582260753E-2</v>
      </c>
    </row>
    <row r="65" spans="1:15">
      <c r="A65" s="271" t="s">
        <v>177</v>
      </c>
      <c r="B65" s="271" t="s">
        <v>192</v>
      </c>
      <c r="C65" s="271" t="s">
        <v>193</v>
      </c>
      <c r="D65" s="271" t="s">
        <v>180</v>
      </c>
      <c r="E65" s="271" t="s">
        <v>326</v>
      </c>
      <c r="F65" s="271" t="s">
        <v>321</v>
      </c>
      <c r="G65" s="271" t="s">
        <v>181</v>
      </c>
      <c r="H65" s="396">
        <v>280265.59999999998</v>
      </c>
      <c r="I65" s="396">
        <v>241463.86899122401</v>
      </c>
      <c r="J65" s="396">
        <v>254447.25583831701</v>
      </c>
      <c r="K65" s="396">
        <v>280265.59999999998</v>
      </c>
      <c r="L65" s="396">
        <v>6.25</v>
      </c>
      <c r="M65" s="272" t="s">
        <v>182</v>
      </c>
      <c r="N65" s="397">
        <f>+J65/$C$172</f>
        <v>9.4823468342382054E-3</v>
      </c>
      <c r="O65" s="397">
        <f>+SUMIFS(N65:$N$171,B65:B65:$B$171,B65)</f>
        <v>2.4599057497210614E-2</v>
      </c>
    </row>
    <row r="66" spans="1:15">
      <c r="A66" s="271" t="s">
        <v>177</v>
      </c>
      <c r="B66" s="271" t="s">
        <v>178</v>
      </c>
      <c r="C66" s="271" t="s">
        <v>179</v>
      </c>
      <c r="D66" s="271" t="s">
        <v>180</v>
      </c>
      <c r="E66" s="271" t="s">
        <v>327</v>
      </c>
      <c r="F66" s="271" t="s">
        <v>328</v>
      </c>
      <c r="G66" s="271" t="s">
        <v>181</v>
      </c>
      <c r="H66" s="396">
        <v>22593</v>
      </c>
      <c r="I66" s="396">
        <v>21207.3900000002</v>
      </c>
      <c r="J66" s="396">
        <v>22175.5882222621</v>
      </c>
      <c r="K66" s="396">
        <v>22593</v>
      </c>
      <c r="L66" s="396">
        <v>4.3499999999999996</v>
      </c>
      <c r="M66" s="272" t="s">
        <v>182</v>
      </c>
      <c r="N66" s="397">
        <f>+J66/$C$172</f>
        <v>8.2640552787235705E-4</v>
      </c>
      <c r="O66" s="397">
        <f>+SUMIFS(N66:$N$171,B66:B66:$B$171,B66)</f>
        <v>4.8515789801066224E-2</v>
      </c>
    </row>
    <row r="67" spans="1:15">
      <c r="A67" s="271" t="s">
        <v>177</v>
      </c>
      <c r="B67" s="271" t="s">
        <v>248</v>
      </c>
      <c r="C67" s="271" t="s">
        <v>193</v>
      </c>
      <c r="D67" s="271" t="s">
        <v>180</v>
      </c>
      <c r="E67" s="271" t="s">
        <v>329</v>
      </c>
      <c r="F67" s="271" t="s">
        <v>330</v>
      </c>
      <c r="G67" s="271" t="s">
        <v>181</v>
      </c>
      <c r="H67" s="396">
        <v>73023.91</v>
      </c>
      <c r="I67" s="396">
        <v>67501.259155845604</v>
      </c>
      <c r="J67" s="396">
        <v>70410.793908908599</v>
      </c>
      <c r="K67" s="396">
        <v>73023.91</v>
      </c>
      <c r="L67" s="396">
        <v>4.25</v>
      </c>
      <c r="M67" s="272" t="s">
        <v>182</v>
      </c>
      <c r="N67" s="397">
        <f>+J67/$C$172</f>
        <v>2.6239605788579931E-3</v>
      </c>
      <c r="O67" s="397">
        <f>+SUMIFS(N67:$N$171,B67:B67:$B$171,B67)</f>
        <v>3.0008551853157289E-2</v>
      </c>
    </row>
    <row r="68" spans="1:15">
      <c r="A68" s="271" t="s">
        <v>177</v>
      </c>
      <c r="B68" s="271" t="s">
        <v>254</v>
      </c>
      <c r="C68" s="271" t="s">
        <v>193</v>
      </c>
      <c r="D68" s="271" t="s">
        <v>180</v>
      </c>
      <c r="E68" s="271" t="s">
        <v>211</v>
      </c>
      <c r="F68" s="271" t="s">
        <v>331</v>
      </c>
      <c r="G68" s="271" t="s">
        <v>181</v>
      </c>
      <c r="H68" s="396">
        <v>126017.82</v>
      </c>
      <c r="I68" s="396">
        <v>95961.830739017096</v>
      </c>
      <c r="J68" s="396">
        <v>101983.421956209</v>
      </c>
      <c r="K68" s="396">
        <v>126017.82</v>
      </c>
      <c r="L68" s="396">
        <v>6.5</v>
      </c>
      <c r="M68" s="272" t="s">
        <v>182</v>
      </c>
      <c r="N68" s="397">
        <f>+J68/$C$172</f>
        <v>3.8005604546418196E-3</v>
      </c>
      <c r="O68" s="397">
        <f>+SUMIFS(N68:$N$171,B68:B68:$B$171,B68)</f>
        <v>3.6339155634039541E-2</v>
      </c>
    </row>
    <row r="69" spans="1:15">
      <c r="A69" s="271" t="s">
        <v>177</v>
      </c>
      <c r="B69" s="271" t="s">
        <v>205</v>
      </c>
      <c r="C69" s="271" t="s">
        <v>179</v>
      </c>
      <c r="D69" s="271" t="s">
        <v>180</v>
      </c>
      <c r="E69" s="271" t="s">
        <v>213</v>
      </c>
      <c r="F69" s="271" t="s">
        <v>332</v>
      </c>
      <c r="G69" s="271" t="s">
        <v>181</v>
      </c>
      <c r="H69" s="396">
        <v>564157.84</v>
      </c>
      <c r="I69" s="396">
        <v>479955.93488432601</v>
      </c>
      <c r="J69" s="396">
        <v>500755.615002067</v>
      </c>
      <c r="K69" s="396">
        <v>564157.84</v>
      </c>
      <c r="L69" s="396">
        <v>4.25</v>
      </c>
      <c r="M69" s="272" t="s">
        <v>182</v>
      </c>
      <c r="N69" s="397">
        <f>+J69/$C$172</f>
        <v>1.8661385853809657E-2</v>
      </c>
      <c r="O69" s="397">
        <f>+SUMIFS(N69:$N$171,B69:B69:$B$171,B69)</f>
        <v>2.6276410224083009E-2</v>
      </c>
    </row>
    <row r="70" spans="1:15">
      <c r="A70" s="271" t="s">
        <v>177</v>
      </c>
      <c r="B70" s="271" t="s">
        <v>254</v>
      </c>
      <c r="C70" s="271" t="s">
        <v>193</v>
      </c>
      <c r="D70" s="271" t="s">
        <v>180</v>
      </c>
      <c r="E70" s="271" t="s">
        <v>213</v>
      </c>
      <c r="F70" s="271" t="s">
        <v>333</v>
      </c>
      <c r="G70" s="271" t="s">
        <v>181</v>
      </c>
      <c r="H70" s="396">
        <v>226071.24</v>
      </c>
      <c r="I70" s="396">
        <v>191730.85381047099</v>
      </c>
      <c r="J70" s="396">
        <v>203496.138169518</v>
      </c>
      <c r="K70" s="396">
        <v>226071.24</v>
      </c>
      <c r="L70" s="396">
        <v>6.5</v>
      </c>
      <c r="M70" s="272" t="s">
        <v>182</v>
      </c>
      <c r="N70" s="397">
        <f>+J70/$C$172</f>
        <v>7.5835793755919508E-3</v>
      </c>
      <c r="O70" s="397">
        <f>+SUMIFS(N70:$N$171,B70:B70:$B$171,B70)</f>
        <v>3.2538595179397715E-2</v>
      </c>
    </row>
    <row r="71" spans="1:15">
      <c r="A71" s="271" t="s">
        <v>183</v>
      </c>
      <c r="B71" s="271" t="s">
        <v>190</v>
      </c>
      <c r="C71" s="271" t="s">
        <v>179</v>
      </c>
      <c r="D71" s="271" t="s">
        <v>180</v>
      </c>
      <c r="E71" s="271" t="s">
        <v>334</v>
      </c>
      <c r="F71" s="271" t="s">
        <v>335</v>
      </c>
      <c r="G71" s="271" t="s">
        <v>181</v>
      </c>
      <c r="H71" s="396">
        <v>89573.68</v>
      </c>
      <c r="I71" s="396">
        <v>78047.063839877897</v>
      </c>
      <c r="J71" s="396">
        <v>81992.387589774095</v>
      </c>
      <c r="K71" s="396">
        <v>89573.68</v>
      </c>
      <c r="L71" s="396">
        <v>6</v>
      </c>
      <c r="M71" s="272" t="s">
        <v>182</v>
      </c>
      <c r="N71" s="397">
        <f>+J71/$C$172</f>
        <v>3.0555655015102982E-3</v>
      </c>
      <c r="O71" s="397">
        <f>+SUMIFS(N71:$N$171,B71:B71:$B$171,B71)</f>
        <v>8.8125818242074203E-2</v>
      </c>
    </row>
    <row r="72" spans="1:15">
      <c r="A72" s="271" t="s">
        <v>183</v>
      </c>
      <c r="B72" s="271" t="s">
        <v>184</v>
      </c>
      <c r="C72" s="271" t="s">
        <v>179</v>
      </c>
      <c r="D72" s="271" t="s">
        <v>180</v>
      </c>
      <c r="E72" s="271" t="s">
        <v>334</v>
      </c>
      <c r="F72" s="271" t="s">
        <v>186</v>
      </c>
      <c r="G72" s="271" t="s">
        <v>181</v>
      </c>
      <c r="H72" s="396">
        <v>41346.300000000003</v>
      </c>
      <c r="I72" s="396">
        <v>39605.813661029097</v>
      </c>
      <c r="J72" s="396">
        <v>41186.173474766503</v>
      </c>
      <c r="K72" s="396">
        <v>41346.300000000003</v>
      </c>
      <c r="L72" s="396">
        <v>6.75</v>
      </c>
      <c r="M72" s="272" t="s">
        <v>182</v>
      </c>
      <c r="N72" s="397">
        <f>+J72/$C$172</f>
        <v>1.5348626196660532E-3</v>
      </c>
      <c r="O72" s="397">
        <f>+SUMIFS(N72:$N$171,B72:B72:$B$171,B72)</f>
        <v>4.8730433025670952E-3</v>
      </c>
    </row>
    <row r="73" spans="1:15">
      <c r="A73" s="271" t="s">
        <v>177</v>
      </c>
      <c r="B73" s="271" t="s">
        <v>206</v>
      </c>
      <c r="C73" s="271" t="s">
        <v>193</v>
      </c>
      <c r="D73" s="271" t="s">
        <v>180</v>
      </c>
      <c r="E73" s="271" t="s">
        <v>336</v>
      </c>
      <c r="F73" s="271" t="s">
        <v>337</v>
      </c>
      <c r="G73" s="271" t="s">
        <v>181</v>
      </c>
      <c r="H73" s="396">
        <v>53136.98</v>
      </c>
      <c r="I73" s="396">
        <v>48417.222598457403</v>
      </c>
      <c r="J73" s="396">
        <v>50718.9467296066</v>
      </c>
      <c r="K73" s="396">
        <v>53136.98</v>
      </c>
      <c r="L73" s="396">
        <v>5</v>
      </c>
      <c r="M73" s="272" t="s">
        <v>182</v>
      </c>
      <c r="N73" s="397">
        <f>+J73/$C$172</f>
        <v>1.8901152711310073E-3</v>
      </c>
      <c r="O73" s="397">
        <f>+SUMIFS(N73:$N$171,B73:B73:$B$171,B73)</f>
        <v>3.4685017926562881E-2</v>
      </c>
    </row>
    <row r="74" spans="1:15">
      <c r="A74" s="271" t="s">
        <v>195</v>
      </c>
      <c r="B74" s="271" t="s">
        <v>178</v>
      </c>
      <c r="C74" s="271" t="s">
        <v>179</v>
      </c>
      <c r="D74" s="271" t="s">
        <v>180</v>
      </c>
      <c r="E74" s="271" t="s">
        <v>338</v>
      </c>
      <c r="F74" s="271" t="s">
        <v>317</v>
      </c>
      <c r="G74" s="271" t="s">
        <v>181</v>
      </c>
      <c r="H74" s="396">
        <v>110576.178</v>
      </c>
      <c r="I74" s="396">
        <v>88615.750414704395</v>
      </c>
      <c r="J74" s="396">
        <v>93169.992273044001</v>
      </c>
      <c r="K74" s="396">
        <v>110576.178</v>
      </c>
      <c r="L74" s="396">
        <v>6.1</v>
      </c>
      <c r="M74" s="272" t="s">
        <v>182</v>
      </c>
      <c r="N74" s="397">
        <f>+J74/$C$172</f>
        <v>3.4721151869591348E-3</v>
      </c>
      <c r="O74" s="397">
        <f>+SUMIFS(N74:$N$171,B74:B74:$B$171,B74)</f>
        <v>4.7689384273193872E-2</v>
      </c>
    </row>
    <row r="75" spans="1:15">
      <c r="A75" s="271" t="s">
        <v>177</v>
      </c>
      <c r="B75" s="271" t="s">
        <v>254</v>
      </c>
      <c r="C75" s="271" t="s">
        <v>193</v>
      </c>
      <c r="D75" s="271" t="s">
        <v>180</v>
      </c>
      <c r="E75" s="271" t="s">
        <v>212</v>
      </c>
      <c r="F75" s="271" t="s">
        <v>320</v>
      </c>
      <c r="G75" s="271" t="s">
        <v>181</v>
      </c>
      <c r="H75" s="396">
        <v>56517.81</v>
      </c>
      <c r="I75" s="396">
        <v>48112.951547060497</v>
      </c>
      <c r="J75" s="396">
        <v>50957.133370230702</v>
      </c>
      <c r="K75" s="396">
        <v>56517.81</v>
      </c>
      <c r="L75" s="396">
        <v>6.5</v>
      </c>
      <c r="M75" s="272" t="s">
        <v>182</v>
      </c>
      <c r="N75" s="397">
        <f>+J75/$C$172</f>
        <v>1.8989916425040786E-3</v>
      </c>
      <c r="O75" s="397">
        <f>+SUMIFS(N75:$N$171,B75:B75:$B$171,B75)</f>
        <v>2.4955015803805762E-2</v>
      </c>
    </row>
    <row r="76" spans="1:15">
      <c r="A76" s="271" t="s">
        <v>183</v>
      </c>
      <c r="B76" s="271" t="s">
        <v>184</v>
      </c>
      <c r="C76" s="271" t="s">
        <v>179</v>
      </c>
      <c r="D76" s="271" t="s">
        <v>180</v>
      </c>
      <c r="E76" s="271" t="s">
        <v>339</v>
      </c>
      <c r="F76" s="271" t="s">
        <v>199</v>
      </c>
      <c r="G76" s="271" t="s">
        <v>181</v>
      </c>
      <c r="H76" s="396">
        <v>53910.999961000001</v>
      </c>
      <c r="I76" s="396">
        <v>49484.246138270602</v>
      </c>
      <c r="J76" s="396">
        <v>51507.641528342698</v>
      </c>
      <c r="K76" s="396">
        <v>53910.999961000001</v>
      </c>
      <c r="L76" s="396">
        <v>6.7</v>
      </c>
      <c r="M76" s="272" t="s">
        <v>182</v>
      </c>
      <c r="N76" s="397">
        <f>+J76/$C$172</f>
        <v>1.9195071291934402E-3</v>
      </c>
      <c r="O76" s="397">
        <f>+SUMIFS(N76:$N$171,B76:B76:$B$171,B76)</f>
        <v>3.3381806829010418E-3</v>
      </c>
    </row>
    <row r="77" spans="1:15">
      <c r="A77" s="271" t="s">
        <v>195</v>
      </c>
      <c r="B77" s="271" t="s">
        <v>204</v>
      </c>
      <c r="C77" s="271" t="s">
        <v>179</v>
      </c>
      <c r="D77" s="271" t="s">
        <v>180</v>
      </c>
      <c r="E77" s="271" t="s">
        <v>339</v>
      </c>
      <c r="F77" s="271" t="s">
        <v>308</v>
      </c>
      <c r="G77" s="271" t="s">
        <v>181</v>
      </c>
      <c r="H77" s="396">
        <v>117260.28</v>
      </c>
      <c r="I77" s="396">
        <v>99245.833423461794</v>
      </c>
      <c r="J77" s="396">
        <v>103863.657028089</v>
      </c>
      <c r="K77" s="396">
        <v>117260.28</v>
      </c>
      <c r="L77" s="396">
        <v>6.25</v>
      </c>
      <c r="M77" s="272" t="s">
        <v>182</v>
      </c>
      <c r="N77" s="397">
        <f>+J77/$C$172</f>
        <v>3.8706301475639319E-3</v>
      </c>
      <c r="O77" s="397">
        <f>+SUMIFS(N77:$N$171,B77:B77:$B$171,B77)</f>
        <v>3.9389460351206065E-2</v>
      </c>
    </row>
    <row r="78" spans="1:15">
      <c r="A78" s="271" t="s">
        <v>183</v>
      </c>
      <c r="B78" s="271" t="s">
        <v>254</v>
      </c>
      <c r="C78" s="271" t="s">
        <v>193</v>
      </c>
      <c r="D78" s="271" t="s">
        <v>180</v>
      </c>
      <c r="E78" s="271" t="s">
        <v>340</v>
      </c>
      <c r="F78" s="271" t="s">
        <v>341</v>
      </c>
      <c r="G78" s="271" t="s">
        <v>181</v>
      </c>
      <c r="H78" s="396">
        <v>387050.00154999999</v>
      </c>
      <c r="I78" s="396">
        <v>268601.46434197802</v>
      </c>
      <c r="J78" s="396">
        <v>283124.54168063501</v>
      </c>
      <c r="K78" s="396">
        <v>387050.00154999999</v>
      </c>
      <c r="L78" s="396">
        <v>6.12</v>
      </c>
      <c r="M78" s="272" t="s">
        <v>182</v>
      </c>
      <c r="N78" s="397">
        <f>+J78/$C$172</f>
        <v>1.0551047574301361E-2</v>
      </c>
      <c r="O78" s="397">
        <f>+SUMIFS(N78:$N$171,B78:B78:$B$171,B78)</f>
        <v>2.3056024161301682E-2</v>
      </c>
    </row>
    <row r="79" spans="1:15">
      <c r="A79" s="271" t="s">
        <v>177</v>
      </c>
      <c r="B79" s="271" t="s">
        <v>192</v>
      </c>
      <c r="C79" s="271" t="s">
        <v>193</v>
      </c>
      <c r="D79" s="271" t="s">
        <v>180</v>
      </c>
      <c r="E79" s="271" t="s">
        <v>208</v>
      </c>
      <c r="F79" s="271" t="s">
        <v>342</v>
      </c>
      <c r="G79" s="271" t="s">
        <v>181</v>
      </c>
      <c r="H79" s="396">
        <v>28394.53</v>
      </c>
      <c r="I79" s="396">
        <v>24093.105565361198</v>
      </c>
      <c r="J79" s="396">
        <v>25432.924207678901</v>
      </c>
      <c r="K79" s="396">
        <v>28394.53</v>
      </c>
      <c r="L79" s="396">
        <v>6</v>
      </c>
      <c r="M79" s="272" t="s">
        <v>182</v>
      </c>
      <c r="N79" s="397">
        <f>+J79/$C$172</f>
        <v>9.4779488798789238E-4</v>
      </c>
      <c r="O79" s="397">
        <f>+SUMIFS(N79:$N$171,B79:B79:$B$171,B79)</f>
        <v>1.5116710662972408E-2</v>
      </c>
    </row>
    <row r="80" spans="1:15">
      <c r="A80" s="271" t="s">
        <v>195</v>
      </c>
      <c r="B80" s="271" t="s">
        <v>178</v>
      </c>
      <c r="C80" s="271" t="s">
        <v>179</v>
      </c>
      <c r="D80" s="271" t="s">
        <v>180</v>
      </c>
      <c r="E80" s="271" t="s">
        <v>343</v>
      </c>
      <c r="F80" s="271" t="s">
        <v>317</v>
      </c>
      <c r="G80" s="271" t="s">
        <v>181</v>
      </c>
      <c r="H80" s="396">
        <v>2457.2600000000002</v>
      </c>
      <c r="I80" s="396">
        <v>2052.5251268731199</v>
      </c>
      <c r="J80" s="396">
        <v>2135.8772103449601</v>
      </c>
      <c r="K80" s="396">
        <v>2457.2600000000002</v>
      </c>
      <c r="L80" s="396">
        <v>6.1</v>
      </c>
      <c r="M80" s="272" t="s">
        <v>182</v>
      </c>
      <c r="N80" s="397">
        <f>+J80/$C$172</f>
        <v>7.9596568794223799E-5</v>
      </c>
      <c r="O80" s="397">
        <f>+SUMIFS(N80:$N$171,B80:B80:$B$171,B80)</f>
        <v>4.4217269086234738E-2</v>
      </c>
    </row>
    <row r="81" spans="1:15">
      <c r="A81" s="271" t="s">
        <v>195</v>
      </c>
      <c r="B81" s="271" t="s">
        <v>178</v>
      </c>
      <c r="C81" s="271" t="s">
        <v>179</v>
      </c>
      <c r="D81" s="271" t="s">
        <v>180</v>
      </c>
      <c r="E81" s="271" t="s">
        <v>343</v>
      </c>
      <c r="F81" s="271" t="s">
        <v>281</v>
      </c>
      <c r="G81" s="271" t="s">
        <v>181</v>
      </c>
      <c r="H81" s="396">
        <v>17924.379825</v>
      </c>
      <c r="I81" s="396">
        <v>15264.4761030876</v>
      </c>
      <c r="J81" s="396">
        <v>15876.775449655899</v>
      </c>
      <c r="K81" s="396">
        <v>17924.379825</v>
      </c>
      <c r="L81" s="396">
        <v>6</v>
      </c>
      <c r="M81" s="272" t="s">
        <v>182</v>
      </c>
      <c r="N81" s="397">
        <f>+J81/$C$172</f>
        <v>5.9167111441995126E-4</v>
      </c>
      <c r="O81" s="397">
        <f>+SUMIFS(N81:$N$171,B81:B81:$B$171,B81)</f>
        <v>4.413767251744051E-2</v>
      </c>
    </row>
    <row r="82" spans="1:15">
      <c r="A82" s="271" t="s">
        <v>195</v>
      </c>
      <c r="B82" s="271" t="s">
        <v>178</v>
      </c>
      <c r="C82" s="271" t="s">
        <v>179</v>
      </c>
      <c r="D82" s="271" t="s">
        <v>180</v>
      </c>
      <c r="E82" s="271" t="s">
        <v>343</v>
      </c>
      <c r="F82" s="271" t="s">
        <v>271</v>
      </c>
      <c r="G82" s="271" t="s">
        <v>181</v>
      </c>
      <c r="H82" s="396">
        <v>39548.779620000001</v>
      </c>
      <c r="I82" s="396">
        <v>35108.833872533403</v>
      </c>
      <c r="J82" s="396">
        <v>36448.085706279897</v>
      </c>
      <c r="K82" s="396">
        <v>39548.779620000001</v>
      </c>
      <c r="L82" s="396">
        <v>5.75</v>
      </c>
      <c r="M82" s="272" t="s">
        <v>182</v>
      </c>
      <c r="N82" s="397">
        <f>+J82/$C$172</f>
        <v>1.3582908920448272E-3</v>
      </c>
      <c r="O82" s="397">
        <f>+SUMIFS(N82:$N$171,B82:B82:$B$171,B82)</f>
        <v>4.3546001403020562E-2</v>
      </c>
    </row>
    <row r="83" spans="1:15">
      <c r="A83" s="271" t="s">
        <v>177</v>
      </c>
      <c r="B83" s="271" t="s">
        <v>248</v>
      </c>
      <c r="C83" s="271" t="s">
        <v>193</v>
      </c>
      <c r="D83" s="271" t="s">
        <v>180</v>
      </c>
      <c r="E83" s="271" t="s">
        <v>343</v>
      </c>
      <c r="F83" s="271" t="s">
        <v>251</v>
      </c>
      <c r="G83" s="271" t="s">
        <v>181</v>
      </c>
      <c r="H83" s="396">
        <v>27079.119999999999</v>
      </c>
      <c r="I83" s="396">
        <v>24719.2026512704</v>
      </c>
      <c r="J83" s="396">
        <v>25821.0404469061</v>
      </c>
      <c r="K83" s="396">
        <v>27079.119999999999</v>
      </c>
      <c r="L83" s="396">
        <v>6.5</v>
      </c>
      <c r="M83" s="272" t="s">
        <v>182</v>
      </c>
      <c r="N83" s="397">
        <f>+J83/$C$172</f>
        <v>9.6225860377931356E-4</v>
      </c>
      <c r="O83" s="397">
        <f>+SUMIFS(N83:$N$171,B83:B83:$B$171,B83)</f>
        <v>2.7384591274299298E-2</v>
      </c>
    </row>
    <row r="84" spans="1:15">
      <c r="A84" s="271" t="s">
        <v>177</v>
      </c>
      <c r="B84" s="271" t="s">
        <v>252</v>
      </c>
      <c r="C84" s="271" t="s">
        <v>179</v>
      </c>
      <c r="D84" s="271" t="s">
        <v>180</v>
      </c>
      <c r="E84" s="271" t="s">
        <v>344</v>
      </c>
      <c r="F84" s="271" t="s">
        <v>345</v>
      </c>
      <c r="G84" s="271" t="s">
        <v>181</v>
      </c>
      <c r="H84" s="396">
        <v>106943.14</v>
      </c>
      <c r="I84" s="396">
        <v>97934.121804508803</v>
      </c>
      <c r="J84" s="396">
        <v>102057.69113634901</v>
      </c>
      <c r="K84" s="396">
        <v>106943.14</v>
      </c>
      <c r="L84" s="396">
        <v>5.45</v>
      </c>
      <c r="M84" s="272" t="s">
        <v>182</v>
      </c>
      <c r="N84" s="397">
        <f>+J84/$C$172</f>
        <v>3.8033282035918399E-3</v>
      </c>
      <c r="O84" s="397">
        <f>+SUMIFS(N84:$N$171,B84:B84:$B$171,B84)</f>
        <v>1.2308078604390423E-2</v>
      </c>
    </row>
    <row r="85" spans="1:15">
      <c r="A85" s="271" t="s">
        <v>177</v>
      </c>
      <c r="B85" s="271" t="s">
        <v>259</v>
      </c>
      <c r="C85" s="271" t="s">
        <v>179</v>
      </c>
      <c r="D85" s="271" t="s">
        <v>180</v>
      </c>
      <c r="E85" s="271" t="s">
        <v>346</v>
      </c>
      <c r="F85" s="271" t="s">
        <v>260</v>
      </c>
      <c r="G85" s="271" t="s">
        <v>181</v>
      </c>
      <c r="H85" s="396">
        <v>310212</v>
      </c>
      <c r="I85" s="396">
        <v>285473.32099596498</v>
      </c>
      <c r="J85" s="396">
        <v>301938.14245489199</v>
      </c>
      <c r="K85" s="396">
        <v>310212</v>
      </c>
      <c r="L85" s="396">
        <v>6.8</v>
      </c>
      <c r="M85" s="272" t="s">
        <v>182</v>
      </c>
      <c r="N85" s="397">
        <f>+J85/$C$172</f>
        <v>1.1252163753191321E-2</v>
      </c>
      <c r="O85" s="397">
        <f>+SUMIFS(N85:$N$171,B85:B85:$B$171,B85)</f>
        <v>2.8186583268360051E-2</v>
      </c>
    </row>
    <row r="86" spans="1:15">
      <c r="A86" s="271" t="s">
        <v>177</v>
      </c>
      <c r="B86" s="271" t="s">
        <v>252</v>
      </c>
      <c r="C86" s="271" t="s">
        <v>179</v>
      </c>
      <c r="D86" s="271" t="s">
        <v>180</v>
      </c>
      <c r="E86" s="271" t="s">
        <v>346</v>
      </c>
      <c r="F86" s="271" t="s">
        <v>345</v>
      </c>
      <c r="G86" s="271" t="s">
        <v>181</v>
      </c>
      <c r="H86" s="396">
        <v>106943.14</v>
      </c>
      <c r="I86" s="396">
        <v>98202.767769873404</v>
      </c>
      <c r="J86" s="396">
        <v>102161.48712123001</v>
      </c>
      <c r="K86" s="396">
        <v>106943.14</v>
      </c>
      <c r="L86" s="396">
        <v>5.45</v>
      </c>
      <c r="M86" s="272" t="s">
        <v>182</v>
      </c>
      <c r="N86" s="397">
        <f>+J86/$C$172</f>
        <v>3.8071963118384796E-3</v>
      </c>
      <c r="O86" s="397">
        <f>+SUMIFS(N86:$N$171,B86:B86:$B$171,B86)</f>
        <v>8.5047504007985837E-3</v>
      </c>
    </row>
    <row r="87" spans="1:15">
      <c r="A87" s="271" t="s">
        <v>177</v>
      </c>
      <c r="B87" s="271" t="s">
        <v>205</v>
      </c>
      <c r="C87" s="271" t="s">
        <v>179</v>
      </c>
      <c r="D87" s="271" t="s">
        <v>180</v>
      </c>
      <c r="E87" s="271" t="s">
        <v>346</v>
      </c>
      <c r="F87" s="271" t="s">
        <v>284</v>
      </c>
      <c r="G87" s="271" t="s">
        <v>181</v>
      </c>
      <c r="H87" s="396">
        <v>213586.32</v>
      </c>
      <c r="I87" s="396">
        <v>196164.634310244</v>
      </c>
      <c r="J87" s="396">
        <v>204339.92639477499</v>
      </c>
      <c r="K87" s="396">
        <v>213586.32</v>
      </c>
      <c r="L87" s="396">
        <v>4.5</v>
      </c>
      <c r="M87" s="272" t="s">
        <v>182</v>
      </c>
      <c r="N87" s="397">
        <f>+J87/$C$172</f>
        <v>7.6150243702733525E-3</v>
      </c>
      <c r="O87" s="397">
        <f>+SUMIFS(N87:$N$171,B87:B87:$B$171,B87)</f>
        <v>7.6150243702733525E-3</v>
      </c>
    </row>
    <row r="88" spans="1:15">
      <c r="A88" s="271" t="s">
        <v>177</v>
      </c>
      <c r="B88" s="271" t="s">
        <v>189</v>
      </c>
      <c r="C88" s="271" t="s">
        <v>193</v>
      </c>
      <c r="D88" s="271" t="s">
        <v>180</v>
      </c>
      <c r="E88" s="271" t="s">
        <v>346</v>
      </c>
      <c r="F88" s="271" t="s">
        <v>347</v>
      </c>
      <c r="G88" s="271" t="s">
        <v>181</v>
      </c>
      <c r="H88" s="396">
        <v>214918</v>
      </c>
      <c r="I88" s="396">
        <v>191414.57090782101</v>
      </c>
      <c r="J88" s="396">
        <v>200907.65555830699</v>
      </c>
      <c r="K88" s="396">
        <v>214918</v>
      </c>
      <c r="L88" s="396">
        <v>5.5</v>
      </c>
      <c r="M88" s="272" t="s">
        <v>182</v>
      </c>
      <c r="N88" s="397">
        <f>+J88/$C$172</f>
        <v>7.4871158086612316E-3</v>
      </c>
      <c r="O88" s="397">
        <f>+SUMIFS(N88:$N$171,B88:B88:$B$171,B88)</f>
        <v>4.4867550257076644E-2</v>
      </c>
    </row>
    <row r="89" spans="1:15">
      <c r="A89" s="271" t="s">
        <v>177</v>
      </c>
      <c r="B89" s="271" t="s">
        <v>192</v>
      </c>
      <c r="C89" s="271" t="s">
        <v>193</v>
      </c>
      <c r="D89" s="271" t="s">
        <v>180</v>
      </c>
      <c r="E89" s="271" t="s">
        <v>348</v>
      </c>
      <c r="F89" s="271" t="s">
        <v>349</v>
      </c>
      <c r="G89" s="271" t="s">
        <v>181</v>
      </c>
      <c r="H89" s="396">
        <v>84452.05</v>
      </c>
      <c r="I89" s="396">
        <v>72554.270454675803</v>
      </c>
      <c r="J89" s="396">
        <v>76369.841971124493</v>
      </c>
      <c r="K89" s="396">
        <v>84452.05</v>
      </c>
      <c r="L89" s="396">
        <v>6.25</v>
      </c>
      <c r="M89" s="272" t="s">
        <v>182</v>
      </c>
      <c r="N89" s="397">
        <f>+J89/$C$172</f>
        <v>2.846033166521236E-3</v>
      </c>
      <c r="O89" s="397">
        <f>+SUMIFS(N89:$N$171,B89:B89:$B$171,B89)</f>
        <v>1.4168915774984515E-2</v>
      </c>
    </row>
    <row r="90" spans="1:15">
      <c r="A90" s="271" t="s">
        <v>177</v>
      </c>
      <c r="B90" s="271" t="s">
        <v>210</v>
      </c>
      <c r="C90" s="271" t="s">
        <v>179</v>
      </c>
      <c r="D90" s="271" t="s">
        <v>180</v>
      </c>
      <c r="E90" s="271" t="s">
        <v>348</v>
      </c>
      <c r="F90" s="271" t="s">
        <v>350</v>
      </c>
      <c r="G90" s="271" t="s">
        <v>181</v>
      </c>
      <c r="H90" s="396">
        <v>286383.59999999998</v>
      </c>
      <c r="I90" s="396">
        <v>246499.1287304</v>
      </c>
      <c r="J90" s="396">
        <v>255485.57485357599</v>
      </c>
      <c r="K90" s="396">
        <v>286383.59999999998</v>
      </c>
      <c r="L90" s="396">
        <v>4.1500000000000004</v>
      </c>
      <c r="M90" s="272" t="s">
        <v>182</v>
      </c>
      <c r="N90" s="397">
        <f>+J90/$C$172</f>
        <v>9.5210413015643786E-3</v>
      </c>
      <c r="O90" s="397">
        <f>+SUMIFS(N90:$N$171,B90:B90:$B$171,B90)</f>
        <v>9.5210413015643786E-3</v>
      </c>
    </row>
    <row r="91" spans="1:15">
      <c r="A91" s="271" t="s">
        <v>177</v>
      </c>
      <c r="B91" s="271" t="s">
        <v>204</v>
      </c>
      <c r="C91" s="271" t="s">
        <v>179</v>
      </c>
      <c r="D91" s="271" t="s">
        <v>180</v>
      </c>
      <c r="E91" s="271" t="s">
        <v>351</v>
      </c>
      <c r="F91" s="271" t="s">
        <v>263</v>
      </c>
      <c r="G91" s="271" t="s">
        <v>181</v>
      </c>
      <c r="H91" s="396">
        <v>101520.52</v>
      </c>
      <c r="I91" s="396">
        <v>96326.488739927707</v>
      </c>
      <c r="J91" s="396">
        <v>100514.59628933101</v>
      </c>
      <c r="K91" s="396">
        <v>101520.52</v>
      </c>
      <c r="L91" s="396">
        <v>5</v>
      </c>
      <c r="M91" s="272" t="s">
        <v>182</v>
      </c>
      <c r="N91" s="397">
        <f>+J91/$C$172</f>
        <v>3.7458225311909235E-3</v>
      </c>
      <c r="O91" s="397">
        <f>+SUMIFS(N91:$N$171,B91:B91:$B$171,B91)</f>
        <v>3.5518830203642132E-2</v>
      </c>
    </row>
    <row r="92" spans="1:15">
      <c r="A92" s="271" t="s">
        <v>177</v>
      </c>
      <c r="B92" s="271" t="s">
        <v>218</v>
      </c>
      <c r="C92" s="271" t="s">
        <v>179</v>
      </c>
      <c r="D92" s="271" t="s">
        <v>180</v>
      </c>
      <c r="E92" s="271" t="s">
        <v>351</v>
      </c>
      <c r="F92" s="271" t="s">
        <v>352</v>
      </c>
      <c r="G92" s="271" t="s">
        <v>181</v>
      </c>
      <c r="H92" s="396">
        <v>153303</v>
      </c>
      <c r="I92" s="396">
        <v>145612.05232369399</v>
      </c>
      <c r="J92" s="396">
        <v>150835.646083236</v>
      </c>
      <c r="K92" s="396">
        <v>153303</v>
      </c>
      <c r="L92" s="396">
        <v>4.25</v>
      </c>
      <c r="M92" s="272" t="s">
        <v>182</v>
      </c>
      <c r="N92" s="397">
        <f>+J92/$C$172</f>
        <v>5.6211095946599055E-3</v>
      </c>
      <c r="O92" s="397">
        <f>+SUMIFS(N92:$N$171,B92:B92:$B$171,B92)</f>
        <v>9.4258423258993841E-3</v>
      </c>
    </row>
    <row r="93" spans="1:15">
      <c r="A93" s="271" t="s">
        <v>183</v>
      </c>
      <c r="B93" s="271" t="s">
        <v>254</v>
      </c>
      <c r="C93" s="271" t="s">
        <v>193</v>
      </c>
      <c r="D93" s="271" t="s">
        <v>180</v>
      </c>
      <c r="E93" s="271" t="s">
        <v>353</v>
      </c>
      <c r="F93" s="271" t="s">
        <v>354</v>
      </c>
      <c r="G93" s="271" t="s">
        <v>181</v>
      </c>
      <c r="H93" s="396">
        <v>73881.84</v>
      </c>
      <c r="I93" s="396">
        <v>57087.447307589799</v>
      </c>
      <c r="J93" s="396">
        <v>60027.141033844498</v>
      </c>
      <c r="K93" s="396">
        <v>73881.84</v>
      </c>
      <c r="L93" s="396">
        <v>5.8</v>
      </c>
      <c r="M93" s="272" t="s">
        <v>182</v>
      </c>
      <c r="N93" s="397">
        <f>+J93/$C$172</f>
        <v>2.2369986615706728E-3</v>
      </c>
      <c r="O93" s="397">
        <f>+SUMIFS(N93:$N$171,B93:B93:$B$171,B93)</f>
        <v>1.2504976587000326E-2</v>
      </c>
    </row>
    <row r="94" spans="1:15">
      <c r="A94" s="271" t="s">
        <v>183</v>
      </c>
      <c r="B94" s="271" t="s">
        <v>254</v>
      </c>
      <c r="C94" s="271" t="s">
        <v>193</v>
      </c>
      <c r="D94" s="271" t="s">
        <v>180</v>
      </c>
      <c r="E94" s="271" t="s">
        <v>221</v>
      </c>
      <c r="F94" s="271" t="s">
        <v>341</v>
      </c>
      <c r="G94" s="271" t="s">
        <v>181</v>
      </c>
      <c r="H94" s="396">
        <v>36927.025334999998</v>
      </c>
      <c r="I94" s="396">
        <v>26161.266808460699</v>
      </c>
      <c r="J94" s="396">
        <v>27013.133548288999</v>
      </c>
      <c r="K94" s="396">
        <v>36927.025334999998</v>
      </c>
      <c r="L94" s="396">
        <v>6.12</v>
      </c>
      <c r="M94" s="272" t="s">
        <v>182</v>
      </c>
      <c r="N94" s="397">
        <f>+J94/$C$172</f>
        <v>1.0066836859393591E-3</v>
      </c>
      <c r="O94" s="397">
        <f>+SUMIFS(N94:$N$171,B94:B94:$B$171,B94)</f>
        <v>1.0267977925429652E-2</v>
      </c>
    </row>
    <row r="95" spans="1:15">
      <c r="A95" s="271" t="s">
        <v>177</v>
      </c>
      <c r="B95" s="271" t="s">
        <v>204</v>
      </c>
      <c r="C95" s="271" t="s">
        <v>179</v>
      </c>
      <c r="D95" s="271" t="s">
        <v>180</v>
      </c>
      <c r="E95" s="271" t="s">
        <v>353</v>
      </c>
      <c r="F95" s="271" t="s">
        <v>355</v>
      </c>
      <c r="G95" s="271" t="s">
        <v>181</v>
      </c>
      <c r="H95" s="396">
        <v>142172.88</v>
      </c>
      <c r="I95" s="396">
        <v>135828.86459103899</v>
      </c>
      <c r="J95" s="396">
        <v>140952.327516096</v>
      </c>
      <c r="K95" s="396">
        <v>142172.88</v>
      </c>
      <c r="L95" s="396">
        <v>5.15</v>
      </c>
      <c r="M95" s="272" t="s">
        <v>182</v>
      </c>
      <c r="N95" s="397">
        <f>+J95/$C$172</f>
        <v>5.2527933626057531E-3</v>
      </c>
      <c r="O95" s="397">
        <f>+SUMIFS(N95:$N$171,B95:B95:$B$171,B95)</f>
        <v>3.1773007672451219E-2</v>
      </c>
    </row>
    <row r="96" spans="1:15">
      <c r="A96" s="271" t="s">
        <v>177</v>
      </c>
      <c r="B96" s="271" t="s">
        <v>194</v>
      </c>
      <c r="C96" s="271" t="s">
        <v>179</v>
      </c>
      <c r="D96" s="271" t="s">
        <v>180</v>
      </c>
      <c r="E96" s="271" t="s">
        <v>353</v>
      </c>
      <c r="F96" s="271" t="s">
        <v>258</v>
      </c>
      <c r="G96" s="271" t="s">
        <v>181</v>
      </c>
      <c r="H96" s="396">
        <v>304746.71999999997</v>
      </c>
      <c r="I96" s="396">
        <v>291022.93543682701</v>
      </c>
      <c r="J96" s="396">
        <v>301745.64996246703</v>
      </c>
      <c r="K96" s="396">
        <v>304746.71999999997</v>
      </c>
      <c r="L96" s="396">
        <v>5.5</v>
      </c>
      <c r="M96" s="272" t="s">
        <v>182</v>
      </c>
      <c r="N96" s="397">
        <f>+J96/$C$172</f>
        <v>1.1244990240668473E-2</v>
      </c>
      <c r="O96" s="397">
        <f>+SUMIFS(N96:$N$171,B96:B96:$B$171,B96)</f>
        <v>2.436388979034251E-2</v>
      </c>
    </row>
    <row r="97" spans="1:15">
      <c r="A97" s="271" t="s">
        <v>177</v>
      </c>
      <c r="B97" s="271" t="s">
        <v>194</v>
      </c>
      <c r="C97" s="271" t="s">
        <v>179</v>
      </c>
      <c r="D97" s="271" t="s">
        <v>180</v>
      </c>
      <c r="E97" s="271" t="s">
        <v>353</v>
      </c>
      <c r="F97" s="271" t="s">
        <v>356</v>
      </c>
      <c r="G97" s="271" t="s">
        <v>181</v>
      </c>
      <c r="H97" s="396">
        <v>106916.5</v>
      </c>
      <c r="I97" s="396">
        <v>95934.155949980996</v>
      </c>
      <c r="J97" s="396">
        <v>100004.17846963</v>
      </c>
      <c r="K97" s="396">
        <v>106916.5</v>
      </c>
      <c r="L97" s="396">
        <v>4.5</v>
      </c>
      <c r="M97" s="272" t="s">
        <v>182</v>
      </c>
      <c r="N97" s="397">
        <f>+J97/$C$172</f>
        <v>3.726801069234753E-3</v>
      </c>
      <c r="O97" s="397">
        <f>+SUMIFS(N97:$N$171,B97:B97:$B$171,B97)</f>
        <v>1.3118899549674037E-2</v>
      </c>
    </row>
    <row r="98" spans="1:15">
      <c r="A98" s="271" t="s">
        <v>195</v>
      </c>
      <c r="B98" s="271" t="s">
        <v>178</v>
      </c>
      <c r="C98" s="271" t="s">
        <v>179</v>
      </c>
      <c r="D98" s="271" t="s">
        <v>180</v>
      </c>
      <c r="E98" s="271" t="s">
        <v>357</v>
      </c>
      <c r="F98" s="271" t="s">
        <v>317</v>
      </c>
      <c r="G98" s="271" t="s">
        <v>181</v>
      </c>
      <c r="H98" s="396">
        <v>73717.449299999993</v>
      </c>
      <c r="I98" s="396">
        <v>60926.1064752354</v>
      </c>
      <c r="J98" s="396">
        <v>63243.031387726202</v>
      </c>
      <c r="K98" s="396">
        <v>73717.449299999993</v>
      </c>
      <c r="L98" s="396">
        <v>6.1</v>
      </c>
      <c r="M98" s="272" t="s">
        <v>182</v>
      </c>
      <c r="N98" s="397">
        <f>+J98/$C$172</f>
        <v>2.3568434899847949E-3</v>
      </c>
      <c r="O98" s="397">
        <f>+SUMIFS(N98:$N$171,B98:B98:$B$171,B98)</f>
        <v>4.218771051097573E-2</v>
      </c>
    </row>
    <row r="99" spans="1:15">
      <c r="A99" s="271" t="s">
        <v>195</v>
      </c>
      <c r="B99" s="271" t="s">
        <v>178</v>
      </c>
      <c r="C99" s="271" t="s">
        <v>179</v>
      </c>
      <c r="D99" s="271" t="s">
        <v>180</v>
      </c>
      <c r="E99" s="271" t="s">
        <v>358</v>
      </c>
      <c r="F99" s="271" t="s">
        <v>281</v>
      </c>
      <c r="G99" s="271" t="s">
        <v>181</v>
      </c>
      <c r="H99" s="396">
        <v>370437.28720999998</v>
      </c>
      <c r="I99" s="396">
        <v>313956.98383979499</v>
      </c>
      <c r="J99" s="396">
        <v>325303.30007938301</v>
      </c>
      <c r="K99" s="396">
        <v>370437.28720999998</v>
      </c>
      <c r="L99" s="396">
        <v>6</v>
      </c>
      <c r="M99" s="272" t="s">
        <v>182</v>
      </c>
      <c r="N99" s="397">
        <f>+J99/$C$172</f>
        <v>1.2122900313906492E-2</v>
      </c>
      <c r="O99" s="397">
        <f>+SUMIFS(N99:$N$171,B99:B99:$B$171,B99)</f>
        <v>3.9830867020990937E-2</v>
      </c>
    </row>
    <row r="100" spans="1:15">
      <c r="A100" s="271" t="s">
        <v>195</v>
      </c>
      <c r="B100" s="271" t="s">
        <v>190</v>
      </c>
      <c r="C100" s="271" t="s">
        <v>179</v>
      </c>
      <c r="D100" s="271" t="s">
        <v>180</v>
      </c>
      <c r="E100" s="271" t="s">
        <v>358</v>
      </c>
      <c r="F100" s="271" t="s">
        <v>197</v>
      </c>
      <c r="G100" s="271" t="s">
        <v>181</v>
      </c>
      <c r="H100" s="396">
        <v>109162.3</v>
      </c>
      <c r="I100" s="396">
        <v>99155.204312477304</v>
      </c>
      <c r="J100" s="396">
        <v>102520.301295331</v>
      </c>
      <c r="K100" s="396">
        <v>109162.3</v>
      </c>
      <c r="L100" s="396">
        <v>5.25</v>
      </c>
      <c r="M100" s="272" t="s">
        <v>182</v>
      </c>
      <c r="N100" s="397">
        <f>+J100/$C$172</f>
        <v>3.8205680435816911E-3</v>
      </c>
      <c r="O100" s="397">
        <f>+SUMIFS(N100:$N$171,B100:B100:$B$171,B100)</f>
        <v>8.5070252740563901E-2</v>
      </c>
    </row>
    <row r="101" spans="1:15">
      <c r="A101" s="271" t="s">
        <v>183</v>
      </c>
      <c r="B101" s="271" t="s">
        <v>204</v>
      </c>
      <c r="C101" s="271" t="s">
        <v>179</v>
      </c>
      <c r="D101" s="271" t="s">
        <v>180</v>
      </c>
      <c r="E101" s="271" t="s">
        <v>359</v>
      </c>
      <c r="F101" s="271" t="s">
        <v>216</v>
      </c>
      <c r="G101" s="271" t="s">
        <v>181</v>
      </c>
      <c r="H101" s="396">
        <v>41039.999927999997</v>
      </c>
      <c r="I101" s="396">
        <v>36684.259780278997</v>
      </c>
      <c r="J101" s="396">
        <v>38049.254096992197</v>
      </c>
      <c r="K101" s="396">
        <v>41039.999927999997</v>
      </c>
      <c r="L101" s="396">
        <v>7</v>
      </c>
      <c r="M101" s="272" t="s">
        <v>182</v>
      </c>
      <c r="N101" s="397">
        <f>+J101/$C$172</f>
        <v>1.4179607594628537E-3</v>
      </c>
      <c r="O101" s="397">
        <f>+SUMIFS(N101:$N$171,B101:B101:$B$171,B101)</f>
        <v>2.6520214309845459E-2</v>
      </c>
    </row>
    <row r="102" spans="1:15">
      <c r="A102" s="271" t="s">
        <v>177</v>
      </c>
      <c r="B102" s="271" t="s">
        <v>204</v>
      </c>
      <c r="C102" s="271" t="s">
        <v>179</v>
      </c>
      <c r="D102" s="271" t="s">
        <v>180</v>
      </c>
      <c r="E102" s="271" t="s">
        <v>359</v>
      </c>
      <c r="F102" s="271" t="s">
        <v>219</v>
      </c>
      <c r="G102" s="271" t="s">
        <v>181</v>
      </c>
      <c r="H102" s="396">
        <v>236328.78</v>
      </c>
      <c r="I102" s="396">
        <v>192606.21085450001</v>
      </c>
      <c r="J102" s="396">
        <v>201412.97159311399</v>
      </c>
      <c r="K102" s="396">
        <v>236328.78</v>
      </c>
      <c r="L102" s="396">
        <v>6</v>
      </c>
      <c r="M102" s="272" t="s">
        <v>182</v>
      </c>
      <c r="N102" s="397">
        <f>+J102/$C$172</f>
        <v>7.5059471451877557E-3</v>
      </c>
      <c r="O102" s="397">
        <f>+SUMIFS(N102:$N$171,B102:B102:$B$171,B102)</f>
        <v>2.5102253550382606E-2</v>
      </c>
    </row>
    <row r="103" spans="1:15">
      <c r="A103" s="271" t="s">
        <v>177</v>
      </c>
      <c r="B103" s="271" t="s">
        <v>248</v>
      </c>
      <c r="C103" s="271" t="s">
        <v>193</v>
      </c>
      <c r="D103" s="271" t="s">
        <v>180</v>
      </c>
      <c r="E103" s="271" t="s">
        <v>359</v>
      </c>
      <c r="F103" s="271" t="s">
        <v>277</v>
      </c>
      <c r="G103" s="271" t="s">
        <v>181</v>
      </c>
      <c r="H103" s="396">
        <v>172709.61</v>
      </c>
      <c r="I103" s="396">
        <v>150968.47455635999</v>
      </c>
      <c r="J103" s="396">
        <v>156376.385822832</v>
      </c>
      <c r="K103" s="396">
        <v>172709.61</v>
      </c>
      <c r="L103" s="396">
        <v>6</v>
      </c>
      <c r="M103" s="272" t="s">
        <v>182</v>
      </c>
      <c r="N103" s="397">
        <f>+J103/$C$172</f>
        <v>5.8275933146591527E-3</v>
      </c>
      <c r="O103" s="397">
        <f>+SUMIFS(N103:$N$171,B103:B103:$B$171,B103)</f>
        <v>2.6422332670519987E-2</v>
      </c>
    </row>
    <row r="104" spans="1:15">
      <c r="A104" s="271" t="s">
        <v>177</v>
      </c>
      <c r="B104" s="271" t="s">
        <v>259</v>
      </c>
      <c r="C104" s="271" t="s">
        <v>179</v>
      </c>
      <c r="D104" s="271" t="s">
        <v>180</v>
      </c>
      <c r="E104" s="271" t="s">
        <v>360</v>
      </c>
      <c r="F104" s="271" t="s">
        <v>361</v>
      </c>
      <c r="G104" s="271" t="s">
        <v>181</v>
      </c>
      <c r="H104" s="396">
        <v>42006</v>
      </c>
      <c r="I104" s="396">
        <v>40001.652798470401</v>
      </c>
      <c r="J104" s="396">
        <v>41165.933717733002</v>
      </c>
      <c r="K104" s="396">
        <v>42006</v>
      </c>
      <c r="L104" s="396">
        <v>5</v>
      </c>
      <c r="M104" s="272" t="s">
        <v>182</v>
      </c>
      <c r="N104" s="397">
        <f>+J104/$C$172</f>
        <v>1.5341083557012089E-3</v>
      </c>
      <c r="O104" s="397">
        <f>+SUMIFS(N104:$N$171,B104:B104:$B$171,B104)</f>
        <v>1.693441951516873E-2</v>
      </c>
    </row>
    <row r="105" spans="1:15">
      <c r="A105" s="271" t="s">
        <v>177</v>
      </c>
      <c r="B105" s="271" t="s">
        <v>259</v>
      </c>
      <c r="C105" s="271" t="s">
        <v>179</v>
      </c>
      <c r="D105" s="271" t="s">
        <v>180</v>
      </c>
      <c r="E105" s="271" t="s">
        <v>360</v>
      </c>
      <c r="F105" s="271" t="s">
        <v>362</v>
      </c>
      <c r="G105" s="271" t="s">
        <v>181</v>
      </c>
      <c r="H105" s="396">
        <v>35065</v>
      </c>
      <c r="I105" s="396">
        <v>32666.5100000005</v>
      </c>
      <c r="J105" s="396">
        <v>33617.294492116998</v>
      </c>
      <c r="K105" s="396">
        <v>35065</v>
      </c>
      <c r="L105" s="396">
        <v>5.25</v>
      </c>
      <c r="M105" s="272" t="s">
        <v>182</v>
      </c>
      <c r="N105" s="397">
        <f>+J105/$C$172</f>
        <v>1.2527973428235167E-3</v>
      </c>
      <c r="O105" s="397">
        <f>+SUMIFS(N105:$N$171,B105:B105:$B$171,B105)</f>
        <v>1.5400311159467522E-2</v>
      </c>
    </row>
    <row r="106" spans="1:15">
      <c r="A106" s="271" t="s">
        <v>177</v>
      </c>
      <c r="B106" s="271" t="s">
        <v>192</v>
      </c>
      <c r="C106" s="271" t="s">
        <v>193</v>
      </c>
      <c r="D106" s="271" t="s">
        <v>180</v>
      </c>
      <c r="E106" s="271" t="s">
        <v>363</v>
      </c>
      <c r="F106" s="271" t="s">
        <v>286</v>
      </c>
      <c r="G106" s="271" t="s">
        <v>181</v>
      </c>
      <c r="H106" s="396">
        <v>322643.82</v>
      </c>
      <c r="I106" s="396">
        <v>293342.50483557</v>
      </c>
      <c r="J106" s="396">
        <v>303835.79700967</v>
      </c>
      <c r="K106" s="396">
        <v>322643.82</v>
      </c>
      <c r="L106" s="396">
        <v>5</v>
      </c>
      <c r="M106" s="272" t="s">
        <v>182</v>
      </c>
      <c r="N106" s="397">
        <f>+J106/$C$172</f>
        <v>1.1322882608463279E-2</v>
      </c>
      <c r="O106" s="397">
        <f>+SUMIFS(N106:$N$171,B106:B106:$B$171,B106)</f>
        <v>1.1322882608463279E-2</v>
      </c>
    </row>
    <row r="107" spans="1:15">
      <c r="A107" s="271" t="s">
        <v>177</v>
      </c>
      <c r="B107" s="271" t="s">
        <v>252</v>
      </c>
      <c r="C107" s="271" t="s">
        <v>179</v>
      </c>
      <c r="D107" s="271" t="s">
        <v>180</v>
      </c>
      <c r="E107" s="271" t="s">
        <v>364</v>
      </c>
      <c r="F107" s="271" t="s">
        <v>365</v>
      </c>
      <c r="G107" s="271" t="s">
        <v>181</v>
      </c>
      <c r="H107" s="396">
        <v>129794.52</v>
      </c>
      <c r="I107" s="396">
        <v>122299.57770088399</v>
      </c>
      <c r="J107" s="396">
        <v>126053.156247368</v>
      </c>
      <c r="K107" s="396">
        <v>129794.52</v>
      </c>
      <c r="L107" s="396">
        <v>5</v>
      </c>
      <c r="M107" s="272" t="s">
        <v>182</v>
      </c>
      <c r="N107" s="397">
        <f>+J107/$C$172</f>
        <v>4.6975540889601045E-3</v>
      </c>
      <c r="O107" s="397">
        <f>+SUMIFS(N107:$N$171,B107:B107:$B$171,B107)</f>
        <v>4.6975540889601045E-3</v>
      </c>
    </row>
    <row r="108" spans="1:15">
      <c r="A108" s="271" t="s">
        <v>177</v>
      </c>
      <c r="B108" s="271" t="s">
        <v>259</v>
      </c>
      <c r="C108" s="271" t="s">
        <v>179</v>
      </c>
      <c r="D108" s="271" t="s">
        <v>180</v>
      </c>
      <c r="E108" s="271" t="s">
        <v>364</v>
      </c>
      <c r="F108" s="271" t="s">
        <v>366</v>
      </c>
      <c r="G108" s="271" t="s">
        <v>181</v>
      </c>
      <c r="H108" s="396">
        <v>129689</v>
      </c>
      <c r="I108" s="396">
        <v>122651.167968337</v>
      </c>
      <c r="J108" s="396">
        <v>126192.04991332701</v>
      </c>
      <c r="K108" s="396">
        <v>129689</v>
      </c>
      <c r="L108" s="396">
        <v>5</v>
      </c>
      <c r="M108" s="272" t="s">
        <v>182</v>
      </c>
      <c r="N108" s="397">
        <f>+J108/$C$172</f>
        <v>4.7027301633074696E-3</v>
      </c>
      <c r="O108" s="397">
        <f>+SUMIFS(N108:$N$171,B108:B108:$B$171,B108)</f>
        <v>1.4147513816644003E-2</v>
      </c>
    </row>
    <row r="109" spans="1:15">
      <c r="A109" s="271" t="s">
        <v>177</v>
      </c>
      <c r="B109" s="271" t="s">
        <v>194</v>
      </c>
      <c r="C109" s="271" t="s">
        <v>179</v>
      </c>
      <c r="D109" s="271" t="s">
        <v>180</v>
      </c>
      <c r="E109" s="271" t="s">
        <v>364</v>
      </c>
      <c r="F109" s="271" t="s">
        <v>253</v>
      </c>
      <c r="G109" s="271" t="s">
        <v>181</v>
      </c>
      <c r="H109" s="396">
        <v>262931.55</v>
      </c>
      <c r="I109" s="396">
        <v>245040.579219885</v>
      </c>
      <c r="J109" s="396">
        <v>252025.55091974701</v>
      </c>
      <c r="K109" s="396">
        <v>262931.55</v>
      </c>
      <c r="L109" s="396">
        <v>4</v>
      </c>
      <c r="M109" s="272" t="s">
        <v>182</v>
      </c>
      <c r="N109" s="397">
        <f>+J109/$C$172</f>
        <v>9.3920984804392836E-3</v>
      </c>
      <c r="O109" s="397">
        <f>+SUMIFS(N109:$N$171,B109:B109:$B$171,B109)</f>
        <v>9.3920984804392836E-3</v>
      </c>
    </row>
    <row r="110" spans="1:15">
      <c r="A110" s="271" t="s">
        <v>195</v>
      </c>
      <c r="B110" s="271" t="s">
        <v>190</v>
      </c>
      <c r="C110" s="271" t="s">
        <v>179</v>
      </c>
      <c r="D110" s="271" t="s">
        <v>180</v>
      </c>
      <c r="E110" s="271" t="s">
        <v>217</v>
      </c>
      <c r="F110" s="271" t="s">
        <v>197</v>
      </c>
      <c r="G110" s="271" t="s">
        <v>181</v>
      </c>
      <c r="H110" s="396">
        <v>54581.164349999999</v>
      </c>
      <c r="I110" s="396">
        <v>49263.396874537502</v>
      </c>
      <c r="J110" s="396">
        <v>50884.816976272297</v>
      </c>
      <c r="K110" s="396">
        <v>54581.164349999999</v>
      </c>
      <c r="L110" s="396">
        <v>5.25</v>
      </c>
      <c r="M110" s="272" t="s">
        <v>182</v>
      </c>
      <c r="N110" s="397">
        <f>+J110/$C$172</f>
        <v>1.8962966669695391E-3</v>
      </c>
      <c r="O110" s="397">
        <f>+SUMIFS(N110:$N$171,B110:B110:$B$171,B110)</f>
        <v>8.1249684696982211E-2</v>
      </c>
    </row>
    <row r="111" spans="1:15">
      <c r="A111" s="271" t="s">
        <v>177</v>
      </c>
      <c r="B111" s="271" t="s">
        <v>189</v>
      </c>
      <c r="C111" s="271" t="s">
        <v>193</v>
      </c>
      <c r="D111" s="271" t="s">
        <v>180</v>
      </c>
      <c r="E111" s="271" t="s">
        <v>367</v>
      </c>
      <c r="F111" s="271" t="s">
        <v>368</v>
      </c>
      <c r="G111" s="271" t="s">
        <v>181</v>
      </c>
      <c r="H111" s="396">
        <v>104932.86</v>
      </c>
      <c r="I111" s="396">
        <v>98541.1149079756</v>
      </c>
      <c r="J111" s="396">
        <v>101570.780418856</v>
      </c>
      <c r="K111" s="396">
        <v>104932.86</v>
      </c>
      <c r="L111" s="396">
        <v>6.5</v>
      </c>
      <c r="M111" s="272" t="s">
        <v>182</v>
      </c>
      <c r="N111" s="397">
        <f>+J111/$C$172</f>
        <v>3.7851827679676086E-3</v>
      </c>
      <c r="O111" s="397">
        <f>+SUMIFS(N111:$N$171,B111:B111:$B$171,B111)</f>
        <v>3.7380434448415413E-2</v>
      </c>
    </row>
    <row r="112" spans="1:15">
      <c r="A112" s="271" t="s">
        <v>177</v>
      </c>
      <c r="B112" s="271" t="s">
        <v>190</v>
      </c>
      <c r="C112" s="271" t="s">
        <v>179</v>
      </c>
      <c r="D112" s="271" t="s">
        <v>180</v>
      </c>
      <c r="E112" s="271" t="s">
        <v>369</v>
      </c>
      <c r="F112" s="271" t="s">
        <v>283</v>
      </c>
      <c r="G112" s="271" t="s">
        <v>181</v>
      </c>
      <c r="H112" s="396">
        <v>496029</v>
      </c>
      <c r="I112" s="396">
        <v>445436.15803726402</v>
      </c>
      <c r="J112" s="396">
        <v>459074.89598859102</v>
      </c>
      <c r="K112" s="396">
        <v>496029</v>
      </c>
      <c r="L112" s="396">
        <v>5.0999999999999996</v>
      </c>
      <c r="M112" s="272" t="s">
        <v>182</v>
      </c>
      <c r="N112" s="397">
        <f>+J112/$C$172</f>
        <v>1.7108093275809338E-2</v>
      </c>
      <c r="O112" s="397">
        <f>+SUMIFS(N112:$N$171,B112:B112:$B$171,B112)</f>
        <v>7.935338803001267E-2</v>
      </c>
    </row>
    <row r="113" spans="1:15">
      <c r="A113" s="271" t="s">
        <v>183</v>
      </c>
      <c r="B113" s="271" t="s">
        <v>190</v>
      </c>
      <c r="C113" s="271" t="s">
        <v>179</v>
      </c>
      <c r="D113" s="271" t="s">
        <v>180</v>
      </c>
      <c r="E113" s="271" t="s">
        <v>370</v>
      </c>
      <c r="F113" s="271" t="s">
        <v>335</v>
      </c>
      <c r="G113" s="271" t="s">
        <v>181</v>
      </c>
      <c r="H113" s="396">
        <v>117565.47936</v>
      </c>
      <c r="I113" s="396">
        <v>104795.484667096</v>
      </c>
      <c r="J113" s="396">
        <v>108091.97610843</v>
      </c>
      <c r="K113" s="396">
        <v>117565.47936</v>
      </c>
      <c r="L113" s="396">
        <v>6</v>
      </c>
      <c r="M113" s="272" t="s">
        <v>182</v>
      </c>
      <c r="N113" s="397">
        <f>+J113/$C$172</f>
        <v>4.0282046040599276E-3</v>
      </c>
      <c r="O113" s="397">
        <f>+SUMIFS(N113:$N$171,B113:B113:$B$171,B113)</f>
        <v>6.2245294754203331E-2</v>
      </c>
    </row>
    <row r="114" spans="1:15">
      <c r="A114" s="271" t="s">
        <v>177</v>
      </c>
      <c r="B114" s="271" t="s">
        <v>190</v>
      </c>
      <c r="C114" s="271" t="s">
        <v>179</v>
      </c>
      <c r="D114" s="271" t="s">
        <v>180</v>
      </c>
      <c r="E114" s="271" t="s">
        <v>371</v>
      </c>
      <c r="F114" s="271" t="s">
        <v>283</v>
      </c>
      <c r="G114" s="271" t="s">
        <v>181</v>
      </c>
      <c r="H114" s="396">
        <v>330686</v>
      </c>
      <c r="I114" s="396">
        <v>297431.10079696402</v>
      </c>
      <c r="J114" s="396">
        <v>306049.92806480202</v>
      </c>
      <c r="K114" s="396">
        <v>330686</v>
      </c>
      <c r="L114" s="396">
        <v>5.0999999999999996</v>
      </c>
      <c r="M114" s="272" t="s">
        <v>182</v>
      </c>
      <c r="N114" s="397">
        <f>+J114/$C$172</f>
        <v>1.1405395420527405E-2</v>
      </c>
      <c r="O114" s="397">
        <f>+SUMIFS(N114:$N$171,B114:B114:$B$171,B114)</f>
        <v>5.8217090150143411E-2</v>
      </c>
    </row>
    <row r="115" spans="1:15">
      <c r="A115" s="271" t="s">
        <v>195</v>
      </c>
      <c r="B115" s="271" t="s">
        <v>204</v>
      </c>
      <c r="C115" s="271" t="s">
        <v>179</v>
      </c>
      <c r="D115" s="271" t="s">
        <v>180</v>
      </c>
      <c r="E115" s="271" t="s">
        <v>372</v>
      </c>
      <c r="F115" s="271" t="s">
        <v>308</v>
      </c>
      <c r="G115" s="271" t="s">
        <v>181</v>
      </c>
      <c r="H115" s="396">
        <v>9380.8219360000003</v>
      </c>
      <c r="I115" s="396">
        <v>8206.3955763900394</v>
      </c>
      <c r="J115" s="396">
        <v>8423.5738473611891</v>
      </c>
      <c r="K115" s="396">
        <v>9380.8219360000003</v>
      </c>
      <c r="L115" s="396">
        <v>6.25</v>
      </c>
      <c r="M115" s="272" t="s">
        <v>182</v>
      </c>
      <c r="N115" s="397">
        <f>+J115/$C$172</f>
        <v>3.1391672329628937E-4</v>
      </c>
      <c r="O115" s="397">
        <f>+SUMIFS(N115:$N$171,B115:B115:$B$171,B115)</f>
        <v>1.7596306405194852E-2</v>
      </c>
    </row>
    <row r="116" spans="1:15">
      <c r="A116" s="271" t="s">
        <v>183</v>
      </c>
      <c r="B116" s="271" t="s">
        <v>204</v>
      </c>
      <c r="C116" s="271" t="s">
        <v>179</v>
      </c>
      <c r="D116" s="271" t="s">
        <v>180</v>
      </c>
      <c r="E116" s="271" t="s">
        <v>373</v>
      </c>
      <c r="F116" s="271" t="s">
        <v>374</v>
      </c>
      <c r="G116" s="271" t="s">
        <v>181</v>
      </c>
      <c r="H116" s="396">
        <v>12018.013639999999</v>
      </c>
      <c r="I116" s="396">
        <v>9982.7906606056804</v>
      </c>
      <c r="J116" s="396">
        <v>10291.4119994215</v>
      </c>
      <c r="K116" s="396">
        <v>12018.013639999999</v>
      </c>
      <c r="L116" s="396">
        <v>5.75</v>
      </c>
      <c r="M116" s="272" t="s">
        <v>182</v>
      </c>
      <c r="N116" s="397">
        <f>+J116/$C$172</f>
        <v>3.8352442698208906E-4</v>
      </c>
      <c r="O116" s="397">
        <f>+SUMIFS(N116:$N$171,B116:B116:$B$171,B116)</f>
        <v>1.7282389681898564E-2</v>
      </c>
    </row>
    <row r="117" spans="1:15">
      <c r="A117" s="271" t="s">
        <v>177</v>
      </c>
      <c r="B117" s="271" t="s">
        <v>259</v>
      </c>
      <c r="C117" s="271" t="s">
        <v>179</v>
      </c>
      <c r="D117" s="271" t="s">
        <v>180</v>
      </c>
      <c r="E117" s="271" t="s">
        <v>375</v>
      </c>
      <c r="F117" s="271" t="s">
        <v>376</v>
      </c>
      <c r="G117" s="271" t="s">
        <v>181</v>
      </c>
      <c r="H117" s="396">
        <v>103404</v>
      </c>
      <c r="I117" s="396">
        <v>99106.6598926562</v>
      </c>
      <c r="J117" s="396">
        <v>101652.704896792</v>
      </c>
      <c r="K117" s="396">
        <v>103404</v>
      </c>
      <c r="L117" s="396">
        <v>6.8</v>
      </c>
      <c r="M117" s="272" t="s">
        <v>182</v>
      </c>
      <c r="N117" s="397">
        <f>+J117/$C$172</f>
        <v>3.7882358027171627E-3</v>
      </c>
      <c r="O117" s="397">
        <f>+SUMIFS(N117:$N$171,B117:B117:$B$171,B117)</f>
        <v>9.4447836533365359E-3</v>
      </c>
    </row>
    <row r="118" spans="1:15">
      <c r="A118" s="271" t="s">
        <v>177</v>
      </c>
      <c r="B118" s="271" t="s">
        <v>248</v>
      </c>
      <c r="C118" s="271" t="s">
        <v>193</v>
      </c>
      <c r="D118" s="271" t="s">
        <v>180</v>
      </c>
      <c r="E118" s="271" t="s">
        <v>377</v>
      </c>
      <c r="F118" s="271" t="s">
        <v>378</v>
      </c>
      <c r="G118" s="271" t="s">
        <v>181</v>
      </c>
      <c r="H118" s="396">
        <v>55013.69</v>
      </c>
      <c r="I118" s="396">
        <v>49348.703819587099</v>
      </c>
      <c r="J118" s="396">
        <v>50714.337906313602</v>
      </c>
      <c r="K118" s="396">
        <v>55013.69</v>
      </c>
      <c r="L118" s="396">
        <v>5</v>
      </c>
      <c r="M118" s="272" t="s">
        <v>182</v>
      </c>
      <c r="N118" s="397">
        <f>+J118/$C$172</f>
        <v>1.8899435166319543E-3</v>
      </c>
      <c r="O118" s="397">
        <f>+SUMIFS(N118:$N$171,B118:B118:$B$171,B118)</f>
        <v>2.0594739355860835E-2</v>
      </c>
    </row>
    <row r="119" spans="1:15">
      <c r="A119" s="271" t="s">
        <v>177</v>
      </c>
      <c r="B119" s="271" t="s">
        <v>189</v>
      </c>
      <c r="C119" s="271" t="s">
        <v>193</v>
      </c>
      <c r="D119" s="271" t="s">
        <v>180</v>
      </c>
      <c r="E119" s="271" t="s">
        <v>377</v>
      </c>
      <c r="F119" s="271" t="s">
        <v>379</v>
      </c>
      <c r="G119" s="271" t="s">
        <v>181</v>
      </c>
      <c r="H119" s="396">
        <v>114720.52</v>
      </c>
      <c r="I119" s="396">
        <v>101778.668132219</v>
      </c>
      <c r="J119" s="396">
        <v>104595.202593576</v>
      </c>
      <c r="K119" s="396">
        <v>114720.52</v>
      </c>
      <c r="L119" s="396">
        <v>6.75</v>
      </c>
      <c r="M119" s="272" t="s">
        <v>182</v>
      </c>
      <c r="N119" s="397">
        <f>+J119/$C$172</f>
        <v>3.8978922563815033E-3</v>
      </c>
      <c r="O119" s="397">
        <f>+SUMIFS(N119:$N$171,B119:B119:$B$171,B119)</f>
        <v>3.3595251680447809E-2</v>
      </c>
    </row>
    <row r="120" spans="1:15">
      <c r="A120" s="271" t="s">
        <v>177</v>
      </c>
      <c r="B120" s="271" t="s">
        <v>259</v>
      </c>
      <c r="C120" s="271" t="s">
        <v>179</v>
      </c>
      <c r="D120" s="271" t="s">
        <v>180</v>
      </c>
      <c r="E120" s="271" t="s">
        <v>380</v>
      </c>
      <c r="F120" s="271" t="s">
        <v>381</v>
      </c>
      <c r="G120" s="271" t="s">
        <v>181</v>
      </c>
      <c r="H120" s="396">
        <v>182130</v>
      </c>
      <c r="I120" s="396">
        <v>147826.77859410099</v>
      </c>
      <c r="J120" s="396">
        <v>151786.58862290601</v>
      </c>
      <c r="K120" s="396">
        <v>182130</v>
      </c>
      <c r="L120" s="396">
        <v>4.75</v>
      </c>
      <c r="M120" s="272" t="s">
        <v>182</v>
      </c>
      <c r="N120" s="397">
        <f>+J120/$C$172</f>
        <v>5.6565478506193723E-3</v>
      </c>
      <c r="O120" s="397">
        <f>+SUMIFS(N120:$N$171,B120:B120:$B$171,B120)</f>
        <v>5.6565478506193723E-3</v>
      </c>
    </row>
    <row r="121" spans="1:15">
      <c r="A121" s="271" t="s">
        <v>177</v>
      </c>
      <c r="B121" s="271" t="s">
        <v>248</v>
      </c>
      <c r="C121" s="271" t="s">
        <v>193</v>
      </c>
      <c r="D121" s="271" t="s">
        <v>180</v>
      </c>
      <c r="E121" s="271" t="s">
        <v>270</v>
      </c>
      <c r="F121" s="271" t="s">
        <v>382</v>
      </c>
      <c r="G121" s="271" t="s">
        <v>181</v>
      </c>
      <c r="H121" s="396">
        <v>279703.8</v>
      </c>
      <c r="I121" s="396">
        <v>244182.34341550901</v>
      </c>
      <c r="J121" s="396">
        <v>250550.316893993</v>
      </c>
      <c r="K121" s="396">
        <v>279703.8</v>
      </c>
      <c r="L121" s="396">
        <v>4.75</v>
      </c>
      <c r="M121" s="272" t="s">
        <v>182</v>
      </c>
      <c r="N121" s="397">
        <f>+J121/$C$172</f>
        <v>9.337121740180164E-3</v>
      </c>
      <c r="O121" s="397">
        <f>+SUMIFS(N121:$N$171,B121:B121:$B$171,B121)</f>
        <v>1.8704795839228877E-2</v>
      </c>
    </row>
    <row r="122" spans="1:15">
      <c r="A122" s="271" t="s">
        <v>177</v>
      </c>
      <c r="B122" s="271" t="s">
        <v>248</v>
      </c>
      <c r="C122" s="271" t="s">
        <v>193</v>
      </c>
      <c r="D122" s="271" t="s">
        <v>180</v>
      </c>
      <c r="E122" s="271" t="s">
        <v>270</v>
      </c>
      <c r="F122" s="271" t="s">
        <v>383</v>
      </c>
      <c r="G122" s="271" t="s">
        <v>181</v>
      </c>
      <c r="H122" s="396">
        <v>293329.5</v>
      </c>
      <c r="I122" s="396">
        <v>244849.349200525</v>
      </c>
      <c r="J122" s="396">
        <v>251370.15232180301</v>
      </c>
      <c r="K122" s="396">
        <v>293329.5</v>
      </c>
      <c r="L122" s="396">
        <v>4.95</v>
      </c>
      <c r="M122" s="272" t="s">
        <v>182</v>
      </c>
      <c r="N122" s="397">
        <f>+J122/$C$172</f>
        <v>9.3676740990487149E-3</v>
      </c>
      <c r="O122" s="397">
        <f>+SUMIFS(N122:$N$171,B122:B122:$B$171,B122)</f>
        <v>9.3676740990487149E-3</v>
      </c>
    </row>
    <row r="123" spans="1:15">
      <c r="A123" s="271" t="s">
        <v>177</v>
      </c>
      <c r="B123" s="271" t="s">
        <v>206</v>
      </c>
      <c r="C123" s="271" t="s">
        <v>193</v>
      </c>
      <c r="D123" s="271" t="s">
        <v>180</v>
      </c>
      <c r="E123" s="271" t="s">
        <v>270</v>
      </c>
      <c r="F123" s="271" t="s">
        <v>382</v>
      </c>
      <c r="G123" s="271" t="s">
        <v>181</v>
      </c>
      <c r="H123" s="396">
        <v>22251.24</v>
      </c>
      <c r="I123" s="396">
        <v>19558.680503948901</v>
      </c>
      <c r="J123" s="396">
        <v>20041.723875973101</v>
      </c>
      <c r="K123" s="396">
        <v>22251.24</v>
      </c>
      <c r="L123" s="396">
        <v>4.5</v>
      </c>
      <c r="M123" s="272" t="s">
        <v>182</v>
      </c>
      <c r="N123" s="397">
        <f>+J123/$C$172</f>
        <v>7.4688397138292673E-4</v>
      </c>
      <c r="O123" s="397">
        <f>+SUMIFS(N123:$N$171,B123:B123:$B$171,B123)</f>
        <v>3.2794902655431876E-2</v>
      </c>
    </row>
    <row r="124" spans="1:15">
      <c r="A124" s="271" t="s">
        <v>183</v>
      </c>
      <c r="B124" s="271" t="s">
        <v>189</v>
      </c>
      <c r="C124" s="271" t="s">
        <v>193</v>
      </c>
      <c r="D124" s="271" t="s">
        <v>180</v>
      </c>
      <c r="E124" s="271" t="s">
        <v>221</v>
      </c>
      <c r="F124" s="271" t="s">
        <v>384</v>
      </c>
      <c r="G124" s="271" t="s">
        <v>181</v>
      </c>
      <c r="H124" s="396">
        <v>339393.83575000003</v>
      </c>
      <c r="I124" s="396">
        <v>243324.10132263001</v>
      </c>
      <c r="J124" s="396">
        <v>250548.593107102</v>
      </c>
      <c r="K124" s="396">
        <v>339393.83575000003</v>
      </c>
      <c r="L124" s="396">
        <v>5.5</v>
      </c>
      <c r="M124" s="272" t="s">
        <v>182</v>
      </c>
      <c r="N124" s="397">
        <f>+J124/$C$172</f>
        <v>9.3370575007561026E-3</v>
      </c>
      <c r="O124" s="397">
        <f>+SUMIFS(N124:$N$171,B124:B124:$B$171,B124)</f>
        <v>2.9697359424066309E-2</v>
      </c>
    </row>
    <row r="125" spans="1:15">
      <c r="A125" s="271" t="s">
        <v>195</v>
      </c>
      <c r="B125" s="271" t="s">
        <v>204</v>
      </c>
      <c r="C125" s="271" t="s">
        <v>179</v>
      </c>
      <c r="D125" s="271" t="s">
        <v>180</v>
      </c>
      <c r="E125" s="271" t="s">
        <v>220</v>
      </c>
      <c r="F125" s="271" t="s">
        <v>308</v>
      </c>
      <c r="G125" s="271" t="s">
        <v>181</v>
      </c>
      <c r="H125" s="396">
        <v>58630.1371</v>
      </c>
      <c r="I125" s="396">
        <v>50716.641099718603</v>
      </c>
      <c r="J125" s="396">
        <v>51989.6193724314</v>
      </c>
      <c r="K125" s="396">
        <v>58630.1371</v>
      </c>
      <c r="L125" s="396">
        <v>6.25</v>
      </c>
      <c r="M125" s="272" t="s">
        <v>182</v>
      </c>
      <c r="N125" s="397">
        <f>+J125/$C$172</f>
        <v>1.9374687341202057E-3</v>
      </c>
      <c r="O125" s="397">
        <f>+SUMIFS(N125:$N$171,B125:B125:$B$171,B125)</f>
        <v>1.6898865254916472E-2</v>
      </c>
    </row>
    <row r="126" spans="1:15">
      <c r="A126" s="271" t="s">
        <v>177</v>
      </c>
      <c r="B126" s="271" t="s">
        <v>204</v>
      </c>
      <c r="C126" s="271" t="s">
        <v>179</v>
      </c>
      <c r="D126" s="271" t="s">
        <v>180</v>
      </c>
      <c r="E126" s="271" t="s">
        <v>385</v>
      </c>
      <c r="F126" s="271" t="s">
        <v>219</v>
      </c>
      <c r="G126" s="271" t="s">
        <v>181</v>
      </c>
      <c r="H126" s="396">
        <v>59082.16</v>
      </c>
      <c r="I126" s="396">
        <v>51588.7257334077</v>
      </c>
      <c r="J126" s="396">
        <v>52736.6016178133</v>
      </c>
      <c r="K126" s="396">
        <v>59082.16</v>
      </c>
      <c r="L126" s="396">
        <v>6</v>
      </c>
      <c r="M126" s="272" t="s">
        <v>182</v>
      </c>
      <c r="N126" s="397">
        <f>+J126/$C$172</f>
        <v>1.9653061132516593E-3</v>
      </c>
      <c r="O126" s="397">
        <f>+SUMIFS(N126:$N$171,B126:B126:$B$171,B126)</f>
        <v>1.4961396520796269E-2</v>
      </c>
    </row>
    <row r="127" spans="1:15">
      <c r="A127" s="271" t="s">
        <v>177</v>
      </c>
      <c r="B127" s="271" t="s">
        <v>254</v>
      </c>
      <c r="C127" s="271" t="s">
        <v>193</v>
      </c>
      <c r="D127" s="271" t="s">
        <v>180</v>
      </c>
      <c r="E127" s="271" t="s">
        <v>222</v>
      </c>
      <c r="F127" s="271" t="s">
        <v>386</v>
      </c>
      <c r="G127" s="271" t="s">
        <v>181</v>
      </c>
      <c r="H127" s="396">
        <v>113017.82</v>
      </c>
      <c r="I127" s="396">
        <v>99681.993311457307</v>
      </c>
      <c r="J127" s="396">
        <v>102465.09461794401</v>
      </c>
      <c r="K127" s="396">
        <v>113017.82</v>
      </c>
      <c r="L127" s="396">
        <v>6.5</v>
      </c>
      <c r="M127" s="272" t="s">
        <v>182</v>
      </c>
      <c r="N127" s="397">
        <f>+J127/$C$172</f>
        <v>3.8185106865045847E-3</v>
      </c>
      <c r="O127" s="397">
        <f>+SUMIFS(N127:$N$171,B127:B127:$B$171,B127)</f>
        <v>9.2612942394902937E-3</v>
      </c>
    </row>
    <row r="128" spans="1:15">
      <c r="A128" s="271" t="s">
        <v>177</v>
      </c>
      <c r="B128" s="271" t="s">
        <v>387</v>
      </c>
      <c r="C128" s="271" t="s">
        <v>179</v>
      </c>
      <c r="D128" s="271" t="s">
        <v>180</v>
      </c>
      <c r="E128" s="271" t="s">
        <v>388</v>
      </c>
      <c r="F128" s="271" t="s">
        <v>389</v>
      </c>
      <c r="G128" s="271" t="s">
        <v>181</v>
      </c>
      <c r="H128" s="396">
        <v>1122569.42</v>
      </c>
      <c r="I128" s="396">
        <v>1002000</v>
      </c>
      <c r="J128" s="396">
        <v>1021238.7865112</v>
      </c>
      <c r="K128" s="396">
        <v>1122569.42</v>
      </c>
      <c r="L128" s="396">
        <v>4</v>
      </c>
      <c r="M128" s="272" t="s">
        <v>182</v>
      </c>
      <c r="N128" s="397">
        <f>+J128/$C$172</f>
        <v>3.8057947775349821E-2</v>
      </c>
      <c r="O128" s="397">
        <f>+SUMIFS(N128:$N$171,B128:B128:$B$171,B128)</f>
        <v>0.32052000500334404</v>
      </c>
    </row>
    <row r="129" spans="1:15">
      <c r="A129" s="271" t="s">
        <v>183</v>
      </c>
      <c r="B129" s="271" t="s">
        <v>190</v>
      </c>
      <c r="C129" s="271" t="s">
        <v>179</v>
      </c>
      <c r="D129" s="271" t="s">
        <v>180</v>
      </c>
      <c r="E129" s="271" t="s">
        <v>390</v>
      </c>
      <c r="F129" s="271" t="s">
        <v>391</v>
      </c>
      <c r="G129" s="271" t="s">
        <v>181</v>
      </c>
      <c r="H129" s="396">
        <v>18926.712374999999</v>
      </c>
      <c r="I129" s="396">
        <v>16193.120825399799</v>
      </c>
      <c r="J129" s="396">
        <v>16525.737628370502</v>
      </c>
      <c r="K129" s="396">
        <v>18926.712374999999</v>
      </c>
      <c r="L129" s="396">
        <v>7</v>
      </c>
      <c r="M129" s="272" t="s">
        <v>182</v>
      </c>
      <c r="N129" s="397">
        <f>+J129/$C$172</f>
        <v>6.1585563329243998E-4</v>
      </c>
      <c r="O129" s="397">
        <f>+SUMIFS(N129:$N$171,B129:B129:$B$171,B129)</f>
        <v>4.6811694729616007E-2</v>
      </c>
    </row>
    <row r="130" spans="1:15">
      <c r="A130" s="271" t="s">
        <v>177</v>
      </c>
      <c r="B130" s="271" t="s">
        <v>387</v>
      </c>
      <c r="C130" s="271" t="s">
        <v>179</v>
      </c>
      <c r="D130" s="271" t="s">
        <v>180</v>
      </c>
      <c r="E130" s="271" t="s">
        <v>392</v>
      </c>
      <c r="F130" s="271" t="s">
        <v>393</v>
      </c>
      <c r="G130" s="271" t="s">
        <v>181</v>
      </c>
      <c r="H130" s="396">
        <v>561284.71</v>
      </c>
      <c r="I130" s="396">
        <v>501000.00000000198</v>
      </c>
      <c r="J130" s="396">
        <v>510235.48064034799</v>
      </c>
      <c r="K130" s="396">
        <v>561284.71</v>
      </c>
      <c r="L130" s="396">
        <v>4</v>
      </c>
      <c r="M130" s="272" t="s">
        <v>182</v>
      </c>
      <c r="N130" s="397">
        <f>+J130/$C$172</f>
        <v>1.9014666826040999E-2</v>
      </c>
      <c r="O130" s="397">
        <f>+SUMIFS(N130:$N$171,B130:B130:$B$171,B130)</f>
        <v>0.28246205722799422</v>
      </c>
    </row>
    <row r="131" spans="1:15">
      <c r="A131" s="271" t="s">
        <v>177</v>
      </c>
      <c r="B131" s="271" t="s">
        <v>206</v>
      </c>
      <c r="C131" s="271" t="s">
        <v>193</v>
      </c>
      <c r="D131" s="271" t="s">
        <v>180</v>
      </c>
      <c r="E131" s="271" t="s">
        <v>394</v>
      </c>
      <c r="F131" s="271" t="s">
        <v>395</v>
      </c>
      <c r="G131" s="271" t="s">
        <v>181</v>
      </c>
      <c r="H131" s="396">
        <v>327369.84000000003</v>
      </c>
      <c r="I131" s="396">
        <v>300000.00000000198</v>
      </c>
      <c r="J131" s="396">
        <v>306210.70601376798</v>
      </c>
      <c r="K131" s="396">
        <v>327369.84000000003</v>
      </c>
      <c r="L131" s="396">
        <v>4.5</v>
      </c>
      <c r="M131" s="272" t="s">
        <v>182</v>
      </c>
      <c r="N131" s="397">
        <f>+J131/$C$172</f>
        <v>1.1411387044490375E-2</v>
      </c>
      <c r="O131" s="397">
        <f>+SUMIFS(N131:$N$171,B131:B131:$B$171,B131)</f>
        <v>3.2048018684048947E-2</v>
      </c>
    </row>
    <row r="132" spans="1:15">
      <c r="A132" s="271" t="s">
        <v>177</v>
      </c>
      <c r="B132" s="271" t="s">
        <v>189</v>
      </c>
      <c r="C132" s="271" t="s">
        <v>193</v>
      </c>
      <c r="D132" s="271" t="s">
        <v>180</v>
      </c>
      <c r="E132" s="271" t="s">
        <v>396</v>
      </c>
      <c r="F132" s="271" t="s">
        <v>397</v>
      </c>
      <c r="G132" s="271" t="s">
        <v>181</v>
      </c>
      <c r="H132" s="396">
        <v>124657.52</v>
      </c>
      <c r="I132" s="396">
        <v>104610.67564626499</v>
      </c>
      <c r="J132" s="396">
        <v>106672.692000877</v>
      </c>
      <c r="K132" s="396">
        <v>124657.52</v>
      </c>
      <c r="L132" s="396">
        <v>6</v>
      </c>
      <c r="M132" s="272" t="s">
        <v>182</v>
      </c>
      <c r="N132" s="397">
        <f>+J132/$C$172</f>
        <v>3.9753129188271679E-3</v>
      </c>
      <c r="O132" s="397">
        <f>+SUMIFS(N132:$N$171,B132:B132:$B$171,B132)</f>
        <v>2.0360301923310203E-2</v>
      </c>
    </row>
    <row r="133" spans="1:15">
      <c r="A133" s="271" t="s">
        <v>195</v>
      </c>
      <c r="B133" s="271" t="s">
        <v>204</v>
      </c>
      <c r="C133" s="271" t="s">
        <v>179</v>
      </c>
      <c r="D133" s="271" t="s">
        <v>180</v>
      </c>
      <c r="E133" s="271" t="s">
        <v>398</v>
      </c>
      <c r="F133" s="271" t="s">
        <v>308</v>
      </c>
      <c r="G133" s="271" t="s">
        <v>181</v>
      </c>
      <c r="H133" s="396">
        <v>5863.0137100000002</v>
      </c>
      <c r="I133" s="396">
        <v>4899.2942509398599</v>
      </c>
      <c r="J133" s="396">
        <v>5026.5736031472197</v>
      </c>
      <c r="K133" s="396">
        <v>5863.0137100000002</v>
      </c>
      <c r="L133" s="396">
        <v>6.25</v>
      </c>
      <c r="M133" s="272" t="s">
        <v>182</v>
      </c>
      <c r="N133" s="397">
        <f>+J133/$C$172</f>
        <v>1.8732257157119919E-4</v>
      </c>
      <c r="O133" s="397">
        <f>+SUMIFS(N133:$N$171,B133:B133:$B$171,B133)</f>
        <v>1.2996090407544608E-2</v>
      </c>
    </row>
    <row r="134" spans="1:15">
      <c r="A134" s="271" t="s">
        <v>177</v>
      </c>
      <c r="B134" s="271" t="s">
        <v>387</v>
      </c>
      <c r="C134" s="271" t="s">
        <v>179</v>
      </c>
      <c r="D134" s="271" t="s">
        <v>180</v>
      </c>
      <c r="E134" s="271" t="s">
        <v>398</v>
      </c>
      <c r="F134" s="271" t="s">
        <v>399</v>
      </c>
      <c r="G134" s="271" t="s">
        <v>181</v>
      </c>
      <c r="H134" s="396">
        <v>1122459.6000000001</v>
      </c>
      <c r="I134" s="396">
        <v>1002000.00000003</v>
      </c>
      <c r="J134" s="396">
        <v>1018827.8541814201</v>
      </c>
      <c r="K134" s="396">
        <v>1122459.6000000001</v>
      </c>
      <c r="L134" s="396">
        <v>4</v>
      </c>
      <c r="M134" s="272" t="s">
        <v>182</v>
      </c>
      <c r="N134" s="397">
        <f>+J134/$C$172</f>
        <v>3.7968100877730386E-2</v>
      </c>
      <c r="O134" s="397">
        <f>+SUMIFS(N134:$N$171,B134:B134:$B$171,B134)</f>
        <v>0.26344739040195325</v>
      </c>
    </row>
    <row r="135" spans="1:15">
      <c r="A135" s="271" t="s">
        <v>177</v>
      </c>
      <c r="B135" s="271" t="s">
        <v>206</v>
      </c>
      <c r="C135" s="271" t="s">
        <v>193</v>
      </c>
      <c r="D135" s="271" t="s">
        <v>180</v>
      </c>
      <c r="E135" s="271" t="s">
        <v>400</v>
      </c>
      <c r="F135" s="271" t="s">
        <v>401</v>
      </c>
      <c r="G135" s="271" t="s">
        <v>181</v>
      </c>
      <c r="H135" s="396">
        <v>101824.76</v>
      </c>
      <c r="I135" s="396">
        <v>99282.110534414503</v>
      </c>
      <c r="J135" s="396">
        <v>101143.15341986901</v>
      </c>
      <c r="K135" s="396">
        <v>101824.76</v>
      </c>
      <c r="L135" s="396">
        <v>6</v>
      </c>
      <c r="M135" s="272" t="s">
        <v>182</v>
      </c>
      <c r="N135" s="397">
        <f>+J135/$C$172</f>
        <v>3.7692466262838654E-3</v>
      </c>
      <c r="O135" s="397">
        <f>+SUMIFS(N135:$N$171,B135:B135:$B$171,B135)</f>
        <v>2.0636631639558568E-2</v>
      </c>
    </row>
    <row r="136" spans="1:15">
      <c r="A136" s="271" t="s">
        <v>177</v>
      </c>
      <c r="B136" s="271" t="s">
        <v>206</v>
      </c>
      <c r="C136" s="271" t="s">
        <v>193</v>
      </c>
      <c r="D136" s="271" t="s">
        <v>180</v>
      </c>
      <c r="E136" s="271" t="s">
        <v>400</v>
      </c>
      <c r="F136" s="271" t="s">
        <v>402</v>
      </c>
      <c r="G136" s="271" t="s">
        <v>181</v>
      </c>
      <c r="H136" s="396">
        <v>166684.98000000001</v>
      </c>
      <c r="I136" s="396">
        <v>153166.01749154201</v>
      </c>
      <c r="J136" s="396">
        <v>156351.68351393199</v>
      </c>
      <c r="K136" s="396">
        <v>166684.98000000001</v>
      </c>
      <c r="L136" s="396">
        <v>7</v>
      </c>
      <c r="M136" s="272" t="s">
        <v>182</v>
      </c>
      <c r="N136" s="397">
        <f>+J136/$C$172</f>
        <v>5.8266727472125728E-3</v>
      </c>
      <c r="O136" s="397">
        <f>+SUMIFS(N136:$N$171,B136:B136:$B$171,B136)</f>
        <v>1.6867385013274703E-2</v>
      </c>
    </row>
    <row r="137" spans="1:15">
      <c r="A137" s="271" t="s">
        <v>177</v>
      </c>
      <c r="B137" s="271" t="s">
        <v>206</v>
      </c>
      <c r="C137" s="271" t="s">
        <v>193</v>
      </c>
      <c r="D137" s="271" t="s">
        <v>180</v>
      </c>
      <c r="E137" s="271" t="s">
        <v>403</v>
      </c>
      <c r="F137" s="271" t="s">
        <v>345</v>
      </c>
      <c r="G137" s="271" t="s">
        <v>181</v>
      </c>
      <c r="H137" s="396">
        <v>26746.82</v>
      </c>
      <c r="I137" s="396">
        <v>25087.500621884501</v>
      </c>
      <c r="J137" s="396">
        <v>25537.536764856799</v>
      </c>
      <c r="K137" s="396">
        <v>26746.82</v>
      </c>
      <c r="L137" s="396">
        <v>4.3499999999999996</v>
      </c>
      <c r="M137" s="272" t="s">
        <v>182</v>
      </c>
      <c r="N137" s="397">
        <f>+J137/$C$172</f>
        <v>9.5169342698808387E-4</v>
      </c>
      <c r="O137" s="397">
        <f>+SUMIFS(N137:$N$171,B137:B137:$B$171,B137)</f>
        <v>1.104071226606213E-2</v>
      </c>
    </row>
    <row r="138" spans="1:15">
      <c r="A138" s="271" t="s">
        <v>177</v>
      </c>
      <c r="B138" s="271" t="s">
        <v>190</v>
      </c>
      <c r="C138" s="271" t="s">
        <v>179</v>
      </c>
      <c r="D138" s="271" t="s">
        <v>180</v>
      </c>
      <c r="E138" s="271" t="s">
        <v>404</v>
      </c>
      <c r="F138" s="271" t="s">
        <v>283</v>
      </c>
      <c r="G138" s="271" t="s">
        <v>181</v>
      </c>
      <c r="H138" s="396">
        <v>496029</v>
      </c>
      <c r="I138" s="396">
        <v>457486.72001503099</v>
      </c>
      <c r="J138" s="396">
        <v>464604.71364968503</v>
      </c>
      <c r="K138" s="396">
        <v>496029</v>
      </c>
      <c r="L138" s="396">
        <v>5.0999999999999996</v>
      </c>
      <c r="M138" s="272" t="s">
        <v>182</v>
      </c>
      <c r="N138" s="397">
        <f>+J138/$C$172</f>
        <v>1.7314169968677694E-2</v>
      </c>
      <c r="O138" s="397">
        <f>+SUMIFS(N138:$N$171,B138:B138:$B$171,B138)</f>
        <v>4.6195839096323563E-2</v>
      </c>
    </row>
    <row r="139" spans="1:15">
      <c r="A139" s="271" t="s">
        <v>183</v>
      </c>
      <c r="B139" s="271" t="s">
        <v>189</v>
      </c>
      <c r="C139" s="271" t="s">
        <v>193</v>
      </c>
      <c r="D139" s="271" t="s">
        <v>180</v>
      </c>
      <c r="E139" s="271" t="s">
        <v>405</v>
      </c>
      <c r="F139" s="271" t="s">
        <v>406</v>
      </c>
      <c r="G139" s="271" t="s">
        <v>181</v>
      </c>
      <c r="H139" s="396">
        <v>289145.43844400003</v>
      </c>
      <c r="I139" s="396">
        <v>229719.670886056</v>
      </c>
      <c r="J139" s="396">
        <v>233689.23890265799</v>
      </c>
      <c r="K139" s="396">
        <v>289145.43844400003</v>
      </c>
      <c r="L139" s="396">
        <v>5.25</v>
      </c>
      <c r="M139" s="272" t="s">
        <v>182</v>
      </c>
      <c r="N139" s="397">
        <f>+J139/$C$172</f>
        <v>8.7087691608362817E-3</v>
      </c>
      <c r="O139" s="397">
        <f>+SUMIFS(N139:$N$171,B139:B139:$B$171,B139)</f>
        <v>1.6384989004483035E-2</v>
      </c>
    </row>
    <row r="140" spans="1:15">
      <c r="A140" s="271" t="s">
        <v>177</v>
      </c>
      <c r="B140" s="271" t="s">
        <v>190</v>
      </c>
      <c r="C140" s="271" t="s">
        <v>179</v>
      </c>
      <c r="D140" s="271" t="s">
        <v>180</v>
      </c>
      <c r="E140" s="271" t="s">
        <v>407</v>
      </c>
      <c r="F140" s="271" t="s">
        <v>283</v>
      </c>
      <c r="G140" s="271" t="s">
        <v>181</v>
      </c>
      <c r="H140" s="396">
        <v>496029</v>
      </c>
      <c r="I140" s="396">
        <v>458346.01711401099</v>
      </c>
      <c r="J140" s="396">
        <v>465002.69959232199</v>
      </c>
      <c r="K140" s="396">
        <v>496029</v>
      </c>
      <c r="L140" s="396">
        <v>5.0999999999999996</v>
      </c>
      <c r="M140" s="272" t="s">
        <v>182</v>
      </c>
      <c r="N140" s="397">
        <f>+J140/$C$172</f>
        <v>1.732900149331254E-2</v>
      </c>
      <c r="O140" s="397">
        <f>+SUMIFS(N140:$N$171,B140:B140:$B$171,B140)</f>
        <v>2.8881669127645868E-2</v>
      </c>
    </row>
    <row r="141" spans="1:15">
      <c r="A141" s="271" t="s">
        <v>177</v>
      </c>
      <c r="B141" s="271" t="s">
        <v>206</v>
      </c>
      <c r="C141" s="271" t="s">
        <v>193</v>
      </c>
      <c r="D141" s="271" t="s">
        <v>180</v>
      </c>
      <c r="E141" s="271" t="s">
        <v>408</v>
      </c>
      <c r="F141" s="271" t="s">
        <v>282</v>
      </c>
      <c r="G141" s="271" t="s">
        <v>181</v>
      </c>
      <c r="H141" s="396">
        <v>115513.14</v>
      </c>
      <c r="I141" s="396">
        <v>105705.189003241</v>
      </c>
      <c r="J141" s="396">
        <v>107508.55057043501</v>
      </c>
      <c r="K141" s="396">
        <v>115513.14</v>
      </c>
      <c r="L141" s="396">
        <v>4.5999999999999996</v>
      </c>
      <c r="M141" s="272" t="s">
        <v>182</v>
      </c>
      <c r="N141" s="397">
        <f>+J141/$C$172</f>
        <v>4.0064624033629946E-3</v>
      </c>
      <c r="O141" s="397">
        <f>+SUMIFS(N141:$N$171,B141:B141:$B$171,B141)</f>
        <v>1.0089018839074046E-2</v>
      </c>
    </row>
    <row r="142" spans="1:15">
      <c r="A142" s="271" t="s">
        <v>177</v>
      </c>
      <c r="B142" s="271" t="s">
        <v>191</v>
      </c>
      <c r="C142" s="271" t="s">
        <v>179</v>
      </c>
      <c r="D142" s="271" t="s">
        <v>180</v>
      </c>
      <c r="E142" s="271" t="s">
        <v>408</v>
      </c>
      <c r="F142" s="271" t="s">
        <v>409</v>
      </c>
      <c r="G142" s="271" t="s">
        <v>181</v>
      </c>
      <c r="H142" s="396">
        <v>222794.48</v>
      </c>
      <c r="I142" s="396">
        <v>212069.41373944099</v>
      </c>
      <c r="J142" s="396">
        <v>214075.036942229</v>
      </c>
      <c r="K142" s="396">
        <v>222794.48</v>
      </c>
      <c r="L142" s="396">
        <v>6.5</v>
      </c>
      <c r="M142" s="272" t="s">
        <v>182</v>
      </c>
      <c r="N142" s="397">
        <f>+J142/$C$172</f>
        <v>7.9778174150498572E-3</v>
      </c>
      <c r="O142" s="397">
        <f>+SUMIFS(N142:$N$171,B142:B142:$B$171,B142)</f>
        <v>7.9778174150498572E-3</v>
      </c>
    </row>
    <row r="143" spans="1:15">
      <c r="A143" s="271" t="s">
        <v>177</v>
      </c>
      <c r="B143" s="271" t="s">
        <v>190</v>
      </c>
      <c r="C143" s="271" t="s">
        <v>179</v>
      </c>
      <c r="D143" s="271" t="s">
        <v>180</v>
      </c>
      <c r="E143" s="271" t="s">
        <v>410</v>
      </c>
      <c r="F143" s="271" t="s">
        <v>283</v>
      </c>
      <c r="G143" s="271" t="s">
        <v>181</v>
      </c>
      <c r="H143" s="396">
        <v>330686</v>
      </c>
      <c r="I143" s="396">
        <v>305782.820023546</v>
      </c>
      <c r="J143" s="396">
        <v>310001.79898022203</v>
      </c>
      <c r="K143" s="396">
        <v>330686</v>
      </c>
      <c r="L143" s="396">
        <v>5.0999999999999996</v>
      </c>
      <c r="M143" s="272" t="s">
        <v>182</v>
      </c>
      <c r="N143" s="397">
        <f>+J143/$C$172</f>
        <v>1.1552667634333328E-2</v>
      </c>
      <c r="O143" s="397">
        <f>+SUMIFS(N143:$N$171,B143:B143:$B$171,B143)</f>
        <v>1.1552667634333328E-2</v>
      </c>
    </row>
    <row r="144" spans="1:15">
      <c r="A144" s="271" t="s">
        <v>177</v>
      </c>
      <c r="B144" s="271" t="s">
        <v>178</v>
      </c>
      <c r="C144" s="271" t="s">
        <v>179</v>
      </c>
      <c r="D144" s="271" t="s">
        <v>180</v>
      </c>
      <c r="E144" s="271" t="s">
        <v>264</v>
      </c>
      <c r="F144" s="271" t="s">
        <v>304</v>
      </c>
      <c r="G144" s="271" t="s">
        <v>181</v>
      </c>
      <c r="H144" s="396">
        <v>239358</v>
      </c>
      <c r="I144" s="396">
        <v>208686.21000000299</v>
      </c>
      <c r="J144" s="396">
        <v>212159.548281075</v>
      </c>
      <c r="K144" s="396">
        <v>239358</v>
      </c>
      <c r="L144" s="396">
        <v>6.5</v>
      </c>
      <c r="M144" s="272" t="s">
        <v>182</v>
      </c>
      <c r="N144" s="397">
        <f>+J144/$C$172</f>
        <v>7.9064339458814799E-3</v>
      </c>
      <c r="O144" s="397">
        <f>+SUMIFS(N144:$N$171,B144:B144:$B$171,B144)</f>
        <v>2.7707966707084444E-2</v>
      </c>
    </row>
    <row r="145" spans="1:15">
      <c r="A145" s="271" t="s">
        <v>177</v>
      </c>
      <c r="B145" s="271" t="s">
        <v>178</v>
      </c>
      <c r="C145" s="271" t="s">
        <v>179</v>
      </c>
      <c r="D145" s="271" t="s">
        <v>180</v>
      </c>
      <c r="E145" s="271" t="s">
        <v>264</v>
      </c>
      <c r="F145" s="271" t="s">
        <v>411</v>
      </c>
      <c r="G145" s="271" t="s">
        <v>181</v>
      </c>
      <c r="H145" s="396">
        <v>239322</v>
      </c>
      <c r="I145" s="396">
        <v>201058.890000004</v>
      </c>
      <c r="J145" s="396">
        <v>205335.85559440701</v>
      </c>
      <c r="K145" s="396">
        <v>239322</v>
      </c>
      <c r="L145" s="396">
        <v>6.5</v>
      </c>
      <c r="M145" s="272" t="s">
        <v>182</v>
      </c>
      <c r="N145" s="397">
        <f>+J145/$C$172</f>
        <v>7.6521391195055345E-3</v>
      </c>
      <c r="O145" s="397">
        <f>+SUMIFS(N145:$N$171,B145:B145:$B$171,B145)</f>
        <v>1.9801532761202965E-2</v>
      </c>
    </row>
    <row r="146" spans="1:15">
      <c r="A146" s="271" t="s">
        <v>177</v>
      </c>
      <c r="B146" s="271" t="s">
        <v>387</v>
      </c>
      <c r="C146" s="271" t="s">
        <v>179</v>
      </c>
      <c r="D146" s="271" t="s">
        <v>180</v>
      </c>
      <c r="E146" s="271" t="s">
        <v>412</v>
      </c>
      <c r="F146" s="271" t="s">
        <v>413</v>
      </c>
      <c r="G146" s="271" t="s">
        <v>181</v>
      </c>
      <c r="H146" s="396">
        <v>561229.80000000005</v>
      </c>
      <c r="I146" s="396">
        <v>507039.45000001101</v>
      </c>
      <c r="J146" s="396">
        <v>513333.50847490103</v>
      </c>
      <c r="K146" s="396">
        <v>561229.80000000005</v>
      </c>
      <c r="L146" s="396">
        <v>4</v>
      </c>
      <c r="M146" s="272" t="s">
        <v>182</v>
      </c>
      <c r="N146" s="397">
        <f>+J146/$C$172</f>
        <v>1.9130119336356229E-2</v>
      </c>
      <c r="O146" s="397">
        <f>+SUMIFS(N146:$N$171,B146:B146:$B$171,B146)</f>
        <v>0.22547928952422286</v>
      </c>
    </row>
    <row r="147" spans="1:15">
      <c r="A147" s="271" t="s">
        <v>177</v>
      </c>
      <c r="B147" s="271" t="s">
        <v>178</v>
      </c>
      <c r="C147" s="271" t="s">
        <v>179</v>
      </c>
      <c r="D147" s="271" t="s">
        <v>180</v>
      </c>
      <c r="E147" s="271" t="s">
        <v>414</v>
      </c>
      <c r="F147" s="271" t="s">
        <v>411</v>
      </c>
      <c r="G147" s="271" t="s">
        <v>181</v>
      </c>
      <c r="H147" s="396">
        <v>119661</v>
      </c>
      <c r="I147" s="396">
        <v>102098.540000002</v>
      </c>
      <c r="J147" s="396">
        <v>103631.288603325</v>
      </c>
      <c r="K147" s="396">
        <v>119661</v>
      </c>
      <c r="L147" s="396">
        <v>6.5</v>
      </c>
      <c r="M147" s="272" t="s">
        <v>182</v>
      </c>
      <c r="N147" s="397">
        <f>+J147/$C$172</f>
        <v>3.8619706004618089E-3</v>
      </c>
      <c r="O147" s="397">
        <f>+SUMIFS(N147:$N$171,B147:B147:$B$171,B147)</f>
        <v>1.2149393641697431E-2</v>
      </c>
    </row>
    <row r="148" spans="1:15">
      <c r="A148" s="271" t="s">
        <v>177</v>
      </c>
      <c r="B148" s="271" t="s">
        <v>200</v>
      </c>
      <c r="C148" s="271" t="s">
        <v>179</v>
      </c>
      <c r="D148" s="271" t="s">
        <v>180</v>
      </c>
      <c r="E148" s="271" t="s">
        <v>414</v>
      </c>
      <c r="F148" s="271" t="s">
        <v>415</v>
      </c>
      <c r="G148" s="271" t="s">
        <v>181</v>
      </c>
      <c r="H148" s="396">
        <v>41328.54</v>
      </c>
      <c r="I148" s="396">
        <v>30203.799634716099</v>
      </c>
      <c r="J148" s="396">
        <v>30603.191683501402</v>
      </c>
      <c r="K148" s="396">
        <v>41328.54</v>
      </c>
      <c r="L148" s="396">
        <v>5.5</v>
      </c>
      <c r="M148" s="272" t="s">
        <v>182</v>
      </c>
      <c r="N148" s="397">
        <f>+J148/$C$172</f>
        <v>1.1404724205869585E-3</v>
      </c>
      <c r="O148" s="397">
        <f>+SUMIFS(N148:$N$171,B148:B148:$B$171,B148)</f>
        <v>1.1404724205869585E-3</v>
      </c>
    </row>
    <row r="149" spans="1:15">
      <c r="A149" s="271" t="s">
        <v>177</v>
      </c>
      <c r="B149" s="271" t="s">
        <v>387</v>
      </c>
      <c r="C149" s="271" t="s">
        <v>179</v>
      </c>
      <c r="D149" s="271" t="s">
        <v>180</v>
      </c>
      <c r="E149" s="271" t="s">
        <v>416</v>
      </c>
      <c r="F149" s="271" t="s">
        <v>417</v>
      </c>
      <c r="G149" s="271" t="s">
        <v>181</v>
      </c>
      <c r="H149" s="396">
        <v>1116540.94</v>
      </c>
      <c r="I149" s="396">
        <v>1002000.00000002</v>
      </c>
      <c r="J149" s="396">
        <v>1010843.44091325</v>
      </c>
      <c r="K149" s="396">
        <v>1116540.94</v>
      </c>
      <c r="L149" s="396">
        <v>3.8</v>
      </c>
      <c r="M149" s="272" t="s">
        <v>182</v>
      </c>
      <c r="N149" s="397">
        <f>+J149/$C$172</f>
        <v>3.7670550111748496E-2</v>
      </c>
      <c r="O149" s="397">
        <f>+SUMIFS(N149:$N$171,B149:B149:$B$171,B149)</f>
        <v>0.20634917018786664</v>
      </c>
    </row>
    <row r="150" spans="1:15">
      <c r="A150" s="271" t="s">
        <v>195</v>
      </c>
      <c r="B150" s="271" t="s">
        <v>204</v>
      </c>
      <c r="C150" s="271" t="s">
        <v>179</v>
      </c>
      <c r="D150" s="271" t="s">
        <v>180</v>
      </c>
      <c r="E150" s="271" t="s">
        <v>418</v>
      </c>
      <c r="F150" s="271" t="s">
        <v>419</v>
      </c>
      <c r="G150" s="271" t="s">
        <v>181</v>
      </c>
      <c r="H150" s="396">
        <v>234520.5484</v>
      </c>
      <c r="I150" s="396">
        <v>214783.85000000399</v>
      </c>
      <c r="J150" s="396">
        <v>216343.07288793899</v>
      </c>
      <c r="K150" s="396">
        <v>234520.5484</v>
      </c>
      <c r="L150" s="396">
        <v>6.25</v>
      </c>
      <c r="M150" s="272" t="s">
        <v>182</v>
      </c>
      <c r="N150" s="397">
        <f>+J150/$C$172</f>
        <v>8.0623390712134726E-3</v>
      </c>
      <c r="O150" s="397">
        <f>+SUMIFS(N150:$N$171,B150:B150:$B$171,B150)</f>
        <v>1.2808767835973411E-2</v>
      </c>
    </row>
    <row r="151" spans="1:15">
      <c r="A151" s="271" t="s">
        <v>177</v>
      </c>
      <c r="B151" s="271" t="s">
        <v>206</v>
      </c>
      <c r="C151" s="271" t="s">
        <v>193</v>
      </c>
      <c r="D151" s="271" t="s">
        <v>180</v>
      </c>
      <c r="E151" s="271" t="s">
        <v>245</v>
      </c>
      <c r="F151" s="271" t="s">
        <v>420</v>
      </c>
      <c r="G151" s="271" t="s">
        <v>181</v>
      </c>
      <c r="H151" s="396">
        <v>11775.34</v>
      </c>
      <c r="I151" s="396">
        <v>10006.1600000002</v>
      </c>
      <c r="J151" s="396">
        <v>10096.119733317501</v>
      </c>
      <c r="K151" s="396">
        <v>11775.34</v>
      </c>
      <c r="L151" s="396">
        <v>4.5</v>
      </c>
      <c r="M151" s="272" t="s">
        <v>182</v>
      </c>
      <c r="N151" s="397">
        <f>+J151/$C$172</f>
        <v>3.76246576823551E-4</v>
      </c>
      <c r="O151" s="397">
        <f>+SUMIFS(N151:$N$171,B151:B151:$B$171,B151)</f>
        <v>6.0825564357110517E-3</v>
      </c>
    </row>
    <row r="152" spans="1:15">
      <c r="A152" s="271" t="s">
        <v>183</v>
      </c>
      <c r="B152" s="271" t="s">
        <v>254</v>
      </c>
      <c r="C152" s="271" t="s">
        <v>193</v>
      </c>
      <c r="D152" s="271" t="s">
        <v>180</v>
      </c>
      <c r="E152" s="271" t="s">
        <v>246</v>
      </c>
      <c r="F152" s="271" t="s">
        <v>341</v>
      </c>
      <c r="G152" s="271" t="s">
        <v>181</v>
      </c>
      <c r="H152" s="396">
        <v>41030.034269999996</v>
      </c>
      <c r="I152" s="396">
        <v>30121.049146187899</v>
      </c>
      <c r="J152" s="396">
        <v>30454.5884122973</v>
      </c>
      <c r="K152" s="396">
        <v>41030.034269999996</v>
      </c>
      <c r="L152" s="396">
        <v>6.12</v>
      </c>
      <c r="M152" s="272" t="s">
        <v>182</v>
      </c>
      <c r="N152" s="397">
        <f>+J152/$C$172</f>
        <v>1.1349345036869821E-3</v>
      </c>
      <c r="O152" s="397">
        <f>+SUMIFS(N152:$N$171,B152:B152:$B$171,B152)</f>
        <v>5.4427835529857081E-3</v>
      </c>
    </row>
    <row r="153" spans="1:15">
      <c r="A153" s="271" t="s">
        <v>177</v>
      </c>
      <c r="B153" s="271" t="s">
        <v>178</v>
      </c>
      <c r="C153" s="271" t="s">
        <v>179</v>
      </c>
      <c r="D153" s="271" t="s">
        <v>180</v>
      </c>
      <c r="E153" s="271" t="s">
        <v>247</v>
      </c>
      <c r="F153" s="271" t="s">
        <v>411</v>
      </c>
      <c r="G153" s="271" t="s">
        <v>181</v>
      </c>
      <c r="H153" s="396">
        <v>239322</v>
      </c>
      <c r="I153" s="396">
        <v>204391.840000005</v>
      </c>
      <c r="J153" s="396">
        <v>206507.51747310301</v>
      </c>
      <c r="K153" s="396">
        <v>239322</v>
      </c>
      <c r="L153" s="396">
        <v>6.5</v>
      </c>
      <c r="M153" s="272" t="s">
        <v>182</v>
      </c>
      <c r="N153" s="397">
        <f>+J153/$C$172</f>
        <v>7.695802802454862E-3</v>
      </c>
      <c r="O153" s="397">
        <f>+SUMIFS(N153:$N$171,B153:B153:$B$171,B153)</f>
        <v>8.2874230412356229E-3</v>
      </c>
    </row>
    <row r="154" spans="1:15">
      <c r="A154" s="271" t="s">
        <v>177</v>
      </c>
      <c r="B154" s="271" t="s">
        <v>387</v>
      </c>
      <c r="C154" s="271" t="s">
        <v>179</v>
      </c>
      <c r="D154" s="271" t="s">
        <v>180</v>
      </c>
      <c r="E154" s="271" t="s">
        <v>421</v>
      </c>
      <c r="F154" s="271" t="s">
        <v>422</v>
      </c>
      <c r="G154" s="271" t="s">
        <v>181</v>
      </c>
      <c r="H154" s="396">
        <v>1116436.6200000001</v>
      </c>
      <c r="I154" s="396">
        <v>1002000.00000001</v>
      </c>
      <c r="J154" s="396">
        <v>1006412.07916193</v>
      </c>
      <c r="K154" s="396">
        <v>1116436.6200000001</v>
      </c>
      <c r="L154" s="396">
        <v>3.8</v>
      </c>
      <c r="M154" s="272" t="s">
        <v>182</v>
      </c>
      <c r="N154" s="397">
        <f>+J154/$C$172</f>
        <v>3.7505408974990891E-2</v>
      </c>
      <c r="O154" s="397">
        <f>+SUMIFS(N154:$N$171,B154:B154:$B$171,B154)</f>
        <v>0.16867862007611811</v>
      </c>
    </row>
    <row r="155" spans="1:15">
      <c r="A155" s="271" t="s">
        <v>177</v>
      </c>
      <c r="B155" s="271" t="s">
        <v>387</v>
      </c>
      <c r="C155" s="271" t="s">
        <v>179</v>
      </c>
      <c r="D155" s="271" t="s">
        <v>180</v>
      </c>
      <c r="E155" s="271" t="s">
        <v>423</v>
      </c>
      <c r="F155" s="271" t="s">
        <v>424</v>
      </c>
      <c r="G155" s="271" t="s">
        <v>181</v>
      </c>
      <c r="H155" s="396">
        <v>2790830.75</v>
      </c>
      <c r="I155" s="396">
        <v>2505000.0000000601</v>
      </c>
      <c r="J155" s="396">
        <v>2515516.2394719501</v>
      </c>
      <c r="K155" s="396">
        <v>2790830.75</v>
      </c>
      <c r="L155" s="396">
        <v>3.8</v>
      </c>
      <c r="M155" s="272" t="s">
        <v>182</v>
      </c>
      <c r="N155" s="397">
        <f>+J155/$C$172</f>
        <v>9.3744369029424748E-2</v>
      </c>
      <c r="O155" s="397">
        <f>+SUMIFS(N155:$N$171,B155:B155:$B$171,B155)</f>
        <v>0.13117321110112723</v>
      </c>
    </row>
    <row r="156" spans="1:15">
      <c r="A156" s="271" t="s">
        <v>177</v>
      </c>
      <c r="B156" s="271" t="s">
        <v>425</v>
      </c>
      <c r="C156" s="271" t="s">
        <v>193</v>
      </c>
      <c r="D156" s="271" t="s">
        <v>180</v>
      </c>
      <c r="E156" s="271" t="s">
        <v>426</v>
      </c>
      <c r="F156" s="271" t="s">
        <v>427</v>
      </c>
      <c r="G156" s="271" t="s">
        <v>181</v>
      </c>
      <c r="H156" s="396">
        <v>118016</v>
      </c>
      <c r="I156" s="396">
        <v>100036.990000002</v>
      </c>
      <c r="J156" s="396">
        <v>100501.527066913</v>
      </c>
      <c r="K156" s="396">
        <v>118016</v>
      </c>
      <c r="L156" s="396">
        <v>4.5</v>
      </c>
      <c r="M156" s="272" t="s">
        <v>182</v>
      </c>
      <c r="N156" s="397">
        <f>+J156/$C$172</f>
        <v>3.7453354876210761E-3</v>
      </c>
      <c r="O156" s="397">
        <f>+SUMIFS(N156:$N$171,B156:B156:$B$171,B156)</f>
        <v>3.7453354876210761E-3</v>
      </c>
    </row>
    <row r="157" spans="1:15">
      <c r="A157" s="271" t="s">
        <v>177</v>
      </c>
      <c r="B157" s="271" t="s">
        <v>387</v>
      </c>
      <c r="C157" s="271" t="s">
        <v>179</v>
      </c>
      <c r="D157" s="271" t="s">
        <v>180</v>
      </c>
      <c r="E157" s="271" t="s">
        <v>428</v>
      </c>
      <c r="F157" s="271" t="s">
        <v>429</v>
      </c>
      <c r="G157" s="271" t="s">
        <v>181</v>
      </c>
      <c r="H157" s="396">
        <v>1116540.94</v>
      </c>
      <c r="I157" s="396">
        <v>1002000.00000002</v>
      </c>
      <c r="J157" s="396">
        <v>1004357.49934426</v>
      </c>
      <c r="K157" s="396">
        <v>1116540.94</v>
      </c>
      <c r="L157" s="396">
        <v>3.8</v>
      </c>
      <c r="M157" s="272" t="s">
        <v>182</v>
      </c>
      <c r="N157" s="397">
        <f>+J157/$C$172</f>
        <v>3.7428842071702481E-2</v>
      </c>
      <c r="O157" s="397">
        <f>+SUMIFS(N157:$N$171,B157:B157:$B$171,B157)</f>
        <v>3.7428842071702481E-2</v>
      </c>
    </row>
    <row r="158" spans="1:15">
      <c r="A158" s="271" t="s">
        <v>195</v>
      </c>
      <c r="B158" s="271" t="s">
        <v>178</v>
      </c>
      <c r="C158" s="271" t="s">
        <v>179</v>
      </c>
      <c r="D158" s="271" t="s">
        <v>180</v>
      </c>
      <c r="E158" s="271" t="s">
        <v>430</v>
      </c>
      <c r="F158" s="271" t="s">
        <v>281</v>
      </c>
      <c r="G158" s="271" t="s">
        <v>181</v>
      </c>
      <c r="H158" s="396">
        <v>17924.379825</v>
      </c>
      <c r="I158" s="396">
        <v>15839.0200000001</v>
      </c>
      <c r="J158" s="396">
        <v>15875.410263694301</v>
      </c>
      <c r="K158" s="396">
        <v>17924.379825</v>
      </c>
      <c r="L158" s="396">
        <v>6</v>
      </c>
      <c r="M158" s="272" t="s">
        <v>182</v>
      </c>
      <c r="N158" s="397">
        <f>+J158/$C$172</f>
        <v>5.9162023878076052E-4</v>
      </c>
      <c r="O158" s="397">
        <f>+SUMIFS(N158:$N$171,B158:B158:$B$171,B158)</f>
        <v>5.9162023878076052E-4</v>
      </c>
    </row>
    <row r="159" spans="1:15">
      <c r="A159" s="271" t="s">
        <v>177</v>
      </c>
      <c r="B159" s="271" t="s">
        <v>254</v>
      </c>
      <c r="C159" s="271" t="s">
        <v>193</v>
      </c>
      <c r="D159" s="271" t="s">
        <v>180</v>
      </c>
      <c r="E159" s="271" t="s">
        <v>431</v>
      </c>
      <c r="F159" s="271" t="s">
        <v>432</v>
      </c>
      <c r="G159" s="271" t="s">
        <v>181</v>
      </c>
      <c r="H159" s="396">
        <v>118890</v>
      </c>
      <c r="I159" s="396">
        <v>104884.88000000099</v>
      </c>
      <c r="J159" s="396">
        <v>105135.13765053901</v>
      </c>
      <c r="K159" s="396">
        <v>118890</v>
      </c>
      <c r="L159" s="396">
        <v>7</v>
      </c>
      <c r="M159" s="272" t="s">
        <v>182</v>
      </c>
      <c r="N159" s="397">
        <f>+J159/$C$172</f>
        <v>3.9180137210882817E-3</v>
      </c>
      <c r="O159" s="397">
        <f>+SUMIFS(N159:$N$171,B159:B159:$B$171,B159)</f>
        <v>4.3078490492987256E-3</v>
      </c>
    </row>
    <row r="160" spans="1:15">
      <c r="A160" s="271" t="s">
        <v>177</v>
      </c>
      <c r="B160" s="271" t="s">
        <v>189</v>
      </c>
      <c r="C160" s="271" t="s">
        <v>193</v>
      </c>
      <c r="D160" s="271" t="s">
        <v>180</v>
      </c>
      <c r="E160" s="271" t="s">
        <v>431</v>
      </c>
      <c r="F160" s="271" t="s">
        <v>279</v>
      </c>
      <c r="G160" s="271" t="s">
        <v>181</v>
      </c>
      <c r="H160" s="396">
        <v>115804.72</v>
      </c>
      <c r="I160" s="396">
        <v>104573.6</v>
      </c>
      <c r="J160" s="396">
        <v>104799.86912504501</v>
      </c>
      <c r="K160" s="396">
        <v>115804.72</v>
      </c>
      <c r="L160" s="396">
        <v>6.25</v>
      </c>
      <c r="M160" s="272" t="s">
        <v>182</v>
      </c>
      <c r="N160" s="397">
        <f>+J160/$C$172</f>
        <v>3.9055194521645967E-3</v>
      </c>
      <c r="O160" s="397">
        <f>+SUMIFS(N160:$N$171,B160:B160:$B$171,B160)</f>
        <v>7.6762198436467529E-3</v>
      </c>
    </row>
    <row r="161" spans="1:15">
      <c r="A161" s="271" t="s">
        <v>177</v>
      </c>
      <c r="B161" s="271" t="s">
        <v>189</v>
      </c>
      <c r="C161" s="271" t="s">
        <v>193</v>
      </c>
      <c r="D161" s="271" t="s">
        <v>180</v>
      </c>
      <c r="E161" s="271" t="s">
        <v>431</v>
      </c>
      <c r="F161" s="271" t="s">
        <v>311</v>
      </c>
      <c r="G161" s="271" t="s">
        <v>181</v>
      </c>
      <c r="H161" s="396">
        <v>118989.74</v>
      </c>
      <c r="I161" s="396">
        <v>100890.410000002</v>
      </c>
      <c r="J161" s="396">
        <v>101182.16344257801</v>
      </c>
      <c r="K161" s="396">
        <v>118989.74</v>
      </c>
      <c r="L161" s="396">
        <v>6.25</v>
      </c>
      <c r="M161" s="272" t="s">
        <v>182</v>
      </c>
      <c r="N161" s="397">
        <f>+J161/$C$172</f>
        <v>3.7707003914821558E-3</v>
      </c>
      <c r="O161" s="397">
        <f>+SUMIFS(N161:$N$171,B161:B161:$B$171,B161)</f>
        <v>3.7707003914821558E-3</v>
      </c>
    </row>
    <row r="162" spans="1:15">
      <c r="A162" s="271" t="s">
        <v>177</v>
      </c>
      <c r="B162" s="271" t="s">
        <v>206</v>
      </c>
      <c r="C162" s="271" t="s">
        <v>193</v>
      </c>
      <c r="D162" s="271" t="s">
        <v>180</v>
      </c>
      <c r="E162" s="271" t="s">
        <v>431</v>
      </c>
      <c r="F162" s="271" t="s">
        <v>268</v>
      </c>
      <c r="G162" s="271" t="s">
        <v>181</v>
      </c>
      <c r="H162" s="396">
        <v>158054.79</v>
      </c>
      <c r="I162" s="396">
        <v>152774.32999999999</v>
      </c>
      <c r="J162" s="396">
        <v>153121.891651805</v>
      </c>
      <c r="K162" s="396">
        <v>158054.79</v>
      </c>
      <c r="L162" s="396">
        <v>7</v>
      </c>
      <c r="M162" s="272" t="s">
        <v>182</v>
      </c>
      <c r="N162" s="397">
        <f>+J162/$C$172</f>
        <v>5.7063098588875007E-3</v>
      </c>
      <c r="O162" s="397">
        <f>+SUMIFS(N162:$N$171,B162:B162:$B$171,B162)</f>
        <v>5.7063098588875007E-3</v>
      </c>
    </row>
    <row r="163" spans="1:15">
      <c r="A163" s="271" t="s">
        <v>177</v>
      </c>
      <c r="B163" s="271" t="s">
        <v>218</v>
      </c>
      <c r="C163" s="271" t="s">
        <v>179</v>
      </c>
      <c r="D163" s="271" t="s">
        <v>180</v>
      </c>
      <c r="E163" s="271" t="s">
        <v>433</v>
      </c>
      <c r="F163" s="271" t="s">
        <v>434</v>
      </c>
      <c r="G163" s="271" t="s">
        <v>181</v>
      </c>
      <c r="H163" s="396">
        <v>102934</v>
      </c>
      <c r="I163" s="396">
        <v>102013.07</v>
      </c>
      <c r="J163" s="396">
        <v>102095.37992921199</v>
      </c>
      <c r="K163" s="396">
        <v>102934</v>
      </c>
      <c r="L163" s="396">
        <v>5.75</v>
      </c>
      <c r="M163" s="272" t="s">
        <v>182</v>
      </c>
      <c r="N163" s="397">
        <f>+J163/$C$172</f>
        <v>3.8047327312394786E-3</v>
      </c>
      <c r="O163" s="397">
        <f>+SUMIFS(N163:$N$171,B163:B163:$B$171,B163)</f>
        <v>3.8047327312394786E-3</v>
      </c>
    </row>
    <row r="164" spans="1:15">
      <c r="A164" s="271" t="s">
        <v>195</v>
      </c>
      <c r="B164" s="271" t="s">
        <v>204</v>
      </c>
      <c r="C164" s="271" t="s">
        <v>179</v>
      </c>
      <c r="D164" s="271" t="s">
        <v>180</v>
      </c>
      <c r="E164" s="271" t="s">
        <v>433</v>
      </c>
      <c r="F164" s="271" t="s">
        <v>308</v>
      </c>
      <c r="G164" s="271" t="s">
        <v>181</v>
      </c>
      <c r="H164" s="396">
        <v>41041.095970000002</v>
      </c>
      <c r="I164" s="396">
        <v>35009.630000000601</v>
      </c>
      <c r="J164" s="396">
        <v>35051.220272252802</v>
      </c>
      <c r="K164" s="396">
        <v>41041.095970000002</v>
      </c>
      <c r="L164" s="396">
        <v>6.25</v>
      </c>
      <c r="M164" s="272" t="s">
        <v>182</v>
      </c>
      <c r="N164" s="397">
        <f>+J164/$C$172</f>
        <v>1.3062346712671106E-3</v>
      </c>
      <c r="O164" s="397">
        <f>+SUMIFS(N164:$N$171,B164:B164:$B$171,B164)</f>
        <v>4.7464287647599364E-3</v>
      </c>
    </row>
    <row r="165" spans="1:15">
      <c r="A165" s="271" t="s">
        <v>183</v>
      </c>
      <c r="B165" s="271" t="s">
        <v>184</v>
      </c>
      <c r="C165" s="271" t="s">
        <v>179</v>
      </c>
      <c r="D165" s="271" t="s">
        <v>180</v>
      </c>
      <c r="E165" s="271" t="s">
        <v>433</v>
      </c>
      <c r="F165" s="271" t="s">
        <v>186</v>
      </c>
      <c r="G165" s="271" t="s">
        <v>181</v>
      </c>
      <c r="H165" s="396">
        <v>38245.327499999999</v>
      </c>
      <c r="I165" s="396">
        <v>38034.07</v>
      </c>
      <c r="J165" s="396">
        <v>38068.381064474401</v>
      </c>
      <c r="K165" s="396">
        <v>38245.327499999999</v>
      </c>
      <c r="L165" s="396">
        <v>6.75</v>
      </c>
      <c r="M165" s="272" t="s">
        <v>182</v>
      </c>
      <c r="N165" s="397">
        <f>+J165/$C$172</f>
        <v>1.4186735537076018E-3</v>
      </c>
      <c r="O165" s="397">
        <f>+SUMIFS(N165:$N$171,B165:B165:$B$171,B165)</f>
        <v>1.4186735537076018E-3</v>
      </c>
    </row>
    <row r="166" spans="1:15">
      <c r="A166" s="271" t="s">
        <v>195</v>
      </c>
      <c r="B166" s="271" t="s">
        <v>204</v>
      </c>
      <c r="C166" s="271" t="s">
        <v>179</v>
      </c>
      <c r="D166" s="271" t="s">
        <v>180</v>
      </c>
      <c r="E166" s="271" t="s">
        <v>433</v>
      </c>
      <c r="F166" s="271" t="s">
        <v>419</v>
      </c>
      <c r="G166" s="271" t="s">
        <v>181</v>
      </c>
      <c r="H166" s="396">
        <v>76219.178230000005</v>
      </c>
      <c r="I166" s="396">
        <v>65953.090000001001</v>
      </c>
      <c r="J166" s="396">
        <v>66031.421455066302</v>
      </c>
      <c r="K166" s="396">
        <v>76219.178230000005</v>
      </c>
      <c r="L166" s="396">
        <v>6.25</v>
      </c>
      <c r="M166" s="272" t="s">
        <v>182</v>
      </c>
      <c r="N166" s="397">
        <f>+J166/$C$172</f>
        <v>2.4607568988386308E-3</v>
      </c>
      <c r="O166" s="397">
        <f>+SUMIFS(N166:$N$171,B166:B166:$B$171,B166)</f>
        <v>3.4401940934928265E-3</v>
      </c>
    </row>
    <row r="167" spans="1:15">
      <c r="A167" s="271" t="s">
        <v>195</v>
      </c>
      <c r="B167" s="271" t="s">
        <v>254</v>
      </c>
      <c r="C167" s="271" t="s">
        <v>193</v>
      </c>
      <c r="D167" s="271" t="s">
        <v>180</v>
      </c>
      <c r="E167" s="271" t="s">
        <v>435</v>
      </c>
      <c r="F167" s="271" t="s">
        <v>341</v>
      </c>
      <c r="G167" s="271" t="s">
        <v>181</v>
      </c>
      <c r="H167" s="396">
        <v>13601.64381</v>
      </c>
      <c r="I167" s="396">
        <v>10457.8700000029</v>
      </c>
      <c r="J167" s="396">
        <v>10460.7573658685</v>
      </c>
      <c r="K167" s="396">
        <v>13601.64381</v>
      </c>
      <c r="L167" s="396">
        <v>6</v>
      </c>
      <c r="M167" s="272" t="s">
        <v>182</v>
      </c>
      <c r="N167" s="397">
        <f>+J167/$C$172</f>
        <v>3.8983532821044412E-4</v>
      </c>
      <c r="O167" s="397">
        <f>+SUMIFS(N167:$N$171,B167:B167:$B$171,B167)</f>
        <v>3.8983532821044412E-4</v>
      </c>
    </row>
    <row r="168" spans="1:15">
      <c r="A168" s="271" t="s">
        <v>195</v>
      </c>
      <c r="B168" s="271" t="s">
        <v>204</v>
      </c>
      <c r="C168" s="271" t="s">
        <v>179</v>
      </c>
      <c r="D168" s="271" t="s">
        <v>180</v>
      </c>
      <c r="E168" s="271" t="s">
        <v>435</v>
      </c>
      <c r="F168" s="271" t="s">
        <v>419</v>
      </c>
      <c r="G168" s="271" t="s">
        <v>181</v>
      </c>
      <c r="H168" s="396">
        <v>29315.06855</v>
      </c>
      <c r="I168" s="396">
        <v>26275.2300000006</v>
      </c>
      <c r="J168" s="396">
        <v>26282.007060308199</v>
      </c>
      <c r="K168" s="396">
        <v>29315.06855</v>
      </c>
      <c r="L168" s="396">
        <v>6.25</v>
      </c>
      <c r="M168" s="272" t="s">
        <v>182</v>
      </c>
      <c r="N168" s="397">
        <f>+J168/$C$172</f>
        <v>9.7943719465419564E-4</v>
      </c>
      <c r="O168" s="397">
        <f>+SUMIFS(N168:$N$171,B168:B168:$B$171,B168)</f>
        <v>9.7943719465419564E-4</v>
      </c>
    </row>
    <row r="169" spans="1:15">
      <c r="A169" s="357" t="s">
        <v>436</v>
      </c>
      <c r="B169" s="398"/>
      <c r="C169" s="398"/>
      <c r="D169" s="398"/>
      <c r="E169" s="398"/>
      <c r="F169" s="398"/>
      <c r="G169" s="398"/>
      <c r="H169" s="398"/>
      <c r="I169" s="398"/>
      <c r="J169" s="399">
        <f>SUM(J4:J168)</f>
        <v>26162359.952434383</v>
      </c>
      <c r="K169" s="357"/>
      <c r="L169" s="357"/>
      <c r="M169" s="357"/>
      <c r="N169" s="357"/>
      <c r="O169" s="357"/>
    </row>
    <row r="172" spans="1:15">
      <c r="A172" s="54" t="s">
        <v>437</v>
      </c>
      <c r="C172" s="400">
        <v>26833784.957071636</v>
      </c>
    </row>
  </sheetData>
  <mergeCells count="3">
    <mergeCell ref="A2:I2"/>
    <mergeCell ref="A169:I169"/>
    <mergeCell ref="K169:O16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showGridLines="0" topLeftCell="B1" workbookViewId="0">
      <selection activeCell="B28" sqref="B28"/>
    </sheetView>
  </sheetViews>
  <sheetFormatPr baseColWidth="10" defaultColWidth="9.140625" defaultRowHeight="14.25"/>
  <cols>
    <col min="1" max="1" width="3.7109375" style="2" customWidth="1"/>
    <col min="2" max="2" width="70.85546875" style="2" customWidth="1"/>
    <col min="3" max="3" width="19.85546875" style="2" customWidth="1"/>
    <col min="4" max="4" width="1.28515625" style="2" customWidth="1"/>
    <col min="5" max="5" width="16.140625" style="2" customWidth="1"/>
    <col min="6" max="6" width="6.5703125" style="27" customWidth="1"/>
    <col min="7" max="7" width="7.42578125" style="27" customWidth="1"/>
    <col min="8" max="8" width="19.7109375" style="27" customWidth="1"/>
    <col min="9" max="9" width="12.28515625" style="27" bestFit="1" customWidth="1"/>
    <col min="10" max="10" width="12.85546875" style="27" bestFit="1" customWidth="1"/>
    <col min="11" max="16384" width="9.140625" style="27"/>
  </cols>
  <sheetData>
    <row r="1" spans="1:9" ht="15">
      <c r="B1" s="21"/>
      <c r="C1" s="21"/>
      <c r="E1" s="21"/>
      <c r="F1" s="21"/>
      <c r="G1" s="21"/>
      <c r="H1" s="50"/>
    </row>
    <row r="2" spans="1:9">
      <c r="B2" s="89"/>
      <c r="C2" s="90"/>
      <c r="D2" s="62"/>
      <c r="E2" s="308"/>
      <c r="F2" s="308"/>
      <c r="G2" s="309"/>
      <c r="H2" s="309"/>
    </row>
    <row r="3" spans="1:9" ht="26.25">
      <c r="B3" s="306" t="s">
        <v>0</v>
      </c>
      <c r="C3" s="306"/>
      <c r="D3" s="306"/>
      <c r="E3" s="306"/>
      <c r="F3" s="306"/>
      <c r="G3" s="59"/>
      <c r="H3" s="59"/>
    </row>
    <row r="4" spans="1:9" ht="18">
      <c r="A4" s="27"/>
      <c r="B4" s="307" t="str">
        <f>+"ESTADO DE FLUJO DE EFECTIVO AL 30 DE SETIEMBRE DE 2021"</f>
        <v>ESTADO DE FLUJO DE EFECTIVO AL 30 DE SETIEMBRE DE 2021</v>
      </c>
      <c r="C4" s="307"/>
      <c r="D4" s="307"/>
      <c r="E4" s="307"/>
      <c r="F4" s="307"/>
    </row>
    <row r="5" spans="1:9" ht="15">
      <c r="A5" s="5"/>
      <c r="B5" s="91"/>
      <c r="C5" s="310">
        <f>+indice!$P$3</f>
        <v>2021</v>
      </c>
      <c r="D5" s="60"/>
      <c r="E5" s="312">
        <f>+indice!$P$2</f>
        <v>2020</v>
      </c>
      <c r="F5" s="92"/>
      <c r="G5" s="38"/>
      <c r="H5" s="38"/>
      <c r="I5" s="38"/>
    </row>
    <row r="6" spans="1:9" s="45" customFormat="1" ht="15">
      <c r="A6" s="2"/>
      <c r="B6" s="69"/>
      <c r="C6" s="311"/>
      <c r="D6" s="93"/>
      <c r="E6" s="313"/>
      <c r="F6" s="72"/>
      <c r="G6" s="46"/>
      <c r="H6" s="46"/>
      <c r="I6" s="46"/>
    </row>
    <row r="7" spans="1:9" s="45" customFormat="1" ht="15">
      <c r="A7" s="2"/>
      <c r="B7" s="61"/>
      <c r="C7" s="3" t="s">
        <v>64</v>
      </c>
      <c r="D7" s="64"/>
      <c r="E7" s="3" t="s">
        <v>64</v>
      </c>
      <c r="F7" s="63"/>
      <c r="G7" s="46"/>
      <c r="H7" s="46"/>
      <c r="I7" s="46"/>
    </row>
    <row r="8" spans="1:9" s="45" customFormat="1" ht="15">
      <c r="A8" s="2"/>
      <c r="B8" s="61"/>
      <c r="C8" s="202"/>
      <c r="D8" s="202"/>
      <c r="E8" s="202"/>
      <c r="F8" s="63"/>
      <c r="G8" s="46"/>
      <c r="H8" s="46"/>
      <c r="I8" s="46"/>
    </row>
    <row r="9" spans="1:9" s="45" customFormat="1" ht="15">
      <c r="A9" s="2"/>
      <c r="B9" s="66" t="s">
        <v>2</v>
      </c>
      <c r="C9" s="203">
        <f>+E24</f>
        <v>349663.71847547562</v>
      </c>
      <c r="D9" s="202"/>
      <c r="E9" s="203">
        <v>418407.07</v>
      </c>
      <c r="F9" s="63"/>
      <c r="G9" s="46"/>
      <c r="H9" s="46"/>
      <c r="I9" s="46"/>
    </row>
    <row r="10" spans="1:9" s="45" customFormat="1" ht="15">
      <c r="A10" s="2"/>
      <c r="B10" s="188" t="s">
        <v>3</v>
      </c>
      <c r="C10" s="202"/>
      <c r="D10" s="202"/>
      <c r="E10" s="202"/>
      <c r="F10" s="63"/>
      <c r="G10" s="46"/>
      <c r="H10" s="46"/>
      <c r="I10" s="46"/>
    </row>
    <row r="11" spans="1:9" s="45" customFormat="1" ht="15">
      <c r="A11" s="5"/>
      <c r="B11" s="66" t="s">
        <v>4</v>
      </c>
      <c r="C11" s="204"/>
      <c r="D11" s="204"/>
      <c r="E11" s="204"/>
      <c r="F11" s="63"/>
      <c r="G11" s="46"/>
      <c r="H11" s="46"/>
      <c r="I11" s="46"/>
    </row>
    <row r="12" spans="1:9" s="45" customFormat="1" ht="15">
      <c r="A12" s="5"/>
      <c r="B12" s="66" t="s">
        <v>5</v>
      </c>
      <c r="C12" s="204"/>
      <c r="D12" s="204"/>
      <c r="E12" s="204"/>
      <c r="F12" s="63"/>
      <c r="G12" s="46"/>
      <c r="H12" s="46"/>
      <c r="I12" s="46"/>
    </row>
    <row r="13" spans="1:9" s="45" customFormat="1">
      <c r="A13" s="2"/>
      <c r="B13" s="61" t="s">
        <v>6</v>
      </c>
      <c r="C13" s="358">
        <v>-12649781.1605475</v>
      </c>
      <c r="D13" s="204"/>
      <c r="E13" s="358">
        <v>9718955.8413457908</v>
      </c>
      <c r="F13" s="63"/>
      <c r="G13" s="46"/>
      <c r="H13" s="47"/>
      <c r="I13" s="46"/>
    </row>
    <row r="14" spans="1:9" s="45" customFormat="1">
      <c r="A14" s="2"/>
      <c r="B14" s="61" t="s">
        <v>7</v>
      </c>
      <c r="C14" s="204">
        <v>0</v>
      </c>
      <c r="D14" s="204"/>
      <c r="E14" s="204">
        <v>0</v>
      </c>
      <c r="F14" s="63"/>
      <c r="G14" s="46"/>
      <c r="H14" s="46"/>
      <c r="I14" s="46"/>
    </row>
    <row r="15" spans="1:9" s="45" customFormat="1">
      <c r="A15" s="2"/>
      <c r="B15" s="61" t="s">
        <v>65</v>
      </c>
      <c r="C15" s="204">
        <v>19043.762870315357</v>
      </c>
      <c r="D15" s="204"/>
      <c r="E15" s="204">
        <v>11793.957129684641</v>
      </c>
      <c r="F15" s="63"/>
      <c r="G15" s="46"/>
      <c r="H15" s="46"/>
      <c r="I15" s="46"/>
    </row>
    <row r="16" spans="1:9" s="45" customFormat="1">
      <c r="A16" s="2"/>
      <c r="B16" s="61" t="s">
        <v>9</v>
      </c>
      <c r="C16" s="358">
        <v>0</v>
      </c>
      <c r="D16" s="204"/>
      <c r="E16" s="358">
        <v>0</v>
      </c>
      <c r="F16" s="63"/>
      <c r="G16" s="46"/>
      <c r="H16" s="46"/>
      <c r="I16" s="46"/>
    </row>
    <row r="17" spans="1:10" s="45" customFormat="1" ht="15">
      <c r="A17" s="2"/>
      <c r="B17" s="66" t="s">
        <v>10</v>
      </c>
      <c r="C17" s="206">
        <f>+C13+C14+C15+C16</f>
        <v>-12630737.397677185</v>
      </c>
      <c r="D17" s="202"/>
      <c r="E17" s="206">
        <f>+E13+E14+E15+E16</f>
        <v>9730749.798475476</v>
      </c>
      <c r="F17" s="63"/>
      <c r="G17" s="46"/>
      <c r="H17" s="46"/>
      <c r="I17" s="46"/>
    </row>
    <row r="18" spans="1:10" s="45" customFormat="1">
      <c r="A18" s="2"/>
      <c r="B18" s="61"/>
      <c r="C18" s="204"/>
      <c r="D18" s="204"/>
      <c r="E18" s="204"/>
      <c r="F18" s="63"/>
      <c r="G18" s="46"/>
      <c r="H18" s="46"/>
      <c r="I18" s="46"/>
    </row>
    <row r="19" spans="1:10" s="45" customFormat="1" ht="15">
      <c r="A19" s="2"/>
      <c r="B19" s="361" t="s">
        <v>11</v>
      </c>
      <c r="C19" s="204"/>
      <c r="D19" s="204"/>
      <c r="E19" s="204"/>
      <c r="F19" s="63"/>
      <c r="G19" s="46"/>
      <c r="H19" s="46"/>
      <c r="I19" s="46"/>
    </row>
    <row r="20" spans="1:10" s="45" customFormat="1" ht="15">
      <c r="A20" s="5"/>
      <c r="B20" s="66" t="s">
        <v>12</v>
      </c>
      <c r="C20" s="204"/>
      <c r="D20" s="204"/>
      <c r="E20" s="204"/>
      <c r="F20" s="63"/>
      <c r="G20" s="46"/>
      <c r="H20" s="46"/>
      <c r="I20" s="46"/>
    </row>
    <row r="21" spans="1:10" s="45" customFormat="1" ht="15">
      <c r="A21" s="5"/>
      <c r="B21" s="61" t="s">
        <v>13</v>
      </c>
      <c r="C21" s="358">
        <v>12998311.878654202</v>
      </c>
      <c r="D21" s="204"/>
      <c r="E21" s="358">
        <v>-9799493.1500000004</v>
      </c>
      <c r="F21" s="63"/>
      <c r="G21" s="46"/>
      <c r="H21" s="46"/>
      <c r="I21" s="46"/>
    </row>
    <row r="22" spans="1:10" s="45" customFormat="1">
      <c r="A22" s="2"/>
      <c r="B22" s="61" t="s">
        <v>14</v>
      </c>
      <c r="C22" s="359">
        <v>0</v>
      </c>
      <c r="D22" s="204"/>
      <c r="E22" s="359">
        <v>0</v>
      </c>
      <c r="F22" s="63"/>
    </row>
    <row r="23" spans="1:10" s="45" customFormat="1">
      <c r="A23" s="2"/>
      <c r="B23" s="61" t="s">
        <v>15</v>
      </c>
      <c r="C23" s="358">
        <f>+C21+C22</f>
        <v>12998311.878654202</v>
      </c>
      <c r="D23" s="204"/>
      <c r="E23" s="358">
        <f>+E21+E22</f>
        <v>-9799493.1500000004</v>
      </c>
      <c r="F23" s="63"/>
    </row>
    <row r="24" spans="1:10" s="45" customFormat="1" ht="15.75" thickBot="1">
      <c r="A24" s="5"/>
      <c r="B24" s="66" t="s">
        <v>16</v>
      </c>
      <c r="C24" s="207">
        <f>+C23+C17+C9</f>
        <v>717238.19945249311</v>
      </c>
      <c r="D24" s="202"/>
      <c r="E24" s="360">
        <f>+E23+E17+E9</f>
        <v>349663.71847547562</v>
      </c>
      <c r="F24" s="63"/>
      <c r="I24" s="46"/>
      <c r="J24" s="46"/>
    </row>
    <row r="25" spans="1:10" s="45" customFormat="1" ht="15" thickTop="1">
      <c r="A25" s="2"/>
      <c r="B25" s="61"/>
      <c r="C25" s="68"/>
      <c r="D25" s="67"/>
      <c r="E25" s="67"/>
      <c r="F25" s="63"/>
      <c r="I25" s="46"/>
    </row>
    <row r="26" spans="1:10" s="45" customFormat="1">
      <c r="A26" s="2"/>
      <c r="B26" s="69"/>
      <c r="C26" s="70"/>
      <c r="D26" s="71"/>
      <c r="E26" s="71"/>
      <c r="F26" s="72"/>
    </row>
    <row r="27" spans="1:10" s="45" customFormat="1">
      <c r="A27" s="2"/>
      <c r="B27" s="2"/>
      <c r="C27" s="6"/>
      <c r="D27" s="6"/>
      <c r="E27" s="6"/>
    </row>
    <row r="28" spans="1:10">
      <c r="B28" s="2" t="s">
        <v>289</v>
      </c>
      <c r="C28" s="8"/>
      <c r="D28" s="48"/>
      <c r="E28" s="48"/>
      <c r="H28" s="53"/>
    </row>
    <row r="29" spans="1:10" ht="15">
      <c r="B29" s="20"/>
      <c r="C29" s="31"/>
      <c r="D29" s="38"/>
      <c r="E29" s="38"/>
      <c r="F29" s="38"/>
      <c r="G29" s="38"/>
      <c r="H29" s="38"/>
      <c r="I29" s="38"/>
    </row>
    <row r="30" spans="1:10" ht="15">
      <c r="B30" s="5"/>
      <c r="C30" s="48"/>
      <c r="D30" s="48"/>
      <c r="E30" s="48"/>
    </row>
    <row r="31" spans="1:10" ht="15">
      <c r="B31" s="20"/>
      <c r="C31" s="8"/>
      <c r="D31" s="48"/>
      <c r="E31" s="48"/>
      <c r="F31" s="305"/>
      <c r="G31" s="305"/>
    </row>
    <row r="32" spans="1:10" ht="15">
      <c r="C32" s="205"/>
      <c r="D32" s="48"/>
      <c r="E32" s="48"/>
    </row>
    <row r="33" spans="2:7" ht="15">
      <c r="B33" s="49"/>
      <c r="C33" s="290"/>
      <c r="D33" s="291"/>
      <c r="E33" s="291"/>
      <c r="F33" s="291"/>
      <c r="G33" s="291"/>
    </row>
    <row r="34" spans="2:7" ht="15">
      <c r="B34" s="49"/>
      <c r="C34" s="290"/>
      <c r="D34" s="291"/>
      <c r="E34" s="291"/>
      <c r="F34" s="291"/>
      <c r="G34" s="291"/>
    </row>
    <row r="35" spans="2:7">
      <c r="C35" s="48"/>
      <c r="D35" s="48"/>
      <c r="E35" s="48"/>
    </row>
  </sheetData>
  <mergeCells count="7">
    <mergeCell ref="F31:G31"/>
    <mergeCell ref="B3:F3"/>
    <mergeCell ref="B4:F4"/>
    <mergeCell ref="E2:F2"/>
    <mergeCell ref="G2:H2"/>
    <mergeCell ref="C5:C6"/>
    <mergeCell ref="E5:E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I19"/>
  <sheetViews>
    <sheetView showGridLines="0" topLeftCell="B1" workbookViewId="0">
      <selection activeCell="E15" sqref="E15"/>
    </sheetView>
  </sheetViews>
  <sheetFormatPr baseColWidth="10" defaultRowHeight="15"/>
  <cols>
    <col min="2" max="2" width="35.28515625" customWidth="1"/>
    <col min="3" max="3" width="28.28515625" customWidth="1"/>
    <col min="4" max="4" width="20.42578125" customWidth="1"/>
    <col min="5" max="5" width="28.140625" customWidth="1"/>
  </cols>
  <sheetData>
    <row r="2" spans="2:9" ht="26.25">
      <c r="B2" s="315" t="s">
        <v>0</v>
      </c>
      <c r="C2" s="315"/>
      <c r="D2" s="315"/>
      <c r="E2" s="315"/>
      <c r="F2" s="1"/>
      <c r="G2" s="9"/>
      <c r="H2" s="9"/>
      <c r="I2" s="9"/>
    </row>
    <row r="3" spans="2:9" ht="15.75">
      <c r="B3" s="316" t="s">
        <v>17</v>
      </c>
      <c r="C3" s="316"/>
      <c r="D3" s="316"/>
      <c r="E3" s="316"/>
      <c r="F3" s="75"/>
      <c r="G3" s="75"/>
      <c r="H3" s="10"/>
      <c r="I3" s="10"/>
    </row>
    <row r="4" spans="2:9">
      <c r="B4" s="317" t="s">
        <v>292</v>
      </c>
      <c r="C4" s="317"/>
      <c r="D4" s="317"/>
      <c r="E4" s="317"/>
      <c r="F4" s="76"/>
      <c r="G4" s="76"/>
      <c r="H4" s="10"/>
      <c r="I4" s="10"/>
    </row>
    <row r="5" spans="2:9">
      <c r="B5" s="314"/>
      <c r="C5" s="314"/>
      <c r="D5" s="314"/>
      <c r="E5" s="314"/>
      <c r="F5" s="314"/>
      <c r="G5" s="314"/>
      <c r="H5" s="10"/>
      <c r="I5" s="10"/>
    </row>
    <row r="6" spans="2:9" ht="45">
      <c r="B6" s="84" t="s">
        <v>18</v>
      </c>
      <c r="C6" s="84" t="s">
        <v>19</v>
      </c>
      <c r="D6" s="85" t="s">
        <v>20</v>
      </c>
      <c r="E6" s="86" t="str">
        <f>+"TOTAL ACTIVO NETO AL 30 DE SETIEMBRE DE 2020"</f>
        <v>TOTAL ACTIVO NETO AL 30 DE SETIEMBRE DE 2020</v>
      </c>
      <c r="F6" s="10"/>
      <c r="G6" s="10"/>
      <c r="H6" s="10"/>
      <c r="I6" s="10"/>
    </row>
    <row r="7" spans="2:9">
      <c r="B7" s="77" t="s">
        <v>21</v>
      </c>
      <c r="C7" s="362">
        <v>13459965.784507617</v>
      </c>
      <c r="D7" s="362">
        <v>375507.29800639994</v>
      </c>
      <c r="E7" s="363">
        <f>+C7+D7</f>
        <v>13835473.082514018</v>
      </c>
      <c r="F7" s="10"/>
      <c r="G7" s="10"/>
      <c r="H7" s="10"/>
      <c r="I7" s="10"/>
    </row>
    <row r="8" spans="2:9">
      <c r="B8" s="78"/>
      <c r="C8" s="364"/>
      <c r="D8" s="364"/>
      <c r="E8" s="87"/>
    </row>
    <row r="9" spans="2:9">
      <c r="B9" s="79" t="s">
        <v>22</v>
      </c>
      <c r="C9" s="365"/>
      <c r="D9" s="365"/>
      <c r="E9" s="87"/>
      <c r="F9" s="12"/>
      <c r="G9" s="12"/>
      <c r="H9" s="12"/>
      <c r="I9" s="12"/>
    </row>
    <row r="10" spans="2:9">
      <c r="B10" s="80" t="s">
        <v>14</v>
      </c>
      <c r="C10" s="87">
        <v>51383119.880000003</v>
      </c>
      <c r="D10" s="365"/>
      <c r="E10" s="87">
        <f t="shared" ref="E10:E13" si="0">+C10+D10</f>
        <v>51383119.880000003</v>
      </c>
      <c r="F10" s="12"/>
      <c r="G10" s="12"/>
      <c r="H10" s="12"/>
      <c r="I10" s="12"/>
    </row>
    <row r="11" spans="2:9">
      <c r="B11" s="81" t="s">
        <v>23</v>
      </c>
      <c r="C11" s="87">
        <v>39068794.415442385</v>
      </c>
      <c r="D11" s="365"/>
      <c r="E11" s="87">
        <f t="shared" si="0"/>
        <v>39068794.415442385</v>
      </c>
      <c r="F11" s="13"/>
      <c r="G11" s="14"/>
      <c r="H11" s="13"/>
      <c r="I11" s="15"/>
    </row>
    <row r="12" spans="2:9">
      <c r="B12" s="81" t="s">
        <v>273</v>
      </c>
      <c r="C12" s="87"/>
      <c r="D12" s="87">
        <v>133738.92000000001</v>
      </c>
      <c r="E12" s="87">
        <f t="shared" si="0"/>
        <v>133738.92000000001</v>
      </c>
      <c r="F12" s="13"/>
      <c r="G12" s="14"/>
      <c r="H12" s="13"/>
      <c r="I12" s="15"/>
    </row>
    <row r="13" spans="2:9">
      <c r="B13" s="81" t="s">
        <v>24</v>
      </c>
      <c r="C13" s="87"/>
      <c r="D13" s="87">
        <v>550247.49</v>
      </c>
      <c r="E13" s="87">
        <f t="shared" si="0"/>
        <v>550247.49</v>
      </c>
      <c r="F13" s="16"/>
      <c r="G13" s="88"/>
      <c r="H13" s="16"/>
      <c r="I13" s="16"/>
    </row>
    <row r="14" spans="2:9" ht="45">
      <c r="B14" s="83" t="s">
        <v>25</v>
      </c>
      <c r="C14" s="366">
        <f>+C7+C10-C11</f>
        <v>25774291.249065235</v>
      </c>
      <c r="D14" s="367">
        <f>+D7+D13+D12</f>
        <v>1059493.7080063999</v>
      </c>
      <c r="E14" s="86" t="s">
        <v>291</v>
      </c>
      <c r="F14" s="18"/>
      <c r="G14" s="18"/>
      <c r="H14" s="18"/>
      <c r="I14" s="18"/>
    </row>
    <row r="15" spans="2:9" ht="15.75" thickBot="1">
      <c r="B15" s="18"/>
      <c r="C15" s="17"/>
      <c r="D15" s="17"/>
      <c r="E15" s="368">
        <f>+C14+D14</f>
        <v>26833784.957071636</v>
      </c>
      <c r="F15" s="18"/>
      <c r="G15" s="17"/>
      <c r="H15" s="18"/>
      <c r="I15" s="18"/>
    </row>
    <row r="16" spans="2:9" ht="15.75" thickTop="1">
      <c r="B16" s="18"/>
      <c r="C16" s="18"/>
      <c r="D16" s="17"/>
      <c r="E16" s="18"/>
      <c r="F16" s="18"/>
      <c r="G16" s="17"/>
      <c r="H16" s="18"/>
      <c r="I16" s="18"/>
    </row>
    <row r="17" spans="2:9">
      <c r="B17" s="18"/>
      <c r="C17" s="19"/>
      <c r="D17" s="17"/>
      <c r="E17" s="17"/>
      <c r="F17" s="18"/>
      <c r="G17" s="18"/>
      <c r="H17" s="18"/>
      <c r="I17" s="18"/>
    </row>
    <row r="18" spans="2:9">
      <c r="B18" s="2" t="s">
        <v>289</v>
      </c>
      <c r="C18" s="19"/>
      <c r="D18" s="17"/>
      <c r="E18" s="17"/>
      <c r="F18" s="18"/>
      <c r="G18" s="18"/>
      <c r="H18" s="18"/>
      <c r="I18" s="18"/>
    </row>
    <row r="19" spans="2:9">
      <c r="E19" s="11"/>
    </row>
  </sheetData>
  <mergeCells count="4">
    <mergeCell ref="B5:G5"/>
    <mergeCell ref="B2:E2"/>
    <mergeCell ref="B3:E3"/>
    <mergeCell ref="B4:E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2:F24"/>
  <sheetViews>
    <sheetView showGridLines="0" workbookViewId="0">
      <selection activeCell="J15" sqref="J15"/>
    </sheetView>
  </sheetViews>
  <sheetFormatPr baseColWidth="10" defaultRowHeight="15"/>
  <cols>
    <col min="3" max="3" width="68.140625" customWidth="1"/>
    <col min="4" max="4" width="18.7109375" customWidth="1"/>
    <col min="5" max="5" width="20.140625" customWidth="1"/>
  </cols>
  <sheetData>
    <row r="2" spans="3:6">
      <c r="C2" s="21"/>
      <c r="D2" s="22"/>
      <c r="E2" s="21"/>
      <c r="F2" s="21"/>
    </row>
    <row r="3" spans="3:6" ht="26.25">
      <c r="C3" s="318" t="s">
        <v>0</v>
      </c>
      <c r="D3" s="318"/>
      <c r="E3" s="318"/>
      <c r="F3" s="1"/>
    </row>
    <row r="4" spans="3:6" ht="20.25">
      <c r="C4" s="319" t="str">
        <f>+"ESTADOS DE INGRESOS Y EGRESOS AL  30 DE SETIEMBRE DE 2021"</f>
        <v>ESTADOS DE INGRESOS Y EGRESOS AL  30 DE SETIEMBRE DE 2021</v>
      </c>
      <c r="D4" s="319"/>
      <c r="E4" s="319"/>
    </row>
    <row r="5" spans="3:6">
      <c r="C5" s="95"/>
      <c r="D5" s="312">
        <f>+indice!P3</f>
        <v>2021</v>
      </c>
      <c r="E5" s="320">
        <f>+indice!P2</f>
        <v>2020</v>
      </c>
    </row>
    <row r="6" spans="3:6">
      <c r="C6" s="96"/>
      <c r="D6" s="313"/>
      <c r="E6" s="321"/>
    </row>
    <row r="7" spans="3:6">
      <c r="C7" s="97" t="s">
        <v>26</v>
      </c>
      <c r="D7" s="94"/>
      <c r="E7" s="98"/>
    </row>
    <row r="8" spans="3:6">
      <c r="C8" s="66"/>
      <c r="D8" s="99"/>
      <c r="E8" s="100"/>
    </row>
    <row r="9" spans="3:6">
      <c r="C9" s="66" t="s">
        <v>27</v>
      </c>
      <c r="D9" s="73"/>
      <c r="E9" s="102"/>
    </row>
    <row r="10" spans="3:6">
      <c r="C10" s="61" t="s">
        <v>28</v>
      </c>
      <c r="D10" s="204">
        <v>752467.8</v>
      </c>
      <c r="E10" s="208">
        <v>244820.32699</v>
      </c>
    </row>
    <row r="11" spans="3:6">
      <c r="C11" s="101" t="s">
        <v>29</v>
      </c>
      <c r="D11" s="204">
        <v>56205.27</v>
      </c>
      <c r="E11" s="208">
        <v>8100.74</v>
      </c>
    </row>
    <row r="12" spans="3:6">
      <c r="C12" s="97" t="s">
        <v>30</v>
      </c>
      <c r="D12" s="206">
        <f>SUM(D9:D11)</f>
        <v>808673.07000000007</v>
      </c>
      <c r="E12" s="209">
        <f>SUM(E9:E11)</f>
        <v>252921.06698999999</v>
      </c>
    </row>
    <row r="13" spans="3:6">
      <c r="C13" s="66" t="s">
        <v>31</v>
      </c>
      <c r="D13" s="210"/>
      <c r="E13" s="295"/>
    </row>
    <row r="14" spans="3:6">
      <c r="C14" s="101" t="s">
        <v>32</v>
      </c>
      <c r="D14" s="204">
        <v>257225.52</v>
      </c>
      <c r="E14" s="208">
        <v>71558.077130000005</v>
      </c>
      <c r="F14" s="26"/>
    </row>
    <row r="15" spans="3:6">
      <c r="C15" s="198" t="s">
        <v>33</v>
      </c>
      <c r="D15" s="204"/>
      <c r="E15" s="208"/>
    </row>
    <row r="16" spans="3:6">
      <c r="C16" s="101" t="s">
        <v>290</v>
      </c>
      <c r="D16" s="204">
        <v>530.61</v>
      </c>
      <c r="E16" s="208">
        <v>521.79999999999995</v>
      </c>
    </row>
    <row r="17" spans="3:5">
      <c r="C17" s="61" t="s">
        <v>35</v>
      </c>
      <c r="D17" s="204">
        <v>669.45</v>
      </c>
      <c r="E17" s="297">
        <v>739.40185359999998</v>
      </c>
    </row>
    <row r="18" spans="3:5">
      <c r="C18" s="103" t="s">
        <v>36</v>
      </c>
      <c r="D18" s="206">
        <f>SUM(D14:D17)</f>
        <v>258425.58</v>
      </c>
      <c r="E18" s="209">
        <f>SUM(E14:E17)</f>
        <v>72819.278983600001</v>
      </c>
    </row>
    <row r="19" spans="3:5" ht="15.75" thickBot="1">
      <c r="C19" s="104" t="s">
        <v>37</v>
      </c>
      <c r="D19" s="211">
        <f>+D12-D18</f>
        <v>550247.49000000011</v>
      </c>
      <c r="E19" s="212">
        <f>+E12-E18</f>
        <v>180101.78800639999</v>
      </c>
    </row>
    <row r="20" spans="3:5" ht="15.75" thickTop="1">
      <c r="C20" s="105"/>
      <c r="D20" s="106"/>
      <c r="E20" s="107"/>
    </row>
    <row r="21" spans="3:5">
      <c r="C21" s="96"/>
      <c r="D21" s="25"/>
      <c r="E21" s="108"/>
    </row>
    <row r="24" spans="3:5">
      <c r="C24" s="2" t="s">
        <v>289</v>
      </c>
    </row>
  </sheetData>
  <mergeCells count="4">
    <mergeCell ref="C3:E3"/>
    <mergeCell ref="C4:E4"/>
    <mergeCell ref="E5:E6"/>
    <mergeCell ref="D5:D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workbookViewId="0">
      <selection activeCell="F30" sqref="F30"/>
    </sheetView>
  </sheetViews>
  <sheetFormatPr baseColWidth="10" defaultColWidth="9.140625" defaultRowHeight="15"/>
  <cols>
    <col min="1" max="1" width="5.28515625" customWidth="1"/>
    <col min="2" max="2" width="54.28515625" customWidth="1"/>
    <col min="3" max="3" width="17" style="35" customWidth="1"/>
    <col min="4" max="4" width="22.140625" style="35" customWidth="1"/>
    <col min="5" max="5" width="8.85546875" customWidth="1"/>
    <col min="6" max="6" width="15.85546875" style="11" customWidth="1"/>
    <col min="7" max="7" width="18.28515625" style="11" bestFit="1" customWidth="1"/>
    <col min="8" max="8" width="10.140625" bestFit="1" customWidth="1"/>
  </cols>
  <sheetData>
    <row r="1" spans="1:9" s="27" customFormat="1" ht="14.25">
      <c r="A1" s="2"/>
      <c r="B1" s="21"/>
      <c r="C1" s="22"/>
      <c r="D1" s="21"/>
      <c r="E1" s="21"/>
      <c r="F1" s="31"/>
      <c r="G1" s="31"/>
    </row>
    <row r="2" spans="1:9" s="27" customFormat="1" ht="23.25">
      <c r="A2" s="2"/>
      <c r="B2" s="323" t="s">
        <v>0</v>
      </c>
      <c r="C2" s="323"/>
      <c r="D2" s="323"/>
      <c r="E2" s="1"/>
      <c r="F2" s="31"/>
      <c r="G2" s="31"/>
    </row>
    <row r="3" spans="1:9" s="27" customFormat="1">
      <c r="A3" s="2"/>
      <c r="B3" s="322" t="s">
        <v>38</v>
      </c>
      <c r="C3" s="322"/>
      <c r="D3" s="322"/>
      <c r="E3" s="23"/>
      <c r="F3" s="31"/>
      <c r="G3" s="31"/>
    </row>
    <row r="4" spans="1:9" ht="20.25">
      <c r="B4" s="319" t="str">
        <f>+"ESTADO DEL ACTIVO NETO AL 30  DE SETIEMBRE DE 2021"</f>
        <v>ESTADO DEL ACTIVO NETO AL 30  DE SETIEMBRE DE 2021</v>
      </c>
      <c r="C4" s="319"/>
      <c r="D4" s="319"/>
    </row>
    <row r="5" spans="1:9" ht="21.75" customHeight="1">
      <c r="B5" s="110"/>
      <c r="C5" s="109"/>
      <c r="D5" s="111"/>
    </row>
    <row r="6" spans="1:9">
      <c r="B6" s="112" t="s">
        <v>39</v>
      </c>
      <c r="C6" s="134">
        <f>+indice!P3</f>
        <v>2021</v>
      </c>
      <c r="D6" s="135">
        <f>+indice!P2</f>
        <v>2020</v>
      </c>
    </row>
    <row r="7" spans="1:9" ht="17.25" customHeight="1">
      <c r="B7" s="113" t="s">
        <v>40</v>
      </c>
      <c r="C7" s="114"/>
      <c r="D7" s="115"/>
    </row>
    <row r="8" spans="1:9" ht="15" customHeight="1">
      <c r="B8" s="113" t="s">
        <v>41</v>
      </c>
      <c r="C8" s="114"/>
      <c r="D8" s="115"/>
    </row>
    <row r="9" spans="1:9" ht="15" customHeight="1">
      <c r="B9" s="116" t="s">
        <v>42</v>
      </c>
      <c r="C9" s="286">
        <v>46999.31</v>
      </c>
      <c r="D9" s="293">
        <v>4000</v>
      </c>
      <c r="H9" s="11"/>
      <c r="I9" s="11"/>
    </row>
    <row r="10" spans="1:9" ht="14.25" customHeight="1">
      <c r="B10" s="125" t="s">
        <v>225</v>
      </c>
      <c r="C10" s="213">
        <v>670238.89</v>
      </c>
      <c r="D10" s="293">
        <v>345663.71902299917</v>
      </c>
      <c r="H10" s="11"/>
      <c r="I10" s="11"/>
    </row>
    <row r="11" spans="1:9" ht="14.25" customHeight="1">
      <c r="B11" s="116"/>
      <c r="C11" s="213"/>
      <c r="D11" s="288"/>
      <c r="H11" s="11"/>
      <c r="I11" s="11"/>
    </row>
    <row r="12" spans="1:9">
      <c r="B12" s="117"/>
      <c r="C12" s="215">
        <f>SUM(C9:C11)</f>
        <v>717238.2</v>
      </c>
      <c r="D12" s="216">
        <f>SUM(D9:D11)</f>
        <v>349663.71902299917</v>
      </c>
      <c r="H12" s="11"/>
      <c r="I12" s="11"/>
    </row>
    <row r="13" spans="1:9">
      <c r="B13" s="113" t="s">
        <v>43</v>
      </c>
      <c r="C13" s="213"/>
      <c r="D13" s="214"/>
      <c r="H13" s="11"/>
      <c r="I13" s="11"/>
    </row>
    <row r="14" spans="1:9">
      <c r="B14" s="113" t="s">
        <v>226</v>
      </c>
      <c r="C14" s="213">
        <v>4395565.2699999996</v>
      </c>
      <c r="D14" s="294">
        <v>1319112.5915724817</v>
      </c>
      <c r="H14" s="11"/>
      <c r="I14" s="11"/>
    </row>
    <row r="15" spans="1:9">
      <c r="B15" s="113" t="s">
        <v>44</v>
      </c>
      <c r="C15" s="213">
        <v>0</v>
      </c>
      <c r="D15" s="288">
        <v>0</v>
      </c>
      <c r="H15" s="11"/>
      <c r="I15" s="11"/>
    </row>
    <row r="16" spans="1:9">
      <c r="B16" s="113"/>
      <c r="C16" s="215">
        <f>SUM(C14:C15)</f>
        <v>4395565.2699999996</v>
      </c>
      <c r="D16" s="216">
        <f>SUM(D14:D15)</f>
        <v>1319112.5915724817</v>
      </c>
      <c r="F16" s="299"/>
      <c r="G16" s="299"/>
      <c r="H16" s="11"/>
      <c r="I16" s="11"/>
    </row>
    <row r="17" spans="2:9">
      <c r="B17" s="113"/>
      <c r="C17" s="215">
        <f>+C12+C16</f>
        <v>5112803.47</v>
      </c>
      <c r="D17" s="216">
        <f>+D12+D16</f>
        <v>1668776.3105954807</v>
      </c>
      <c r="F17" s="299"/>
      <c r="G17" s="299"/>
      <c r="H17" s="11"/>
      <c r="I17" s="11"/>
    </row>
    <row r="18" spans="2:9">
      <c r="B18" s="113" t="s">
        <v>45</v>
      </c>
      <c r="C18" s="217"/>
      <c r="D18" s="218"/>
      <c r="F18" s="299"/>
      <c r="G18" s="299"/>
      <c r="H18" s="11"/>
      <c r="I18" s="11"/>
    </row>
    <row r="19" spans="2:9">
      <c r="B19" s="113" t="s">
        <v>43</v>
      </c>
      <c r="C19" s="217">
        <v>0</v>
      </c>
      <c r="D19" s="218"/>
      <c r="F19" s="299"/>
      <c r="G19" s="299"/>
      <c r="H19" s="11"/>
      <c r="I19" s="11"/>
    </row>
    <row r="20" spans="2:9">
      <c r="B20" s="113" t="s">
        <v>226</v>
      </c>
      <c r="C20" s="219">
        <v>21755391.079999998</v>
      </c>
      <c r="D20" s="289">
        <v>12182062.597879998</v>
      </c>
      <c r="F20" s="299">
        <f>+C14-D14+C20-D20</f>
        <v>12649781.160547517</v>
      </c>
      <c r="G20" s="299"/>
      <c r="H20" s="11"/>
      <c r="I20" s="11"/>
    </row>
    <row r="21" spans="2:9">
      <c r="B21" s="113" t="s">
        <v>44</v>
      </c>
      <c r="C21" s="220">
        <v>0</v>
      </c>
      <c r="D21" s="221">
        <v>0</v>
      </c>
      <c r="F21" s="299"/>
      <c r="G21" s="299"/>
      <c r="H21" s="11"/>
      <c r="I21" s="11"/>
    </row>
    <row r="22" spans="2:9">
      <c r="B22" s="113"/>
      <c r="C22" s="222">
        <f>SUM(C20:C21)</f>
        <v>21755391.079999998</v>
      </c>
      <c r="D22" s="223">
        <f>SUM(D20:D21)</f>
        <v>12182062.597879998</v>
      </c>
      <c r="F22" s="299"/>
      <c r="G22" s="299"/>
      <c r="H22" s="11"/>
      <c r="I22" s="11"/>
    </row>
    <row r="23" spans="2:9" ht="15.75" thickBot="1">
      <c r="B23" s="113" t="s">
        <v>46</v>
      </c>
      <c r="C23" s="224">
        <f>+C17+C22</f>
        <v>26868194.549999997</v>
      </c>
      <c r="D23" s="225">
        <f>+D17+D22</f>
        <v>13850838.908475479</v>
      </c>
      <c r="F23" s="299"/>
      <c r="G23" s="299"/>
      <c r="H23" s="11"/>
      <c r="I23" s="11"/>
    </row>
    <row r="24" spans="2:9" ht="15.75" thickTop="1">
      <c r="B24" s="118" t="s">
        <v>47</v>
      </c>
      <c r="C24" s="226"/>
      <c r="D24" s="227"/>
      <c r="F24" s="299"/>
      <c r="G24" s="299"/>
      <c r="H24" s="11"/>
      <c r="I24" s="11"/>
    </row>
    <row r="25" spans="2:9">
      <c r="B25" s="113" t="s">
        <v>48</v>
      </c>
      <c r="C25" s="213"/>
      <c r="D25" s="214"/>
      <c r="F25" s="299"/>
      <c r="G25" s="299"/>
      <c r="H25" s="11"/>
      <c r="I25" s="11"/>
    </row>
    <row r="26" spans="2:9">
      <c r="B26" s="113" t="s">
        <v>49</v>
      </c>
      <c r="C26" s="213"/>
      <c r="D26" s="214"/>
      <c r="F26" s="299"/>
      <c r="G26" s="299"/>
      <c r="H26" s="11"/>
      <c r="I26" s="11"/>
    </row>
    <row r="27" spans="2:9">
      <c r="B27" s="117" t="s">
        <v>50</v>
      </c>
      <c r="C27" s="219">
        <v>34409.589999999997</v>
      </c>
      <c r="D27" s="294">
        <v>15365.82712968464</v>
      </c>
      <c r="F27" s="299">
        <f>+C27-D27</f>
        <v>19043.762870315357</v>
      </c>
      <c r="G27" s="299"/>
      <c r="H27" s="11"/>
      <c r="I27" s="11"/>
    </row>
    <row r="28" spans="2:9">
      <c r="B28" s="116" t="s">
        <v>51</v>
      </c>
      <c r="C28" s="213">
        <v>0</v>
      </c>
      <c r="D28" s="214">
        <v>0</v>
      </c>
      <c r="F28" s="299"/>
      <c r="G28" s="299"/>
      <c r="H28" s="11"/>
      <c r="I28" s="11"/>
    </row>
    <row r="29" spans="2:9" ht="15.75" customHeight="1">
      <c r="B29" s="113" t="s">
        <v>52</v>
      </c>
      <c r="C29" s="215">
        <f>SUM(C27:C28)</f>
        <v>34409.589999999997</v>
      </c>
      <c r="D29" s="216">
        <f>SUM(D27:D28)</f>
        <v>15365.82712968464</v>
      </c>
      <c r="F29" s="299"/>
      <c r="G29" s="299"/>
      <c r="H29" s="11"/>
      <c r="I29" s="36"/>
    </row>
    <row r="30" spans="2:9">
      <c r="B30" s="113" t="s">
        <v>53</v>
      </c>
      <c r="C30" s="228">
        <f>+C23-C29</f>
        <v>26833784.959999997</v>
      </c>
      <c r="D30" s="229">
        <f>+D23-D29</f>
        <v>13835473.081345795</v>
      </c>
      <c r="F30" s="299">
        <f>+C30-D30</f>
        <v>12998311.878654202</v>
      </c>
      <c r="G30" s="299"/>
    </row>
    <row r="31" spans="2:9">
      <c r="B31" s="113" t="s">
        <v>54</v>
      </c>
      <c r="C31" s="287">
        <v>235370.14716399999</v>
      </c>
      <c r="D31" s="298">
        <v>125342.589224</v>
      </c>
      <c r="F31" s="299"/>
      <c r="G31" s="300"/>
    </row>
    <row r="32" spans="2:9" ht="15.75" thickBot="1">
      <c r="B32" s="113" t="s">
        <v>55</v>
      </c>
      <c r="C32" s="253">
        <f>+C30/C31</f>
        <v>114.00674759872113</v>
      </c>
      <c r="D32" s="254">
        <f>+D30/D31</f>
        <v>110.38126120580127</v>
      </c>
      <c r="E32" s="369"/>
      <c r="F32" s="299"/>
      <c r="G32" s="300"/>
    </row>
    <row r="33" spans="2:7" ht="15.75" thickTop="1">
      <c r="B33" s="118"/>
      <c r="C33" s="230"/>
      <c r="D33" s="231"/>
      <c r="E33" s="37"/>
      <c r="F33" s="299"/>
      <c r="G33" s="299"/>
    </row>
    <row r="34" spans="2:7">
      <c r="C34" s="37"/>
      <c r="D34" s="37"/>
      <c r="E34" s="37"/>
    </row>
    <row r="35" spans="2:7">
      <c r="B35" s="2" t="s">
        <v>289</v>
      </c>
      <c r="C35" s="37"/>
      <c r="D35" s="37"/>
      <c r="E35" s="37"/>
      <c r="F35" s="37"/>
    </row>
    <row r="36" spans="2:7">
      <c r="B36" s="20"/>
      <c r="C36" s="37"/>
      <c r="D36" s="37"/>
      <c r="E36" s="37"/>
      <c r="F36" s="37"/>
    </row>
    <row r="37" spans="2:7">
      <c r="B37" s="9"/>
      <c r="C37" s="37"/>
      <c r="D37" s="37"/>
      <c r="E37" s="37"/>
    </row>
    <row r="38" spans="2:7">
      <c r="B38" s="20"/>
      <c r="C38" s="37"/>
      <c r="D38" s="37"/>
      <c r="E38" s="37"/>
    </row>
    <row r="39" spans="2:7">
      <c r="C39" s="37"/>
      <c r="D39" s="37"/>
      <c r="E39" s="37"/>
    </row>
    <row r="40" spans="2:7">
      <c r="C40" s="37"/>
      <c r="D40" s="37"/>
      <c r="E40" s="37"/>
    </row>
    <row r="41" spans="2:7">
      <c r="C41" s="37"/>
      <c r="D41" s="37"/>
      <c r="E41" s="37"/>
    </row>
    <row r="42" spans="2:7">
      <c r="C42" s="37"/>
      <c r="D42" s="37"/>
      <c r="E42" s="37"/>
    </row>
    <row r="43" spans="2:7">
      <c r="C43" s="37"/>
      <c r="D43" s="37"/>
      <c r="E43" s="37"/>
    </row>
    <row r="44" spans="2:7">
      <c r="C44" s="37"/>
      <c r="D44" s="37"/>
      <c r="E44" s="37"/>
    </row>
    <row r="45" spans="2:7">
      <c r="C45" s="37"/>
      <c r="D45" s="37"/>
      <c r="E45" s="37"/>
    </row>
    <row r="46" spans="2:7">
      <c r="C46" s="37"/>
      <c r="D46" s="37"/>
      <c r="E46" s="37"/>
    </row>
    <row r="47" spans="2:7">
      <c r="C47" s="37"/>
      <c r="D47" s="37"/>
      <c r="E47" s="37"/>
    </row>
    <row r="48" spans="2:7">
      <c r="C48" s="37"/>
      <c r="D48" s="37"/>
      <c r="E48" s="37"/>
    </row>
    <row r="49" spans="3:5">
      <c r="C49" s="37"/>
      <c r="D49" s="37"/>
      <c r="E49" s="37"/>
    </row>
    <row r="50" spans="3:5">
      <c r="C50" s="37"/>
      <c r="D50" s="37"/>
      <c r="E50" s="37"/>
    </row>
    <row r="51" spans="3:5" ht="21" customHeight="1"/>
  </sheetData>
  <mergeCells count="3">
    <mergeCell ref="B3:D3"/>
    <mergeCell ref="B2:D2"/>
    <mergeCell ref="B4:D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3"/>
  <sheetViews>
    <sheetView showGridLines="0" workbookViewId="0">
      <selection activeCell="D29" sqref="D29"/>
    </sheetView>
  </sheetViews>
  <sheetFormatPr baseColWidth="10" defaultColWidth="9.140625" defaultRowHeight="15"/>
  <cols>
    <col min="1" max="1" width="11.42578125" customWidth="1"/>
    <col min="2" max="2" width="62.42578125" customWidth="1"/>
    <col min="3" max="3" width="17.5703125" style="35" customWidth="1"/>
    <col min="4" max="4" width="17.85546875" style="35" customWidth="1"/>
    <col min="5" max="5" width="8.85546875" customWidth="1"/>
    <col min="6" max="6" width="13" style="11" bestFit="1" customWidth="1"/>
    <col min="7" max="7" width="17.85546875" style="11" bestFit="1" customWidth="1"/>
    <col min="8" max="8" width="16.85546875" bestFit="1" customWidth="1"/>
  </cols>
  <sheetData>
    <row r="1" spans="1:8" s="27" customFormat="1" ht="14.25">
      <c r="A1" s="2"/>
      <c r="B1" s="21"/>
      <c r="C1" s="22"/>
      <c r="D1" s="21"/>
      <c r="E1" s="21"/>
      <c r="F1" s="31"/>
      <c r="G1" s="31"/>
    </row>
    <row r="2" spans="1:8" s="27" customFormat="1" ht="26.25" customHeight="1">
      <c r="A2" s="2"/>
      <c r="B2" s="323" t="s">
        <v>0</v>
      </c>
      <c r="C2" s="323"/>
      <c r="D2" s="323"/>
      <c r="E2" s="51"/>
      <c r="F2" s="31"/>
      <c r="G2" s="31"/>
    </row>
    <row r="3" spans="1:8" s="27" customFormat="1">
      <c r="A3" s="2"/>
      <c r="B3" s="327" t="s">
        <v>56</v>
      </c>
      <c r="C3" s="327"/>
      <c r="D3" s="327"/>
      <c r="E3" s="52"/>
      <c r="F3" s="31"/>
      <c r="G3" s="301"/>
    </row>
    <row r="4" spans="1:8" ht="21.75" customHeight="1">
      <c r="B4" s="319" t="str">
        <f>+"ESTADO DEL ACTIVO NETO AL 30  DE SETIEMBRE DE 2020"</f>
        <v>ESTADO DEL ACTIVO NETO AL 30  DE SETIEMBRE DE 2020</v>
      </c>
      <c r="C4" s="319"/>
      <c r="D4" s="319"/>
      <c r="E4" s="11"/>
      <c r="G4" s="299">
        <v>6895.8</v>
      </c>
    </row>
    <row r="5" spans="1:8" ht="21.75" customHeight="1">
      <c r="B5" s="121"/>
      <c r="C5" s="310">
        <f>+indice!P3</f>
        <v>2021</v>
      </c>
      <c r="D5" s="325">
        <f>+indice!P2</f>
        <v>2020</v>
      </c>
      <c r="E5" s="11"/>
      <c r="G5" s="299">
        <v>6918.66</v>
      </c>
    </row>
    <row r="6" spans="1:8">
      <c r="B6" s="122" t="s">
        <v>39</v>
      </c>
      <c r="C6" s="324"/>
      <c r="D6" s="326"/>
      <c r="G6" s="299"/>
    </row>
    <row r="7" spans="1:8" ht="17.25" customHeight="1">
      <c r="B7" s="66" t="s">
        <v>40</v>
      </c>
      <c r="C7" s="123"/>
      <c r="D7" s="124"/>
    </row>
    <row r="8" spans="1:8" ht="15" customHeight="1">
      <c r="B8" s="66" t="s">
        <v>41</v>
      </c>
      <c r="C8" s="123"/>
      <c r="D8" s="124"/>
    </row>
    <row r="9" spans="1:8" ht="15" customHeight="1">
      <c r="B9" s="61" t="s">
        <v>42</v>
      </c>
      <c r="C9" s="239">
        <f>+'4'!C9*6895.8</f>
        <v>324097841.898</v>
      </c>
      <c r="D9" s="240">
        <f>+'4'!D9*6979.36</f>
        <v>27917440</v>
      </c>
      <c r="H9" s="11"/>
    </row>
    <row r="10" spans="1:8" ht="14.25" customHeight="1">
      <c r="B10" s="125" t="s">
        <v>225</v>
      </c>
      <c r="C10" s="239">
        <f>+'4'!C10*6895.8</f>
        <v>4621833337.6620007</v>
      </c>
      <c r="D10" s="240">
        <f>+'4'!D10*6979.36</f>
        <v>2412511534.0003595</v>
      </c>
    </row>
    <row r="11" spans="1:8" ht="14.25" customHeight="1">
      <c r="B11" s="61"/>
      <c r="C11" s="239"/>
      <c r="D11" s="240"/>
      <c r="F11"/>
      <c r="G11"/>
    </row>
    <row r="12" spans="1:8">
      <c r="B12" s="125"/>
      <c r="C12" s="241">
        <f>SUM(C9:C11)</f>
        <v>4945931179.5600004</v>
      </c>
      <c r="D12" s="242">
        <f>SUM(D9:D11)</f>
        <v>2440428974.0003595</v>
      </c>
      <c r="F12"/>
      <c r="G12"/>
    </row>
    <row r="13" spans="1:8">
      <c r="B13" s="66" t="s">
        <v>43</v>
      </c>
      <c r="C13" s="239"/>
      <c r="D13" s="240"/>
      <c r="F13"/>
      <c r="G13"/>
    </row>
    <row r="14" spans="1:8">
      <c r="B14" s="66" t="s">
        <v>226</v>
      </c>
      <c r="C14" s="239">
        <f>+'4'!C14*6895.8</f>
        <v>30310938988.865997</v>
      </c>
      <c r="D14" s="240">
        <f>+'4'!D14*6979.36</f>
        <v>9206561657.1173153</v>
      </c>
      <c r="F14" s="119"/>
      <c r="G14" s="187"/>
      <c r="H14" s="185"/>
    </row>
    <row r="15" spans="1:8">
      <c r="B15" s="66" t="s">
        <v>44</v>
      </c>
      <c r="C15" s="239">
        <v>0</v>
      </c>
      <c r="D15" s="240">
        <v>0</v>
      </c>
      <c r="F15"/>
      <c r="G15"/>
    </row>
    <row r="16" spans="1:8">
      <c r="B16" s="66"/>
      <c r="C16" s="241">
        <f>SUM(C14:C15)</f>
        <v>30310938988.865997</v>
      </c>
      <c r="D16" s="242">
        <f>SUM(D14:D15)</f>
        <v>9206561657.1173153</v>
      </c>
      <c r="F16"/>
      <c r="G16"/>
    </row>
    <row r="17" spans="2:8">
      <c r="B17" s="66" t="s">
        <v>57</v>
      </c>
      <c r="C17" s="241">
        <f>+C12+C16</f>
        <v>35256870168.425995</v>
      </c>
      <c r="D17" s="242">
        <f>+D12+D16</f>
        <v>11646990631.117676</v>
      </c>
      <c r="F17"/>
      <c r="G17"/>
    </row>
    <row r="18" spans="2:8">
      <c r="B18" s="66"/>
      <c r="C18" s="243"/>
      <c r="D18" s="244"/>
      <c r="F18"/>
      <c r="G18"/>
    </row>
    <row r="19" spans="2:8">
      <c r="B19" s="66" t="s">
        <v>45</v>
      </c>
      <c r="C19" s="243"/>
      <c r="D19" s="244"/>
      <c r="F19"/>
      <c r="G19"/>
    </row>
    <row r="20" spans="2:8">
      <c r="B20" s="66" t="s">
        <v>43</v>
      </c>
      <c r="C20" s="243"/>
      <c r="D20" s="244"/>
      <c r="F20"/>
      <c r="G20"/>
      <c r="H20" s="185"/>
    </row>
    <row r="21" spans="2:8">
      <c r="B21" s="66" t="s">
        <v>226</v>
      </c>
      <c r="C21" s="239">
        <f>+'4'!C20*6895.8</f>
        <v>150020825809.46399</v>
      </c>
      <c r="D21" s="245">
        <f>+'4'!D20*6979.36</f>
        <v>85023000413.13974</v>
      </c>
      <c r="F21" s="186"/>
      <c r="G21" s="187"/>
    </row>
    <row r="22" spans="2:8">
      <c r="B22" s="66" t="s">
        <v>44</v>
      </c>
      <c r="C22" s="246">
        <v>0</v>
      </c>
      <c r="D22" s="245">
        <v>0</v>
      </c>
      <c r="F22" s="185"/>
      <c r="G22"/>
    </row>
    <row r="23" spans="2:8">
      <c r="B23" s="66" t="s">
        <v>58</v>
      </c>
      <c r="C23" s="241">
        <f>SUM(C21:C22)</f>
        <v>150020825809.46399</v>
      </c>
      <c r="D23" s="242">
        <f>SUM(D21:D22)</f>
        <v>85023000413.13974</v>
      </c>
      <c r="F23"/>
      <c r="G23"/>
    </row>
    <row r="24" spans="2:8">
      <c r="B24" s="66"/>
      <c r="C24" s="243"/>
      <c r="D24" s="244"/>
    </row>
    <row r="25" spans="2:8" ht="15.75" thickBot="1">
      <c r="B25" s="66" t="s">
        <v>46</v>
      </c>
      <c r="C25" s="247">
        <f>+C17+C23</f>
        <v>185277695977.88998</v>
      </c>
      <c r="D25" s="248">
        <f>+D17+D23</f>
        <v>96669991044.257416</v>
      </c>
    </row>
    <row r="26" spans="2:8" ht="27.75" customHeight="1" thickTop="1">
      <c r="B26" s="122" t="s">
        <v>47</v>
      </c>
      <c r="C26" s="249"/>
      <c r="D26" s="250"/>
    </row>
    <row r="27" spans="2:8">
      <c r="B27" s="66" t="s">
        <v>48</v>
      </c>
      <c r="C27" s="239"/>
      <c r="D27" s="240"/>
    </row>
    <row r="28" spans="2:8">
      <c r="B28" s="66" t="s">
        <v>49</v>
      </c>
      <c r="C28" s="239"/>
      <c r="D28" s="240"/>
    </row>
    <row r="29" spans="2:8">
      <c r="B29" s="125" t="s">
        <v>50</v>
      </c>
      <c r="C29" s="239">
        <f>+'4'!C27*6895.8</f>
        <v>237281650.72199997</v>
      </c>
      <c r="D29" s="240">
        <f>+'4'!D20*6979.36</f>
        <v>85023000413.13974</v>
      </c>
    </row>
    <row r="30" spans="2:8">
      <c r="B30" s="61" t="s">
        <v>51</v>
      </c>
      <c r="C30" s="239">
        <v>0</v>
      </c>
      <c r="D30" s="240">
        <v>0</v>
      </c>
    </row>
    <row r="31" spans="2:8" ht="15.75" customHeight="1">
      <c r="B31" s="66" t="s">
        <v>52</v>
      </c>
      <c r="C31" s="241">
        <f>SUM(C29:C30)</f>
        <v>237281650.72199997</v>
      </c>
      <c r="D31" s="242">
        <f>SUM(D29:D30)</f>
        <v>85023000413.13974</v>
      </c>
    </row>
    <row r="32" spans="2:8">
      <c r="B32" s="66" t="s">
        <v>53</v>
      </c>
      <c r="C32" s="249">
        <f>+C25-C31</f>
        <v>185040414327.168</v>
      </c>
      <c r="D32" s="242">
        <f>+D25-D31</f>
        <v>11646990631.117676</v>
      </c>
    </row>
    <row r="33" spans="2:5">
      <c r="B33" s="66" t="s">
        <v>54</v>
      </c>
      <c r="C33" s="287">
        <v>235370.14716399999</v>
      </c>
      <c r="D33" s="296">
        <v>125342.589224</v>
      </c>
    </row>
    <row r="34" spans="2:5" ht="15.75" thickBot="1">
      <c r="B34" s="66" t="s">
        <v>55</v>
      </c>
      <c r="C34" s="251">
        <f>+C32/C33</f>
        <v>786167.73009126133</v>
      </c>
      <c r="D34" s="252">
        <f>+D32/D33</f>
        <v>92921.25448520387</v>
      </c>
      <c r="E34" s="370">
        <f>C34/D34-1</f>
        <v>7.4605802455717516</v>
      </c>
    </row>
    <row r="35" spans="2:5" ht="15.75" thickTop="1">
      <c r="B35" s="118"/>
      <c r="C35" s="28"/>
      <c r="D35" s="126"/>
    </row>
    <row r="36" spans="2:5">
      <c r="C36" s="11"/>
      <c r="D36" s="11"/>
    </row>
    <row r="37" spans="2:5">
      <c r="B37" s="2" t="s">
        <v>289</v>
      </c>
      <c r="C37" s="11"/>
      <c r="D37" s="11"/>
    </row>
    <row r="38" spans="2:5">
      <c r="B38" s="20"/>
      <c r="C38" s="11"/>
      <c r="D38" s="11"/>
    </row>
    <row r="39" spans="2:5">
      <c r="B39" s="9"/>
      <c r="C39" s="11"/>
      <c r="D39" s="11"/>
    </row>
    <row r="40" spans="2:5">
      <c r="B40" s="20"/>
      <c r="C40" s="11"/>
      <c r="D40" s="11"/>
    </row>
    <row r="41" spans="2:5">
      <c r="C41" s="11"/>
      <c r="D41" s="11"/>
    </row>
    <row r="42" spans="2:5">
      <c r="C42" s="11"/>
      <c r="D42" s="11"/>
    </row>
    <row r="43" spans="2:5">
      <c r="C43" s="11"/>
      <c r="D43" s="11"/>
    </row>
    <row r="44" spans="2:5">
      <c r="C44" s="11"/>
      <c r="D44" s="11"/>
    </row>
    <row r="45" spans="2:5">
      <c r="C45" s="11"/>
      <c r="D45" s="11"/>
    </row>
    <row r="46" spans="2:5">
      <c r="C46" s="11"/>
      <c r="D46" s="11"/>
    </row>
    <row r="47" spans="2:5">
      <c r="C47" s="11"/>
      <c r="D47" s="11"/>
    </row>
    <row r="48" spans="2:5">
      <c r="C48" s="11"/>
      <c r="D48" s="11"/>
    </row>
    <row r="49" spans="3:4">
      <c r="C49" s="11"/>
      <c r="D49" s="11"/>
    </row>
    <row r="50" spans="3:4">
      <c r="C50" s="11"/>
      <c r="D50" s="11"/>
    </row>
    <row r="51" spans="3:4">
      <c r="C51" s="11"/>
      <c r="D51" s="11"/>
    </row>
    <row r="53" spans="3:4" ht="21" customHeight="1"/>
  </sheetData>
  <mergeCells count="5">
    <mergeCell ref="B2:D2"/>
    <mergeCell ref="B4:D4"/>
    <mergeCell ref="C5:C6"/>
    <mergeCell ref="D5:D6"/>
    <mergeCell ref="B3:D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44"/>
  <sheetViews>
    <sheetView showGridLines="0" workbookViewId="0">
      <selection activeCell="E13" sqref="E13"/>
    </sheetView>
  </sheetViews>
  <sheetFormatPr baseColWidth="10" defaultColWidth="9.140625" defaultRowHeight="15"/>
  <cols>
    <col min="1" max="1" width="11.42578125" customWidth="1"/>
    <col min="2" max="2" width="58.42578125" customWidth="1"/>
    <col min="3" max="3" width="17.85546875" customWidth="1"/>
    <col min="4" max="4" width="17.140625" customWidth="1"/>
    <col min="6" max="6" width="13.7109375" bestFit="1" customWidth="1"/>
  </cols>
  <sheetData>
    <row r="1" spans="2:7">
      <c r="B1" s="21"/>
      <c r="C1" s="22"/>
      <c r="D1" s="21"/>
      <c r="E1" s="21"/>
    </row>
    <row r="2" spans="2:7" ht="23.25">
      <c r="B2" s="330" t="s">
        <v>0</v>
      </c>
      <c r="C2" s="330"/>
      <c r="D2" s="330"/>
      <c r="E2" s="1"/>
    </row>
    <row r="3" spans="2:7">
      <c r="B3" s="329" t="s">
        <v>59</v>
      </c>
      <c r="C3" s="329"/>
      <c r="D3" s="329"/>
      <c r="E3" s="23"/>
    </row>
    <row r="4" spans="2:7" ht="18">
      <c r="B4" s="328" t="str">
        <f>+"ESTADOS DE INGRESOS Y EGRESOS AL  30 DE SETIEMBRE DE 2021"</f>
        <v>ESTADOS DE INGRESOS Y EGRESOS AL  30 DE SETIEMBRE DE 2021</v>
      </c>
      <c r="C4" s="328"/>
      <c r="D4" s="328"/>
    </row>
    <row r="5" spans="2:7">
      <c r="B5" s="95"/>
      <c r="C5" s="310">
        <f>+indice!P3</f>
        <v>2021</v>
      </c>
      <c r="D5" s="325">
        <f>+indice!P2</f>
        <v>2020</v>
      </c>
    </row>
    <row r="6" spans="2:7">
      <c r="B6" s="96"/>
      <c r="C6" s="324"/>
      <c r="D6" s="326"/>
      <c r="F6" s="11"/>
      <c r="G6" s="11"/>
    </row>
    <row r="7" spans="2:7">
      <c r="B7" s="97" t="s">
        <v>26</v>
      </c>
      <c r="C7" s="127"/>
      <c r="D7" s="128"/>
      <c r="F7" s="11"/>
    </row>
    <row r="8" spans="2:7">
      <c r="B8" s="117"/>
      <c r="C8" s="106"/>
      <c r="D8" s="107"/>
      <c r="F8" s="11"/>
    </row>
    <row r="9" spans="2:7">
      <c r="B9" s="66"/>
      <c r="C9" s="131"/>
      <c r="D9" s="132"/>
      <c r="F9" s="11"/>
    </row>
    <row r="10" spans="2:7">
      <c r="B10" s="61" t="s">
        <v>27</v>
      </c>
      <c r="C10" s="131"/>
      <c r="D10" s="132"/>
    </row>
    <row r="11" spans="2:7">
      <c r="B11" s="61" t="s">
        <v>28</v>
      </c>
      <c r="C11" s="232">
        <f>+'3'!D10*6895.8</f>
        <v>5188867455.2400007</v>
      </c>
      <c r="D11" s="371">
        <f>+'3'!E10*6979.36</f>
        <v>1708689197.3809264</v>
      </c>
    </row>
    <row r="12" spans="2:7">
      <c r="B12" s="101" t="s">
        <v>29</v>
      </c>
      <c r="C12" s="232">
        <f>+'3'!D11*6895.8</f>
        <v>387580300.866</v>
      </c>
      <c r="D12" s="233">
        <f>+'3'!E11*6979.36</f>
        <v>56537980.726399995</v>
      </c>
    </row>
    <row r="13" spans="2:7">
      <c r="B13" s="97" t="s">
        <v>30</v>
      </c>
      <c r="C13" s="234">
        <f>SUM(C10:C12)</f>
        <v>5576447756.1060009</v>
      </c>
      <c r="D13" s="235">
        <f>SUM(D10:D12)</f>
        <v>1765227178.1073263</v>
      </c>
    </row>
    <row r="14" spans="2:7">
      <c r="B14" s="66" t="s">
        <v>31</v>
      </c>
      <c r="C14" s="232"/>
      <c r="D14" s="233"/>
    </row>
    <row r="15" spans="2:7">
      <c r="B15" s="101" t="s">
        <v>32</v>
      </c>
      <c r="C15" s="232">
        <f>+'3'!D14*6895.8</f>
        <v>1773775740.816</v>
      </c>
      <c r="D15" s="233">
        <f>+'3'!E14*6979.36</f>
        <v>499429581.19803679</v>
      </c>
      <c r="E15" s="26"/>
    </row>
    <row r="16" spans="2:7" hidden="1">
      <c r="B16" s="133" t="s">
        <v>33</v>
      </c>
      <c r="C16" s="232"/>
      <c r="D16" s="233"/>
    </row>
    <row r="17" spans="2:8">
      <c r="B17" s="101" t="s">
        <v>34</v>
      </c>
      <c r="C17" s="232">
        <f>+'3'!D16*6895.8</f>
        <v>3658980.4380000001</v>
      </c>
      <c r="D17" s="233">
        <f>+'3'!E16*6979.36</f>
        <v>3641830.0479999995</v>
      </c>
    </row>
    <row r="18" spans="2:8">
      <c r="B18" s="61" t="s">
        <v>35</v>
      </c>
      <c r="C18" s="236">
        <f>+'3'!D17*6895.8</f>
        <v>4616393.3100000005</v>
      </c>
      <c r="D18" s="233">
        <f>+'3'!E17*6979.36</f>
        <v>5160551.7209416954</v>
      </c>
      <c r="F18" s="31"/>
    </row>
    <row r="19" spans="2:8">
      <c r="B19" s="103" t="s">
        <v>36</v>
      </c>
      <c r="C19" s="234">
        <f>SUM(C15:C18)</f>
        <v>1782051114.5639999</v>
      </c>
      <c r="D19" s="235">
        <f>SUM(D15:D18)</f>
        <v>508231962.96697849</v>
      </c>
    </row>
    <row r="20" spans="2:8" ht="15.75" thickBot="1">
      <c r="B20" s="104" t="s">
        <v>37</v>
      </c>
      <c r="C20" s="237">
        <f>+C13-C19</f>
        <v>3794396641.5420008</v>
      </c>
      <c r="D20" s="238">
        <f>+D13-D19</f>
        <v>1256995215.1403477</v>
      </c>
    </row>
    <row r="21" spans="2:8" ht="15.75" thickTop="1">
      <c r="B21" s="129"/>
      <c r="C21" s="29"/>
      <c r="D21" s="130"/>
    </row>
    <row r="22" spans="2:8">
      <c r="B22" s="30"/>
      <c r="C22" s="26"/>
      <c r="D22" s="26"/>
    </row>
    <row r="23" spans="2:8">
      <c r="B23" s="32"/>
      <c r="C23" s="33"/>
      <c r="D23" s="33"/>
      <c r="H23" s="26"/>
    </row>
    <row r="24" spans="2:8">
      <c r="B24" s="2" t="s">
        <v>289</v>
      </c>
      <c r="C24" s="26"/>
      <c r="D24" s="26"/>
    </row>
    <row r="25" spans="2:8">
      <c r="B25" s="20"/>
      <c r="C25" s="26"/>
      <c r="D25" s="26"/>
      <c r="H25" s="26"/>
    </row>
    <row r="26" spans="2:8">
      <c r="B26" s="9"/>
      <c r="C26" s="26"/>
      <c r="D26" s="26"/>
    </row>
    <row r="27" spans="2:8">
      <c r="B27" s="20"/>
      <c r="C27" s="26"/>
      <c r="D27" s="26"/>
    </row>
    <row r="28" spans="2:8">
      <c r="B28" s="9"/>
      <c r="C28" s="33"/>
      <c r="D28" s="33"/>
    </row>
    <row r="29" spans="2:8">
      <c r="B29" s="9"/>
      <c r="C29" s="26"/>
      <c r="D29" s="26"/>
    </row>
    <row r="30" spans="2:8">
      <c r="B30" s="27"/>
      <c r="C30" s="26"/>
      <c r="D30" s="26"/>
    </row>
    <row r="31" spans="2:8">
      <c r="B31" s="9"/>
      <c r="C31" s="26"/>
      <c r="D31" s="26"/>
    </row>
    <row r="32" spans="2:8">
      <c r="B32" s="27"/>
      <c r="C32" s="26"/>
      <c r="D32" s="26"/>
    </row>
    <row r="33" spans="2:4">
      <c r="B33" s="9"/>
      <c r="C33" s="33"/>
      <c r="D33" s="33"/>
    </row>
    <row r="34" spans="2:4">
      <c r="B34" s="27"/>
      <c r="C34" s="26"/>
      <c r="D34" s="26"/>
    </row>
    <row r="35" spans="2:4">
      <c r="B35" s="9"/>
      <c r="C35" s="26"/>
      <c r="D35" s="26"/>
    </row>
    <row r="36" spans="2:4">
      <c r="B36" s="9"/>
      <c r="C36" s="26"/>
      <c r="D36" s="26"/>
    </row>
    <row r="37" spans="2:4">
      <c r="B37" s="9"/>
      <c r="C37" s="26"/>
      <c r="D37" s="26"/>
    </row>
    <row r="38" spans="2:4">
      <c r="B38" s="9"/>
      <c r="C38" s="33"/>
      <c r="D38" s="33"/>
    </row>
    <row r="40" spans="2:4">
      <c r="C40" s="26"/>
      <c r="D40" s="26"/>
    </row>
    <row r="42" spans="2:4">
      <c r="C42" s="26"/>
    </row>
    <row r="43" spans="2:4">
      <c r="C43" s="26"/>
    </row>
    <row r="44" spans="2:4">
      <c r="C44" s="26"/>
    </row>
  </sheetData>
  <mergeCells count="5">
    <mergeCell ref="B4:D4"/>
    <mergeCell ref="B3:D3"/>
    <mergeCell ref="B2:D2"/>
    <mergeCell ref="C5:C6"/>
    <mergeCell ref="D5:D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4"/>
  <sheetViews>
    <sheetView showGridLines="0" workbookViewId="0">
      <selection activeCell="G15" sqref="G15"/>
    </sheetView>
  </sheetViews>
  <sheetFormatPr baseColWidth="10" defaultColWidth="9.140625" defaultRowHeight="15"/>
  <cols>
    <col min="1" max="1" width="5.7109375" customWidth="1"/>
    <col min="2" max="2" width="38.42578125" customWidth="1"/>
    <col min="3" max="3" width="22.85546875" customWidth="1"/>
    <col min="4" max="4" width="19.140625" customWidth="1"/>
    <col min="5" max="5" width="21.140625" customWidth="1"/>
    <col min="6" max="6" width="11.5703125" customWidth="1"/>
    <col min="7" max="7" width="11.7109375" customWidth="1"/>
    <col min="8" max="8" width="17.42578125" customWidth="1"/>
    <col min="9" max="11" width="12.42578125" customWidth="1"/>
  </cols>
  <sheetData>
    <row r="1" spans="1:13" ht="20.25">
      <c r="A1" s="24"/>
      <c r="B1" s="39"/>
      <c r="C1" s="39"/>
      <c r="D1" s="39"/>
    </row>
    <row r="2" spans="1:13" ht="26.25">
      <c r="A2" s="34"/>
      <c r="B2" s="332" t="s">
        <v>0</v>
      </c>
      <c r="C2" s="332"/>
      <c r="D2" s="332"/>
      <c r="E2" s="332"/>
      <c r="F2" s="315"/>
      <c r="G2" s="315"/>
      <c r="H2" s="315"/>
      <c r="I2" s="9"/>
      <c r="J2" s="9"/>
      <c r="K2" s="9"/>
    </row>
    <row r="3" spans="1:13" ht="15.75">
      <c r="A3" s="40"/>
      <c r="B3" s="316" t="s">
        <v>17</v>
      </c>
      <c r="C3" s="316"/>
      <c r="D3" s="316"/>
      <c r="E3" s="316"/>
      <c r="F3" s="316"/>
      <c r="G3" s="316"/>
      <c r="H3" s="316"/>
      <c r="I3" s="10"/>
      <c r="J3" s="10"/>
      <c r="K3" s="10"/>
    </row>
    <row r="4" spans="1:13">
      <c r="A4" s="10"/>
      <c r="B4" s="317" t="s">
        <v>292</v>
      </c>
      <c r="C4" s="317"/>
      <c r="D4" s="317"/>
      <c r="E4" s="317"/>
      <c r="F4" s="317"/>
      <c r="G4" s="317"/>
      <c r="H4" s="317"/>
      <c r="I4" s="10"/>
      <c r="J4" s="10"/>
      <c r="K4" s="10"/>
    </row>
    <row r="5" spans="1:13">
      <c r="A5" s="10"/>
      <c r="B5" s="314"/>
      <c r="C5" s="314"/>
      <c r="D5" s="314"/>
      <c r="E5" s="314"/>
      <c r="F5" s="314"/>
      <c r="G5" s="314"/>
      <c r="H5" s="314"/>
      <c r="I5" s="10"/>
      <c r="J5" s="10"/>
      <c r="K5" s="10"/>
    </row>
    <row r="6" spans="1:13" ht="60">
      <c r="A6" s="10"/>
      <c r="B6" s="84" t="s">
        <v>18</v>
      </c>
      <c r="C6" s="84" t="s">
        <v>19</v>
      </c>
      <c r="D6" s="85" t="s">
        <v>20</v>
      </c>
      <c r="E6" s="86" t="str">
        <f>+"TOTAL ACTIVO NETO AL 30 DE SETIEMBRE DE 2020"</f>
        <v>TOTAL ACTIVO NETO AL 30 DE SETIEMBRE DE 2020</v>
      </c>
      <c r="F6" s="10"/>
      <c r="G6" s="10"/>
      <c r="H6" s="10"/>
      <c r="I6" s="11"/>
      <c r="J6" s="11"/>
      <c r="K6" s="10"/>
    </row>
    <row r="7" spans="1:13" ht="15.75">
      <c r="A7" s="10"/>
      <c r="B7" s="189" t="s">
        <v>21</v>
      </c>
      <c r="C7" s="372">
        <f>+'2'!C7*6979.36</f>
        <v>93941946797.761078</v>
      </c>
      <c r="D7" s="372">
        <f>+'2'!D7*6979.36</f>
        <v>2620800615.4139476</v>
      </c>
      <c r="E7" s="373">
        <f>+C7+D7</f>
        <v>96562747413.175018</v>
      </c>
      <c r="F7" s="10"/>
      <c r="G7" s="10"/>
      <c r="H7" s="10"/>
      <c r="I7" s="10"/>
      <c r="J7" s="10"/>
      <c r="K7" s="41"/>
    </row>
    <row r="8" spans="1:13">
      <c r="B8" s="195"/>
      <c r="C8" s="255"/>
      <c r="D8" s="255"/>
      <c r="E8" s="256"/>
    </row>
    <row r="9" spans="1:13">
      <c r="A9" s="16"/>
      <c r="B9" s="190" t="s">
        <v>22</v>
      </c>
      <c r="C9" s="257"/>
      <c r="D9" s="257"/>
      <c r="E9" s="256"/>
      <c r="F9" s="12"/>
      <c r="G9" s="12"/>
      <c r="H9" s="12"/>
      <c r="I9" s="12"/>
      <c r="J9" s="12"/>
      <c r="K9" s="12"/>
    </row>
    <row r="10" spans="1:13">
      <c r="A10" s="16"/>
      <c r="B10" s="191" t="s">
        <v>14</v>
      </c>
      <c r="C10" s="258">
        <f>+'2'!C10*6895.8</f>
        <v>354327718068.50403</v>
      </c>
      <c r="D10" s="257"/>
      <c r="E10" s="256">
        <f t="shared" ref="E10:E11" si="0">+C10+D10</f>
        <v>354327718068.50403</v>
      </c>
      <c r="F10" s="12"/>
      <c r="G10" s="12"/>
      <c r="H10" s="12"/>
      <c r="I10" s="12"/>
      <c r="J10" s="12"/>
      <c r="K10" s="12"/>
    </row>
    <row r="11" spans="1:13">
      <c r="A11" s="14"/>
      <c r="B11" s="188" t="s">
        <v>23</v>
      </c>
      <c r="C11" s="258">
        <f>+'2'!C11*6895.36</f>
        <v>269393402260.46478</v>
      </c>
      <c r="D11" s="257"/>
      <c r="E11" s="256">
        <f t="shared" si="0"/>
        <v>269393402260.46478</v>
      </c>
      <c r="F11" s="13"/>
      <c r="G11" s="14"/>
      <c r="H11" s="14"/>
      <c r="I11" s="13"/>
      <c r="J11" s="15"/>
      <c r="K11" s="15"/>
    </row>
    <row r="12" spans="1:13">
      <c r="A12" s="16"/>
      <c r="B12" s="193" t="s">
        <v>273</v>
      </c>
      <c r="C12" s="256"/>
      <c r="D12" s="259">
        <v>0</v>
      </c>
      <c r="E12" s="256">
        <f>+C12+D12</f>
        <v>0</v>
      </c>
      <c r="F12" s="18"/>
      <c r="G12" s="16"/>
      <c r="H12" s="42"/>
      <c r="I12" s="16"/>
      <c r="J12" s="16"/>
      <c r="K12" s="16"/>
    </row>
    <row r="13" spans="1:13">
      <c r="A13" s="16"/>
      <c r="B13" s="82" t="s">
        <v>24</v>
      </c>
      <c r="C13" s="260"/>
      <c r="D13" s="261">
        <v>3543351106</v>
      </c>
      <c r="E13" s="262">
        <f>+C13+D13</f>
        <v>3543351106</v>
      </c>
      <c r="F13" s="18"/>
      <c r="G13" s="16"/>
      <c r="H13" s="42"/>
      <c r="I13" s="16"/>
      <c r="J13" s="16"/>
      <c r="K13" s="16"/>
    </row>
    <row r="14" spans="1:13" ht="60">
      <c r="A14" s="16"/>
      <c r="B14" s="192" t="s">
        <v>25</v>
      </c>
      <c r="C14" s="374">
        <f>+C7+C10-C11+C8</f>
        <v>178876262605.80035</v>
      </c>
      <c r="D14" s="375">
        <f>+D7+D8+D12+D13</f>
        <v>6164151721.4139481</v>
      </c>
      <c r="E14" s="86" t="s">
        <v>291</v>
      </c>
      <c r="F14" s="18"/>
      <c r="G14" s="18"/>
      <c r="H14" s="18"/>
      <c r="I14" s="18"/>
      <c r="J14" s="18"/>
      <c r="K14" s="18"/>
    </row>
    <row r="15" spans="1:13">
      <c r="A15" s="16"/>
      <c r="B15" s="18"/>
      <c r="C15" s="17"/>
      <c r="D15" s="17"/>
      <c r="E15" s="376">
        <f>+C14+D14</f>
        <v>185040414327.21429</v>
      </c>
      <c r="F15" s="18"/>
      <c r="G15" s="17"/>
      <c r="H15" s="17"/>
      <c r="I15" s="18"/>
      <c r="J15" s="18"/>
      <c r="K15" s="18"/>
      <c r="M15" s="26"/>
    </row>
    <row r="16" spans="1:13" ht="15" customHeight="1">
      <c r="A16" s="43"/>
      <c r="B16" s="18"/>
      <c r="C16" s="18"/>
      <c r="D16" s="18"/>
      <c r="E16" s="18"/>
      <c r="F16" s="18"/>
      <c r="G16" s="17"/>
      <c r="H16" s="17"/>
      <c r="I16" s="18"/>
      <c r="J16" s="18"/>
      <c r="K16" s="18"/>
      <c r="M16" s="26"/>
    </row>
    <row r="17" spans="1:11">
      <c r="A17" s="16"/>
      <c r="B17" s="2" t="s">
        <v>289</v>
      </c>
      <c r="C17" s="18"/>
      <c r="D17" s="18"/>
      <c r="E17" s="18"/>
      <c r="F17" s="18"/>
      <c r="G17" s="18"/>
      <c r="H17" s="18"/>
      <c r="I17" s="18"/>
      <c r="J17" s="18"/>
      <c r="K17" s="18"/>
    </row>
    <row r="18" spans="1:11">
      <c r="A18" s="16"/>
      <c r="B18" s="20"/>
      <c r="C18" s="18"/>
      <c r="D18" s="18"/>
      <c r="E18" s="18"/>
      <c r="F18" s="18"/>
      <c r="G18" s="18"/>
      <c r="H18" s="18"/>
      <c r="I18" s="18"/>
      <c r="J18" s="18"/>
      <c r="K18" s="18"/>
    </row>
    <row r="19" spans="1:11">
      <c r="A19" s="16"/>
      <c r="B19" s="9"/>
      <c r="C19" s="18"/>
      <c r="D19" s="18"/>
      <c r="E19" s="18"/>
      <c r="F19" s="18"/>
      <c r="G19" s="18"/>
      <c r="H19" s="18"/>
      <c r="I19" s="18"/>
      <c r="J19" s="18"/>
      <c r="K19" s="18"/>
    </row>
    <row r="20" spans="1:11">
      <c r="A20" s="16"/>
      <c r="B20" s="18"/>
      <c r="C20" s="18"/>
      <c r="D20" s="18"/>
      <c r="E20" s="18"/>
      <c r="F20" s="18"/>
      <c r="G20" s="18"/>
      <c r="H20" s="18"/>
      <c r="I20" s="18"/>
      <c r="J20" s="18"/>
      <c r="K20" s="18"/>
    </row>
    <row r="21" spans="1:11">
      <c r="A21" s="16"/>
      <c r="B21" s="18"/>
      <c r="C21" s="18"/>
      <c r="D21" s="18"/>
      <c r="E21" s="18"/>
      <c r="F21" s="18"/>
      <c r="G21" s="18"/>
      <c r="H21" s="18"/>
      <c r="I21" s="18"/>
      <c r="J21" s="18"/>
      <c r="K21" s="18"/>
    </row>
    <row r="22" spans="1:11">
      <c r="A22" s="16"/>
      <c r="B22" s="18"/>
      <c r="C22" s="18"/>
      <c r="D22" s="18"/>
      <c r="E22" s="18"/>
      <c r="F22" s="18"/>
      <c r="G22" s="18"/>
      <c r="H22" s="18"/>
      <c r="I22" s="18"/>
      <c r="J22" s="18"/>
      <c r="K22" s="18"/>
    </row>
    <row r="23" spans="1:11">
      <c r="A23" s="44"/>
      <c r="B23" s="18"/>
      <c r="C23" s="18"/>
      <c r="D23" s="18"/>
      <c r="E23" s="18"/>
      <c r="F23" s="18"/>
      <c r="G23" s="18"/>
      <c r="H23" s="18"/>
      <c r="I23" s="18"/>
      <c r="J23" s="18"/>
      <c r="K23" s="18"/>
    </row>
    <row r="24" spans="1:11">
      <c r="A24" s="44"/>
      <c r="B24" s="18"/>
      <c r="C24" s="18"/>
      <c r="D24" s="18"/>
      <c r="E24" s="18"/>
      <c r="F24" s="18"/>
      <c r="G24" s="18"/>
      <c r="H24" s="18"/>
      <c r="I24" s="18"/>
      <c r="J24" s="18"/>
      <c r="K24" s="18"/>
    </row>
    <row r="26" spans="1:11">
      <c r="J26" s="26"/>
    </row>
    <row r="27" spans="1:11">
      <c r="G27" s="26"/>
    </row>
    <row r="28" spans="1:11">
      <c r="J28" s="26"/>
    </row>
    <row r="29" spans="1:11">
      <c r="J29" s="26"/>
    </row>
    <row r="30" spans="1:11">
      <c r="J30" s="26"/>
    </row>
    <row r="33" spans="2:8">
      <c r="B33" s="4"/>
      <c r="C33" s="5"/>
      <c r="D33" s="5"/>
      <c r="E33" s="331"/>
      <c r="F33" s="331"/>
      <c r="G33" s="331"/>
      <c r="H33" s="331"/>
    </row>
    <row r="34" spans="2:8">
      <c r="B34" s="4"/>
      <c r="C34" s="5"/>
      <c r="D34" s="5"/>
      <c r="E34" s="331"/>
      <c r="F34" s="331"/>
      <c r="G34" s="331"/>
      <c r="H34" s="331"/>
    </row>
  </sheetData>
  <mergeCells count="9">
    <mergeCell ref="B5:H5"/>
    <mergeCell ref="E33:H33"/>
    <mergeCell ref="E34:H34"/>
    <mergeCell ref="B2:E2"/>
    <mergeCell ref="F2:H2"/>
    <mergeCell ref="B3:E3"/>
    <mergeCell ref="F3:H3"/>
    <mergeCell ref="B4:E4"/>
    <mergeCell ref="F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4"/>
  <sheetViews>
    <sheetView showGridLines="0" topLeftCell="B1" workbookViewId="0">
      <selection activeCell="C32" sqref="C32"/>
    </sheetView>
  </sheetViews>
  <sheetFormatPr baseColWidth="10" defaultColWidth="9.140625" defaultRowHeight="14.25"/>
  <cols>
    <col min="1" max="1" width="3.7109375" style="2" customWidth="1"/>
    <col min="2" max="2" width="70.85546875" style="2" customWidth="1"/>
    <col min="3" max="3" width="19.85546875" style="2" customWidth="1"/>
    <col min="4" max="4" width="1.28515625" style="2" customWidth="1"/>
    <col min="5" max="5" width="19" style="2" bestFit="1" customWidth="1"/>
    <col min="6" max="6" width="10.42578125" style="27" bestFit="1" customWidth="1"/>
    <col min="7" max="7" width="7.42578125" style="27" customWidth="1"/>
    <col min="8" max="8" width="9.28515625" style="27" customWidth="1"/>
    <col min="9" max="9" width="13.28515625" style="27" bestFit="1" customWidth="1"/>
    <col min="10" max="10" width="13.85546875" style="27" bestFit="1" customWidth="1"/>
    <col min="11" max="11" width="15.85546875" style="27" bestFit="1" customWidth="1"/>
    <col min="12" max="16384" width="9.140625" style="27"/>
  </cols>
  <sheetData>
    <row r="1" spans="1:11" ht="15">
      <c r="B1" s="21"/>
      <c r="C1" s="21"/>
      <c r="E1" s="21"/>
      <c r="F1" s="21"/>
      <c r="G1" s="21"/>
      <c r="H1" s="23"/>
    </row>
    <row r="2" spans="1:11">
      <c r="B2" s="21"/>
      <c r="C2" s="1"/>
      <c r="E2" s="309"/>
      <c r="F2" s="309"/>
      <c r="G2" s="309"/>
      <c r="H2" s="309"/>
    </row>
    <row r="3" spans="1:11" ht="26.25">
      <c r="B3" s="335" t="s">
        <v>0</v>
      </c>
      <c r="C3" s="335"/>
      <c r="D3" s="335"/>
      <c r="E3" s="335"/>
      <c r="F3" s="1"/>
      <c r="G3" s="334"/>
      <c r="H3" s="334"/>
    </row>
    <row r="4" spans="1:11" ht="18">
      <c r="A4" s="27"/>
      <c r="B4" s="333" t="str">
        <f>+"ESTADO DE FLUJO DE CAJA AL "&amp;UPPER(TEXT(indice!O3,"DD \D\E MMMM \D\E YYYY"))</f>
        <v>ESTADO DE FLUJO DE CAJA AL 30 DE SEPTIEMBRE DE 2021</v>
      </c>
      <c r="C4" s="333"/>
      <c r="D4" s="333"/>
      <c r="E4" s="333"/>
      <c r="F4" s="139"/>
    </row>
    <row r="5" spans="1:11" ht="15">
      <c r="A5" s="5"/>
      <c r="B5" s="91"/>
      <c r="C5" s="310">
        <f>+indice!P3</f>
        <v>2021</v>
      </c>
      <c r="D5" s="60"/>
      <c r="E5" s="320">
        <f>+indice!P2</f>
        <v>2020</v>
      </c>
      <c r="G5" s="38"/>
      <c r="H5" s="38"/>
      <c r="I5" s="38"/>
      <c r="J5" s="263"/>
    </row>
    <row r="6" spans="1:11" s="45" customFormat="1" ht="15">
      <c r="A6" s="2"/>
      <c r="B6" s="69"/>
      <c r="C6" s="311"/>
      <c r="D6" s="93"/>
      <c r="E6" s="321"/>
      <c r="G6" s="46"/>
      <c r="H6" s="46"/>
      <c r="I6" s="11"/>
      <c r="J6" s="11"/>
    </row>
    <row r="7" spans="1:11" s="45" customFormat="1" ht="15">
      <c r="A7" s="2"/>
      <c r="B7" s="61"/>
      <c r="C7" s="3" t="s">
        <v>1</v>
      </c>
      <c r="D7" s="64"/>
      <c r="E7" s="136" t="s">
        <v>1</v>
      </c>
      <c r="G7" s="46"/>
      <c r="H7" s="46"/>
      <c r="I7" s="46"/>
    </row>
    <row r="8" spans="1:11" s="45" customFormat="1" ht="15">
      <c r="A8" s="2"/>
      <c r="B8" s="61"/>
      <c r="C8" s="65"/>
      <c r="D8" s="65"/>
      <c r="E8" s="137"/>
      <c r="G8" s="46"/>
      <c r="H8" s="46"/>
      <c r="I8" s="46"/>
      <c r="K8" s="264"/>
    </row>
    <row r="9" spans="1:11" s="45" customFormat="1" ht="15">
      <c r="A9" s="2"/>
      <c r="B9" s="66" t="s">
        <v>2</v>
      </c>
      <c r="C9" s="273">
        <f>+'1'!C9*6979.36</f>
        <v>2440428970.1789956</v>
      </c>
      <c r="D9" s="274"/>
      <c r="E9" s="275">
        <f>+'1'!E9*6979.36</f>
        <v>2920213568.0752001</v>
      </c>
      <c r="F9" s="194"/>
      <c r="G9" s="46"/>
      <c r="H9" s="46"/>
      <c r="I9" s="46"/>
    </row>
    <row r="10" spans="1:11" s="45" customFormat="1" ht="15">
      <c r="A10" s="2"/>
      <c r="B10" s="74" t="s">
        <v>3</v>
      </c>
      <c r="C10" s="274"/>
      <c r="D10" s="274"/>
      <c r="E10" s="276"/>
      <c r="G10" s="46"/>
      <c r="H10" s="46"/>
      <c r="I10" s="46"/>
    </row>
    <row r="11" spans="1:11" s="45" customFormat="1" ht="15">
      <c r="A11" s="5"/>
      <c r="B11" s="66" t="s">
        <v>4</v>
      </c>
      <c r="C11" s="277"/>
      <c r="D11" s="277"/>
      <c r="E11" s="278"/>
      <c r="G11" s="46"/>
      <c r="H11" s="46"/>
      <c r="I11" s="46"/>
    </row>
    <row r="12" spans="1:11" s="45" customFormat="1" ht="15">
      <c r="A12" s="5"/>
      <c r="B12" s="66" t="s">
        <v>5</v>
      </c>
      <c r="C12" s="277"/>
      <c r="D12" s="277"/>
      <c r="E12" s="278"/>
      <c r="G12" s="46"/>
      <c r="H12" s="46"/>
      <c r="I12" s="47"/>
    </row>
    <row r="13" spans="1:11" s="45" customFormat="1" ht="15">
      <c r="A13" s="2"/>
      <c r="B13" s="61" t="s">
        <v>6</v>
      </c>
      <c r="C13" s="277">
        <f>+'1'!C13*6895.8</f>
        <v>-87230360926.903458</v>
      </c>
      <c r="D13" s="277"/>
      <c r="E13" s="278">
        <f>+'1'!E13*6979.36</f>
        <v>67832091640.855156</v>
      </c>
      <c r="G13" s="46"/>
      <c r="H13" s="46"/>
      <c r="I13" s="7"/>
    </row>
    <row r="14" spans="1:11" s="45" customFormat="1">
      <c r="A14" s="2"/>
      <c r="B14" s="61" t="s">
        <v>7</v>
      </c>
      <c r="C14" s="277">
        <f>+'1'!C14*indice!M3</f>
        <v>0</v>
      </c>
      <c r="D14" s="277"/>
      <c r="E14" s="278">
        <v>0</v>
      </c>
      <c r="G14" s="46"/>
      <c r="H14" s="46"/>
      <c r="I14" s="46"/>
    </row>
    <row r="15" spans="1:11" s="45" customFormat="1">
      <c r="A15" s="2"/>
      <c r="B15" s="61" t="s">
        <v>8</v>
      </c>
      <c r="C15" s="277">
        <f>+'1'!C15*6895.8</f>
        <v>131321980.00112064</v>
      </c>
      <c r="D15" s="277"/>
      <c r="E15" s="278">
        <f>+'1'!E15*6979.36</f>
        <v>82314272.632635787</v>
      </c>
      <c r="G15" s="46"/>
      <c r="H15" s="46"/>
      <c r="I15" s="46"/>
    </row>
    <row r="16" spans="1:11" s="45" customFormat="1">
      <c r="A16" s="2"/>
      <c r="B16" s="61" t="s">
        <v>9</v>
      </c>
      <c r="C16" s="277">
        <f>+'1'!C16*indice!M2</f>
        <v>0</v>
      </c>
      <c r="D16" s="277"/>
      <c r="E16" s="278">
        <v>0</v>
      </c>
      <c r="G16" s="46"/>
      <c r="H16" s="46"/>
      <c r="I16" s="46"/>
    </row>
    <row r="17" spans="1:10" s="45" customFormat="1" ht="15">
      <c r="A17" s="2"/>
      <c r="B17" s="66" t="s">
        <v>10</v>
      </c>
      <c r="C17" s="279">
        <f>+C13+C14+C15+C16</f>
        <v>-87099038946.902344</v>
      </c>
      <c r="D17" s="274"/>
      <c r="E17" s="280">
        <f>+E13+E14+E15+E16</f>
        <v>67914405913.487793</v>
      </c>
      <c r="G17" s="46"/>
      <c r="H17" s="46"/>
      <c r="I17" s="46"/>
    </row>
    <row r="18" spans="1:10" s="45" customFormat="1">
      <c r="A18" s="2"/>
      <c r="B18" s="61"/>
      <c r="C18" s="277"/>
      <c r="D18" s="277"/>
      <c r="E18" s="278"/>
      <c r="G18" s="46"/>
      <c r="H18" s="46"/>
      <c r="I18" s="46"/>
    </row>
    <row r="19" spans="1:10" s="45" customFormat="1">
      <c r="A19" s="2"/>
      <c r="B19" s="74" t="s">
        <v>11</v>
      </c>
      <c r="C19" s="277"/>
      <c r="D19" s="277"/>
      <c r="E19" s="278"/>
      <c r="G19" s="46"/>
      <c r="H19" s="46"/>
      <c r="I19" s="46"/>
    </row>
    <row r="20" spans="1:10" s="45" customFormat="1" ht="15">
      <c r="A20" s="5"/>
      <c r="B20" s="66" t="s">
        <v>12</v>
      </c>
      <c r="C20" s="277"/>
      <c r="D20" s="277"/>
      <c r="E20" s="278"/>
      <c r="G20" s="46"/>
      <c r="H20" s="46"/>
      <c r="I20" s="46"/>
    </row>
    <row r="21" spans="1:10" s="45" customFormat="1" ht="15">
      <c r="A21" s="5"/>
      <c r="B21" s="61" t="s">
        <v>13</v>
      </c>
      <c r="C21" s="277">
        <f>+'1'!C21*6895.8</f>
        <v>89633759052.823654</v>
      </c>
      <c r="D21" s="277"/>
      <c r="E21" s="278">
        <f>+'1'!E21*6979.36</f>
        <v>-68394190511.384003</v>
      </c>
      <c r="G21" s="46"/>
      <c r="H21" s="46"/>
      <c r="I21" s="46"/>
    </row>
    <row r="22" spans="1:10" s="45" customFormat="1">
      <c r="A22" s="2"/>
      <c r="B22" s="61" t="s">
        <v>14</v>
      </c>
      <c r="C22" s="281">
        <f>+'1'!C22*indice!M2</f>
        <v>0</v>
      </c>
      <c r="D22" s="277"/>
      <c r="E22" s="282">
        <v>0</v>
      </c>
    </row>
    <row r="23" spans="1:10" s="45" customFormat="1">
      <c r="A23" s="2"/>
      <c r="B23" s="61" t="s">
        <v>15</v>
      </c>
      <c r="C23" s="277">
        <f>+C21+C22</f>
        <v>89633759052.823654</v>
      </c>
      <c r="D23" s="277"/>
      <c r="E23" s="278">
        <f>+E21+E22</f>
        <v>-68394190511.384003</v>
      </c>
    </row>
    <row r="24" spans="1:10" s="45" customFormat="1" ht="15.75" thickBot="1">
      <c r="A24" s="5"/>
      <c r="B24" s="66" t="s">
        <v>16</v>
      </c>
      <c r="C24" s="283">
        <f>+'1'!C24*indice!M2</f>
        <v>4945931175.784502</v>
      </c>
      <c r="D24" s="274"/>
      <c r="E24" s="284">
        <f>+E17+E23+E9</f>
        <v>2440428970.1789904</v>
      </c>
      <c r="I24" s="46"/>
      <c r="J24" s="46"/>
    </row>
    <row r="25" spans="1:10" s="45" customFormat="1" ht="15" thickTop="1">
      <c r="A25" s="2"/>
      <c r="B25" s="69"/>
      <c r="C25" s="71"/>
      <c r="D25" s="71"/>
      <c r="E25" s="138"/>
      <c r="I25" s="46"/>
    </row>
    <row r="26" spans="1:10" s="45" customFormat="1">
      <c r="A26" s="2"/>
      <c r="B26" s="2"/>
      <c r="C26" s="6"/>
      <c r="D26" s="6"/>
      <c r="E26" s="6"/>
    </row>
    <row r="27" spans="1:10">
      <c r="B27" s="2" t="s">
        <v>289</v>
      </c>
      <c r="C27" s="48"/>
      <c r="D27" s="48"/>
      <c r="E27" s="48"/>
    </row>
    <row r="28" spans="1:10" ht="15">
      <c r="B28" s="20"/>
      <c r="C28" s="38"/>
      <c r="D28" s="38"/>
      <c r="E28" s="38"/>
      <c r="F28" s="38"/>
      <c r="G28" s="38"/>
      <c r="H28" s="38"/>
      <c r="I28" s="38"/>
    </row>
    <row r="29" spans="1:10">
      <c r="B29" s="9"/>
      <c r="C29" s="48"/>
      <c r="D29" s="48"/>
      <c r="E29" s="48"/>
    </row>
    <row r="30" spans="1:10" ht="15">
      <c r="B30" s="20"/>
      <c r="C30" s="48"/>
      <c r="D30" s="48"/>
      <c r="E30" s="48"/>
    </row>
    <row r="31" spans="1:10">
      <c r="C31" s="48"/>
      <c r="D31" s="48"/>
      <c r="E31" s="48"/>
    </row>
    <row r="32" spans="1:10" ht="15">
      <c r="B32" s="4"/>
      <c r="C32" s="5"/>
      <c r="D32" s="5"/>
      <c r="E32" s="5"/>
      <c r="F32" s="5"/>
      <c r="G32" s="5"/>
    </row>
    <row r="33" spans="2:7" ht="15">
      <c r="B33" s="4"/>
      <c r="C33" s="5"/>
      <c r="D33" s="5"/>
      <c r="E33" s="5"/>
      <c r="F33" s="5"/>
      <c r="G33" s="5"/>
    </row>
    <row r="34" spans="2:7">
      <c r="C34" s="48"/>
      <c r="D34" s="48"/>
      <c r="E34" s="48"/>
    </row>
  </sheetData>
  <mergeCells count="7">
    <mergeCell ref="C5:C6"/>
    <mergeCell ref="E5:E6"/>
    <mergeCell ref="B4:E4"/>
    <mergeCell ref="E2:F2"/>
    <mergeCell ref="G2:H2"/>
    <mergeCell ref="G3:H3"/>
    <mergeCell ref="B3:E3"/>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gojMfssED90I9dXwvVfZbuBkH/nhleb2Plh4x5ddE6E=</DigestValue>
    </Reference>
    <Reference Type="http://www.w3.org/2000/09/xmldsig#Object" URI="#idOfficeObject">
      <DigestMethod Algorithm="http://www.w3.org/2001/04/xmlenc#sha256"/>
      <DigestValue>yItyaJmYdFgNL28HdzuyL3rR1EhVkgVs9lnpkOg/Pag=</DigestValue>
    </Reference>
    <Reference Type="http://uri.etsi.org/01903#SignedProperties" URI="#idSignedProperties">
      <Transforms>
        <Transform Algorithm="http://www.w3.org/TR/2001/REC-xml-c14n-20010315"/>
      </Transforms>
      <DigestMethod Algorithm="http://www.w3.org/2001/04/xmlenc#sha256"/>
      <DigestValue>KUFwLhItoL2BLiGLvDLBe5+EUp1+gNtcpBfA3ISIN3A=</DigestValue>
    </Reference>
    <Reference Type="http://www.w3.org/2000/09/xmldsig#Object" URI="#idValidSigLnImg">
      <DigestMethod Algorithm="http://www.w3.org/2001/04/xmlenc#sha256"/>
      <DigestValue>vxENiVQt1WrBCGb4VxNOiiiTkKtjjzaB1URIzIIG34g=</DigestValue>
    </Reference>
    <Reference Type="http://www.w3.org/2000/09/xmldsig#Object" URI="#idInvalidSigLnImg">
      <DigestMethod Algorithm="http://www.w3.org/2001/04/xmlenc#sha256"/>
      <DigestValue>JzggVYAhQzR6OpHL9QT5wirXFkWLCDRpmGt0enFUqzA=</DigestValue>
    </Reference>
  </SignedInfo>
  <SignatureValue>tiIx+FTw2/hQFretRcOFc2QEfKXMY3EB0dkunaylcRdhuQE1C7Oy8TX2vNNO4B71iQK8I1HEAbdu
3aJgfytLzFG+aORdbK/8zYIn9qsAaBJwDATHzO6ZlaJPggLopy/Uf7EG2VUyPSp5R0hVfOuV0JcR
gImBIgipG8NChg06EwMr26FIi80gXcf3Z7q/GLUBCj+6l3ygLTVnitWsMDJvHE3HzcpurKCC+gYP
4qCVnQ1NCTtnLcJODYYr8aRjZdHBvvjaefYXJ+zffrMot/ww7cLbw1w1uz2XUznJBhlLBwyLSBA/
2mXUMZl2kDOKmTxAdJwvOreJyQRDI8A7KEZYEA==</SignatureValue>
  <KeyInfo>
    <X509Data>
      <X509Certificate>MIIIAjCCBeqgAwIBAgIIc80uvGfQjVQwDQYJKoZIhvcNAQELBQAwWzEXMBUGA1UEBRMOUlVDIDgwMDUwMTcyLTExGjAYBgNVBAMTEUNBLURPQ1VNRU5UQSBTLkEuMRcwFQYDVQQKEw5ET0NVTUVOVEEgUy5BLjELMAkGA1UEBhMCUFkwHhcNMjEwOTAxMTQwODMyWhcNMjMwOTAxMTQxODMyWjCBpDELMAkGA1UEBhMCUFkxFjAUBgNVBAQMDUdBUkNJQSBBR1VJQVIxETAPBgNVBAUTCENJMzI4MjY0MRcwFQYDVQQqDA5NQVJJQSBBR1VTVElOQTEXMBUGA1UECgwOUEVSU09OQSBGSVNJQ0ExETAPBgNVBAsMCEZJUk1BIEYyMSUwIwYDVQQDDBxNQVJJQSBBR1VTVElOQSBHQVJDSUEgQUdVSUFSMIIBIjANBgkqhkiG9w0BAQEFAAOCAQ8AMIIBCgKCAQEA3xRJl7CIlyJyH2iKGneEckQP9wG6KZxItlmf/5f8gg9LkPK3MhiqJ+DMi/KQCLGasSjR86WXAR6WWE/iwKVdshPRCUMu3FAQ/fTPBQkcL3HvDX1OfWJKUYHmzkk490wM/uuFep9mTs9NPAkE1S3MDZ5LxdGIKutWjQA9uG6Cz4obHli+W1irP3EqQ+ceH4n6cx/IoQcZ2fGfNLUBfniTHoUq9uzrnwk+yeoSgTQwcOVHoRckGeel6d4LUAQvacWvd0eGQd1yMh7nFcSE3ESRyh6GQW4stkwCXM2GnFrZL6BfxXhzzBKaWx01JJdwweiIhwxUVY6VPBQweuiehVojiwIDAQABo4IDfjCCA3owDAYDVR0TAQH/BAIwADAOBgNVHQ8BAf8EBAMCBeAwKgYDVR0lAQH/BCAwHgYIKwYBBQUHAwEGCCsGAQUFBwMCBggrBgEFBQcDBDAdBgNVHQ4EFgQUPVyELpk5s3mjbf3G1JeIpD7T5Gg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IGA1UdEQQbMBmBF21nYXJjaWFhZ3VpYXJ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zbJIacDNP7rCGSe7ZN2CHIBYgFAkUANheafWMEVpmE6eZy96Qwvfbl9fGnErOU6zK4/HBgNCCiV3MLCdaryDEx3hURANYBxEqIwMRdwL+VRw5pJAQQ8lOFIZGsd1YbfU8mYmg7IIQmR3xFhhwpQpg3l17KjfXoEau3AmKw1dq8VEaxAGuM79jTBehpBBg+AQG4tb17wkFOrxt0aKvaloHPKQUjePS3y5ppNa8jj51TFW3qEbGy2OWFFe/Pn0UG7taKsxucgxOpL9Hlhxg1RFGOKywqSmQG5JKJapN6TdZplAA+IF2KHaLKVsaFXrl9d8hOduLv5Sr67P5eVgR9XgTX12Ps5VYToPMRHdW2UPQEcoN5bHkdBcH57JrX6L0IgZsTg+4W4MNSeWWPhcEjbWFD9r/mQ8wu3JDHnHfGstrg07mf+k6gTUmzbxVjXZW/Cdx0sjhW2fH2J3IQLxOM/eZQVz+YtTOWQ6+9YA0w1no49bLj5fjrVmE5p5qwARoiP0DrdAJ+hZ+CHnsWVqISNJN4knePOjtv6tKYBlxIM4mYDXKGudphdQSoGp8ChrU62q/se7d7WEh9ulMuZ++2VSt1dl5RgJtqQaiQrGk0HiD04rVFiHBTDC+HRQ5pQ5GdWVnUfZjqb3DXRpt4AeeO5BqZkini+IyFG0dl2dXqWcQD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BWO0oPzgZIOJVY8YAfk+lruqr/DF3jnCq35/xxa8tIg=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6iOBfZu2rf+MSoqfkT1yegyHatr8YW5EzzXQyQ2zIeM=</DigestValue>
      </Reference>
      <Reference URI="/xl/drawings/vmlDrawing1.vml?ContentType=application/vnd.openxmlformats-officedocument.vmlDrawing">
        <DigestMethod Algorithm="http://www.w3.org/2001/04/xmlenc#sha256"/>
        <DigestValue>ltprqF93UxtHo3bFUZL4II+HnJJfWw5seQsKMnnFSGw=</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UrgrZ1Iwg78rHLI1qChdijobKwxUBmiPrgDYYJc4vEo=</DigestValue>
      </Reference>
      <Reference URI="/xl/media/image3.emf?ContentType=image/x-emf">
        <DigestMethod Algorithm="http://www.w3.org/2001/04/xmlenc#sha256"/>
        <DigestValue>mtnCPQHCWKAGTM7Px+uP95lsZQn0jrLMVRgjoN2hQL8=</DigestValue>
      </Reference>
      <Reference URI="/xl/media/image4.emf?ContentType=image/x-emf">
        <DigestMethod Algorithm="http://www.w3.org/2001/04/xmlenc#sha256"/>
        <DigestValue>FL/MzSDL1yz38/+RAJh5uSbPDDsFUDWn4w6kiX6DqK4=</DigestValue>
      </Reference>
      <Reference URI="/xl/media/image5.emf?ContentType=image/x-emf">
        <DigestMethod Algorithm="http://www.w3.org/2001/04/xmlenc#sha256"/>
        <DigestValue>znPowIdB5uA4kGMAxgPIIUkWQDqa3co2XoaMPuYnXxc=</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kXQJQiGzVQzMG7xEfsEYsZhLXWt6LaQSY0xBqph7cYw=</DigestValue>
      </Reference>
      <Reference URI="/xl/printerSettings/printerSettings6.bin?ContentType=application/vnd.openxmlformats-officedocument.spreadsheetml.printerSettings">
        <DigestMethod Algorithm="http://www.w3.org/2001/04/xmlenc#sha256"/>
        <DigestValue>dQty6h4y3OjaBO679MIWuMByZpg6RKGw7ezGcnYUuw0=</DigestValue>
      </Reference>
      <Reference URI="/xl/printerSettings/printerSettings7.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uAMeNjENt7nNo8VicRGpltKOvcgYZ+Ym4j7du5iV2uE=</DigestValue>
      </Reference>
      <Reference URI="/xl/styles.xml?ContentType=application/vnd.openxmlformats-officedocument.spreadsheetml.styles+xml">
        <DigestMethod Algorithm="http://www.w3.org/2001/04/xmlenc#sha256"/>
        <DigestValue>vc5oQkE5KFtF+k5NZYit+mE2k/eXdu4wi5cLMLa40G8=</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bS2oVHK+TYHJnKaaUNUkjOgkLVGjvmpW/NK5zFbjuFo=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nFbvlgSQw/01ioXOvsF5SXe19x7FrGA8c3w5RW2Xgus=</DigestValue>
      </Reference>
      <Reference URI="/xl/worksheets/sheet10.xml?ContentType=application/vnd.openxmlformats-officedocument.spreadsheetml.worksheet+xml">
        <DigestMethod Algorithm="http://www.w3.org/2001/04/xmlenc#sha256"/>
        <DigestValue>jK0RURIMZNVxTy6A6kARCzplxt5745JqVYexFScmZwU=</DigestValue>
      </Reference>
      <Reference URI="/xl/worksheets/sheet11.xml?ContentType=application/vnd.openxmlformats-officedocument.spreadsheetml.worksheet+xml">
        <DigestMethod Algorithm="http://www.w3.org/2001/04/xmlenc#sha256"/>
        <DigestValue>78VEbpSpos934LDSB78jb8gYKX7yjzVjHIX/fMEYohA=</DigestValue>
      </Reference>
      <Reference URI="/xl/worksheets/sheet12.xml?ContentType=application/vnd.openxmlformats-officedocument.spreadsheetml.worksheet+xml">
        <DigestMethod Algorithm="http://www.w3.org/2001/04/xmlenc#sha256"/>
        <DigestValue>jmLZ5o8fJIqLN09vzTH8YOYuqQXuEzYm2nVt1lM2AbY=</DigestValue>
      </Reference>
      <Reference URI="/xl/worksheets/sheet2.xml?ContentType=application/vnd.openxmlformats-officedocument.spreadsheetml.worksheet+xml">
        <DigestMethod Algorithm="http://www.w3.org/2001/04/xmlenc#sha256"/>
        <DigestValue>O8WFvLIFhMjDwIR9I6R61gkscnskKnt0AkpduMrksos=</DigestValue>
      </Reference>
      <Reference URI="/xl/worksheets/sheet3.xml?ContentType=application/vnd.openxmlformats-officedocument.spreadsheetml.worksheet+xml">
        <DigestMethod Algorithm="http://www.w3.org/2001/04/xmlenc#sha256"/>
        <DigestValue>pgqq5unB0V4RjTs6SZ6e2B+4g0vHYTW5Oa8TUGjGPX0=</DigestValue>
      </Reference>
      <Reference URI="/xl/worksheets/sheet4.xml?ContentType=application/vnd.openxmlformats-officedocument.spreadsheetml.worksheet+xml">
        <DigestMethod Algorithm="http://www.w3.org/2001/04/xmlenc#sha256"/>
        <DigestValue>KM4P3s7IJHndtex2S44mC3PulVcyS9MZFsOFtvCfVqQ=</DigestValue>
      </Reference>
      <Reference URI="/xl/worksheets/sheet5.xml?ContentType=application/vnd.openxmlformats-officedocument.spreadsheetml.worksheet+xml">
        <DigestMethod Algorithm="http://www.w3.org/2001/04/xmlenc#sha256"/>
        <DigestValue>KBhIP4OlKmwoTsC+1+mMeAcYaPZ0jRApXOorg/5+q4M=</DigestValue>
      </Reference>
      <Reference URI="/xl/worksheets/sheet6.xml?ContentType=application/vnd.openxmlformats-officedocument.spreadsheetml.worksheet+xml">
        <DigestMethod Algorithm="http://www.w3.org/2001/04/xmlenc#sha256"/>
        <DigestValue>x0CdWAs5dPKGWDQG7OlNB5dOu4VeUST988qymKoemNA=</DigestValue>
      </Reference>
      <Reference URI="/xl/worksheets/sheet7.xml?ContentType=application/vnd.openxmlformats-officedocument.spreadsheetml.worksheet+xml">
        <DigestMethod Algorithm="http://www.w3.org/2001/04/xmlenc#sha256"/>
        <DigestValue>SIaBjogxwSNKl67brH6ip52NCMAOJgsPieKPJiIlVBw=</DigestValue>
      </Reference>
      <Reference URI="/xl/worksheets/sheet8.xml?ContentType=application/vnd.openxmlformats-officedocument.spreadsheetml.worksheet+xml">
        <DigestMethod Algorithm="http://www.w3.org/2001/04/xmlenc#sha256"/>
        <DigestValue>m9eGTzP95Ki5phEnZKd+qJ3wNipm1F6kZ3M0I0BntrM=</DigestValue>
      </Reference>
      <Reference URI="/xl/worksheets/sheet9.xml?ContentType=application/vnd.openxmlformats-officedocument.spreadsheetml.worksheet+xml">
        <DigestMethod Algorithm="http://www.w3.org/2001/04/xmlenc#sha256"/>
        <DigestValue>3d+X7vcfg1Znod6WhDZjMGvoArWQHyIUfOcHbiriK8g=</DigestValue>
      </Reference>
    </Manifest>
    <SignatureProperties>
      <SignatureProperty Id="idSignatureTime" Target="#idPackageSignature">
        <mdssi:SignatureTime xmlns:mdssi="http://schemas.openxmlformats.org/package/2006/digital-signature">
          <mdssi:Format>YYYY-MM-DDThh:mm:ssTZD</mdssi:Format>
          <mdssi:Value>2021-11-01T19:04:20Z</mdssi:Value>
        </mdssi:SignatureTime>
      </SignatureProperty>
    </SignatureProperties>
  </Object>
  <Object Id="idOfficeObject">
    <SignatureProperties>
      <SignatureProperty Id="idOfficeV1Details" Target="#idPackageSignature">
        <SignatureInfoV1 xmlns="http://schemas.microsoft.com/office/2006/digsig">
          <SetupID>{22EC4124-784E-4059-8541-CE7286715F76}</SetupID>
          <SignatureText>Agustina Garcia</SignatureText>
          <SignatureImage/>
          <SignatureComments/>
          <WindowsVersion>10.0</WindowsVersion>
          <OfficeVersion>16.0.14527/23</OfficeVersion>
          <ApplicationVersion>16.0.14527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2021-11-01T19:04:20Z</xd:SigningTime>
          <xd:SigningCertificate>
            <xd:Cert>
              <xd:CertDigest>
                <DigestMethod Algorithm="http://www.w3.org/2001/04/xmlenc#sha256"/>
                <DigestValue>i19B8pUg0WdfCxZ/eto3mv6hvtBnPXLGpvS80ZIYZ20=</DigestValue>
              </xd:CertDigest>
              <xd:IssuerSerial>
                <X509IssuerName>C=PY, O=DOCUMENTA S.A., CN=CA-DOCUMENTA S.A., SERIALNUMBER=RUC 80050172-1</X509IssuerName>
                <X509SerialNumber>8344377071317847380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8AgAACBFTUYAAAEA8BsAAKo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AAxAC8AMQAxAC8AMgAwADIAMQAGAAAABgAAAAQAAAAGAAAABgAAAAQAAAAGAAAABgAAAAYAAAAGAAAASwAAAEAAAAAwAAAABQAAACAAAAABAAAAAQAAABAAAAAAAAAAAAAAAAgBAACAAAAAAAAAAAAAAAAI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XAAAARwAAACkAAAAzAAAAb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YAAAASAAAACUAAAAMAAAABAAAAFQAAACoAAAAKgAAADMAAACWAAAARwAAAAEAAABVVY9BhfaOQSoAAAAzAAAADwAAAEwAAAAAAAAAAAAAAAAAAAD//////////2wAAABBAGcAdQBzAHQAaQBuAGEAIABHAGEAcgBjAGkAYQAAAAoAAAAJAAAACQAAAAcAAAAFAAAABAAAAAkAAAAIAAAABAAAAAsAAAAIAAAABgAAAAcAAAAEAAAACAAAAEsAAABAAAAAMAAAAAUAAAAgAAAAAQAAAAEAAAAQAAAAAAAAAAAAAAAIAQAAgAAAAAAAAAAAAAAACAEAAIAAAAAlAAAADAAAAAIAAAAnAAAAGAAAAAUAAAAAAAAA////AAAAAAAlAAAADAAAAAUAAABMAAAAZAAAAAAAAABQAAAABwEAAHwAAAAAAAAAUAAAAAgBAAAtAAAAIQDwAAAAAAAAAAAAAACAPwAAAAAAAAAAAACAPwAAAAAAAAAAAAAAAAAAAAAAAAAAAAAAAAAAAAAAAAAAJQAAAAwAAAAAAACAKAAAAAwAAAAFAAAAJwAAABgAAAAFAAAAAAAAAP///wAAAAAAJQAAAAwAAAAFAAAATAAAAGQAAAAJAAAAUAAAAP4AAABcAAAACQAAAFAAAAD2AAAADQAAACEA8AAAAAAAAAAAAAAAgD8AAAAAAAAAAAAAgD8AAAAAAAAAAAAAAAAAAAAAAAAAAAAAAAAAAAAAAAAAACUAAAAMAAAAAAAAgCgAAAAMAAAABQAAACUAAAAMAAAAAQAAABgAAAAMAAAAAAAAABIAAAAMAAAAAQAAAB4AAAAYAAAACQAAAFAAAAD/AAAAXQAAACUAAAAMAAAAAQAAAFQAAAD0AAAACgAAAFAAAACfAAAAXAAAAAEAAABVVY9BhfaOQQoAAABQAAAAHAAAAEwAAAAAAAAAAAAAAAAAAAD//////////4QAAABNAGEAcgBpAGEAIABBAGcAdQBzAHQAaQBuAGEAIABHAGEAcgBjAGkAYQAgAEEAZwB1AGkAYQByAAoAAAAGAAAABAAAAAMAAAAGAAAAAwAAAAcAAAAHAAAABwAAAAUAAAAEAAAAAwAAAAcAAAAGAAAAAwAAAAgAAAAGAAAABAAAAAUAAAADAAAABgAAAAMAAAAHAAAABwAAAAcAAAADAAAABgAAAAQAAABLAAAAQAAAADAAAAAFAAAAIAAAAAEAAAABAAAAEAAAAAAAAAAAAAAACAEAAIAAAAAAAAAAAAAAAAgBAACAAAAAJQAAAAwAAAACAAAAJwAAABgAAAAFAAAAAAAAAP///wAAAAAAJQAAAAwAAAAFAAAATAAAAGQAAAAJAAAAYAAAAP4AAABsAAAACQAAAGAAAAD2AAAADQAAACEA8AAAAAAAAAAAAAAAgD8AAAAAAAAAAAAAgD8AAAAAAAAAAAAAAAAAAAAAAAAAAAAAAAAAAAAAAAAAACUAAAAMAAAAAAAAgCgAAAAMAAAABQAAACUAAAAMAAAAAQAAABgAAAAMAAAAAAAAABIAAAAMAAAAAQAAAB4AAAAYAAAACQAAAGAAAAD/AAAAbQAAACUAAAAMAAAAAQAAAFQAAAB8AAAACgAAAGAAAAA6AAAAbAAAAAEAAABVVY9BhfaOQQoAAABgAAAACAAAAEwAAAAAAAAAAAAAAAAAAAD//////////1wAAABDAG8AbgB0AGEAZABvAHIABwAAAAcAAAAHAAAABAAAAAYAAAAHAAAABwAAAAQAAABLAAAAQAAAADAAAAAFAAAAIAAAAAEAAAABAAAAEAAAAAAAAAAAAAAACAEAAIAAAAAAAAAAAAAAAAgBAACAAAAAJQAAAAwAAAACAAAAJwAAABgAAAAFAAAAAAAAAP///wAAAAAAJQAAAAwAAAAFAAAATAAAAGQAAAAJAAAAcAAAAP4AAAB8AAAACQAAAHAAAAD2AAAADQAAACEA8AAAAAAAAAAAAAAAgD8AAAAAAAAAAAAAgD8AAAAAAAAAAAAAAAAAAAAAAAAAAAAAAAAAAAAAAAAAACUAAAAMAAAAAAAAgCgAAAAMAAAABQAAACUAAAAMAAAAAQAAABgAAAAMAAAAAAAAABIAAAAMAAAAAQAAABYAAAAMAAAAAAAAAFQAAABEAQAACgAAAHAAAAD9AAAAfAAAAAEAAABVVY9BhfaOQQoAAABwAAAAKQAAAEwAAAAEAAAACQAAAHAAAAD/AAAAfQAAAKAAAABGAGkAcgBtAGEAZABvACAAcABvAHIAOgAgAE0AQQBSAEkAQQAgAEEARwBVAFMAVABJAE4AQQAgAEcAQQBSAEMASQBBACAAQQBHAFUASQBBAFIAAAAGAAAAAwAAAAQAAAAJAAAABgAAAAcAAAAHAAAAAwAAAAcAAAAHAAAABAAAAAMAAAADAAAACgAAAAcAAAAHAAAAAwAAAAcAAAADAAAABwAAAAgAAAAIAAAABgAAAAYAAAADAAAACAAAAAcAAAADAAAACAAAAAcAAAAHAAAABwAAAAMAAAAHAAAAAwAAAAcAAAAIAAAACAAAAAMAAAAHAAAABwAAABYAAAAMAAAAAAAAACUAAAAMAAAAAgAAAA4AAAAUAAAAAAAAABAAAAAUAAAA</Object>
  <Object Id="idInvalidSigLnImg">AQAAAGwAAAAAAAAAAAAAAAcBAAB/AAAAAAAAAAAAAAB6EgAA8AgAACBFTUYAAAEAXCEAALE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VA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GF9o5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GF9o5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GF9o5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GF9o5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qDCko5SxjC7DaaVeTzqK3NAum/Bti4IvYm9U4FXUerg=</DigestValue>
    </Reference>
    <Reference Type="http://www.w3.org/2000/09/xmldsig#Object" URI="#idOfficeObject">
      <DigestMethod Algorithm="http://www.w3.org/2001/04/xmlenc#sha256"/>
      <DigestValue>ufV14/WCljF5cSKQQEro08w0dzqd9VponsY5LHu7Zeg=</DigestValue>
    </Reference>
    <Reference Type="http://uri.etsi.org/01903#SignedProperties" URI="#idSignedProperties">
      <Transforms>
        <Transform Algorithm="http://www.w3.org/TR/2001/REC-xml-c14n-20010315"/>
      </Transforms>
      <DigestMethod Algorithm="http://www.w3.org/2001/04/xmlenc#sha256"/>
      <DigestValue>pbbX9kWcHZ6HywAyYIvvXCr/FgTwZKfRgq8pf6ARYFE=</DigestValue>
    </Reference>
    <Reference Type="http://www.w3.org/2000/09/xmldsig#Object" URI="#idValidSigLnImg">
      <DigestMethod Algorithm="http://www.w3.org/2001/04/xmlenc#sha256"/>
      <DigestValue>FVOpzp7vH+79vbDLljDEUNY7EpTCAQtscjA3NbO0JXo=</DigestValue>
    </Reference>
    <Reference Type="http://www.w3.org/2000/09/xmldsig#Object" URI="#idInvalidSigLnImg">
      <DigestMethod Algorithm="http://www.w3.org/2001/04/xmlenc#sha256"/>
      <DigestValue>3x7kvvhNbhFHVMGh/bh57ofvidl1GaJ6TLN4a8Jcr8A=</DigestValue>
    </Reference>
  </SignedInfo>
  <SignatureValue>ptZ/QGney4HdEWVatEeSVKVuvyZbEGS9LfxFhfX35b2C96b3Vutt0GKCLYh+xCuCPNBxuBcaxcO1
XogIUKNBJsC12llz5FwKeFQ2jb4yeaNhSPmSnORDNPuyQZyFl3e+pMdWKynI4s6OPtZQymNUQguT
huQGQY4XhVaq4ZL6RnOXNFUD1lMQl3So28PoxgDgac98/q+Wwy0aW07pn7jFv21GtnxJutUas2d1
qbHXfzeKwZGxAIQAdUHLSQyDYCPRwA+mtOj+T/1i2cT+pe6gAkzEJYBWGgevEZfaEtxgRnOEI5wr
ruY8tlY1uIl5NUmyQLRYUIUSexHOeqqXgpMX7w==</SignatureValue>
  <KeyInfo>
    <X509Data>
      <X509Certificate>MIIIATCCBemgAwIBAgIIJuI7aX5/vlcwDQYJKoZIhvcNAQELBQAwWzEXMBUGA1UEBRMOUlVDIDgwMDUwMTcyLTExGjAYBgNVBAMTEUNBLURPQ1VNRU5UQSBTLkEuMRcwFQYDVQQKEw5ET0NVTUVOVEEgUy5BLjELMAkGA1UEBhMCUFkwHhcNMjEwNzI4MTQxMjQzWhcNMjMwNzI4MTQyMjQzWjCBoTELMAkGA1UEBhMCUFkxGTAXBgNVBAQMEFRBTEFWRVJBIFNBR1VJRVIxEjAQBgNVBAUTCUNJMTI0NjU3NzESMBAGA1UEKgwJSlVBTiBKT1NFMRcwFQYDVQQKDA5QRVJTT05BIEZJU0lDQTERMA8GA1UECwwIRklSTUEgRjIxIzAhBgNVBAMMGkpVQU4gSk9TRSBUQUxBVkVSQSBTQUdVSUVSMIIBIjANBgkqhkiG9w0BAQEFAAOCAQ8AMIIBCgKCAQEAp38T/ZoEWZZlB5PtEVAm1Y4znjZFh4QsHpP+3EHtMr/e6FWLpjfmJqsceb/aI2XB4hk+9x1EMjgRMBgRzaw91AgxGe9TzlF8SZBpHzm+MGjISOB+h95pAPo5SDkkB6zszpDA/SoyB9E1oWxqP8jMvscZ2CAvI+0LQ5xR5YY+wGH1L2JcsQPGBf5Y2aTtJSOxP0qF33JJmeCWL6G/pY/OaNNq6v4MHcWVZnTqsNqy9Ja1ONz2xqREkrPcChtA6xhj5m6ll3d1I4TbksLvGb9+nXchqUizlfgMnlaVvSHNeNUmS7ud5FelG5A2jSyMbJsxN1GJ4dqJhbrpzVGWN9oKDQIDAQABo4IDgDCCA3wwDAYDVR0TAQH/BAIwADAOBgNVHQ8BAf8EBAMCBeAwKgYDVR0lAQH/BCAwHgYIKwYBBQUHAwEGCCsGAQUFBwMCBggrBgEFBQcDBDAdBgNVHQ4EFgQU3nsZOG5V/AZJjhGwv+6j8HvD8K4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QGA1UdEQQdMBuBGWp1YW4udGFsYXZlcmFAZWRnZS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CBS76E/qCnwxcvz9C+nGV8KuZ7d86V3DyBZCBJmwFU8aer9VTjJFZwwbq/o63CoCCG7yNUu+1T3qbcp0bdhRZK7on8pkV0v8zp/WsxXZbOYsgrzvSgT93xzFRa4L8I0gXSn8xQL0lts0h2I0T6ZKEdxakyWJ3BcxSPCBpk73sbnu4RUIYQGp1dIdy0Y/vlVbTikgAdSvbHLlqzwnO6xL5P9nDWfnTnRIR7oLK9z0cNWOWYg57kH6FZCNfkKLkVzxqbqRgNEpSBZBwLce3m+91LdQ2N/kCgMr7giHV64WXeFY/YMzddrnGjn606ffgK5RMQMBgcfPiEMMUlVo/MTHtvsPVYwhBYaocpkPHSaLTa3eTmEII80aiDtZojdghe8QWZMwCbFbs4VJzzMZq3SqyiCJ2QK+D+ZFEv2d26rh6gLX3iKKc09AVVYU72Rtp9O5nvuRGkzIvLXjP8lTR/F8JXLbtDES4aJJ+uZYk4EeFR5qgPQAOGWhRcZfJzE8AyRSNvKF+kN9niBDP+KeRbCnm+MxHhEMgd0k66hBIe+e9FZlsEYmgEyaMYjL8PYI/OdAFU9dSUoW2vx0xLctKkBfVk0v7bF7iKf1CsagzF5HdprUhH9n7cs4IHc7JkcOtcb2sJ+e289lJjDYMYkW8EybbAu3hJhbj75pBzPHZeaTxp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BWO0oPzgZIOJVY8YAfk+lruqr/DF3jnCq35/xxa8tIg=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6iOBfZu2rf+MSoqfkT1yegyHatr8YW5EzzXQyQ2zIeM=</DigestValue>
      </Reference>
      <Reference URI="/xl/drawings/vmlDrawing1.vml?ContentType=application/vnd.openxmlformats-officedocument.vmlDrawing">
        <DigestMethod Algorithm="http://www.w3.org/2001/04/xmlenc#sha256"/>
        <DigestValue>ltprqF93UxtHo3bFUZL4II+HnJJfWw5seQsKMnnFSGw=</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UrgrZ1Iwg78rHLI1qChdijobKwxUBmiPrgDYYJc4vEo=</DigestValue>
      </Reference>
      <Reference URI="/xl/media/image3.emf?ContentType=image/x-emf">
        <DigestMethod Algorithm="http://www.w3.org/2001/04/xmlenc#sha256"/>
        <DigestValue>mtnCPQHCWKAGTM7Px+uP95lsZQn0jrLMVRgjoN2hQL8=</DigestValue>
      </Reference>
      <Reference URI="/xl/media/image4.emf?ContentType=image/x-emf">
        <DigestMethod Algorithm="http://www.w3.org/2001/04/xmlenc#sha256"/>
        <DigestValue>FL/MzSDL1yz38/+RAJh5uSbPDDsFUDWn4w6kiX6DqK4=</DigestValue>
      </Reference>
      <Reference URI="/xl/media/image5.emf?ContentType=image/x-emf">
        <DigestMethod Algorithm="http://www.w3.org/2001/04/xmlenc#sha256"/>
        <DigestValue>znPowIdB5uA4kGMAxgPIIUkWQDqa3co2XoaMPuYnXxc=</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kXQJQiGzVQzMG7xEfsEYsZhLXWt6LaQSY0xBqph7cYw=</DigestValue>
      </Reference>
      <Reference URI="/xl/printerSettings/printerSettings6.bin?ContentType=application/vnd.openxmlformats-officedocument.spreadsheetml.printerSettings">
        <DigestMethod Algorithm="http://www.w3.org/2001/04/xmlenc#sha256"/>
        <DigestValue>dQty6h4y3OjaBO679MIWuMByZpg6RKGw7ezGcnYUuw0=</DigestValue>
      </Reference>
      <Reference URI="/xl/printerSettings/printerSettings7.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uAMeNjENt7nNo8VicRGpltKOvcgYZ+Ym4j7du5iV2uE=</DigestValue>
      </Reference>
      <Reference URI="/xl/styles.xml?ContentType=application/vnd.openxmlformats-officedocument.spreadsheetml.styles+xml">
        <DigestMethod Algorithm="http://www.w3.org/2001/04/xmlenc#sha256"/>
        <DigestValue>vc5oQkE5KFtF+k5NZYit+mE2k/eXdu4wi5cLMLa40G8=</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bS2oVHK+TYHJnKaaUNUkjOgkLVGjvmpW/NK5zFbjuFo=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nFbvlgSQw/01ioXOvsF5SXe19x7FrGA8c3w5RW2Xgus=</DigestValue>
      </Reference>
      <Reference URI="/xl/worksheets/sheet10.xml?ContentType=application/vnd.openxmlformats-officedocument.spreadsheetml.worksheet+xml">
        <DigestMethod Algorithm="http://www.w3.org/2001/04/xmlenc#sha256"/>
        <DigestValue>jK0RURIMZNVxTy6A6kARCzplxt5745JqVYexFScmZwU=</DigestValue>
      </Reference>
      <Reference URI="/xl/worksheets/sheet11.xml?ContentType=application/vnd.openxmlformats-officedocument.spreadsheetml.worksheet+xml">
        <DigestMethod Algorithm="http://www.w3.org/2001/04/xmlenc#sha256"/>
        <DigestValue>78VEbpSpos934LDSB78jb8gYKX7yjzVjHIX/fMEYohA=</DigestValue>
      </Reference>
      <Reference URI="/xl/worksheets/sheet12.xml?ContentType=application/vnd.openxmlformats-officedocument.spreadsheetml.worksheet+xml">
        <DigestMethod Algorithm="http://www.w3.org/2001/04/xmlenc#sha256"/>
        <DigestValue>jmLZ5o8fJIqLN09vzTH8YOYuqQXuEzYm2nVt1lM2AbY=</DigestValue>
      </Reference>
      <Reference URI="/xl/worksheets/sheet2.xml?ContentType=application/vnd.openxmlformats-officedocument.spreadsheetml.worksheet+xml">
        <DigestMethod Algorithm="http://www.w3.org/2001/04/xmlenc#sha256"/>
        <DigestValue>O8WFvLIFhMjDwIR9I6R61gkscnskKnt0AkpduMrksos=</DigestValue>
      </Reference>
      <Reference URI="/xl/worksheets/sheet3.xml?ContentType=application/vnd.openxmlformats-officedocument.spreadsheetml.worksheet+xml">
        <DigestMethod Algorithm="http://www.w3.org/2001/04/xmlenc#sha256"/>
        <DigestValue>pgqq5unB0V4RjTs6SZ6e2B+4g0vHYTW5Oa8TUGjGPX0=</DigestValue>
      </Reference>
      <Reference URI="/xl/worksheets/sheet4.xml?ContentType=application/vnd.openxmlformats-officedocument.spreadsheetml.worksheet+xml">
        <DigestMethod Algorithm="http://www.w3.org/2001/04/xmlenc#sha256"/>
        <DigestValue>KM4P3s7IJHndtex2S44mC3PulVcyS9MZFsOFtvCfVqQ=</DigestValue>
      </Reference>
      <Reference URI="/xl/worksheets/sheet5.xml?ContentType=application/vnd.openxmlformats-officedocument.spreadsheetml.worksheet+xml">
        <DigestMethod Algorithm="http://www.w3.org/2001/04/xmlenc#sha256"/>
        <DigestValue>KBhIP4OlKmwoTsC+1+mMeAcYaPZ0jRApXOorg/5+q4M=</DigestValue>
      </Reference>
      <Reference URI="/xl/worksheets/sheet6.xml?ContentType=application/vnd.openxmlformats-officedocument.spreadsheetml.worksheet+xml">
        <DigestMethod Algorithm="http://www.w3.org/2001/04/xmlenc#sha256"/>
        <DigestValue>x0CdWAs5dPKGWDQG7OlNB5dOu4VeUST988qymKoemNA=</DigestValue>
      </Reference>
      <Reference URI="/xl/worksheets/sheet7.xml?ContentType=application/vnd.openxmlformats-officedocument.spreadsheetml.worksheet+xml">
        <DigestMethod Algorithm="http://www.w3.org/2001/04/xmlenc#sha256"/>
        <DigestValue>SIaBjogxwSNKl67brH6ip52NCMAOJgsPieKPJiIlVBw=</DigestValue>
      </Reference>
      <Reference URI="/xl/worksheets/sheet8.xml?ContentType=application/vnd.openxmlformats-officedocument.spreadsheetml.worksheet+xml">
        <DigestMethod Algorithm="http://www.w3.org/2001/04/xmlenc#sha256"/>
        <DigestValue>m9eGTzP95Ki5phEnZKd+qJ3wNipm1F6kZ3M0I0BntrM=</DigestValue>
      </Reference>
      <Reference URI="/xl/worksheets/sheet9.xml?ContentType=application/vnd.openxmlformats-officedocument.spreadsheetml.worksheet+xml">
        <DigestMethod Algorithm="http://www.w3.org/2001/04/xmlenc#sha256"/>
        <DigestValue>3d+X7vcfg1Znod6WhDZjMGvoArWQHyIUfOcHbiriK8g=</DigestValue>
      </Reference>
    </Manifest>
    <SignatureProperties>
      <SignatureProperty Id="idSignatureTime" Target="#idPackageSignature">
        <mdssi:SignatureTime xmlns:mdssi="http://schemas.openxmlformats.org/package/2006/digital-signature">
          <mdssi:Format>YYYY-MM-DDThh:mm:ssTZD</mdssi:Format>
          <mdssi:Value>2021-11-02T13:36:45Z</mdssi:Value>
        </mdssi:SignatureTime>
      </SignatureProperty>
    </SignatureProperties>
  </Object>
  <Object Id="idOfficeObject">
    <SignatureProperties>
      <SignatureProperty Id="idOfficeV1Details" Target="#idPackageSignature">
        <SignatureInfoV1 xmlns="http://schemas.microsoft.com/office/2006/digsig">
          <SetupID>{92B86CC5-469E-47E0-9D19-AFEA3CC7EF76}</SetupID>
          <SignatureText>Juan Talavera</SignatureText>
          <SignatureImage/>
          <SignatureComments/>
          <WindowsVersion>10.0</WindowsVersion>
          <OfficeVersion>16.0.14430/23</OfficeVersion>
          <ApplicationVersion>16.0.14430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2021-11-02T13:36:45Z</xd:SigningTime>
          <xd:SigningCertificate>
            <xd:Cert>
              <xd:CertDigest>
                <DigestMethod Algorithm="http://www.w3.org/2001/04/xmlenc#sha256"/>
                <DigestValue>NzyQOkOpnuBS5UnBYfPWfUjFIrVPzgvD1M4bJpKvT1M=</DigestValue>
              </xd:CertDigest>
              <xd:IssuerSerial>
                <X509IssuerName>C=PY, O=DOCUMENTA S.A., CN=CA-DOCUMENTA S.A., SERIALNUMBER=RUC 80050172-1</X509IssuerName>
                <X509SerialNumber>2801867242457775703</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YEAAAAwgAACBFTUYAAAEA6BsAAKo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DuY/H8AAAAgO5j8fwAAfEIfmPx/AAAAACvz/H8AAKHjlpf8fwAAMBYr8/x/AAB8Qh+Y/H8AAJAWAAAAAAAAQAAAwPx/AAAAACvz/H8AAHHmlpf8fwAABAAAAAAAAAAwFivz/H8AAFC7T33nAAAAfEIfmAAAAABIAAAAAAAAAHxCH5j8fwAAoCM7mPx/AADARh+Y/H8AAAEAAAAAAAAA9msfmPx/AAAAACvz/H8AAAAAAAAAAAAAAAAAAA4CAAAAAAAAAAAAAPDbHFoOAgAAu6YM8vx/AAAgvE995wAAALm8T33nAAAAAAAAAAAAAAAAAAAAZHYACAAAAAAlAAAADAAAAAEAAAAYAAAADAAAAAAAAAASAAAADAAAAAEAAAAeAAAAGAAAAMMAAAAEAAAA9wAAABEAAAAlAAAADAAAAAEAAABUAAAAhAAAAMQAAAAEAAAA9QAAABAAAAABAAAAAMCAQe0lgEHEAAAABAAAAAkAAABMAAAAAAAAAAAAAAAAAAAA//////////9gAAAAMQAxAC8AMgAvADIAMAAyADE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QAAAAAAAADY10995wAAAAAAAAAAAAAAiL4v8vx/AAAAAAAAAAAAAAkAAAAAAAAAAAAwQQ4CAADk5ZaX/H8AAAAAAAAAAAAAAAAAAAAAAAD2Wyfd1BAAAFjZT33nAAAAAAAAAAAAAACAhM9oDgIAAPDbHFoOAgAAgNpPfQAAAABAxhxaDgIAAAcAAAAAAAAAAAAAAAAAAAC82U995wAAAPnZT33nAAAAgbcI8vx/AAAAAAAAAAAAAOBPnWYAAAAAAAAAAAAAAAAAAAAAAAAAAPDbHFoOAgAAu6YM8vx/AABg2U995wAAAPnZT33n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QZk595wAAACBFdWsOAgAAIEV1aw4CAACIvi/y/H8AAAAAAAAAAAAAAAAAAAAAAACgYU595wAAAJxsQJj8fwAAAAAAAAAAAAAAAAAAAAAAADbSJt3UEAAAAAAAAAAAAAAAAAAAAAAAAOD///8AAAAA8NscWg4CAADYYk59AAAAAAAAAAAAAAAABgAAAAAAAAAAAAAAAAAAAPxhTn3nAAAAOWJOfecAAACBtwjy/H8AAEBugWsOAgAAAAAAAAAAAABAboFrDgIAAGA9BVoOAgAA8NscWg4CAAC7pgzy/H8AAKBhTn3nAAAAOWJOfecAAAAAAAAAAAAAAAAAAABkdgAIAAAAACUAAAAMAAAAAwAAABgAAAAMAAAAAAAAABIAAAAMAAAAAQAAABYAAAAMAAAACAAAAFQAAABUAAAACgAAACcAAAAeAAAASgAAAAEAAAAAwIBB7SWA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PDljWsOAgAAAAAAAAAAAADwMHlu/H8AAIi+L/L8fwAAAAAAAAAAAAAmNc9t/H8AAFhxUm78fwAAWHFSbvx/AAAAAAAAAAAAAAAAAAAAAAAAltIm3dQQAABQclJu/H8AAAAAAAAOAgAA8P///wAAAADw2xxaDgIAAHhjTn0AAAAAAAAAAAAAAAAJAAAAAAAAAAAAAAAAAAAAnGJOfecAAADZYk595wAAAIG3CPL8fwAAgImBaw4CAAAAAAAAAAAAAICJgWsOAgAAAAAAAP/////w2xxaDgIAALumDPL8fwAAQGJOfecAAADZYk595wAAAAAAAAAAAAAA0GMsa2R2AAgAAAAAJQAAAAwAAAAEAAAAGAAAAAwAAAAAAAAAEgAAAAwAAAABAAAAHgAAABgAAAApAAAAMwAAAIkAAABIAAAAJQAAAAwAAAAEAAAAVAAAAJwAAAAqAAAAMwAAAIcAAABHAAAAAQAAAADAgEHtJYBBKgAAADMAAAANAAAATAAAAAAAAAAAAAAAAAAAAP//////////aAAAAEoAdQBhAG4AIABUAGEAbABhAHYAZQByAGEAAA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ADAgEHtJYBB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ADAgEHtJYBBCgAAAGAAAAAPAAAATAAAAAAAAAAAAAAAAAAAAP//////////bAAAAFMAaQBuAGQAaQBjAG8AIABUAGkAdAB1AGwAYQByAAAA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AMCAQe0lgEEKAAAAcAAAACUAAABMAAAABAAAAAkAAABwAAAA4gAAAH0AAACYAAAAUwBpAGcAbgBlAGQAIABiAHkAOgAgAEoAVQBBAE4AIABKAE8AUwBFACAAVABBAEwAQQBWAEUAUgBBACAAUwBBAEcAVQBJAEUAUgAAAAYAAAADAAAABwAAAAcAAAAGAAAABwAAAAMAAAAHAAAABQAAAAMAAAADAAAABAAAAAgAAAAHAAAACAAAAAMAAAAEAAAACQAAAAYAAAAGAAAAAwAAAAYAAAAHAAAABQAAAAcAAAAHAAAABgAAAAcAAAAHAAAAAwAAAAYAAAAHAAAACAAAAAgAAAADAAAABgAAAAcAAAAWAAAADAAAAAAAAAAlAAAADAAAAAIAAAAOAAAAFAAAAAAAAAAQAAAAFAAAAA==</Object>
  <Object Id="idInvalidSigLnImg">AQAAAGwAAAAAAAAAAAAAAP8AAAB/AAAAAAAAAAAAAAAYEAAAAwgAACBFTUYAAAEAlB8AALA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c8AAAAAcKDQcKDQcJDQ4WMShFrjFU1TJV1gECBAIDBAECBQoRKyZBowsTMQAAAAAAfqbJd6PIeqDCQFZ4JTd0Lk/HMVPSGy5uFiE4GypVJ0KnHjN9AAABXPAAAACcz+7S6ffb7fnC0t1haH0hMm8aLXIuT8ggOIwoRKslP58cK08AAAEAAAAAAMHg9P///////////+bm5k9SXjw/SzBRzTFU0y1NwSAyVzFGXwEBAlzw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kAAAAQAAAAIgAAAAQAAABYAAAADQAAACEA8AAAAAAAAAAAAAAAgD8AAAAAAAAAAAAAgD8AAAAAAAAAAAAAAAAAAAAAAAAAAAAAAAAAAAAAAAAAACUAAAAMAAAAAAAAgCgAAAAMAAAAAQAAAFIAAABwAQAAAQAAAPX///8AAAAAAAAAAAAAAACQAQAAAAAAAQAAAABzAGUAZwBvAGUAIAB1AGkAAAAAAAAAAAAAAAAAAAAAAAAAAAAAAAAAAAAAAAAAAAAAAAAAAAAAAAAAAAAAAAAAAAAAAAAgAAAAAAAAACA7mPx/AAAAIDuY/H8AAHxCH5j8fwAAAAAr8/x/AACh45aX/H8AADAWK/P8fwAAfEIfmPx/AACQFgAAAAAAAEAAAMD8fwAAAAAr8/x/AABx5paX/H8AAAQAAAAAAAAAMBYr8/x/AABQu0995wAAAHxCH5gAAAAASAAAAAAAAAB8Qh+Y/H8AAKAjO5j8fwAAwEYfmPx/AAABAAAAAAAAAPZrH5j8fwAAAAAr8/x/AAAAAAAAAAAAAAAAAAAOAgAAAAAAAAAAAADw2xxaDgIAALumDPL8fwAAILxPfecAAAC5vE995wAAAAAAAAAAAAAAAAAAAGR2AAgAAAAAJQAAAAwAAAABAAAAGAAAAAwAAAD/AAAAEgAAAAwAAAABAAAAHgAAABgAAAAiAAAABAAAAHoAAAARAAAAJQAAAAwAAAABAAAAVAAAALQAAAAjAAAABAAAAHgAAAAQAAAAAQAAAADAgEHtJYBBIwAAAAQAAAARAAAATAAAAAAAAAAAAAAAAAAAAP//////////cAAAAEkAbgB2AGEAbABpAGQAIABzAGkAZwBuAGEAdAB1AHIAZQAAAAMAAAAHAAAABQAAAAYAAAADAAAAAwAAAAcAAAADAAAABQAAAAMAAAAHAAAABwAAAAYAAAAEAAAABwAAAAQAAAAGAAAASwAAAEAAAAAwAAAABQAAACAAAAABAAAAAQAAABAAAAAAAAAAAAAAAAABAACAAAAAAAAAAAAAAAAAAQAAgAAAAFIAAABwAQAAAgAAABAAAAAHAAAAAAAAAAAAAAC8AgAAAAAAAAECAiJTAHkAcwB0AGUAbQAAAAAAAAAAAAAAAAAAAAAAAAAAAAAAAAAAAAAAAAAAAAAAAAAAAAAAAAAAAAAAAAAAAAAAAAAAAAEAAAAAAAAA2NdPfecAAAAAAAAAAAAAAIi+L/L8fwAAAAAAAAAAAAAJAAAAAAAAAAAAMEEOAgAA5OWWl/x/AAAAAAAAAAAAAAAAAAAAAAAA9lsn3dQQAABY2U995wAAAAAAAAAAAAAAgITPaA4CAADw2xxaDgIAAIDaT30AAAAAQMYcWg4CAAAHAAAAAAAAAAAAAAAAAAAAvNlPfecAAAD52U995wAAAIG3CPL8fwAAAAAAAAAAAADgT51mAAAAAAAAAAAAAAAAAAAAAAAAAADw2xxaDgIAALumDPL8fwAAYNlPfecAAAD52U995w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EGZOfecAAAAgRXVrDgIAACBFdWsOAgAAiL4v8vx/AAAAAAAAAAAAAAAAAAAAAAAAoGFOfecAAACcbECY/H8AAAAAAAAAAAAAAAAAAAAAAAA20ibd1BAAAAAAAAAAAAAAAAAAAAAAAADg////AAAAAPDbHFoOAgAA2GJOfQAAAAAAAAAAAAAAAAYAAAAAAAAAAAAAAAAAAAD8YU595wAAADliTn3nAAAAgbcI8vx/AABAboFrDgIAAAAAAAAAAAAAQG6Baw4CAABgPQVaDgIAAPDbHFoOAgAAu6YM8vx/AACgYU595wAAADliTn3nAAAAAAAAAAAAAAAAAAAAZHYACAAAAAAlAAAADAAAAAMAAAAYAAAADAAAAAAAAAASAAAADAAAAAEAAAAWAAAADAAAAAgAAABUAAAAVAAAAAoAAAAnAAAAHgAAAEoAAAABAAAAAMCAQe0lg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IAAAARwAAACkAAAAzAAAAYAAAABUAAAAhAPAAAAAAAAAAAAAAAIA/AAAAAAAAAAAAAIA/AAAAAAAAAAAAAAAAAAAAAAAAAAAAAAAAAAAAAAAAAAAlAAAADAAAAAAAAIAoAAAADAAAAAQAAABSAAAAcAEAAAQAAADw////AAAAAAAAAAAAAAAAkAEAAAAAAAEAAAAAcwBlAGcAbwBlACAAdQBpAAAAAAAAAAAAAAAAAAAAAAAAAAAAAAAAAAAAAAAAAAAAAAAAAAAAAAAAAAAAAAAAAAAAAADw5Y1rDgIAAAAAAAAAAAAA8DB5bvx/AACIvi/y/H8AAAAAAAAAAAAAJjXPbfx/AABYcVJu/H8AAFhxUm78fwAAAAAAAAAAAAAAAAAAAAAAAJbSJt3UEAAAUHJSbvx/AAAAAAAADgIAAPD///8AAAAA8NscWg4CAAB4Y059AAAAAAAAAAAAAAAACQAAAAAAAAAAAAAAAAAAAJxiTn3nAAAA2WJOfecAAACBtwjy/H8AAICJgWsOAgAAAAAAAAAAAACAiYFrDgIAAAAAAAD/////8NscWg4CAAC7pgzy/H8AAEBiTn3nAAAA2WJOfecAAAAAAAAAAAAAANBjLGtkdgAIAAAAACUAAAAMAAAABAAAABgAAAAMAAAAAAAAABIAAAAMAAAAAQAAAB4AAAAYAAAAKQAAADMAAACJAAAASAAAACUAAAAMAAAABAAAAFQAAACcAAAAKgAAADMAAACHAAAARwAAAAEAAAAAwIBB7SWAQSoAAAAzAAAADQAAAEwAAAAAAAAAAAAAAAAAAAD//////////2gAAABKAHUAYQBuACAAVABhAGwAYQB2AGUAcgBhAAAABgAAAAkAAAAIAAAACQAAAAQAAAAIAAAACAAAAAQAAAAIAAAACAAAAAg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oAAAACgAAAFAAAACRAAAAXAAAAAEAAAAAwIBB7SWAQQoAAABQAAAAGgAAAEwAAAAAAAAAAAAAAAAAAAD//////////4AAAABKAHUAYQBuACAASgBvAHMAZQAgAFQAYQBsAGEAdgBlAHIAYQAgAFMAYQBnAHUAaQBlAHIABAAAAAcAAAAGAAAABwAAAAMAAAAEAAAABwAAAAUAAAAGAAAAAwAAAAYAAAAGAAAAAwAAAAYAAAAFAAAABgAAAAQAAAAGAAAAAwAAAAYAAAAGAAAABwAAAAcAAAADAAAABgAAAAQ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AAwIBB7SWAQQoAAABgAAAADwAAAEwAAAAAAAAAAAAAAAAAAAD//////////2wAAABTAGkAbgBkAGkAYwBvACAAVABpAHQAdQBsAGEAcgAAAAYAAAADAAAABwAAAAcAAAADAAAABQAAAAcAAAADAAAABg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wBAAAKAAAAcAAAAOAAAAB8AAAAAQAAAADAgEHtJYBBCgAAAHAAAAAlAAAATAAAAAQAAAAJAAAAcAAAAOIAAAB9AAAAmAAAAFMAaQBnAG4AZQBkACAAYgB5ADoAIABKAFUAQQBOACAASgBPAFMARQAgAFQAQQBMAEEAVgBFAFIAQQAgAFMAQQBHAFUASQBFAFIAAAAGAAAAAwAAAAcAAAAHAAAABgAAAAcAAAADAAAABwAAAAUAAAADAAAAAwAAAAQAAAAIAAAABwAAAAgAAAADAAAABAAAAAkAAAAGAAAABgAAAAMAAAAGAAAABwAAAAUAAAAHAAAABwAAAAYAAAAHAAAABwAAAAMAAAAGAAAABwAAAAgAAAAIAAAAAwAAAAY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NT5rCdnX+H4mqaNmqton4SVBNoXlYdVtok1AkQsJNqo=</DigestValue>
    </Reference>
    <Reference Type="http://www.w3.org/2000/09/xmldsig#Object" URI="#idOfficeObject">
      <DigestMethod Algorithm="http://www.w3.org/2001/04/xmlenc#sha256"/>
      <DigestValue>+XI5EJ0+R45ihQk3LbbnsR0yGxzGv3UjbG65VeYRMs0=</DigestValue>
    </Reference>
    <Reference Type="http://uri.etsi.org/01903#SignedProperties" URI="#idSignedProperties">
      <Transforms>
        <Transform Algorithm="http://www.w3.org/TR/2001/REC-xml-c14n-20010315"/>
      </Transforms>
      <DigestMethod Algorithm="http://www.w3.org/2001/04/xmlenc#sha256"/>
      <DigestValue>BE9lSeB+dSd8q4FEQtJp7fgSlFzzQAe1S4yOhfCoAoc=</DigestValue>
    </Reference>
    <Reference Type="http://www.w3.org/2000/09/xmldsig#Object" URI="#idValidSigLnImg">
      <DigestMethod Algorithm="http://www.w3.org/2001/04/xmlenc#sha256"/>
      <DigestValue>vYe6JlZCLvwhlmoHhXaSVUtCQ5HTwzMjLqJipppJepQ=</DigestValue>
    </Reference>
    <Reference Type="http://www.w3.org/2000/09/xmldsig#Object" URI="#idInvalidSigLnImg">
      <DigestMethod Algorithm="http://www.w3.org/2001/04/xmlenc#sha256"/>
      <DigestValue>gNgKISza6JZd8MH3UAyKpyd1Vrt3ejGpYIk0Heqty98=</DigestValue>
    </Reference>
  </SignedInfo>
  <SignatureValue>DttKmMxMyPHpJZvfrgVH/HWglMrv1T8I/8sRJQpLYMoJXIm0mm7ar2g09MwETSVjWO2+uay13jRq
JPCYjXSq2hxyAg6IQCm6Zob11MnQ/t9aA0ffLfjS+7mQC7gbGJhqJhzkH7y5KzAD/vMYOP737qYx
kjDrmcniRsd/TSS92UU5P53WLYmFOOJOXQZC7PWSkdFQqFHuch1hHADbg0INZ5qI54swDzaQ9k8H
iRqZrnlrqwGb1hZIR4sbAjZY5FQHPxXkLJmzxD2LMoqJT+ob62OvDVDYnrmizsOAsZpoUOljMTam
3KRiDGkXXzz4KVh3rptC6ffTQsM3YqM3wUWHqg==</SignatureValue>
  <KeyInfo>
    <X509Data>
      <X509Certificate>MIIIHTCCBgWgAwIBAgIIQBLFYaXZOhUwDQYJKoZIhvcNAQELBQAwWzEXMBUGA1UEBRMOUlVDIDgwMDUwMTcyLTExGjAYBgNVBAMTEUNBLURPQ1VNRU5UQSBTLkEuMRcwFQYDVQQKEw5ET0NVTUVOVEEgUy5BLjELMAkGA1UEBhMCUFkwHhcNMjEwMzA5MTIyODMwWhcNMjMwMzA5MTIzODMwWjCBvTELMAkGA1UEBhMCUFkxHjAcBgNVBAQMFU9QT1JUTyBMRUlWQSBFU1BJTk9MQTESMBAGA1UEBRMJQ0k3MTczOTkzMRswGQYDVQQqDBJGRURFUklDTyBTRUJBU1RJQU4xFzAVBgNVBAoMDlBFUlNPTkEgRklTSUNBMREwDwYDVQQLDAhGSVJNQSBGMjExMC8GA1UEAwwoRkVERVJJQ08gU0VCQVNUSUFOIE9QT1JUTyBMRUlWQSBFU1BJTk9MQTCCASIwDQYJKoZIhvcNAQEBBQADggEPADCCAQoCggEBANXxourNpqnBK9YFT59B5dcgWZW2RlIqwBhNUc2Im0VoZSg8AQ4F7omaGTIzPY3hArf/N7JneusXPu3foxPTTGWk1hvWf2CHm4D35vrebO1h2YaDD6Hz23tAgqr/+AhpbA4CJ/ieQUWE61Oa4jqdMXiHJOxYAtG7mUx7om2sWssXj/KxWdUUC3ITRPiZnBc1ZjlNjNsW6Z/Sj+RRjzAu+4wxIFtLLVa1f89gOoWVYvyCSeLFZYn/7PyL+/DbKVknT4QhZGShQ2ih7Fczh/4VSkQWlIY5q6mXbN5RAkjnvbO07xYEHEuEhcTmKrHI/eyvyDwHbodYYr8R2oAg+AV+3OECAwEAAaOCA4AwggN8MAwGA1UdEwEB/wQCMAAwDgYDVR0PAQH/BAQDAgXgMCoGA1UdJQEB/wQgMB4GCCsGAQUFBwMBBggrBgEFBQcDAgYIKwYBBQUHAwQwHQYDVR0OBBYEFEs6XtTt3z38s5GbxNOJ5gHo0UB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kBgNVHREEHTAbgRlzZWJhc3RpYW5vcG9ydG9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qTuxm0RUNLqAZD4t3TsnJmK0B+f1/E/C4rwfgyWbGzZSYD5VuZ+bFEuyVIPmuwPxNMxIrvV/ZFUPuCSHIcuJ8tyBMjkssR0CNigmjpxEWYeYNstFR2Qz3kKd6U8aVfmEd1py0uQm9SfhpZ+3bGIWLlS+EdbX1kDnZs17GFGwMA7RRCME1zacDpuFj1RyG8ViiYSG+L8v/kWEcbbryHxIL+CSEPfmOt3hNJkQXGzeTznpzmgf2UI7mKAZq9L5cciTaNDtr+nhLtcfVmrhv0e4uVTprJwteMMJ6576Szd03zX0l3XRDH/+iNAILrnyBfIa793Zgr09oNHBBvH5LQwhQ2dYp5TlCJONRuSlQGMxN6R2S8dWSf2W7+Dz3b6kmR7FBLR0zl3tl+ckEo3ofT3LjqINqmxvi67B8i97Gn2CPnSlyChPuAdLWEEhEnlw4AqSY9oAZfEV4InYzNcVrtJ78oAK/6RvHlRJoIzXr7gQekWm7HFfyH31o+4RLNg1D6dgiycXjvPiAaDqEUd9xcXnaYVajHHDafzoPV8nulzxbtCWbQOc3w+AMeBwhXoNo/A1IYxbZ8IpRFsq3NEQYJnEmuaqVHLxOHOaTgooqmZ71AIIy4HHI1g/Vw/TfPAysNZmJ5bZh2KDuPIm2yWupbDAJg9Ag6Wf83fCsdvjLMAhIS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BWO0oPzgZIOJVY8YAfk+lruqr/DF3jnCq35/xxa8tIg=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6iOBfZu2rf+MSoqfkT1yegyHatr8YW5EzzXQyQ2zIeM=</DigestValue>
      </Reference>
      <Reference URI="/xl/drawings/vmlDrawing1.vml?ContentType=application/vnd.openxmlformats-officedocument.vmlDrawing">
        <DigestMethod Algorithm="http://www.w3.org/2001/04/xmlenc#sha256"/>
        <DigestValue>ltprqF93UxtHo3bFUZL4II+HnJJfWw5seQsKMnnFSGw=</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UrgrZ1Iwg78rHLI1qChdijobKwxUBmiPrgDYYJc4vEo=</DigestValue>
      </Reference>
      <Reference URI="/xl/media/image3.emf?ContentType=image/x-emf">
        <DigestMethod Algorithm="http://www.w3.org/2001/04/xmlenc#sha256"/>
        <DigestValue>mtnCPQHCWKAGTM7Px+uP95lsZQn0jrLMVRgjoN2hQL8=</DigestValue>
      </Reference>
      <Reference URI="/xl/media/image4.emf?ContentType=image/x-emf">
        <DigestMethod Algorithm="http://www.w3.org/2001/04/xmlenc#sha256"/>
        <DigestValue>FL/MzSDL1yz38/+RAJh5uSbPDDsFUDWn4w6kiX6DqK4=</DigestValue>
      </Reference>
      <Reference URI="/xl/media/image5.emf?ContentType=image/x-emf">
        <DigestMethod Algorithm="http://www.w3.org/2001/04/xmlenc#sha256"/>
        <DigestValue>znPowIdB5uA4kGMAxgPIIUkWQDqa3co2XoaMPuYnXxc=</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kXQJQiGzVQzMG7xEfsEYsZhLXWt6LaQSY0xBqph7cYw=</DigestValue>
      </Reference>
      <Reference URI="/xl/printerSettings/printerSettings6.bin?ContentType=application/vnd.openxmlformats-officedocument.spreadsheetml.printerSettings">
        <DigestMethod Algorithm="http://www.w3.org/2001/04/xmlenc#sha256"/>
        <DigestValue>dQty6h4y3OjaBO679MIWuMByZpg6RKGw7ezGcnYUuw0=</DigestValue>
      </Reference>
      <Reference URI="/xl/printerSettings/printerSettings7.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uAMeNjENt7nNo8VicRGpltKOvcgYZ+Ym4j7du5iV2uE=</DigestValue>
      </Reference>
      <Reference URI="/xl/styles.xml?ContentType=application/vnd.openxmlformats-officedocument.spreadsheetml.styles+xml">
        <DigestMethod Algorithm="http://www.w3.org/2001/04/xmlenc#sha256"/>
        <DigestValue>vc5oQkE5KFtF+k5NZYit+mE2k/eXdu4wi5cLMLa40G8=</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bS2oVHK+TYHJnKaaUNUkjOgkLVGjvmpW/NK5zFbjuFo=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nFbvlgSQw/01ioXOvsF5SXe19x7FrGA8c3w5RW2Xgus=</DigestValue>
      </Reference>
      <Reference URI="/xl/worksheets/sheet10.xml?ContentType=application/vnd.openxmlformats-officedocument.spreadsheetml.worksheet+xml">
        <DigestMethod Algorithm="http://www.w3.org/2001/04/xmlenc#sha256"/>
        <DigestValue>jK0RURIMZNVxTy6A6kARCzplxt5745JqVYexFScmZwU=</DigestValue>
      </Reference>
      <Reference URI="/xl/worksheets/sheet11.xml?ContentType=application/vnd.openxmlformats-officedocument.spreadsheetml.worksheet+xml">
        <DigestMethod Algorithm="http://www.w3.org/2001/04/xmlenc#sha256"/>
        <DigestValue>78VEbpSpos934LDSB78jb8gYKX7yjzVjHIX/fMEYohA=</DigestValue>
      </Reference>
      <Reference URI="/xl/worksheets/sheet12.xml?ContentType=application/vnd.openxmlformats-officedocument.spreadsheetml.worksheet+xml">
        <DigestMethod Algorithm="http://www.w3.org/2001/04/xmlenc#sha256"/>
        <DigestValue>jmLZ5o8fJIqLN09vzTH8YOYuqQXuEzYm2nVt1lM2AbY=</DigestValue>
      </Reference>
      <Reference URI="/xl/worksheets/sheet2.xml?ContentType=application/vnd.openxmlformats-officedocument.spreadsheetml.worksheet+xml">
        <DigestMethod Algorithm="http://www.w3.org/2001/04/xmlenc#sha256"/>
        <DigestValue>O8WFvLIFhMjDwIR9I6R61gkscnskKnt0AkpduMrksos=</DigestValue>
      </Reference>
      <Reference URI="/xl/worksheets/sheet3.xml?ContentType=application/vnd.openxmlformats-officedocument.spreadsheetml.worksheet+xml">
        <DigestMethod Algorithm="http://www.w3.org/2001/04/xmlenc#sha256"/>
        <DigestValue>pgqq5unB0V4RjTs6SZ6e2B+4g0vHYTW5Oa8TUGjGPX0=</DigestValue>
      </Reference>
      <Reference URI="/xl/worksheets/sheet4.xml?ContentType=application/vnd.openxmlformats-officedocument.spreadsheetml.worksheet+xml">
        <DigestMethod Algorithm="http://www.w3.org/2001/04/xmlenc#sha256"/>
        <DigestValue>KM4P3s7IJHndtex2S44mC3PulVcyS9MZFsOFtvCfVqQ=</DigestValue>
      </Reference>
      <Reference URI="/xl/worksheets/sheet5.xml?ContentType=application/vnd.openxmlformats-officedocument.spreadsheetml.worksheet+xml">
        <DigestMethod Algorithm="http://www.w3.org/2001/04/xmlenc#sha256"/>
        <DigestValue>KBhIP4OlKmwoTsC+1+mMeAcYaPZ0jRApXOorg/5+q4M=</DigestValue>
      </Reference>
      <Reference URI="/xl/worksheets/sheet6.xml?ContentType=application/vnd.openxmlformats-officedocument.spreadsheetml.worksheet+xml">
        <DigestMethod Algorithm="http://www.w3.org/2001/04/xmlenc#sha256"/>
        <DigestValue>x0CdWAs5dPKGWDQG7OlNB5dOu4VeUST988qymKoemNA=</DigestValue>
      </Reference>
      <Reference URI="/xl/worksheets/sheet7.xml?ContentType=application/vnd.openxmlformats-officedocument.spreadsheetml.worksheet+xml">
        <DigestMethod Algorithm="http://www.w3.org/2001/04/xmlenc#sha256"/>
        <DigestValue>SIaBjogxwSNKl67brH6ip52NCMAOJgsPieKPJiIlVBw=</DigestValue>
      </Reference>
      <Reference URI="/xl/worksheets/sheet8.xml?ContentType=application/vnd.openxmlformats-officedocument.spreadsheetml.worksheet+xml">
        <DigestMethod Algorithm="http://www.w3.org/2001/04/xmlenc#sha256"/>
        <DigestValue>m9eGTzP95Ki5phEnZKd+qJ3wNipm1F6kZ3M0I0BntrM=</DigestValue>
      </Reference>
      <Reference URI="/xl/worksheets/sheet9.xml?ContentType=application/vnd.openxmlformats-officedocument.spreadsheetml.worksheet+xml">
        <DigestMethod Algorithm="http://www.w3.org/2001/04/xmlenc#sha256"/>
        <DigestValue>3d+X7vcfg1Znod6WhDZjMGvoArWQHyIUfOcHbiriK8g=</DigestValue>
      </Reference>
    </Manifest>
    <SignatureProperties>
      <SignatureProperty Id="idSignatureTime" Target="#idPackageSignature">
        <mdssi:SignatureTime xmlns:mdssi="http://schemas.openxmlformats.org/package/2006/digital-signature">
          <mdssi:Format>YYYY-MM-DDThh:mm:ssTZD</mdssi:Format>
          <mdssi:Value>2021-11-02T15:01:49Z</mdssi:Value>
        </mdssi:SignatureTime>
      </SignatureProperty>
    </SignatureProperties>
  </Object>
  <Object Id="idOfficeObject">
    <SignatureProperties>
      <SignatureProperty Id="idOfficeV1Details" Target="#idPackageSignature">
        <SignatureInfoV1 xmlns="http://schemas.microsoft.com/office/2006/digsig">
          <SetupID>{3A0E01FA-5451-4542-AA95-7E4361E4780B}</SetupID>
          <SignatureText>Sebastian Oporto</SignatureText>
          <SignatureImage/>
          <SignatureComments/>
          <WindowsVersion>10.0</WindowsVersion>
          <OfficeVersion>16.0.14527/23</OfficeVersion>
          <ApplicationVersion>16.0.14527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2021-11-02T15:01:49Z</xd:SigningTime>
          <xd:SigningCertificate>
            <xd:Cert>
              <xd:CertDigest>
                <DigestMethod Algorithm="http://www.w3.org/2001/04/xmlenc#sha256"/>
                <DigestValue>JxmNCuDVNNtv/ftOgITGaTx9fxItXnxdWsYO5VwzOh0=</DigestValue>
              </xd:CertDigest>
              <xd:IssuerSerial>
                <X509IssuerName>C=PY, O=DOCUMENTA S.A., CN=CA-DOCUMENTA S.A., SERIALNUMBER=RUC 80050172-1</X509IssuerName>
                <X509SerialNumber>4616969591193156117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sBAAB/AAAAAAAAAAAAAAA9FwAA8AgAACBFTUYAAAEAPBwAAKo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AAyAC8AMQAxAC8AMgAwADIAMQ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Q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jAAAARwAAACkAAAAzAAAAe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kAAAASAAAACUAAAAMAAAABAAAAFQAAACsAAAAKgAAADMAAACiAAAARwAAAAEAAABVVY9BhfaOQSoAAAAzAAAAEAAAAEwAAAAAAAAAAAAAAAAAAAD//////////2wAAABTAGUAYgBhAHMAdABpAGEAbgAgAE8AcABvAHIAdABvAAkAAAAIAAAACQAAAAgAAAAHAAAABQAAAAQAAAAIAAAACQAAAAQAAAAMAAAACQAAAAkAAAAGAAAABQAAAAkAAABLAAAAQAAAADAAAAAFAAAAIAAAAAEAAAABAAAAEAAAAAAAAAAAAAAATAEAAIAAAAAAAAAAAAAAAEwBAACAAAAAJQAAAAwAAAACAAAAJwAAABgAAAAFAAAAAAAAAP///wAAAAAAJQAAAAwAAAAFAAAATAAAAGQAAAAAAAAAUAAAAEsBAAB8AAAAAAAAAFAAAABM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0AAAAAoAAABQAAAAgAAAAFwAAAABAAAAVVWPQYX2jkEKAAAAUAAAABYAAABMAAAAAAAAAAAAAAAAAAAA//////////94AAAAUwBlAGIAYQBzAHQAaQBhAG4AIABPAHAAbwByAHQAbwAgAEwAZQBpAHYAYQAGAAAABgAAAAcAAAAGAAAABQAAAAQAAAADAAAABgAAAAcAAAADAAAACQAAAAcAAAAHAAAABAAAAAQAAAAHAAAAAwAAAAUAAAAGAAAAAwAAAAUAAAAGAAAASwAAAEAAAAAwAAAABQAAACAAAAABAAAAAQAAABAAAAAAAAAAAAAAAEwBAACAAAAAAAAAAAAAAABM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YX2jkEKAAAAYAAAAA4AAABMAAAAAAAAAAAAAAAAAAAA//////////9oAAAAVgBpAGMAZQBwAHIAZQBzAGkAZABlAG4AdABlAAcAAAADAAAABQAAAAYAAAAHAAAABAAAAAYAAAAFAAAAAwAAAAcAAAAGAAAABwAAAAQAAAAGAAAASwAAAEAAAAAwAAAABQAAACAAAAABAAAAAQAAABAAAAAAAAAAAAAAAEwBAACAAAAAAAAAAAAAAABMAQAAgAAAACUAAAAMAAAAAgAAACcAAAAYAAAABQAAAAAAAAD///8AAAAAACUAAAAMAAAABQAAAEwAAABkAAAACQAAAHAAAABCAQAAfAAAAAkAAABwAAAAOgEAAA0AAAAhAPAAAAAAAAAAAAAAAIA/AAAAAAAAAAAAAIA/AAAAAAAAAAAAAAAAAAAAAAAAAAAAAAAAAAAAAAAAAAAlAAAADAAAAAAAAIAoAAAADAAAAAUAAAAlAAAADAAAAAEAAAAYAAAADAAAAAAAAAASAAAADAAAAAEAAAAWAAAADAAAAAAAAABUAAAAjAEAAAoAAABwAAAAQQEAAHwAAAABAAAAVVWPQYX2jkEKAAAAcAAAADUAAABMAAAABAAAAAkAAABwAAAAQwEAAH0AAAC4AAAARgBpAHIAbQBhAGQAbwAgAHAAbwByADoAIABGAEUARABFAFIASQBDAE8AIABTAEUAQgBBAFMAVABJAEEATgAgAE8AUABPAFIAVABPACAATABFAEkAVgBBACAARQBTAFAASQBOAE8ATABBAP//BgAAAAMAAAAEAAAACQAAAAYAAAAHAAAABwAAAAMAAAAHAAAABwAAAAQAAAADAAAAAwAAAAYAAAAGAAAACAAAAAYAAAAHAAAAAwAAAAcAAAAJAAAAAwAAAAYAAAAGAAAABgAAAAcAAAAGAAAABgAAAAMAAAAHAAAACAAAAAMAAAAJAAAABgAAAAkAAAAHAAAABgAAAAkAAAADAAAABQAAAAYAAAADAAAABwAAAAcAAAADAAAABgAAAAYAAAAGAAAAAwAAAAgAAAAJAAAABQAAAAcAAAAWAAAADAAAAAAAAAAlAAAADAAAAAIAAAAOAAAAFAAAAAAAAAAQAAAAFAAAAA==</Object>
  <Object Id="idInvalidSigLnImg">AQAAAGwAAAAAAAAAAAAAAEsBAAB/AAAAAAAAAAAAAAA9FwAA8AgAACBFTUYAAAEAqCEAALE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TAEAAIAAAAAAAAAAAAAAAEw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KMAAABHAAAAKQAAADMAAAB7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KQAAABIAAAAJQAAAAwAAAAEAAAAVAAAAKwAAAAqAAAAMwAAAKIAAABHAAAAAQAAAFVVj0GF9o5BKgAAADMAAAAQAAAATAAAAAAAAAAAAAAAAAAAAP//////////bAAAAFMAZQBiAGEAcwB0AGkAYQBuACAATwBwAG8AcgB0AG8ACQAAAAgAAAAJAAAACAAAAAcAAAAFAAAABAAAAAgAAAAJAAAABAAAAAwAAAAJAAAACQAAAAYAAAAFAAAACQ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QAAAACgAAAFAAAACAAAAAXAAAAAEAAABVVY9BhfaOQQoAAABQAAAAFgAAAEwAAAAAAAAAAAAAAAAAAAD//////////3gAAABTAGUAYgBhAHMAdABpAGEAbgAgAE8AcABvAHIAdABvACAATABlAGkAdgBhAAYAAAAGAAAABwAAAAYAAAAFAAAABAAAAAMAAAAGAAAABwAAAAMAAAAJAAAABwAAAAcAAAAEAAAABAAAAAcAAAADAAAABQAAAAYAAAADAAAABQAAAAYAAABLAAAAQAAAADAAAAAFAAAAIAAAAAEAAAABAAAAEAAAAAAAAAAAAAAATAEAAIAAAAAAAAAAAAAAAEw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CgAAAACgAAAGAAAABVAAAAbAAAAAEAAABVVY9BhfaOQQoAAABgAAAADgAAAEwAAAAAAAAAAAAAAAAAAAD//////////2gAAABWAGkAYwBlAHAAcgBlAHMAaQBkAGUAbgB0AGUABwAAAAMAAAAFAAAABgAAAAcAAAAEAAAABgAAAAUAAAADAAAABwAAAAYAAAAHAAAABAAAAAYAAABLAAAAQAAAADAAAAAFAAAAIAAAAAEAAAABAAAAEAAAAAAAAAAAAAAATAEAAIAAAAAAAAAAAAAAAEwBAACAAAAAJQAAAAwAAAACAAAAJwAAABgAAAAFAAAAAAAAAP///wAAAAAAJQAAAAwAAAAFAAAATAAAAGQAAAAJAAAAcAAAAEIBAAB8AAAACQAAAHAAAAA6AQAADQAAACEA8AAAAAAAAAAAAAAAgD8AAAAAAAAAAAAAgD8AAAAAAAAAAAAAAAAAAAAAAAAAAAAAAAAAAAAAAAAAACUAAAAMAAAAAAAAgCgAAAAMAAAABQAAACUAAAAMAAAAAQAAABgAAAAMAAAAAAAAABIAAAAMAAAAAQAAABYAAAAMAAAAAAAAAFQAAACMAQAACgAAAHAAAABBAQAAfAAAAAEAAABVVY9BhfaOQQoAAABwAAAANQAAAEwAAAAEAAAACQAAAHAAAABDAQAAfQAAALgAAABGAGkAcgBtAGEAZABvACAAcABvAHIAOgAgAEYARQBEAEUAUgBJAEMATwAgAFMARQBCAEEAUwBUAEkAQQBOACAATwBQAE8AUgBUAE8AIABMAEUASQBWAEEAIABFAFMAUABJAE4ATwBMAEEAAAAGAAAAAwAAAAQAAAAJAAAABgAAAAcAAAAHAAAAAwAAAAcAAAAHAAAABAAAAAMAAAADAAAABgAAAAYAAAAIAAAABgAAAAcAAAADAAAABwAAAAkAAAADAAAABgAAAAYAAAAGAAAABwAAAAYAAAAGAAAAAwAAAAcAAAAIAAAAAwAAAAkAAAAGAAAACQAAAAcAAAAGAAAACQAAAAMAAAAFAAAABgAAAAMAAAAHAAAABwAAAAMAAAAGAAAABgAAAAYAAAADAAAACAAAAAkAAAAFAAAAB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RiIZQotmlyTua3zHsc0DZpbVD6weMQ72ax2oVXyc1PU=</DigestValue>
    </Reference>
    <Reference Type="http://www.w3.org/2000/09/xmldsig#Object" URI="#idOfficeObject">
      <DigestMethod Algorithm="http://www.w3.org/2001/04/xmlenc#sha256"/>
      <DigestValue>h6YYMK6gPYi9pHxZi6YX9tljxRWn+eMm7mNPlIrz4kU=</DigestValue>
    </Reference>
    <Reference Type="http://uri.etsi.org/01903#SignedProperties" URI="#idSignedProperties">
      <Transforms>
        <Transform Algorithm="http://www.w3.org/TR/2001/REC-xml-c14n-20010315"/>
      </Transforms>
      <DigestMethod Algorithm="http://www.w3.org/2001/04/xmlenc#sha256"/>
      <DigestValue>e62arufAaMAoLv704omEUrh+IHoVOw47ZzFgmIk6Pic=</DigestValue>
    </Reference>
    <Reference Type="http://www.w3.org/2000/09/xmldsig#Object" URI="#idValidSigLnImg">
      <DigestMethod Algorithm="http://www.w3.org/2001/04/xmlenc#sha256"/>
      <DigestValue>3HlZcC8hZ6dNaHXQGhaqIcxx+xjwCERsAF6D4vXyNp0=</DigestValue>
    </Reference>
    <Reference Type="http://www.w3.org/2000/09/xmldsig#Object" URI="#idInvalidSigLnImg">
      <DigestMethod Algorithm="http://www.w3.org/2001/04/xmlenc#sha256"/>
      <DigestValue>xANAv4EwR8CRca9Peib5byXiJN+1XzWyi97pa77ULAg=</DigestValue>
    </Reference>
  </SignedInfo>
  <SignatureValue>JhQ4pT5kFvloY1D139aoQckkWFpQl9MpqMFwIX3+7NUVvq205mhgiOrQSPi/VBKt/dxIokXKw6QD
JghhDfGUMszsYb8u5gQQTMilIy9V3ywcSOsllr8uJfLnScxx7yigK3w8DLjwlS6EWrN5JSiFf75/
5XcdQfK+nHefQVyvPnvSgRljbxeX7xocD39b5EqD/nxDw5rp7rnrQ3ek+uUBCzlOTr8Vk+HbR1EM
p6xdhoun2XVh8yqbA6GQqCFAvryt3xGq7ghMD6R6X1wQVzfd2JoSXj5ZF7VgANFYSButcLc0eyym
MZmsX1QBcqIIf2XucFSCTuUZlrY/3RHt6HLT2Q==</SignatureValue>
  <KeyInfo>
    <X509Data>
      <X509Certificate>MIIH+DCCBeCgAwIBAgIIKeRycyJGe9EwDQYJKoZIhvcNAQELBQAwWzEXMBUGA1UEBRMOUlVDIDgwMDUwMTcyLTExGjAYBgNVBAMTEUNBLURPQ1VNRU5UQSBTLkEuMRcwFQYDVQQKEw5ET0NVTUVOVEEgUy5BLjELMAkGA1UEBhMCUFkwHhcNMjEwNTExMTk0MDAxWhcNMjMwNTExMTk1MDAxWjCBmTELMAkGA1UEBhMCUFkxFjAUBgNVBAQMDUNBTExJWk8gUEVDQ0kxEjAQBgNVBAUTCUNJMjAzNDY2MTERMA8GA1UEKgwIRkVERVJJQ08xFzAVBgNVBAoMDlBFUlNPTkEgRklTSUNBMREwDwYDVQQLDAhGSVJNQSBGMjEfMB0GA1UEAwwWRkVERVJJQ08gQ0FMTElaTyBQRUNDSTCCASIwDQYJKoZIhvcNAQEBBQADggEPADCCAQoCggEBAJ4tUBGNILrFPSO6CLh3AFHdgP3/9vHeJu24loazdWcdaHTpFMmUf795ZY8/rWRBtedFfxCvLALKNeK19or6fpx+vh9RW6bu7PNE2TXuQm8GHx5/smtmP8Er/nvY67eXr+Goo0j1cv/5kueF1DbipfTJ2M8MrKtAqERMxrHe/oRY+u7pWOxul73sX3Qm8yJEBDes9ZKio3dCK5EWlK5B4KIR6IYcUuaUDIOaGKHAc6uiLTth7dQ4SRfUhH8j/nBJyl0HnP/0uEj7hc7QlE/p82yrdxYEotAlg2OxRC9ll8RAP4O30w+QLCA/xAzU4wOmNNQB5FlCmPcHSNZg//pdNXcCAwEAAaOCA38wggN7MAwGA1UdEwEB/wQCMAAwDgYDVR0PAQH/BAQDAgXgMCoGA1UdJQEB/wQgMB4GCCsGAQUFBwMBBggrBgEFBQcDAgYIKwYBBQUHAwQwHQYDVR0OBBYEFFXhXTUBEQT1W0yZsI3MPZi3o3au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mY2FsbGl6b0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qjSH3Qu4z2KaTSb3dZiRQfPTNUnBq0bYENnsiTLyFgvMIeGE4+ahH58zqmt09yy8x6SUYcWFMIyjp3TqIeX4MRrhDgwgtFKtfzTfN7pUUhNoJ6j30xev0gSwPpKRMKlN/lCVc1KO7S8nZocYXY80HoGi/oIpxaOBnzc8M6IQ1k6SY1oeetgs0nGKb9UQDKQW+ilVZQH55SnP1BQy1o7IigKjCGBm1WxmKuecNHtxNxdVOQdeYRF93ST50XtqNCyWANDfNhB1B5wqT0R+P+NBO6RdVAkX4526k9HUTsYkw+lwautbE2SOZ4tQydZtQ07jMKxvDesi1dsh1A0v9uT8Fv1Nt+OAvZ9g2bVMopc2ibIuAfmDuhuTwzAQH6suhl0A2jW5XhZanZf3eaTqXSXbg96YYcZxUKXqIi+RZ0+PPnsPFqGbZ4vOj/eEDzdG6MzNAo4bYv8FFdwBIFqAMkNWZH4gwcJxG9HNmMfcAznDOGb4KExCihBYE47ck5JRNi4PZQzR5GLejY5kXIOc9BXWg+83ORh1N6Y1Wnu+QGDKwAmBZnO6lF1yUQ6h3YDQTgh4qnnoNiznL7SBP6MF9mf5DJGNwxbkra0S8g1GmR9N0mb8OrGNvufbCisMUgbGau0Zg7Vo+BsOnHacfrnFE2DMy8zO+2USmgdCFoTzx7Ntj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BWO0oPzgZIOJVY8YAfk+lruqr/DF3jnCq35/xxa8tIg=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6iOBfZu2rf+MSoqfkT1yegyHatr8YW5EzzXQyQ2zIeM=</DigestValue>
      </Reference>
      <Reference URI="/xl/drawings/vmlDrawing1.vml?ContentType=application/vnd.openxmlformats-officedocument.vmlDrawing">
        <DigestMethod Algorithm="http://www.w3.org/2001/04/xmlenc#sha256"/>
        <DigestValue>ltprqF93UxtHo3bFUZL4II+HnJJfWw5seQsKMnnFSGw=</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UrgrZ1Iwg78rHLI1qChdijobKwxUBmiPrgDYYJc4vEo=</DigestValue>
      </Reference>
      <Reference URI="/xl/media/image3.emf?ContentType=image/x-emf">
        <DigestMethod Algorithm="http://www.w3.org/2001/04/xmlenc#sha256"/>
        <DigestValue>mtnCPQHCWKAGTM7Px+uP95lsZQn0jrLMVRgjoN2hQL8=</DigestValue>
      </Reference>
      <Reference URI="/xl/media/image4.emf?ContentType=image/x-emf">
        <DigestMethod Algorithm="http://www.w3.org/2001/04/xmlenc#sha256"/>
        <DigestValue>FL/MzSDL1yz38/+RAJh5uSbPDDsFUDWn4w6kiX6DqK4=</DigestValue>
      </Reference>
      <Reference URI="/xl/media/image5.emf?ContentType=image/x-emf">
        <DigestMethod Algorithm="http://www.w3.org/2001/04/xmlenc#sha256"/>
        <DigestValue>znPowIdB5uA4kGMAxgPIIUkWQDqa3co2XoaMPuYnXxc=</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kXQJQiGzVQzMG7xEfsEYsZhLXWt6LaQSY0xBqph7cYw=</DigestValue>
      </Reference>
      <Reference URI="/xl/printerSettings/printerSettings6.bin?ContentType=application/vnd.openxmlformats-officedocument.spreadsheetml.printerSettings">
        <DigestMethod Algorithm="http://www.w3.org/2001/04/xmlenc#sha256"/>
        <DigestValue>dQty6h4y3OjaBO679MIWuMByZpg6RKGw7ezGcnYUuw0=</DigestValue>
      </Reference>
      <Reference URI="/xl/printerSettings/printerSettings7.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uAMeNjENt7nNo8VicRGpltKOvcgYZ+Ym4j7du5iV2uE=</DigestValue>
      </Reference>
      <Reference URI="/xl/styles.xml?ContentType=application/vnd.openxmlformats-officedocument.spreadsheetml.styles+xml">
        <DigestMethod Algorithm="http://www.w3.org/2001/04/xmlenc#sha256"/>
        <DigestValue>vc5oQkE5KFtF+k5NZYit+mE2k/eXdu4wi5cLMLa40G8=</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bS2oVHK+TYHJnKaaUNUkjOgkLVGjvmpW/NK5zFbjuFo=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nFbvlgSQw/01ioXOvsF5SXe19x7FrGA8c3w5RW2Xgus=</DigestValue>
      </Reference>
      <Reference URI="/xl/worksheets/sheet10.xml?ContentType=application/vnd.openxmlformats-officedocument.spreadsheetml.worksheet+xml">
        <DigestMethod Algorithm="http://www.w3.org/2001/04/xmlenc#sha256"/>
        <DigestValue>jK0RURIMZNVxTy6A6kARCzplxt5745JqVYexFScmZwU=</DigestValue>
      </Reference>
      <Reference URI="/xl/worksheets/sheet11.xml?ContentType=application/vnd.openxmlformats-officedocument.spreadsheetml.worksheet+xml">
        <DigestMethod Algorithm="http://www.w3.org/2001/04/xmlenc#sha256"/>
        <DigestValue>78VEbpSpos934LDSB78jb8gYKX7yjzVjHIX/fMEYohA=</DigestValue>
      </Reference>
      <Reference URI="/xl/worksheets/sheet12.xml?ContentType=application/vnd.openxmlformats-officedocument.spreadsheetml.worksheet+xml">
        <DigestMethod Algorithm="http://www.w3.org/2001/04/xmlenc#sha256"/>
        <DigestValue>jmLZ5o8fJIqLN09vzTH8YOYuqQXuEzYm2nVt1lM2AbY=</DigestValue>
      </Reference>
      <Reference URI="/xl/worksheets/sheet2.xml?ContentType=application/vnd.openxmlformats-officedocument.spreadsheetml.worksheet+xml">
        <DigestMethod Algorithm="http://www.w3.org/2001/04/xmlenc#sha256"/>
        <DigestValue>O8WFvLIFhMjDwIR9I6R61gkscnskKnt0AkpduMrksos=</DigestValue>
      </Reference>
      <Reference URI="/xl/worksheets/sheet3.xml?ContentType=application/vnd.openxmlformats-officedocument.spreadsheetml.worksheet+xml">
        <DigestMethod Algorithm="http://www.w3.org/2001/04/xmlenc#sha256"/>
        <DigestValue>pgqq5unB0V4RjTs6SZ6e2B+4g0vHYTW5Oa8TUGjGPX0=</DigestValue>
      </Reference>
      <Reference URI="/xl/worksheets/sheet4.xml?ContentType=application/vnd.openxmlformats-officedocument.spreadsheetml.worksheet+xml">
        <DigestMethod Algorithm="http://www.w3.org/2001/04/xmlenc#sha256"/>
        <DigestValue>KM4P3s7IJHndtex2S44mC3PulVcyS9MZFsOFtvCfVqQ=</DigestValue>
      </Reference>
      <Reference URI="/xl/worksheets/sheet5.xml?ContentType=application/vnd.openxmlformats-officedocument.spreadsheetml.worksheet+xml">
        <DigestMethod Algorithm="http://www.w3.org/2001/04/xmlenc#sha256"/>
        <DigestValue>KBhIP4OlKmwoTsC+1+mMeAcYaPZ0jRApXOorg/5+q4M=</DigestValue>
      </Reference>
      <Reference URI="/xl/worksheets/sheet6.xml?ContentType=application/vnd.openxmlformats-officedocument.spreadsheetml.worksheet+xml">
        <DigestMethod Algorithm="http://www.w3.org/2001/04/xmlenc#sha256"/>
        <DigestValue>x0CdWAs5dPKGWDQG7OlNB5dOu4VeUST988qymKoemNA=</DigestValue>
      </Reference>
      <Reference URI="/xl/worksheets/sheet7.xml?ContentType=application/vnd.openxmlformats-officedocument.spreadsheetml.worksheet+xml">
        <DigestMethod Algorithm="http://www.w3.org/2001/04/xmlenc#sha256"/>
        <DigestValue>SIaBjogxwSNKl67brH6ip52NCMAOJgsPieKPJiIlVBw=</DigestValue>
      </Reference>
      <Reference URI="/xl/worksheets/sheet8.xml?ContentType=application/vnd.openxmlformats-officedocument.spreadsheetml.worksheet+xml">
        <DigestMethod Algorithm="http://www.w3.org/2001/04/xmlenc#sha256"/>
        <DigestValue>m9eGTzP95Ki5phEnZKd+qJ3wNipm1F6kZ3M0I0BntrM=</DigestValue>
      </Reference>
      <Reference URI="/xl/worksheets/sheet9.xml?ContentType=application/vnd.openxmlformats-officedocument.spreadsheetml.worksheet+xml">
        <DigestMethod Algorithm="http://www.w3.org/2001/04/xmlenc#sha256"/>
        <DigestValue>3d+X7vcfg1Znod6WhDZjMGvoArWQHyIUfOcHbiriK8g=</DigestValue>
      </Reference>
    </Manifest>
    <SignatureProperties>
      <SignatureProperty Id="idSignatureTime" Target="#idPackageSignature">
        <mdssi:SignatureTime xmlns:mdssi="http://schemas.openxmlformats.org/package/2006/digital-signature">
          <mdssi:Format>YYYY-MM-DDThh:mm:ssTZD</mdssi:Format>
          <mdssi:Value>2021-11-02T16:15:03Z</mdssi:Value>
        </mdssi:SignatureTime>
      </SignatureProperty>
    </SignatureProperties>
  </Object>
  <Object Id="idOfficeObject">
    <SignatureProperties>
      <SignatureProperty Id="idOfficeV1Details" Target="#idPackageSignature">
        <SignatureInfoV1 xmlns="http://schemas.microsoft.com/office/2006/digsig">
          <SetupID>{6E9E9175-6233-406C-8B84-09F6E37ABFEB}</SetupID>
          <SignatureText>Federico CALLIZO PECCI</SignatureText>
          <SignatureImage/>
          <SignatureComments/>
          <WindowsVersion>10.0</WindowsVersion>
          <OfficeVersion>16.0.14527/23</OfficeVersion>
          <ApplicationVersion>16.0.14527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2021-11-02T16:15:03Z</xd:SigningTime>
          <xd:SigningCertificate>
            <xd:Cert>
              <xd:CertDigest>
                <DigestMethod Algorithm="http://www.w3.org/2001/04/xmlenc#sha256"/>
                <DigestValue>PNNhDNJ2Ba7orIBHSvGmM1FHnxq7pQRtVml3TwqbO38=</DigestValue>
              </xd:CertDigest>
              <xd:IssuerSerial>
                <X509IssuerName>C=PY, O=DOCUMENTA S.A., CN=CA-DOCUMENTA S.A., SERIALNUMBER=RUC 80050172-1</X509IssuerName>
                <X509SerialNumber>3018663489066925009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8AgAACBFTUYAAAEAABwAAKo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AAyAC8AMQAxAC8AMgAwADIAMQ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TAAAARwAAACkAAAAzAAAAq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UAAAASAAAACUAAAAMAAAABAAAAFQAAADQAAAAKgAAADMAAADSAAAARwAAAAEAAABVVY9BhfaOQSoAAAAzAAAAFgAAAEwAAAAAAAAAAAAAAAAAAAD//////////3gAAABGAGUAZABlAHIAaQBjAG8AIABDAEEATABMAEkAWgBPACAAUABFAEMAQwBJAAgAAAAIAAAACQAAAAgAAAAGAAAABAAAAAcAAAAJAAAABAAAAAoAAAAKAAAACAAAAAgAAAAEAAAACQAAAAwAAAAEAAAACQAAAAgAAAAKAAAACg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dgAAAFwAAAABAAAAVVWPQYX2jkEKAAAAUAAAABYAAABMAAAAAAAAAAAAAAAAAAAA//////////94AAAARgBlAGQAZQByAGkAYwBvACAAQwBhAGwAbABpAHoAbwAgAFAAZQBjAGMAaQAGAAAABgAAAAcAAAAGAAAABAAAAAMAAAAFAAAABwAAAAMAAAAHAAAABgAAAAMAAAADAAAAAwAAAAUAAAAHAAAAAwAAAAYAAAAGAAAABQAAAAU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YX2jkEKAAAAYAAAABAAAABMAAAAAAAAAAAAAAAAAAAA//////////9sAAAARABpAHIAZQBjAHQAbwByACAAVABJAHQAdQBsAGEAcgAIAAAAAwAAAAQAAAAGAAAABQAAAAQAAAAHAAAABAAAAAMAAAAGAAAAAwAAAAQAAAAHAAAAAwAAAAYAAAAEAAAASwAAAEAAAAAwAAAABQAAACAAAAABAAAAAQAAABAAAAAAAAAAAAAAAAABAACAAAAAAAAAAAAAAAAAAQAAgAAAACUAAAAMAAAAAgAAACcAAAAYAAAABQAAAAAAAAD///8AAAAAACUAAAAMAAAABQAAAEwAAABkAAAACQAAAHAAAADQAAAAfAAAAAkAAABwAAAAyAAAAA0AAAAhAPAAAAAAAAAAAAAAAIA/AAAAAAAAAAAAAIA/AAAAAAAAAAAAAAAAAAAAAAAAAAAAAAAAAAAAAAAAAAAlAAAADAAAAAAAAIAoAAAADAAAAAUAAAAlAAAADAAAAAEAAAAYAAAADAAAAAAAAAASAAAADAAAAAEAAAAWAAAADAAAAAAAAABUAAAAIAEAAAoAAABwAAAAzwAAAHwAAAABAAAAVVWPQYX2jkEKAAAAcAAAACMAAABMAAAABAAAAAkAAABwAAAA0QAAAH0AAACUAAAARgBpAHIAbQBhAGQAbwAgAHAAbwByADoAIABGAEUARABFAFIASQBDAE8AIABDAEEATABMAEkAWgBPACAAUABFAEMAQwBJAAAABgAAAAMAAAAEAAAACQAAAAYAAAAHAAAABwAAAAMAAAAHAAAABwAAAAQAAAADAAAAAwAAAAYAAAAGAAAACAAAAAYAAAAHAAAAAwAAAAcAAAAJAAAAAwAAAAcAAAAHAAAABQAAAAUAAAADAAAABgAAAAkAAAADAAAABgAAAAYAAAAHAAAABwAAAAMAAAAWAAAADAAAAAAAAAAlAAAADAAAAAIAAAAOAAAAFAAAAAAAAAAQAAAAFAAAAA==</Object>
  <Object Id="idInvalidSigLnImg">AQAAAGwAAAAAAAAAAAAAAP8AAAB/AAAAAAAAAAAAAADrEQAA8AgAACBFTUYAAAEAbCEAALE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GF9o5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hfaO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sAAAACgAAAGAAAABWAAAAbAAAAAEAAABVVY9BhfaOQQoAAABgAAAAEAAAAEwAAAAAAAAAAAAAAAAAAAD//////////2wAAABEAGkAcgBlAGMAdABvAHIAIABUAEkAdAB1AGwAYQByAAgAAAADAAAABAAAAAYAAAAFAAAABAAAAAcAAAAEAAAAAwAAAAYAAAADAAAABAAAAAcAAAADAAAABgAAAAQ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hfaO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2</vt:i4>
      </vt:variant>
    </vt:vector>
  </HeadingPairs>
  <TitlesOfParts>
    <vt:vector size="14" baseType="lpstr">
      <vt:lpstr>indice</vt:lpstr>
      <vt:lpstr>1</vt:lpstr>
      <vt:lpstr>2</vt:lpstr>
      <vt:lpstr>3</vt:lpstr>
      <vt:lpstr>4</vt:lpstr>
      <vt:lpstr>5</vt:lpstr>
      <vt:lpstr>6</vt:lpstr>
      <vt:lpstr>7</vt:lpstr>
      <vt:lpstr>8</vt:lpstr>
      <vt:lpstr>9</vt:lpstr>
      <vt:lpstr>10</vt:lpstr>
      <vt:lpstr>11</vt:lpstr>
      <vt:lpstr>'10'!_Hlk486413223</vt:lpstr>
      <vt:lpstr>'10'!_Hlk492023274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cp:lastPrinted>2019-08-27T18:48:00Z</cp:lastPrinted>
  <dcterms:created xsi:type="dcterms:W3CDTF">2015-06-05T18:19:34Z</dcterms:created>
  <dcterms:modified xsi:type="dcterms:W3CDTF">2021-10-25T14:01:19Z</dcterms:modified>
</cp:coreProperties>
</file>