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Pablo.Roa\Desktop\ESTADOS FINANCIEROS A SETEMBRE 2020 FIRMA DIGITAL\"/>
    </mc:Choice>
  </mc:AlternateContent>
  <xr:revisionPtr revIDLastSave="0" documentId="13_ncr:201_{F863AAA5-0223-4BE2-B54D-84EEA2248013}" xr6:coauthVersionLast="45" xr6:coauthVersionMax="45" xr10:uidLastSave="{00000000-0000-0000-0000-000000000000}"/>
  <bookViews>
    <workbookView xWindow="-120" yWindow="-120" windowWidth="29040" windowHeight="15840" tabRatio="713" xr2:uid="{00000000-000D-0000-FFFF-FFFF00000000}"/>
  </bookViews>
  <sheets>
    <sheet name="indice" sheetId="9" r:id="rId1"/>
    <sheet name="1" sheetId="1" r:id="rId2"/>
    <sheet name="2" sheetId="2" r:id="rId3"/>
    <sheet name="3" sheetId="3" r:id="rId4"/>
    <sheet name="4" sheetId="4" r:id="rId5"/>
    <sheet name="5" sheetId="5" r:id="rId6"/>
    <sheet name="6" sheetId="6" r:id="rId7"/>
    <sheet name="7" sheetId="7" r:id="rId8"/>
    <sheet name="8" sheetId="8" r:id="rId9"/>
    <sheet name="9" sheetId="12" r:id="rId10"/>
    <sheet name="10" sheetId="10" r:id="rId11"/>
    <sheet name="11" sheetId="11" r:id="rId12"/>
  </sheets>
  <definedNames>
    <definedName name="_Hlk486413223" localSheetId="10">'10'!$A$6</definedName>
    <definedName name="_Hlk492023274" localSheetId="10">'10'!$A$62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4" l="1"/>
  <c r="C21" i="8" l="1"/>
  <c r="C15" i="8"/>
  <c r="C13" i="8"/>
  <c r="C11" i="7"/>
  <c r="C14" i="7" s="1"/>
  <c r="C10" i="7"/>
  <c r="E6" i="7"/>
  <c r="E7" i="7"/>
  <c r="B4" i="6"/>
  <c r="C4" i="3"/>
  <c r="C18" i="6"/>
  <c r="C17" i="6"/>
  <c r="C15" i="6"/>
  <c r="C12" i="6"/>
  <c r="C11" i="6"/>
  <c r="C29" i="5"/>
  <c r="C21" i="5"/>
  <c r="C14" i="5"/>
  <c r="C10" i="5"/>
  <c r="C9" i="5"/>
  <c r="B4" i="5"/>
  <c r="B4" i="4"/>
  <c r="B4" i="1" l="1"/>
  <c r="E6" i="2"/>
  <c r="C22" i="8" l="1"/>
  <c r="C16" i="8"/>
  <c r="C23" i="8" l="1"/>
  <c r="C148" i="10"/>
  <c r="B148" i="10"/>
  <c r="C14" i="8" l="1"/>
  <c r="C139" i="10" l="1"/>
  <c r="C113" i="10"/>
  <c r="B113" i="10"/>
  <c r="E71" i="10"/>
  <c r="E70" i="10"/>
  <c r="E69" i="10"/>
  <c r="E53" i="10"/>
  <c r="E52" i="10"/>
  <c r="E13" i="7"/>
  <c r="E12" i="2"/>
  <c r="E5" i="1"/>
  <c r="C5" i="1"/>
  <c r="C10" i="9"/>
  <c r="E17" i="1"/>
  <c r="E23" i="1"/>
  <c r="C17" i="1"/>
  <c r="C23" i="1"/>
  <c r="B106" i="10"/>
  <c r="C72" i="10"/>
  <c r="B139" i="10"/>
  <c r="C131" i="10"/>
  <c r="B131" i="10"/>
  <c r="C106" i="10"/>
  <c r="D14" i="7"/>
  <c r="E10" i="7"/>
  <c r="E11" i="7"/>
  <c r="E12" i="7"/>
  <c r="C23" i="5"/>
  <c r="C14" i="2"/>
  <c r="E7" i="2"/>
  <c r="O4" i="9"/>
  <c r="A2" i="11"/>
  <c r="B4" i="8"/>
  <c r="D6" i="4"/>
  <c r="C6" i="4"/>
  <c r="D5" i="5"/>
  <c r="C5" i="5"/>
  <c r="D5" i="6"/>
  <c r="C5" i="6"/>
  <c r="E5" i="8"/>
  <c r="C5" i="8"/>
  <c r="D16" i="4"/>
  <c r="D12" i="4"/>
  <c r="E5" i="3"/>
  <c r="D5" i="3"/>
  <c r="C31" i="5"/>
  <c r="C16" i="5"/>
  <c r="D31" i="5"/>
  <c r="D23" i="5"/>
  <c r="D16" i="5"/>
  <c r="D12" i="5"/>
  <c r="C12" i="5"/>
  <c r="E23" i="8"/>
  <c r="E17" i="8"/>
  <c r="C17" i="8"/>
  <c r="D19" i="6"/>
  <c r="C19" i="6"/>
  <c r="D13" i="6"/>
  <c r="C13" i="6"/>
  <c r="D29" i="4"/>
  <c r="C29" i="4"/>
  <c r="D22" i="4"/>
  <c r="C16" i="4"/>
  <c r="C12" i="4"/>
  <c r="E18" i="3"/>
  <c r="D18" i="3"/>
  <c r="E12" i="3"/>
  <c r="D12" i="3"/>
  <c r="E11" i="2"/>
  <c r="E10" i="2"/>
  <c r="E13" i="2"/>
  <c r="D14" i="2"/>
  <c r="E15" i="2" s="1"/>
  <c r="E24" i="8" l="1"/>
  <c r="D20" i="6"/>
  <c r="D17" i="5"/>
  <c r="D25" i="5" s="1"/>
  <c r="E24" i="1"/>
  <c r="E19" i="3"/>
  <c r="E72" i="10"/>
  <c r="E15" i="7"/>
  <c r="C20" i="6"/>
  <c r="C17" i="5"/>
  <c r="C25" i="5" s="1"/>
  <c r="C32" i="5" s="1"/>
  <c r="C34" i="5" s="1"/>
  <c r="D17" i="4"/>
  <c r="D23" i="4" s="1"/>
  <c r="D30" i="4" s="1"/>
  <c r="D32" i="4" s="1"/>
  <c r="C17" i="4"/>
  <c r="C23" i="4" s="1"/>
  <c r="C30" i="4" s="1"/>
  <c r="D19" i="3"/>
  <c r="C32" i="4" l="1"/>
  <c r="D32" i="5"/>
  <c r="D34" i="5" s="1"/>
  <c r="C9" i="1"/>
  <c r="C24" i="1" l="1"/>
  <c r="C24" i="8" s="1"/>
  <c r="C9" i="8"/>
</calcChain>
</file>

<file path=xl/sharedStrings.xml><?xml version="1.0" encoding="utf-8"?>
<sst xmlns="http://schemas.openxmlformats.org/spreadsheetml/2006/main" count="1548" uniqueCount="433">
  <si>
    <t>FONDO MUTUO CORTO PLAZO DOLARES AMERICANOS</t>
  </si>
  <si>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</si>
  <si>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</si>
  <si>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</si>
  <si>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</si>
  <si>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</si>
  <si>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</si>
  <si>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</si>
  <si>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</si>
  <si>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</si>
  <si>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</si>
  <si>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</si>
  <si>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</si>
  <si>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</si>
  <si>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</si>
  <si>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</si>
  <si>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</si>
  <si>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</si>
  <si>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</si>
  <si>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</si>
  <si>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</si>
  <si>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</si>
  <si>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</si>
  <si>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</si>
  <si>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</si>
  <si>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</si>
  <si>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</si>
  <si>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</si>
  <si>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</si>
  <si>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</si>
  <si>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</si>
  <si>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</si>
  <si>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</si>
  <si>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</si>
  <si>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</si>
  <si>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</si>
  <si>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</si>
  <si>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</si>
  <si>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</si>
  <si>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</si>
  <si>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</si>
  <si>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</si>
  <si>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</si>
  <si>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</si>
  <si>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</si>
  <si>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</si>
  <si>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</si>
  <si>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</si>
  <si>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</si>
  <si>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</si>
  <si>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</si>
  <si>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</si>
  <si>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</si>
  <si>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</si>
  <si>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</si>
  <si>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</si>
  <si>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(EN MONEDA LOCAL)</t>
  </si>
  <si>
    <t>TOTAL ACTIVO CORRIENTE</t>
  </si>
  <si>
    <t>TOTAL ACTIVO NO CORRIENTE</t>
  </si>
  <si>
    <t>(Moneda Local)</t>
  </si>
  <si>
    <t>Tipo de cambio Vendedor</t>
  </si>
  <si>
    <t>Desde</t>
  </si>
  <si>
    <t>Comparativo</t>
  </si>
  <si>
    <t>FECHA DE REPORTE</t>
  </si>
  <si>
    <t>USD</t>
  </si>
  <si>
    <t>Aumento o disminución en acreedores por operaciones</t>
  </si>
  <si>
    <t>Estados Financieros</t>
  </si>
  <si>
    <t>(Anexo D)</t>
  </si>
  <si>
    <t>Índice</t>
  </si>
  <si>
    <t>NOTAS A LOS ESTADOS FINANCIEROS</t>
  </si>
  <si>
    <t>Fondo Mutuo Corto Plazo Dólares Americanos</t>
  </si>
  <si>
    <t>ESTADO DE VARIACION DEL ACTIVO NETO EN DOLARES AMERICANOS</t>
  </si>
  <si>
    <t>ESTADO DE FLUJO DE CAJA EN DOLARES AMERICANOS</t>
  </si>
  <si>
    <t>ESTADO DE RESULTADO EN DOLARES AMERICANOS</t>
  </si>
  <si>
    <t>BALANCE GENERAL EN DOLARES AMERICANOS</t>
  </si>
  <si>
    <t>BALANCE GENERAL EN GUARANIES</t>
  </si>
  <si>
    <t>ESTADO DE RESULTADO EN GUARANIES</t>
  </si>
  <si>
    <t>ESTADO DE VARIACION DEL ACTIVO NETO EN GUARANIES</t>
  </si>
  <si>
    <t>ESTADO DE FLUJO DE CAJA EN GUARANIES</t>
  </si>
  <si>
    <t>Nota  1 – INFORMACIÓN BÁSICA DEL FONDO EN MONEDA EXTRANJERA</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</si>
  <si>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</si>
  <si>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</si>
  <si>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</si>
  <si>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</si>
  <si>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</si>
  <si>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</si>
  <si>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</si>
  <si>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r>
      <t>-</t>
    </r>
    <r>
      <rPr>
        <sz val="7"/>
        <color theme="1"/>
        <rFont val="Times New Roman"/>
        <family val="1"/>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</si>
  <si>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t>Nota 3.- Principales políticas y prácticas contables aplicadas.</t>
  </si>
  <si>
    <t>3.1 Los Estados Financieros han sido preparados de acuerdo a las normas establecidas por la comisión Nacional de Valores y Normas Internacionales de Información Financiera</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</si>
  <si>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</si>
  <si>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</si>
  <si>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</si>
  <si>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</si>
  <si>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</si>
  <si>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</si>
  <si>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</si>
  <si>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</si>
  <si>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</si>
  <si>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</si>
  <si>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</si>
  <si>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Tipo de cambio comprador</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</si>
  <si>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</si>
  <si>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</si>
  <si>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</si>
  <si>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</si>
  <si>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</si>
  <si>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</si>
  <si>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</si>
  <si>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</si>
  <si>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</si>
  <si>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</si>
  <si>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r>
      <t>b)</t>
    </r>
    <r>
      <rPr>
        <b/>
        <sz val="7"/>
        <color theme="1"/>
        <rFont val="Times New Roman"/>
        <family val="1"/>
      </rPr>
      <t xml:space="preserve">    </t>
    </r>
    <r>
      <rPr>
        <b/>
        <sz val="12"/>
        <color theme="1"/>
        <rFont val="Arial"/>
        <family val="2"/>
      </rPr>
      <t>Diferencia de cambio en Moneda Extranjera</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</si>
  <si>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1,10%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</si>
  <si>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</si>
  <si>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</si>
  <si>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c)</t>
    </r>
    <r>
      <rPr>
        <b/>
        <sz val="7"/>
        <color theme="1"/>
        <rFont val="Times New Roman"/>
        <family val="1"/>
      </rPr>
      <t xml:space="preserve">    </t>
    </r>
    <r>
      <rPr>
        <b/>
        <sz val="12"/>
        <color theme="1"/>
        <rFont val="Arial"/>
        <family val="2"/>
      </rPr>
      <t>Gastos operacionales y comisiones de la administradora con cargo al Fondo:</t>
    </r>
  </si>
  <si>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</si>
  <si>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</si>
  <si>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</si>
  <si>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</si>
  <si>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</si>
  <si>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</si>
  <si>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</si>
  <si>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</si>
  <si>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</si>
  <si>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</si>
  <si>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</si>
  <si>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</si>
  <si>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</si>
  <si>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</si>
  <si>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</si>
  <si>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</si>
  <si>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</si>
  <si>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</si>
  <si>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</si>
  <si>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</si>
  <si>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</si>
  <si>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</si>
  <si>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</si>
  <si>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</si>
  <si>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</si>
  <si>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</si>
  <si>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</si>
  <si>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</si>
  <si>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</si>
  <si>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</si>
  <si>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</si>
  <si>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</si>
  <si>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</si>
  <si>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</si>
  <si>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</si>
  <si>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</si>
  <si>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</si>
  <si>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</si>
  <si>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</si>
  <si>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</si>
  <si>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</si>
  <si>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</si>
  <si>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INFORME DEL SINDICO</t>
  </si>
  <si>
    <t>Señores accionistas de</t>
  </si>
  <si>
    <t>Es mi informe.</t>
  </si>
  <si>
    <t>Juan José Talavera</t>
  </si>
  <si>
    <t>Síndico Titular</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</si>
  <si>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</si>
  <si>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</si>
  <si>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</si>
  <si>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</si>
  <si>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</si>
  <si>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</si>
  <si>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</si>
  <si>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</si>
  <si>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</si>
  <si>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</si>
  <si>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</si>
  <si>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</si>
  <si>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</si>
  <si>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CDA</t>
  </si>
  <si>
    <t xml:space="preserve">BANCO ATLAS S.A. </t>
  </si>
  <si>
    <t>Financiero (Bancos)</t>
  </si>
  <si>
    <t>Paraguay</t>
  </si>
  <si>
    <t>Dólares Americanos</t>
  </si>
  <si>
    <t>10.00%</t>
  </si>
  <si>
    <t>Bonos Subordinados</t>
  </si>
  <si>
    <t>BANCO BILBAO VIZCAYA ARGENTARIA PARAGUAY S.A.</t>
  </si>
  <si>
    <t>26/03/2018</t>
  </si>
  <si>
    <t>05/11/2021</t>
  </si>
  <si>
    <t>01/02/2018</t>
  </si>
  <si>
    <t>06/03/2018</t>
  </si>
  <si>
    <t>BANCO RIO S.A.E.C.A.</t>
  </si>
  <si>
    <t>BANCO BASA S.A.</t>
  </si>
  <si>
    <t xml:space="preserve">BANCO CONTINENTAL S.A.E.C.A. </t>
  </si>
  <si>
    <t>FIC S.A. DE FINANZAS</t>
  </si>
  <si>
    <t>Financiero (Financieras)</t>
  </si>
  <si>
    <t>Bonos Financieros</t>
  </si>
  <si>
    <t>29/08/2019</t>
  </si>
  <si>
    <t>20/04/2023</t>
  </si>
  <si>
    <t>20/03/2019</t>
  </si>
  <si>
    <t>18/11/2022</t>
  </si>
  <si>
    <t>BANCO ITAU PARAGUAY S.A.</t>
  </si>
  <si>
    <t>18/11/2019</t>
  </si>
  <si>
    <t>13/12/2019</t>
  </si>
  <si>
    <t>22/01/2020</t>
  </si>
  <si>
    <t>13/02/2020</t>
  </si>
  <si>
    <t>15/06/2020</t>
  </si>
  <si>
    <t>BANCO REGIONAL S.A.E.C.A.</t>
  </si>
  <si>
    <t xml:space="preserve">SUDAMERIS BANK S.A.E.C.A. </t>
  </si>
  <si>
    <t>CRISOL Y ENCARNACION FINANCIERA S.A.E.C.A.</t>
  </si>
  <si>
    <t>27/05/2019</t>
  </si>
  <si>
    <t>05/10/2020</t>
  </si>
  <si>
    <t>17/07/2020</t>
  </si>
  <si>
    <t>30/07/2020</t>
  </si>
  <si>
    <t>10/07/2019</t>
  </si>
  <si>
    <t>19/10/2020</t>
  </si>
  <si>
    <t>12/07/2019</t>
  </si>
  <si>
    <t>BANCO GNB PARAGUAY S.A.</t>
  </si>
  <si>
    <t>15/07/2019</t>
  </si>
  <si>
    <t>27/08/2021</t>
  </si>
  <si>
    <t>19/07/2019</t>
  </si>
  <si>
    <t>22/09/2020</t>
  </si>
  <si>
    <t>13/10/2020</t>
  </si>
  <si>
    <t>30/07/2019</t>
  </si>
  <si>
    <t>30/09/2020</t>
  </si>
  <si>
    <t>06/08/2019</t>
  </si>
  <si>
    <t>17/11/2020</t>
  </si>
  <si>
    <t>23/11/2020</t>
  </si>
  <si>
    <t>07/08/2019</t>
  </si>
  <si>
    <t>22/08/2019</t>
  </si>
  <si>
    <t>30/11/2020</t>
  </si>
  <si>
    <t>01/02/2021</t>
  </si>
  <si>
    <t>18/01/2021</t>
  </si>
  <si>
    <t>22/01/2021</t>
  </si>
  <si>
    <t xml:space="preserve">VISION BANCO S.A.E.C.A. </t>
  </si>
  <si>
    <t>27/08/2024</t>
  </si>
  <si>
    <t>06/09/2019</t>
  </si>
  <si>
    <t>22/03/2021</t>
  </si>
  <si>
    <t>11/09/2019</t>
  </si>
  <si>
    <t>17/03/2021</t>
  </si>
  <si>
    <t>27/09/2019</t>
  </si>
  <si>
    <t>30/03/2021</t>
  </si>
  <si>
    <t>17/05/2021</t>
  </si>
  <si>
    <t>24/05/2021</t>
  </si>
  <si>
    <t>4-2 COMPOSICIÓN DE LAS INVERSIONES</t>
  </si>
  <si>
    <t>Ver Cuadro</t>
  </si>
  <si>
    <t>Valores al cobro  (Nota  4.1  )</t>
  </si>
  <si>
    <t>Titulo de Renta fija (Nota  4.2  )</t>
  </si>
  <si>
    <r>
      <rPr>
        <b/>
        <sz val="12"/>
        <color theme="1"/>
        <rFont val="Arial"/>
        <family val="2"/>
      </rPr>
      <t xml:space="preserve">3.10 </t>
    </r>
    <r>
      <rPr>
        <sz val="12"/>
        <color theme="1"/>
        <rFont val="Arial"/>
        <family val="2"/>
      </rPr>
      <t>–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</si>
  <si>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</si>
  <si>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 xml:space="preserve">3.9 </t>
    </r>
    <r>
      <rPr>
        <sz val="12"/>
        <color theme="1"/>
        <rFont val="Arial"/>
        <family val="2"/>
      </rPr>
      <t>La Administradora no ha realizado cambios en la aplicación de los criterios contables del Fondo.</t>
    </r>
  </si>
  <si>
    <r>
      <rPr>
        <b/>
        <sz val="12"/>
        <color theme="1"/>
        <rFont val="Arial"/>
        <family val="2"/>
      </rPr>
      <t>3.12</t>
    </r>
    <r>
      <rPr>
        <sz val="12"/>
        <color theme="1"/>
        <rFont val="Arial"/>
        <family val="2"/>
      </rPr>
      <t xml:space="preserve"> -  A la fecha de la información financiera, no se ajustaron los precios por inflación.</t>
    </r>
  </si>
  <si>
    <r>
      <t>d)</t>
    </r>
    <r>
      <rPr>
        <b/>
        <sz val="7"/>
        <color theme="1"/>
        <rFont val="Times New Roman"/>
        <family val="1"/>
      </rPr>
      <t xml:space="preserve">    </t>
    </r>
    <r>
      <rPr>
        <b/>
        <sz val="12"/>
        <color theme="1"/>
        <rFont val="Arial"/>
        <family val="2"/>
      </rPr>
      <t>Información Estadística</t>
    </r>
  </si>
  <si>
    <t>El flujo de efectivos fue preparado de acuerdo con la Resolución CG N° 06/19 de la comisión Nacional de Valores.</t>
  </si>
  <si>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</si>
  <si>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r>
      <t>2.2 – Entidad encargada de la custodia:</t>
    </r>
    <r>
      <rPr>
        <sz val="11"/>
        <color theme="1"/>
        <rFont val="Calibri"/>
        <family val="2"/>
        <scheme val="minor"/>
      </rPr>
      <t xml:space="preserve"> </t>
    </r>
    <r>
      <rPr>
        <sz val="12"/>
        <color theme="1"/>
        <rFont val="Arial"/>
        <family val="2"/>
      </rPr>
      <t xml:space="preserve"> INVESTOR Casa de Bolsa S.A.</t>
    </r>
  </si>
  <si>
    <t>Aranceles</t>
  </si>
  <si>
    <t>Investor Casa de Bolsa</t>
  </si>
  <si>
    <t>Valores a depositar</t>
  </si>
  <si>
    <t>(1) Valores al Cobro</t>
  </si>
  <si>
    <t>No aplicable. No se adeuda  ninguna operación.</t>
  </si>
  <si>
    <t xml:space="preserve">4.4 – COMISIONES A PAGAR A ADMINISTRADORA  </t>
  </si>
  <si>
    <t>4.5  – INGRESOS</t>
  </si>
  <si>
    <t>4.6 – EGRESOS</t>
  </si>
  <si>
    <t>ARANCELES PAGADOS</t>
  </si>
  <si>
    <t>Nota 5. HECHOS POSTERIORES - SITUACION SANITARIA GLOBAL</t>
  </si>
  <si>
    <t>28/10/2019</t>
  </si>
  <si>
    <t>14/12/2020</t>
  </si>
  <si>
    <t>29/10/2019</t>
  </si>
  <si>
    <t>30/04/2021</t>
  </si>
  <si>
    <t>22/09/2021</t>
  </si>
  <si>
    <t>30/09/2021</t>
  </si>
  <si>
    <t>30/11/2021</t>
  </si>
  <si>
    <t>19/07/2021</t>
  </si>
  <si>
    <t>22/07/2021</t>
  </si>
  <si>
    <t>30/07/2021</t>
  </si>
  <si>
    <t>17/09/2021</t>
  </si>
  <si>
    <t>SOLAR AHORRO Y FINANZAS S.A.E.C.A.</t>
  </si>
  <si>
    <t>30/10/2019</t>
  </si>
  <si>
    <t>03/08/2020</t>
  </si>
  <si>
    <t>17/11/2021</t>
  </si>
  <si>
    <t>22/11/2021</t>
  </si>
  <si>
    <t>24/10/2022</t>
  </si>
  <si>
    <t>BANCOP S.A.</t>
  </si>
  <si>
    <t>06/11/2019</t>
  </si>
  <si>
    <t>04/11/2021</t>
  </si>
  <si>
    <t>12/11/2019</t>
  </si>
  <si>
    <t>13/11/2019</t>
  </si>
  <si>
    <t>31/01/2022</t>
  </si>
  <si>
    <t>24/01/2022</t>
  </si>
  <si>
    <t>17/01/2022</t>
  </si>
  <si>
    <t>23/05/2022</t>
  </si>
  <si>
    <t>17/03/2022</t>
  </si>
  <si>
    <t>22/03/2022</t>
  </si>
  <si>
    <t>30/03/2022</t>
  </si>
  <si>
    <t xml:space="preserve">FINEXPAR S.A.E.C.A. </t>
  </si>
  <si>
    <t>19/11/2019</t>
  </si>
  <si>
    <t>26/10/2020</t>
  </si>
  <si>
    <t>27/11/2019</t>
  </si>
  <si>
    <t>27/09/2022</t>
  </si>
  <si>
    <t>03/12/2019</t>
  </si>
  <si>
    <t>06/12/2019</t>
  </si>
  <si>
    <t>16/12/2021</t>
  </si>
  <si>
    <t>31/05/2021</t>
  </si>
  <si>
    <t>11/12/2019</t>
  </si>
  <si>
    <t>11/12/2023</t>
  </si>
  <si>
    <t>22/10/2021</t>
  </si>
  <si>
    <t>30/05/2023</t>
  </si>
  <si>
    <t>17/05/2022</t>
  </si>
  <si>
    <t>30/05/2022</t>
  </si>
  <si>
    <t>18/12/2019</t>
  </si>
  <si>
    <t>15/03/2021</t>
  </si>
  <si>
    <t>04/12/2023</t>
  </si>
  <si>
    <t>24/12/2019</t>
  </si>
  <si>
    <t>01/08/2022</t>
  </si>
  <si>
    <t>27/12/2019</t>
  </si>
  <si>
    <t>Con posterioridad al cierre del trimestre, se han producido rescates que en nuestro criterio no son significativos, debido a las medidas sanitarias impuestas por el gobierno y las autoridades sanitarias para hacer frente a la pandemia, especialmente en los meses de abril y mayo. No obstante, tales rescates no tienen impacto relevante en el rendimiento de los fondos administrados.</t>
  </si>
  <si>
    <t>Resultados Acumulados</t>
  </si>
  <si>
    <t>02/01/2020</t>
  </si>
  <si>
    <t>02/02/2022</t>
  </si>
  <si>
    <t>03/01/2020</t>
  </si>
  <si>
    <t>21/01/2020</t>
  </si>
  <si>
    <t>30/11/2022</t>
  </si>
  <si>
    <t>22/11/2022</t>
  </si>
  <si>
    <t>17/11/2022</t>
  </si>
  <si>
    <t>30/09/2022</t>
  </si>
  <si>
    <t>22/09/2022</t>
  </si>
  <si>
    <t>19/09/2022</t>
  </si>
  <si>
    <t>22/07/2022</t>
  </si>
  <si>
    <t>18/07/2022</t>
  </si>
  <si>
    <t>02/01/2024</t>
  </si>
  <si>
    <t>11/02/2020</t>
  </si>
  <si>
    <t>22/01/2024</t>
  </si>
  <si>
    <t>20/03/2020</t>
  </si>
  <si>
    <t>29/11/2024</t>
  </si>
  <si>
    <t>17/02/2020</t>
  </si>
  <si>
    <t>30/03/2023</t>
  </si>
  <si>
    <t>22/03/2023</t>
  </si>
  <si>
    <t>17/01/2023</t>
  </si>
  <si>
    <t>23/01/2023</t>
  </si>
  <si>
    <t>30/01/2023</t>
  </si>
  <si>
    <t>17/03/2023</t>
  </si>
  <si>
    <t>17/05/2023</t>
  </si>
  <si>
    <t>22/05/2023</t>
  </si>
  <si>
    <t>17/07/2023</t>
  </si>
  <si>
    <t>24/07/2023</t>
  </si>
  <si>
    <t>31/07/2023</t>
  </si>
  <si>
    <t>09/03/2020</t>
  </si>
  <si>
    <t>22/11/2023</t>
  </si>
  <si>
    <t>30/11/2023</t>
  </si>
  <si>
    <t>13/03/2020</t>
  </si>
  <si>
    <t>09/01/2023</t>
  </si>
  <si>
    <t>27/10/2023</t>
  </si>
  <si>
    <t>16/03/2020</t>
  </si>
  <si>
    <t>Las cinco (5) Notas que se acompañan son parte integrande de estos Estados Financieros</t>
  </si>
  <si>
    <t>Comisión por Corretaje y Aranceles</t>
  </si>
  <si>
    <t>Correspondiente al periodo cerrado al 30 de setiembre de 2020</t>
  </si>
  <si>
    <t>TOTAL ACTIVO NETO AL 30 DE SETIEMBRE DE 2020</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</si>
  <si>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6.979,36Gs.</t>
  </si>
  <si>
    <r>
      <t>3.8</t>
    </r>
    <r>
      <rPr>
        <sz val="12"/>
        <color theme="1"/>
        <rFont val="Arial"/>
        <family val="2"/>
      </rPr>
      <t xml:space="preserve"> – Los estados contables corresponden al trimestre cerrado el 30 de Setiembre de 2020.</t>
    </r>
  </si>
  <si>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Setiembre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</si>
  <si>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24/04/2020</t>
  </si>
  <si>
    <t>11/05/2020</t>
  </si>
  <si>
    <t>10/12/2021</t>
  </si>
  <si>
    <t>02/06/2020</t>
  </si>
  <si>
    <t>20/05/2020</t>
  </si>
  <si>
    <t>08/12/2020</t>
  </si>
  <si>
    <t>05/06/2020</t>
  </si>
  <si>
    <t>16/06/2020</t>
  </si>
  <si>
    <t>17/11/2025</t>
  </si>
  <si>
    <t>24/11/2025</t>
  </si>
  <si>
    <t>01/12/2025</t>
  </si>
  <si>
    <t>26/06/2020</t>
  </si>
  <si>
    <t>24/06/2022</t>
  </si>
  <si>
    <t>03/07/2020</t>
  </si>
  <si>
    <t>28/05/2024</t>
  </si>
  <si>
    <t>16/07/2020</t>
  </si>
  <si>
    <t>22/05/2026</t>
  </si>
  <si>
    <t>01/06/2026</t>
  </si>
  <si>
    <t>28/07/2020</t>
  </si>
  <si>
    <t>23/10/2024</t>
  </si>
  <si>
    <t>29/07/2020</t>
  </si>
  <si>
    <t>27/06/2024</t>
  </si>
  <si>
    <t>10/05/2024</t>
  </si>
  <si>
    <t>15/08/2024</t>
  </si>
  <si>
    <t>05/08/2024</t>
  </si>
  <si>
    <t>02/08/2024</t>
  </si>
  <si>
    <t>21/08/2023</t>
  </si>
  <si>
    <t>06/06/2022</t>
  </si>
  <si>
    <t>28/04/2022</t>
  </si>
  <si>
    <t>04/08/2020</t>
  </si>
  <si>
    <t>30/05/2025</t>
  </si>
  <si>
    <t>05/08/2020</t>
  </si>
  <si>
    <t>06/08/2020</t>
  </si>
  <si>
    <t>04/08/2023</t>
  </si>
  <si>
    <t>BANCO NACIONAL DE FOMENTO</t>
  </si>
  <si>
    <t>07/08/2023</t>
  </si>
  <si>
    <t>11/08/2020</t>
  </si>
  <si>
    <t>14/08/2020</t>
  </si>
  <si>
    <t>08/02/2022</t>
  </si>
  <si>
    <t>17/08/2020</t>
  </si>
  <si>
    <t>18/08/2023</t>
  </si>
  <si>
    <t>18/08/2020</t>
  </si>
  <si>
    <t>11/02/2022</t>
  </si>
  <si>
    <t>19/08/2020</t>
  </si>
  <si>
    <t>20/08/2020</t>
  </si>
  <si>
    <t>13/02/2023</t>
  </si>
  <si>
    <t>26/08/2020</t>
  </si>
  <si>
    <t>31/08/2020</t>
  </si>
  <si>
    <t>18/09/2023</t>
  </si>
  <si>
    <t>14/03/2022</t>
  </si>
  <si>
    <t>01/09/2020</t>
  </si>
  <si>
    <t>28/02/2022</t>
  </si>
  <si>
    <t>04/09/2020</t>
  </si>
  <si>
    <t>22/09/2023</t>
  </si>
  <si>
    <t>08/09/2020</t>
  </si>
  <si>
    <t>05/09/2023</t>
  </si>
  <si>
    <t>05/09/2022</t>
  </si>
  <si>
    <t>09/09/2020</t>
  </si>
  <si>
    <t>11/09/2023</t>
  </si>
  <si>
    <t>15/09/2020</t>
  </si>
  <si>
    <t>17/09/2026</t>
  </si>
  <si>
    <t>17/11/2026</t>
  </si>
  <si>
    <t>16/09/2020</t>
  </si>
  <si>
    <t>18/09/2020</t>
  </si>
  <si>
    <t>30/09/2026</t>
  </si>
  <si>
    <t>17/09/2025</t>
  </si>
  <si>
    <t>23/09/2020</t>
  </si>
  <si>
    <t>22/09/2026</t>
  </si>
  <si>
    <t>23/09/2024</t>
  </si>
  <si>
    <t>05/07/2021</t>
  </si>
  <si>
    <t>29/04/2024</t>
  </si>
  <si>
    <t>14/08/2023</t>
  </si>
  <si>
    <t>Total de las Inversiones</t>
  </si>
  <si>
    <t>PATRIMONIO DEL FONDO AL 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</si>
</sst>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000"/>
    <numFmt numFmtId="165" formatCode="#,##0.00_ ;\-#,##0.00\ "/>
    <numFmt numFmtId="166" formatCode="#,##0.##"/>
    <numFmt numFmtId="167" formatCode="_ * #,##0.00_ ;_ * \-#,##0.00_ ;_ * &quot;-&quot;??_ ;_ @_ "/>
    <numFmt numFmtId="168" formatCode="_-* #,##0_-;\-* #,##0_-;_-* &quot;-&quot;??_-;_-@_-"/>
    <numFmt numFmtId="169" formatCode="0.0000"/>
    <numFmt numFmtId="170" formatCode="_-* #,##0.00000_-;\-* #,##0.00000_-;_-* &quot;-&quot;??_-;_-@_-"/>
    <numFmt numFmtId="171" formatCode="_-* #,##0.000000_-;\-* #,##0.000000_-;_-* &quot;-&quot;??_-;_-@_-"/>
    <numFmt numFmtId="172" formatCode="_ * #,##0_ ;_ * \-#,##0_ ;_ * &quot;-&quot;_ ;_ @_ "/>
  </numFmts>
  <fonts count="54">
    <font>
      <sz val="11"/>
      <color theme="1"/>
      <name val="Calibri"/>
      <family val="2"/>
      <scheme val="minor"/>
    </font>
    <font>
      <sz val="11"/>
      <color theme="1"/>
      <name val="Calibri"/>
      <family val="2"/>
      <scheme val="minor"/>
    </font>
    <font>
      <b/>
      <sz val="20"/>
      <color indexed="8"/>
      <name val="Subway"/>
    </font>
    <font>
      <sz val="11"/>
      <color indexed="8"/>
      <name val="Subway"/>
    </font>
    <font>
      <b/>
      <u/>
      <sz val="14"/>
      <name val="Arial"/>
      <family val="2"/>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sz val="11"/>
      <color indexed="8"/>
      <name val="Subway"/>
    </font>
    <font>
      <b/>
      <u/>
      <sz val="16"/>
      <name val="Arial"/>
      <family val="2"/>
    </font>
    <font>
      <b/>
      <sz val="8"/>
      <color indexed="8"/>
      <name val="Subway"/>
    </font>
    <font>
      <b/>
      <sz val="12"/>
      <name val="Arial"/>
      <family val="2"/>
    </font>
    <font>
      <b/>
      <sz val="16"/>
      <name val="Arial"/>
      <family val="2"/>
    </font>
    <font>
      <sz val="10"/>
      <color rgb="FF222222"/>
      <name val="Arial"/>
      <family val="2"/>
    </font>
    <font>
      <b/>
      <sz val="18"/>
      <color indexed="8"/>
      <name val="Subway"/>
    </font>
    <font>
      <b/>
      <u/>
      <sz val="12"/>
      <name val="Arial"/>
      <family val="2"/>
    </font>
    <font>
      <u/>
      <sz val="8"/>
      <name val="Arial"/>
      <family val="2"/>
    </font>
    <font>
      <sz val="9"/>
      <name val="Arial"/>
      <family val="2"/>
    </font>
    <font>
      <b/>
      <sz val="11"/>
      <color theme="1"/>
      <name val="Calibri"/>
      <family val="2"/>
      <scheme val="minor"/>
    </font>
    <font>
      <sz val="11"/>
      <color theme="1"/>
      <name val="Arial"/>
      <family val="2"/>
    </font>
    <font>
      <b/>
      <sz val="11"/>
      <color theme="1"/>
      <name val="Arial"/>
      <family val="2"/>
    </font>
    <font>
      <b/>
      <sz val="8"/>
      <color indexed="8"/>
      <name val="Arial"/>
      <family val="2"/>
    </font>
    <font>
      <b/>
      <sz val="1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sz val="7"/>
      <color theme="1"/>
      <name val="Times New Roman"/>
      <family val="1"/>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sz val="9.5"/>
      <color rgb="FF000000"/>
      <name val="Times New Roman"/>
      <family val="1"/>
    </font>
    <font>
      <sz val="11"/>
      <color rgb="FF000000"/>
      <name val="Arial"/>
      <family val="2"/>
    </font>
    <font>
      <b/>
      <u/>
      <sz val="12"/>
      <color theme="1"/>
      <name val="Calibri"/>
      <family val="2"/>
      <scheme val="minor"/>
    </font>
    <font>
      <b/>
      <sz val="18"/>
      <name val="Arial"/>
      <family val="2"/>
    </font>
    <font>
      <b/>
      <sz val="8"/>
      <name val="Calibri"/>
      <family val="2"/>
    </font>
    <font>
      <b/>
      <sz val="10"/>
      <name val="Calibri"/>
      <family val="2"/>
    </font>
    <font>
      <b/>
      <sz val="11"/>
      <color indexed="8"/>
      <name val="Calibri"/>
      <family val="2"/>
      <scheme val="minor"/>
    </font>
    <font>
      <sz val="10"/>
      <name val="Arial"/>
      <family val="2"/>
    </font>
    <font>
      <u/>
      <sz val="11"/>
      <name val="Calibri"/>
      <family val="2"/>
      <scheme val="minor"/>
    </font>
    <font>
      <b/>
      <sz val="12"/>
      <color rgb="FF000000"/>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0" fontId="28" fillId="0" borderId="0" applyNumberFormat="0" applyFill="0" applyBorder="0" applyAlignment="0" applyProtection="0"/>
    <xf numFmtId="9" fontId="1" fillId="0" borderId="0" applyFont="0" applyFill="0" applyBorder="0" applyAlignment="0" applyProtection="0"/>
    <xf numFmtId="0" fontId="49" fillId="0" borderId="0"/>
    <xf numFmtId="167" fontId="49" fillId="0" borderId="0" applyFont="0" applyFill="0" applyBorder="0" applyAlignment="0" applyProtection="0"/>
    <xf numFmtId="172" fontId="52" fillId="0" borderId="0" applyFont="0" applyFill="0" applyBorder="0" applyAlignment="0" applyProtection="0"/>
    <xf numFmtId="0" fontId="53" fillId="0" borderId="0"/>
  </cellStyleXfs>
  <cellXfs count="401">
    <xf numFmtId="0" fontId="0" fillId="0" borderId="0" xfId="0"/>
    <xf numFmtId="0" fontId="3" fillId="0" borderId="0" xfId="0" applyFont="1" applyAlignment="1">
      <alignment horizontal="center"/>
    </xf>
    <xf numFmtId="0" fontId="5" fillId="0" borderId="0" xfId="0" applyFont="1"/>
    <xf numFmtId="3" fontId="6" fillId="0" borderId="1" xfId="0" applyNumberFormat="1" applyFont="1" applyBorder="1" applyAlignment="1">
      <alignment horizontal="center"/>
    </xf>
    <xf numFmtId="0" fontId="6" fillId="0" borderId="0" xfId="0" applyFont="1" applyAlignment="1">
      <alignment horizontal="center"/>
    </xf>
    <xf numFmtId="0" fontId="6" fillId="0" borderId="0" xfId="0" applyFont="1"/>
    <xf numFmtId="37" fontId="5" fillId="0" borderId="0" xfId="0" applyNumberFormat="1" applyFont="1"/>
    <xf numFmtId="4" fontId="0" fillId="2" borderId="0" xfId="0" applyNumberFormat="1" applyFill="1"/>
    <xf numFmtId="4" fontId="5" fillId="0" borderId="0" xfId="0" applyNumberFormat="1" applyFont="1"/>
    <xf numFmtId="0" fontId="7" fillId="0" borderId="0" xfId="0" applyFont="1"/>
    <xf numFmtId="0" fontId="0" fillId="0" borderId="0" xfId="0" applyAlignment="1">
      <alignment horizontal="center"/>
    </xf>
    <xf numFmtId="4" fontId="0" fillId="0" borderId="0" xfId="0" applyNumberFormat="1"/>
    <xf numFmtId="0" fontId="9" fillId="0" borderId="0" xfId="0" applyFont="1" applyAlignment="1">
      <alignment vertical="center"/>
    </xf>
    <xf numFmtId="0" fontId="9" fillId="0" borderId="0" xfId="0" applyFont="1" applyAlignment="1">
      <alignment horizontal="center" wrapText="1"/>
    </xf>
    <xf numFmtId="0" fontId="9" fillId="0" borderId="0" xfId="0" applyFont="1" applyAlignment="1">
      <alignment horizontal="center"/>
    </xf>
    <xf numFmtId="14" fontId="9" fillId="0" borderId="0" xfId="0" applyNumberFormat="1" applyFont="1" applyAlignment="1">
      <alignment horizontal="center"/>
    </xf>
    <xf numFmtId="0" fontId="10" fillId="0" borderId="0" xfId="0" applyFont="1"/>
    <xf numFmtId="4" fontId="10" fillId="0" borderId="0" xfId="0" applyNumberFormat="1" applyFont="1"/>
    <xf numFmtId="3" fontId="10" fillId="0" borderId="0" xfId="0" applyNumberFormat="1" applyFont="1"/>
    <xf numFmtId="4" fontId="9" fillId="0" borderId="0" xfId="0" applyNumberFormat="1" applyFont="1" applyAlignment="1">
      <alignment horizontal="right" wrapText="1"/>
    </xf>
    <xf numFmtId="0" fontId="11" fillId="0" borderId="0" xfId="0" applyFont="1"/>
    <xf numFmtId="0" fontId="3" fillId="0" borderId="0" xfId="0" applyFont="1"/>
    <xf numFmtId="0" fontId="3" fillId="2" borderId="0" xfId="0" applyFont="1" applyFill="1"/>
    <xf numFmtId="14" fontId="12" fillId="0" borderId="0" xfId="0" applyNumberFormat="1" applyFont="1" applyAlignment="1">
      <alignment horizontal="center"/>
    </xf>
    <xf numFmtId="0" fontId="13" fillId="0" borderId="0" xfId="0" applyFont="1"/>
    <xf numFmtId="0" fontId="0" fillId="0" borderId="1" xfId="0" applyBorder="1"/>
    <xf numFmtId="3" fontId="0" fillId="0" borderId="0" xfId="0" applyNumberFormat="1"/>
    <xf numFmtId="0" fontId="8" fillId="0" borderId="0" xfId="0" applyFont="1"/>
    <xf numFmtId="4" fontId="0" fillId="0" borderId="1" xfId="0" applyNumberFormat="1" applyBorder="1"/>
    <xf numFmtId="3" fontId="0" fillId="0" borderId="1" xfId="0" applyNumberFormat="1" applyBorder="1"/>
    <xf numFmtId="49" fontId="0" fillId="0" borderId="0" xfId="0" applyNumberFormat="1"/>
    <xf numFmtId="4" fontId="8" fillId="0" borderId="0" xfId="0" applyNumberFormat="1" applyFont="1"/>
    <xf numFmtId="49" fontId="7" fillId="0" borderId="0" xfId="0" applyNumberFormat="1" applyFont="1"/>
    <xf numFmtId="3" fontId="7" fillId="0" borderId="0" xfId="0" applyNumberFormat="1" applyFont="1"/>
    <xf numFmtId="0" fontId="16" fillId="0" borderId="0" xfId="0" applyFont="1"/>
    <xf numFmtId="0" fontId="0" fillId="2" borderId="0" xfId="0" applyFill="1"/>
    <xf numFmtId="164" fontId="17" fillId="0" borderId="0" xfId="0" applyNumberFormat="1" applyFont="1"/>
    <xf numFmtId="0" fontId="17" fillId="0" borderId="0" xfId="0" applyFont="1"/>
    <xf numFmtId="3" fontId="8" fillId="0" borderId="0" xfId="0" applyNumberFormat="1" applyFont="1"/>
    <xf numFmtId="0" fontId="15" fillId="0" borderId="0" xfId="0" applyFont="1"/>
    <xf numFmtId="0" fontId="19" fillId="0" borderId="0" xfId="0" applyFont="1"/>
    <xf numFmtId="0" fontId="15" fillId="0" borderId="0" xfId="0" applyFont="1" applyAlignment="1">
      <alignment horizontal="center"/>
    </xf>
    <xf numFmtId="37" fontId="10" fillId="0" borderId="0" xfId="0" applyNumberFormat="1" applyFont="1"/>
    <xf numFmtId="0" fontId="20" fillId="0" borderId="0" xfId="0" applyFont="1"/>
    <xf numFmtId="0" fontId="9" fillId="0" borderId="0" xfId="0" applyFont="1"/>
    <xf numFmtId="0" fontId="21" fillId="0" borderId="0" xfId="0" applyFont="1"/>
    <xf numFmtId="3" fontId="21" fillId="0" borderId="0" xfId="0" applyNumberFormat="1" applyFont="1"/>
    <xf numFmtId="4" fontId="21" fillId="0" borderId="0" xfId="0" applyNumberFormat="1" applyFont="1"/>
    <xf numFmtId="3" fontId="5" fillId="0" borderId="0" xfId="0" applyNumberFormat="1" applyFont="1"/>
    <xf numFmtId="0" fontId="6" fillId="0" borderId="0" xfId="0" applyFont="1" applyAlignment="1">
      <alignment horizontal="center"/>
    </xf>
    <xf numFmtId="14" fontId="12" fillId="0" borderId="0" xfId="0" applyNumberFormat="1" applyFont="1" applyAlignment="1">
      <alignment horizontal="center"/>
    </xf>
    <xf numFmtId="0" fontId="3" fillId="0" borderId="0" xfId="0" applyFont="1" applyAlignment="1">
      <alignment horizontal="center"/>
    </xf>
    <xf numFmtId="14" fontId="12" fillId="0" borderId="0" xfId="0" applyNumberFormat="1" applyFont="1" applyAlignment="1">
      <alignment horizontal="center"/>
    </xf>
    <xf numFmtId="2" fontId="8" fillId="0" borderId="0" xfId="0" applyNumberFormat="1" applyFont="1"/>
    <xf numFmtId="0" fontId="22" fillId="0" borderId="0" xfId="0" applyFont="1"/>
    <xf numFmtId="14" fontId="22" fillId="3" borderId="0" xfId="0" applyNumberFormat="1" applyFont="1" applyFill="1" applyAlignment="1">
      <alignment horizontal="center"/>
    </xf>
    <xf numFmtId="1" fontId="22" fillId="3" borderId="0" xfId="0" applyNumberFormat="1" applyFont="1" applyFill="1" applyAlignment="1">
      <alignment horizontal="center"/>
    </xf>
    <xf numFmtId="17" fontId="22" fillId="3" borderId="0" xfId="0" applyNumberFormat="1" applyFont="1" applyFill="1" applyAlignment="1">
      <alignment horizontal="center"/>
    </xf>
    <xf numFmtId="43" fontId="22" fillId="3" borderId="0" xfId="1" applyFont="1" applyFill="1" applyAlignment="1">
      <alignment horizontal="center"/>
    </xf>
    <xf numFmtId="14" fontId="12" fillId="0" borderId="0" xfId="0" applyNumberFormat="1" applyFont="1" applyAlignment="1"/>
    <xf numFmtId="0" fontId="5" fillId="0" borderId="9" xfId="0" applyFont="1" applyBorder="1"/>
    <xf numFmtId="0" fontId="5" fillId="0" borderId="12" xfId="0" applyFont="1" applyBorder="1"/>
    <xf numFmtId="0" fontId="5" fillId="0" borderId="0" xfId="0" applyFont="1" applyBorder="1"/>
    <xf numFmtId="0" fontId="21" fillId="0" borderId="13" xfId="0" applyFont="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12" xfId="0" applyFont="1" applyBorder="1"/>
    <xf numFmtId="37" fontId="5" fillId="0" borderId="0" xfId="0" applyNumberFormat="1" applyFont="1" applyBorder="1"/>
    <xf numFmtId="165" fontId="5" fillId="0" borderId="0" xfId="0" applyNumberFormat="1" applyFont="1" applyBorder="1"/>
    <xf numFmtId="0" fontId="5" fillId="0" borderId="14" xfId="0" applyFont="1" applyBorder="1"/>
    <xf numFmtId="165" fontId="5" fillId="0" borderId="1" xfId="0" applyNumberFormat="1" applyFont="1" applyBorder="1"/>
    <xf numFmtId="37" fontId="5" fillId="0" borderId="1" xfId="0" applyNumberFormat="1" applyFont="1" applyBorder="1"/>
    <xf numFmtId="0" fontId="21" fillId="0" borderId="15" xfId="0" applyFont="1" applyBorder="1"/>
    <xf numFmtId="4" fontId="5" fillId="0" borderId="0" xfId="0" applyNumberFormat="1" applyFont="1" applyBorder="1" applyAlignment="1">
      <alignment horizontal="center"/>
    </xf>
    <xf numFmtId="0" fontId="5" fillId="0" borderId="12" xfId="0" applyFont="1" applyBorder="1" applyAlignment="1">
      <alignment horizontal="center"/>
    </xf>
    <xf numFmtId="0" fontId="7" fillId="0" borderId="0" xfId="0" applyFont="1" applyAlignment="1">
      <alignment vertical="center"/>
    </xf>
    <xf numFmtId="0" fontId="7" fillId="0" borderId="0" xfId="0" applyFont="1" applyAlignment="1"/>
    <xf numFmtId="0" fontId="6" fillId="0" borderId="5" xfId="0" applyFont="1" applyBorder="1" applyAlignment="1">
      <alignment horizontal="center" wrapText="1"/>
    </xf>
    <xf numFmtId="0" fontId="5" fillId="0" borderId="6" xfId="0" applyFont="1" applyBorder="1" applyAlignment="1">
      <alignment horizontal="center" wrapText="1"/>
    </xf>
    <xf numFmtId="0" fontId="6" fillId="0" borderId="6" xfId="0" applyFont="1" applyBorder="1" applyAlignment="1">
      <alignment horizontal="center" wrapText="1"/>
    </xf>
    <xf numFmtId="0" fontId="5" fillId="0" borderId="6" xfId="0" applyFont="1" applyBorder="1" applyAlignment="1">
      <alignment vertical="center"/>
    </xf>
    <xf numFmtId="0" fontId="5" fillId="0" borderId="6" xfId="0" applyFont="1" applyBorder="1" applyAlignment="1">
      <alignment horizontal="left"/>
    </xf>
    <xf numFmtId="0" fontId="6" fillId="0" borderId="7" xfId="0" applyFont="1" applyBorder="1" applyAlignment="1">
      <alignment horizontal="center"/>
    </xf>
    <xf numFmtId="3" fontId="6" fillId="0" borderId="4" xfId="0" applyNumberFormat="1"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4" fontId="24" fillId="0" borderId="5" xfId="0" applyNumberFormat="1" applyFont="1" applyBorder="1" applyAlignment="1">
      <alignment horizontal="center" vertical="center"/>
    </xf>
    <xf numFmtId="4" fontId="9" fillId="0" borderId="6" xfId="0" applyNumberFormat="1" applyFont="1" applyBorder="1" applyAlignment="1">
      <alignment horizontal="center" vertical="center"/>
    </xf>
    <xf numFmtId="4" fontId="6" fillId="0" borderId="5" xfId="0" applyNumberFormat="1" applyFont="1" applyBorder="1" applyAlignment="1">
      <alignment horizontal="center" vertical="center"/>
    </xf>
    <xf numFmtId="4" fontId="23" fillId="0" borderId="6" xfId="0" applyNumberFormat="1" applyFont="1" applyBorder="1" applyAlignment="1">
      <alignment horizontal="center" vertical="center"/>
    </xf>
    <xf numFmtId="43" fontId="5" fillId="0" borderId="6" xfId="1" applyFont="1" applyBorder="1" applyAlignment="1">
      <alignment horizontal="center" vertical="center"/>
    </xf>
    <xf numFmtId="4" fontId="5" fillId="0" borderId="6" xfId="0" applyNumberFormat="1" applyFont="1" applyBorder="1" applyAlignment="1">
      <alignment horizontal="center" vertical="center"/>
    </xf>
    <xf numFmtId="0" fontId="10" fillId="0" borderId="0" xfId="0" applyFont="1" applyBorder="1"/>
    <xf numFmtId="0" fontId="3" fillId="0" borderId="0" xfId="0" applyFont="1" applyBorder="1"/>
    <xf numFmtId="0" fontId="3" fillId="0" borderId="0" xfId="0" applyFont="1" applyBorder="1" applyAlignment="1">
      <alignment horizontal="center"/>
    </xf>
    <xf numFmtId="0" fontId="5" fillId="0" borderId="10" xfId="0" applyFont="1" applyBorder="1"/>
    <xf numFmtId="0" fontId="8" fillId="0" borderId="11" xfId="0" applyFont="1" applyBorder="1"/>
    <xf numFmtId="1" fontId="6" fillId="0" borderId="1" xfId="0" applyNumberFormat="1" applyFont="1" applyBorder="1" applyAlignment="1">
      <alignment horizontal="center"/>
    </xf>
    <xf numFmtId="3" fontId="0" fillId="0" borderId="2" xfId="0" applyNumberFormat="1" applyFont="1" applyBorder="1" applyAlignment="1">
      <alignment horizontal="center"/>
    </xf>
    <xf numFmtId="0" fontId="0" fillId="0" borderId="10" xfId="0" applyBorder="1"/>
    <xf numFmtId="0" fontId="0" fillId="0" borderId="14" xfId="0" applyBorder="1"/>
    <xf numFmtId="0" fontId="6"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5" fillId="0" borderId="12" xfId="0" applyNumberFormat="1" applyFont="1" applyBorder="1"/>
    <xf numFmtId="4" fontId="5" fillId="0" borderId="13" xfId="0" applyNumberFormat="1" applyFont="1" applyBorder="1" applyAlignment="1">
      <alignment horizontal="center"/>
    </xf>
    <xf numFmtId="49" fontId="6" fillId="0" borderId="16" xfId="0" applyNumberFormat="1" applyFont="1" applyBorder="1"/>
    <xf numFmtId="49" fontId="6"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0" fillId="2" borderId="9" xfId="0" applyFill="1" applyBorder="1"/>
    <xf numFmtId="0" fontId="13" fillId="0" borderId="10" xfId="0" applyFont="1" applyBorder="1"/>
    <xf numFmtId="0" fontId="0" fillId="2" borderId="11" xfId="0" applyFill="1" applyBorder="1"/>
    <xf numFmtId="0" fontId="7" fillId="0" borderId="16" xfId="0" applyFont="1" applyBorder="1"/>
    <xf numFmtId="0" fontId="7" fillId="0" borderId="12" xfId="0" applyFont="1" applyBorder="1"/>
    <xf numFmtId="3" fontId="0" fillId="2" borderId="0" xfId="0" applyNumberFormat="1" applyFill="1" applyBorder="1" applyAlignment="1">
      <alignment horizontal="center" vertical="center"/>
    </xf>
    <xf numFmtId="3" fontId="0" fillId="2" borderId="13" xfId="0" applyNumberFormat="1" applyFill="1" applyBorder="1" applyAlignment="1">
      <alignment horizontal="center" vertical="center"/>
    </xf>
    <xf numFmtId="0" fontId="8" fillId="0" borderId="12" xfId="0" applyFont="1" applyBorder="1"/>
    <xf numFmtId="0" fontId="0" fillId="0" borderId="12" xfId="0" applyBorder="1"/>
    <xf numFmtId="0" fontId="7" fillId="0" borderId="14" xfId="0" applyFont="1" applyBorder="1"/>
    <xf numFmtId="4" fontId="23" fillId="2" borderId="0" xfId="0" applyNumberFormat="1" applyFont="1" applyFill="1" applyBorder="1" applyAlignment="1">
      <alignment horizontal="center" vertical="center"/>
    </xf>
    <xf numFmtId="0" fontId="23" fillId="0" borderId="0" xfId="0" applyFont="1"/>
    <xf numFmtId="0" fontId="13" fillId="0" borderId="10" xfId="0" applyFont="1" applyBorder="1" applyAlignment="1">
      <alignment horizontal="center"/>
    </xf>
    <xf numFmtId="0" fontId="6" fillId="0" borderId="14" xfId="0" applyFont="1" applyBorder="1"/>
    <xf numFmtId="3" fontId="23" fillId="2" borderId="0" xfId="0" applyNumberFormat="1" applyFont="1" applyFill="1" applyBorder="1" applyAlignment="1">
      <alignment horizontal="center" vertical="center"/>
    </xf>
    <xf numFmtId="3" fontId="23" fillId="2" borderId="13" xfId="0" applyNumberFormat="1" applyFont="1" applyFill="1" applyBorder="1" applyAlignment="1">
      <alignment horizontal="center" vertical="center"/>
    </xf>
    <xf numFmtId="0" fontId="23" fillId="0" borderId="12" xfId="0" applyFont="1" applyBorder="1"/>
    <xf numFmtId="4" fontId="0" fillId="0" borderId="15" xfId="0" applyNumberFormat="1" applyBorder="1"/>
    <xf numFmtId="3" fontId="0" fillId="0" borderId="2" xfId="0" applyNumberFormat="1" applyBorder="1"/>
    <xf numFmtId="3" fontId="0" fillId="0" borderId="17" xfId="0" applyNumberFormat="1" applyBorder="1"/>
    <xf numFmtId="49" fontId="0" fillId="0" borderId="14" xfId="0" applyNumberFormat="1" applyBorder="1"/>
    <xf numFmtId="3" fontId="0" fillId="0" borderId="15" xfId="0" applyNumberFormat="1" applyBorder="1"/>
    <xf numFmtId="3" fontId="23" fillId="0" borderId="0" xfId="0" applyNumberFormat="1" applyFont="1" applyBorder="1" applyAlignment="1">
      <alignment horizontal="center" vertical="center"/>
    </xf>
    <xf numFmtId="3" fontId="23" fillId="0" borderId="13" xfId="0" applyNumberFormat="1" applyFont="1" applyBorder="1" applyAlignment="1">
      <alignment horizontal="center" vertical="center"/>
    </xf>
    <xf numFmtId="49" fontId="23" fillId="0" borderId="12" xfId="0" applyNumberFormat="1" applyFont="1" applyBorder="1"/>
    <xf numFmtId="1" fontId="6" fillId="2" borderId="2" xfId="0" applyNumberFormat="1" applyFont="1" applyFill="1" applyBorder="1" applyAlignment="1">
      <alignment horizontal="center" vertical="center"/>
    </xf>
    <xf numFmtId="1" fontId="6" fillId="2" borderId="17" xfId="0" applyNumberFormat="1" applyFont="1" applyFill="1" applyBorder="1" applyAlignment="1">
      <alignment horizontal="center" vertical="center"/>
    </xf>
    <xf numFmtId="3" fontId="6" fillId="0" borderId="15" xfId="0" applyNumberFormat="1" applyFont="1" applyBorder="1" applyAlignment="1">
      <alignment horizontal="center"/>
    </xf>
    <xf numFmtId="3" fontId="6" fillId="0" borderId="13" xfId="0" applyNumberFormat="1" applyFont="1" applyBorder="1" applyAlignment="1">
      <alignment horizontal="center"/>
    </xf>
    <xf numFmtId="37" fontId="5" fillId="0" borderId="15" xfId="0" applyNumberFormat="1" applyFont="1" applyBorder="1"/>
    <xf numFmtId="0" fontId="4" fillId="0" borderId="0" xfId="0" applyFont="1" applyBorder="1" applyAlignment="1">
      <alignment vertical="center"/>
    </xf>
    <xf numFmtId="0" fontId="23" fillId="2" borderId="0" xfId="0" applyFont="1" applyFill="1" applyAlignment="1">
      <alignment horizontal="center"/>
    </xf>
    <xf numFmtId="0" fontId="32" fillId="2" borderId="0" xfId="0" applyFont="1" applyFill="1"/>
    <xf numFmtId="0" fontId="32" fillId="0" borderId="0" xfId="0" applyFont="1"/>
    <xf numFmtId="0" fontId="29" fillId="4" borderId="0" xfId="0" applyFont="1" applyFill="1" applyAlignment="1">
      <alignment vertical="center" wrapText="1"/>
    </xf>
    <xf numFmtId="0" fontId="0" fillId="4" borderId="0" xfId="0" applyFill="1"/>
    <xf numFmtId="0" fontId="30" fillId="4" borderId="0" xfId="0" applyFont="1" applyFill="1"/>
    <xf numFmtId="0" fontId="29" fillId="4" borderId="0" xfId="0" applyFont="1" applyFill="1" applyAlignment="1">
      <alignment horizontal="center" vertical="center"/>
    </xf>
    <xf numFmtId="0" fontId="29" fillId="4" borderId="0" xfId="0" applyFont="1" applyFill="1" applyAlignment="1">
      <alignment vertical="center"/>
    </xf>
    <xf numFmtId="14" fontId="29" fillId="4" borderId="0" xfId="0" applyNumberFormat="1" applyFont="1" applyFill="1" applyAlignment="1">
      <alignment horizontal="center" vertical="center"/>
    </xf>
    <xf numFmtId="0" fontId="32" fillId="4" borderId="0" xfId="0" applyFont="1" applyFill="1"/>
    <xf numFmtId="0" fontId="23" fillId="4" borderId="0" xfId="0" applyFont="1" applyFill="1" applyAlignment="1">
      <alignment horizontal="center"/>
    </xf>
    <xf numFmtId="0" fontId="5" fillId="0" borderId="0" xfId="0" applyFont="1" applyFill="1"/>
    <xf numFmtId="0" fontId="33" fillId="0" borderId="0" xfId="2" applyFont="1" applyFill="1"/>
    <xf numFmtId="0" fontId="34" fillId="0" borderId="0" xfId="0" applyFont="1" applyAlignment="1">
      <alignment vertical="center"/>
    </xf>
    <xf numFmtId="0" fontId="35" fillId="0" borderId="0" xfId="0" applyFont="1" applyAlignment="1">
      <alignment horizontal="left" vertical="center" indent="5"/>
    </xf>
    <xf numFmtId="0" fontId="34" fillId="0" borderId="0" xfId="0" applyFont="1" applyAlignment="1">
      <alignment horizontal="left" vertical="center"/>
    </xf>
    <xf numFmtId="0" fontId="0" fillId="0" borderId="0" xfId="0" applyAlignment="1">
      <alignment horizontal="left"/>
    </xf>
    <xf numFmtId="0" fontId="34" fillId="0" borderId="0" xfId="0" applyFont="1" applyAlignment="1">
      <alignment horizontal="left" vertical="center" indent="5"/>
    </xf>
    <xf numFmtId="0" fontId="0" fillId="0" borderId="0" xfId="0" applyAlignment="1"/>
    <xf numFmtId="0" fontId="39" fillId="0" borderId="0" xfId="0" applyFont="1" applyAlignment="1">
      <alignment vertical="center"/>
    </xf>
    <xf numFmtId="0" fontId="35" fillId="0" borderId="0" xfId="0" applyFont="1" applyAlignment="1">
      <alignment vertical="center"/>
    </xf>
    <xf numFmtId="0" fontId="41" fillId="0" borderId="0" xfId="0" applyFont="1" applyAlignment="1">
      <alignment vertical="center"/>
    </xf>
    <xf numFmtId="0" fontId="34" fillId="0" borderId="0" xfId="0" applyFont="1" applyAlignment="1">
      <alignment horizontal="left" vertical="center" indent="2"/>
    </xf>
    <xf numFmtId="0" fontId="43"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left" vertical="center"/>
    </xf>
    <xf numFmtId="0" fontId="37" fillId="0" borderId="4" xfId="0" applyFont="1" applyBorder="1" applyAlignment="1">
      <alignment vertical="center"/>
    </xf>
    <xf numFmtId="0" fontId="37" fillId="0" borderId="4" xfId="0" applyFont="1" applyBorder="1" applyAlignment="1">
      <alignment horizontal="center" vertical="center"/>
    </xf>
    <xf numFmtId="0" fontId="37" fillId="0" borderId="4" xfId="0" applyFont="1" applyBorder="1" applyAlignment="1">
      <alignment horizontal="center" vertical="center" wrapText="1"/>
    </xf>
    <xf numFmtId="0" fontId="41" fillId="0" borderId="4" xfId="0" applyFont="1" applyBorder="1" applyAlignment="1">
      <alignment vertical="center"/>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4" fontId="41" fillId="0" borderId="4" xfId="0" applyNumberFormat="1"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lignment vertical="center"/>
    </xf>
    <xf numFmtId="4" fontId="41" fillId="0" borderId="0" xfId="0" applyNumberFormat="1" applyFont="1" applyBorder="1" applyAlignment="1">
      <alignment horizontal="center" vertical="center"/>
    </xf>
    <xf numFmtId="3" fontId="41" fillId="0" borderId="0" xfId="0" applyNumberFormat="1" applyFont="1" applyBorder="1" applyAlignment="1">
      <alignment horizontal="center" vertical="center"/>
    </xf>
    <xf numFmtId="4" fontId="37" fillId="0" borderId="4" xfId="0" applyNumberFormat="1" applyFont="1" applyBorder="1" applyAlignment="1">
      <alignment horizontal="center" vertical="center" wrapText="1"/>
    </xf>
    <xf numFmtId="14" fontId="41" fillId="0" borderId="4" xfId="0" applyNumberFormat="1" applyFont="1" applyBorder="1" applyAlignment="1">
      <alignment horizontal="center" vertical="center" wrapText="1"/>
    </xf>
    <xf numFmtId="0" fontId="33" fillId="0" borderId="0" xfId="2" applyFont="1"/>
    <xf numFmtId="4" fontId="24" fillId="0" borderId="4" xfId="0" applyNumberFormat="1" applyFont="1" applyBorder="1" applyAlignment="1">
      <alignment horizontal="center" vertical="center"/>
    </xf>
    <xf numFmtId="4" fontId="24" fillId="0" borderId="4" xfId="0" applyNumberFormat="1" applyFont="1" applyBorder="1" applyAlignment="1">
      <alignment horizontal="right" vertical="center"/>
    </xf>
    <xf numFmtId="4" fontId="24" fillId="0" borderId="21" xfId="0" applyNumberFormat="1" applyFont="1" applyBorder="1" applyAlignment="1">
      <alignment horizontal="center"/>
    </xf>
    <xf numFmtId="0" fontId="23" fillId="0" borderId="0" xfId="0" applyFont="1" applyAlignment="1">
      <alignment horizontal="left" vertical="center"/>
    </xf>
    <xf numFmtId="0" fontId="24" fillId="0" borderId="0" xfId="0" applyFont="1" applyAlignment="1">
      <alignment horizontal="left" vertical="center"/>
    </xf>
    <xf numFmtId="0" fontId="45" fillId="0" borderId="0" xfId="0" applyFont="1" applyAlignment="1">
      <alignment horizontal="center"/>
    </xf>
    <xf numFmtId="4" fontId="37" fillId="0" borderId="4" xfId="0" applyNumberFormat="1" applyFont="1" applyBorder="1" applyAlignment="1">
      <alignment horizontal="center" vertical="center"/>
    </xf>
    <xf numFmtId="0" fontId="46" fillId="0" borderId="4" xfId="0" applyFont="1" applyBorder="1" applyAlignment="1">
      <alignment horizontal="center" vertical="center" wrapText="1"/>
    </xf>
    <xf numFmtId="43" fontId="0" fillId="0" borderId="0" xfId="1" applyFont="1"/>
    <xf numFmtId="4" fontId="5" fillId="2" borderId="0" xfId="0" applyNumberFormat="1" applyFont="1" applyFill="1" applyBorder="1" applyAlignment="1">
      <alignment horizontal="center" vertical="center"/>
    </xf>
    <xf numFmtId="168" fontId="0" fillId="0" borderId="0" xfId="1" applyNumberFormat="1" applyFont="1"/>
    <xf numFmtId="0" fontId="5" fillId="0" borderId="12" xfId="0" applyFont="1" applyBorder="1" applyAlignment="1">
      <alignment horizontal="left"/>
    </xf>
    <xf numFmtId="0" fontId="6" fillId="0" borderId="10" xfId="0" applyFont="1" applyBorder="1" applyAlignment="1">
      <alignment horizontal="center" wrapText="1"/>
    </xf>
    <xf numFmtId="0" fontId="6" fillId="0" borderId="12" xfId="0" applyFont="1" applyBorder="1" applyAlignment="1">
      <alignment horizontal="center" wrapText="1"/>
    </xf>
    <xf numFmtId="0" fontId="5" fillId="0" borderId="12" xfId="0" applyFont="1" applyBorder="1" applyAlignment="1">
      <alignment vertical="center"/>
    </xf>
    <xf numFmtId="3" fontId="6" fillId="0" borderId="7" xfId="0" applyNumberFormat="1" applyFont="1" applyBorder="1" applyAlignment="1">
      <alignment horizontal="center" vertical="center"/>
    </xf>
    <xf numFmtId="0" fontId="6" fillId="0" borderId="6" xfId="0" applyFont="1" applyBorder="1" applyAlignment="1">
      <alignment horizontal="center"/>
    </xf>
    <xf numFmtId="3" fontId="6" fillId="0" borderId="11" xfId="0" applyNumberFormat="1" applyFont="1" applyBorder="1" applyAlignment="1">
      <alignment horizontal="center" vertical="center"/>
    </xf>
    <xf numFmtId="3" fontId="24" fillId="0" borderId="5" xfId="0" applyNumberFormat="1" applyFont="1" applyBorder="1" applyAlignment="1">
      <alignment horizontal="center" vertical="center"/>
    </xf>
    <xf numFmtId="169" fontId="21" fillId="0" borderId="0" xfId="0" applyNumberFormat="1" applyFont="1"/>
    <xf numFmtId="0" fontId="5" fillId="0" borderId="12" xfId="0" applyFont="1" applyBorder="1" applyAlignment="1">
      <alignment horizontal="center" vertical="center" wrapText="1"/>
    </xf>
    <xf numFmtId="0" fontId="50" fillId="0" borderId="0" xfId="2" applyFont="1" applyBorder="1" applyAlignment="1">
      <alignment vertical="center"/>
    </xf>
    <xf numFmtId="4" fontId="37" fillId="0" borderId="7" xfId="0" applyNumberFormat="1" applyFont="1" applyBorder="1" applyAlignment="1">
      <alignment horizontal="center" vertical="center"/>
    </xf>
    <xf numFmtId="49" fontId="6" fillId="0" borderId="12" xfId="0" applyNumberFormat="1" applyFont="1" applyBorder="1"/>
    <xf numFmtId="0" fontId="41" fillId="0" borderId="4" xfId="0" applyFont="1" applyBorder="1" applyAlignment="1">
      <alignment horizontal="left" vertical="center"/>
    </xf>
    <xf numFmtId="0" fontId="51" fillId="0" borderId="0" xfId="0" applyFont="1" applyAlignment="1">
      <alignment vertical="center"/>
    </xf>
    <xf numFmtId="0" fontId="0" fillId="2" borderId="17" xfId="0" applyFill="1" applyBorder="1" applyAlignment="1">
      <alignment horizontal="left" vertical="center"/>
    </xf>
    <xf numFmtId="0" fontId="48" fillId="0" borderId="0" xfId="0" applyFont="1" applyAlignment="1">
      <alignment horizontal="left" vertical="center"/>
    </xf>
    <xf numFmtId="0" fontId="43" fillId="0" borderId="0" xfId="0" applyFont="1" applyAlignment="1">
      <alignment vertical="top" wrapText="1"/>
    </xf>
    <xf numFmtId="43" fontId="6" fillId="0" borderId="0" xfId="1" applyFont="1" applyBorder="1" applyAlignment="1">
      <alignment horizontal="center"/>
    </xf>
    <xf numFmtId="43" fontId="6" fillId="0" borderId="1" xfId="1" applyFont="1" applyBorder="1" applyAlignment="1">
      <alignment horizontal="center"/>
    </xf>
    <xf numFmtId="43" fontId="5" fillId="0" borderId="0" xfId="1" applyFont="1" applyBorder="1" applyAlignment="1">
      <alignment horizontal="center"/>
    </xf>
    <xf numFmtId="43" fontId="0" fillId="2" borderId="0" xfId="1" applyFont="1" applyFill="1" applyBorder="1" applyAlignment="1">
      <alignment horizontal="center"/>
    </xf>
    <xf numFmtId="43" fontId="6" fillId="0" borderId="2" xfId="1" applyFont="1" applyBorder="1" applyAlignment="1">
      <alignment horizontal="center"/>
    </xf>
    <xf numFmtId="43" fontId="6" fillId="0" borderId="3" xfId="1" applyFont="1" applyBorder="1" applyAlignment="1">
      <alignment horizontal="center"/>
    </xf>
    <xf numFmtId="43" fontId="5" fillId="0" borderId="13" xfId="1" applyFont="1" applyBorder="1" applyAlignment="1">
      <alignment horizontal="center"/>
    </xf>
    <xf numFmtId="43" fontId="6" fillId="0" borderId="17" xfId="1" applyFont="1" applyBorder="1" applyAlignment="1">
      <alignment horizontal="center"/>
    </xf>
    <xf numFmtId="43" fontId="0" fillId="0" borderId="0" xfId="1" applyFont="1" applyBorder="1" applyAlignment="1">
      <alignment horizontal="center"/>
    </xf>
    <xf numFmtId="43" fontId="6" fillId="0" borderId="8" xfId="1" applyFont="1" applyBorder="1" applyAlignment="1">
      <alignment horizontal="center"/>
    </xf>
    <xf numFmtId="43" fontId="6" fillId="0" borderId="19" xfId="1" applyFont="1" applyBorder="1" applyAlignment="1">
      <alignment horizontal="center"/>
    </xf>
    <xf numFmtId="43" fontId="23" fillId="2" borderId="0" xfId="1" applyFont="1" applyFill="1" applyBorder="1" applyAlignment="1">
      <alignment horizontal="center" vertical="center"/>
    </xf>
    <xf numFmtId="43" fontId="23" fillId="2" borderId="13" xfId="1" applyFont="1" applyFill="1" applyBorder="1" applyAlignment="1">
      <alignment horizontal="center" vertical="center"/>
    </xf>
    <xf numFmtId="43" fontId="6" fillId="2" borderId="2" xfId="1" applyFont="1" applyFill="1" applyBorder="1" applyAlignment="1">
      <alignment horizontal="center" vertical="center"/>
    </xf>
    <xf numFmtId="43" fontId="6" fillId="2" borderId="17" xfId="1" applyFont="1" applyFill="1" applyBorder="1" applyAlignment="1">
      <alignment horizontal="center" vertical="center"/>
    </xf>
    <xf numFmtId="43" fontId="7" fillId="2" borderId="0" xfId="1" applyFont="1" applyFill="1" applyBorder="1" applyAlignment="1">
      <alignment horizontal="center" vertical="center"/>
    </xf>
    <xf numFmtId="43" fontId="7" fillId="2" borderId="13" xfId="1" applyFont="1" applyFill="1" applyBorder="1" applyAlignment="1">
      <alignment horizontal="center" vertical="center"/>
    </xf>
    <xf numFmtId="43" fontId="5" fillId="2" borderId="0" xfId="1" applyFont="1" applyFill="1" applyBorder="1" applyAlignment="1">
      <alignment horizontal="center" vertical="center"/>
    </xf>
    <xf numFmtId="43" fontId="5" fillId="2" borderId="1" xfId="1" applyFont="1" applyFill="1" applyBorder="1" applyAlignment="1">
      <alignment horizontal="center" vertical="center"/>
    </xf>
    <xf numFmtId="43" fontId="5" fillId="2" borderId="15" xfId="1" applyFont="1" applyFill="1" applyBorder="1" applyAlignment="1">
      <alignment horizontal="center" vertical="center"/>
    </xf>
    <xf numFmtId="43" fontId="6" fillId="2" borderId="0" xfId="1" applyFont="1" applyFill="1" applyBorder="1" applyAlignment="1">
      <alignment horizontal="center" vertical="center"/>
    </xf>
    <xf numFmtId="43" fontId="6" fillId="2" borderId="13" xfId="1" applyFont="1" applyFill="1" applyBorder="1" applyAlignment="1">
      <alignment horizontal="center" vertical="center"/>
    </xf>
    <xf numFmtId="43" fontId="6" fillId="2" borderId="8" xfId="1" applyFont="1" applyFill="1" applyBorder="1" applyAlignment="1">
      <alignment horizontal="center" vertical="center"/>
    </xf>
    <xf numFmtId="43" fontId="6" fillId="2" borderId="19" xfId="1" applyFont="1" applyFill="1" applyBorder="1" applyAlignment="1">
      <alignment horizontal="center" vertical="center"/>
    </xf>
    <xf numFmtId="43" fontId="7" fillId="2" borderId="1" xfId="1" applyFont="1" applyFill="1" applyBorder="1" applyAlignment="1">
      <alignment horizontal="center" vertical="center"/>
    </xf>
    <xf numFmtId="43" fontId="7" fillId="2" borderId="15" xfId="1" applyFont="1" applyFill="1" applyBorder="1" applyAlignment="1">
      <alignment horizontal="center" vertical="center"/>
    </xf>
    <xf numFmtId="43" fontId="6" fillId="2" borderId="1" xfId="1" applyFont="1" applyFill="1" applyBorder="1" applyAlignment="1">
      <alignment horizontal="center" vertical="center"/>
    </xf>
    <xf numFmtId="43" fontId="6" fillId="2" borderId="15" xfId="1" applyFont="1" applyFill="1" applyBorder="1" applyAlignment="1">
      <alignment horizontal="center" vertical="center"/>
    </xf>
    <xf numFmtId="43" fontId="17" fillId="0" borderId="1" xfId="1" applyFont="1" applyBorder="1"/>
    <xf numFmtId="43" fontId="17" fillId="0" borderId="15" xfId="1" applyFont="1" applyBorder="1"/>
    <xf numFmtId="168" fontId="23" fillId="0" borderId="0" xfId="1" applyNumberFormat="1" applyFont="1" applyBorder="1" applyAlignment="1">
      <alignment horizontal="center" vertical="center"/>
    </xf>
    <xf numFmtId="168" fontId="23" fillId="0" borderId="13" xfId="1" applyNumberFormat="1" applyFont="1" applyBorder="1" applyAlignment="1">
      <alignment horizontal="center" vertical="center"/>
    </xf>
    <xf numFmtId="168" fontId="6" fillId="0" borderId="2" xfId="1" applyNumberFormat="1" applyFont="1" applyBorder="1" applyAlignment="1">
      <alignment horizontal="center" vertical="center"/>
    </xf>
    <xf numFmtId="168" fontId="6" fillId="0" borderId="17" xfId="1" applyNumberFormat="1" applyFont="1" applyBorder="1" applyAlignment="1">
      <alignment horizontal="center" vertical="center"/>
    </xf>
    <xf numFmtId="168" fontId="5" fillId="0" borderId="0" xfId="1" applyNumberFormat="1" applyFont="1" applyBorder="1" applyAlignment="1">
      <alignment horizontal="center" vertical="center"/>
    </xf>
    <xf numFmtId="168" fontId="6" fillId="0" borderId="8" xfId="1" applyNumberFormat="1" applyFont="1" applyBorder="1" applyAlignment="1">
      <alignment horizontal="center" vertical="center"/>
    </xf>
    <xf numFmtId="168" fontId="6" fillId="0" borderId="19" xfId="1" applyNumberFormat="1" applyFont="1" applyBorder="1" applyAlignment="1">
      <alignment horizontal="center" vertical="center"/>
    </xf>
    <xf numFmtId="168" fontId="23" fillId="2" borderId="0" xfId="1" applyNumberFormat="1" applyFont="1" applyFill="1" applyBorder="1" applyAlignment="1">
      <alignment horizontal="center" vertical="center"/>
    </xf>
    <xf numFmtId="168" fontId="23" fillId="2" borderId="13" xfId="1" applyNumberFormat="1" applyFont="1" applyFill="1" applyBorder="1" applyAlignment="1">
      <alignment horizontal="center" vertical="center"/>
    </xf>
    <xf numFmtId="168" fontId="6" fillId="2" borderId="2" xfId="1" applyNumberFormat="1" applyFont="1" applyFill="1" applyBorder="1" applyAlignment="1">
      <alignment horizontal="center" vertical="center"/>
    </xf>
    <xf numFmtId="168" fontId="6" fillId="2" borderId="17" xfId="1" applyNumberFormat="1" applyFont="1" applyFill="1" applyBorder="1" applyAlignment="1">
      <alignment horizontal="center" vertical="center"/>
    </xf>
    <xf numFmtId="168" fontId="6" fillId="2" borderId="0" xfId="1" applyNumberFormat="1" applyFont="1" applyFill="1" applyBorder="1" applyAlignment="1">
      <alignment horizontal="center" vertical="center"/>
    </xf>
    <xf numFmtId="168" fontId="6" fillId="2" borderId="13" xfId="1" applyNumberFormat="1" applyFont="1" applyFill="1" applyBorder="1" applyAlignment="1">
      <alignment horizontal="center" vertical="center"/>
    </xf>
    <xf numFmtId="168" fontId="5" fillId="2" borderId="13" xfId="1" applyNumberFormat="1" applyFont="1" applyFill="1" applyBorder="1" applyAlignment="1">
      <alignment horizontal="center" vertical="center"/>
    </xf>
    <xf numFmtId="168" fontId="5" fillId="2" borderId="0" xfId="1" applyNumberFormat="1" applyFont="1" applyFill="1" applyBorder="1" applyAlignment="1">
      <alignment horizontal="center" vertical="center"/>
    </xf>
    <xf numFmtId="168" fontId="6" fillId="2" borderId="8" xfId="1" applyNumberFormat="1" applyFont="1" applyFill="1" applyBorder="1" applyAlignment="1">
      <alignment horizontal="center" vertical="center"/>
    </xf>
    <xf numFmtId="168" fontId="6" fillId="2" borderId="19" xfId="1" applyNumberFormat="1" applyFont="1" applyFill="1" applyBorder="1" applyAlignment="1">
      <alignment horizontal="center" vertical="center"/>
    </xf>
    <xf numFmtId="168" fontId="6" fillId="2" borderId="1" xfId="1" applyNumberFormat="1" applyFont="1" applyFill="1" applyBorder="1" applyAlignment="1">
      <alignment horizontal="center" vertical="center"/>
    </xf>
    <xf numFmtId="168" fontId="6" fillId="2" borderId="15" xfId="1" applyNumberFormat="1" applyFont="1" applyFill="1" applyBorder="1" applyAlignment="1">
      <alignment horizontal="center" vertical="center"/>
    </xf>
    <xf numFmtId="170" fontId="6" fillId="0" borderId="8" xfId="1" applyNumberFormat="1" applyFont="1" applyBorder="1" applyAlignment="1">
      <alignment horizontal="center" vertical="center"/>
    </xf>
    <xf numFmtId="170" fontId="6" fillId="0" borderId="19" xfId="1" applyNumberFormat="1" applyFont="1" applyBorder="1" applyAlignment="1">
      <alignment horizontal="center" vertical="center"/>
    </xf>
    <xf numFmtId="171" fontId="6" fillId="0" borderId="8" xfId="1" applyNumberFormat="1" applyFont="1" applyBorder="1" applyAlignment="1">
      <alignment horizontal="center" vertical="center"/>
    </xf>
    <xf numFmtId="171" fontId="6" fillId="0" borderId="19" xfId="1" applyNumberFormat="1" applyFont="1" applyBorder="1" applyAlignment="1">
      <alignment horizontal="center" vertical="center"/>
    </xf>
    <xf numFmtId="168" fontId="23" fillId="0" borderId="6" xfId="1" applyNumberFormat="1" applyFont="1" applyBorder="1" applyAlignment="1">
      <alignment horizontal="center" vertical="center"/>
    </xf>
    <xf numFmtId="168" fontId="5" fillId="0" borderId="13" xfId="1" applyNumberFormat="1" applyFont="1" applyBorder="1" applyAlignment="1">
      <alignment horizontal="center" vertical="center"/>
    </xf>
    <xf numFmtId="168" fontId="9" fillId="0" borderId="6" xfId="1" applyNumberFormat="1" applyFont="1" applyBorder="1" applyAlignment="1">
      <alignment horizontal="center" vertical="center"/>
    </xf>
    <xf numFmtId="168" fontId="5" fillId="0" borderId="6" xfId="1" applyNumberFormat="1" applyFont="1" applyBorder="1" applyAlignment="1">
      <alignment horizontal="center" vertical="center"/>
    </xf>
    <xf numFmtId="168" fontId="24" fillId="0" borderId="13" xfId="1" applyNumberFormat="1" applyFont="1" applyBorder="1" applyAlignment="1">
      <alignment horizontal="center" vertical="center"/>
    </xf>
    <xf numFmtId="168" fontId="5" fillId="0" borderId="15" xfId="1" applyNumberFormat="1" applyFont="1" applyBorder="1" applyAlignment="1">
      <alignment horizontal="center" vertical="center"/>
    </xf>
    <xf numFmtId="168" fontId="24" fillId="0" borderId="15" xfId="1" applyNumberFormat="1" applyFont="1" applyBorder="1" applyAlignment="1">
      <alignment horizontal="center" vertical="center"/>
    </xf>
    <xf numFmtId="168" fontId="23" fillId="0" borderId="7" xfId="1" applyNumberFormat="1" applyFont="1" applyBorder="1" applyAlignment="1">
      <alignment horizontal="center" vertical="center"/>
    </xf>
    <xf numFmtId="168" fontId="23" fillId="0" borderId="7" xfId="1" applyNumberFormat="1" applyFont="1" applyBorder="1" applyAlignment="1">
      <alignment horizontal="right" vertical="center"/>
    </xf>
    <xf numFmtId="168" fontId="8" fillId="0" borderId="0" xfId="1" applyNumberFormat="1" applyFont="1"/>
    <xf numFmtId="168" fontId="21" fillId="0" borderId="0" xfId="1" applyNumberFormat="1" applyFont="1"/>
    <xf numFmtId="43" fontId="37" fillId="0" borderId="4" xfId="1" applyFont="1" applyBorder="1" applyAlignment="1">
      <alignment horizontal="center" vertical="center"/>
    </xf>
    <xf numFmtId="3" fontId="37" fillId="0" borderId="4" xfId="0" applyNumberFormat="1" applyFont="1" applyBorder="1" applyAlignment="1">
      <alignment horizontal="right" vertical="center"/>
    </xf>
    <xf numFmtId="43" fontId="41" fillId="0" borderId="4" xfId="1" applyFont="1" applyBorder="1" applyAlignment="1">
      <alignment horizontal="center" vertical="center"/>
    </xf>
    <xf numFmtId="168" fontId="37" fillId="0" borderId="4" xfId="1" applyNumberFormat="1" applyFont="1" applyBorder="1" applyAlignment="1">
      <alignment horizontal="center" vertical="center"/>
    </xf>
    <xf numFmtId="168" fontId="41" fillId="0" borderId="4" xfId="1" applyNumberFormat="1" applyFont="1" applyBorder="1" applyAlignment="1">
      <alignment horizontal="center" vertical="center"/>
    </xf>
    <xf numFmtId="0" fontId="46" fillId="2" borderId="4" xfId="0" applyFont="1" applyFill="1" applyBorder="1" applyAlignment="1">
      <alignment horizontal="center" vertical="center" wrapText="1"/>
    </xf>
    <xf numFmtId="0" fontId="0" fillId="0" borderId="17" xfId="0" applyBorder="1" applyAlignment="1">
      <alignment horizontal="left" vertical="center"/>
    </xf>
    <xf numFmtId="10" fontId="0" fillId="0" borderId="17" xfId="3" applyNumberFormat="1" applyFont="1" applyBorder="1" applyAlignment="1">
      <alignment horizontal="right" vertical="center"/>
    </xf>
    <xf numFmtId="166" fontId="0" fillId="0" borderId="17" xfId="0" applyNumberFormat="1" applyBorder="1" applyAlignment="1">
      <alignment horizontal="right" vertical="center"/>
    </xf>
    <xf numFmtId="168" fontId="6" fillId="0" borderId="1" xfId="1" applyNumberFormat="1" applyFont="1" applyBorder="1" applyAlignment="1">
      <alignment horizontal="center"/>
    </xf>
    <xf numFmtId="168" fontId="6" fillId="0" borderId="0" xfId="1" applyNumberFormat="1" applyFont="1" applyBorder="1" applyAlignment="1">
      <alignment horizontal="center"/>
    </xf>
    <xf numFmtId="168" fontId="6" fillId="0" borderId="15" xfId="1" applyNumberFormat="1" applyFont="1" applyBorder="1" applyAlignment="1">
      <alignment horizontal="center"/>
    </xf>
    <xf numFmtId="168" fontId="6" fillId="0" borderId="13" xfId="1" applyNumberFormat="1" applyFont="1" applyBorder="1" applyAlignment="1">
      <alignment horizontal="center"/>
    </xf>
    <xf numFmtId="168" fontId="5" fillId="0" borderId="0" xfId="1" applyNumberFormat="1" applyFont="1" applyBorder="1" applyAlignment="1">
      <alignment horizontal="center"/>
    </xf>
    <xf numFmtId="168" fontId="5" fillId="0" borderId="13" xfId="1" applyNumberFormat="1" applyFont="1" applyBorder="1" applyAlignment="1">
      <alignment horizontal="center"/>
    </xf>
    <xf numFmtId="168" fontId="6" fillId="0" borderId="2" xfId="1" applyNumberFormat="1" applyFont="1" applyBorder="1" applyAlignment="1">
      <alignment horizontal="center"/>
    </xf>
    <xf numFmtId="168" fontId="6" fillId="0" borderId="17" xfId="1" applyNumberFormat="1" applyFont="1" applyBorder="1" applyAlignment="1">
      <alignment horizontal="center"/>
    </xf>
    <xf numFmtId="168" fontId="5" fillId="0" borderId="1" xfId="1" applyNumberFormat="1" applyFont="1" applyBorder="1" applyAlignment="1">
      <alignment horizontal="center"/>
    </xf>
    <xf numFmtId="168" fontId="5" fillId="0" borderId="15" xfId="1" applyNumberFormat="1" applyFont="1" applyBorder="1" applyAlignment="1">
      <alignment horizontal="center"/>
    </xf>
    <xf numFmtId="168" fontId="6" fillId="0" borderId="3" xfId="1" applyNumberFormat="1" applyFont="1" applyBorder="1" applyAlignment="1">
      <alignment horizontal="center"/>
    </xf>
    <xf numFmtId="168" fontId="6" fillId="0" borderId="20" xfId="1" applyNumberFormat="1" applyFont="1" applyBorder="1" applyAlignment="1">
      <alignment horizontal="center"/>
    </xf>
    <xf numFmtId="0" fontId="0" fillId="0" borderId="2" xfId="0" applyBorder="1"/>
    <xf numFmtId="43" fontId="23" fillId="0" borderId="0" xfId="1" applyFont="1"/>
    <xf numFmtId="164" fontId="5" fillId="2" borderId="0" xfId="1" applyNumberFormat="1" applyFont="1" applyFill="1" applyBorder="1" applyAlignment="1">
      <alignment horizontal="right" vertical="center"/>
    </xf>
    <xf numFmtId="4" fontId="0" fillId="2" borderId="13" xfId="0" applyNumberFormat="1" applyFill="1" applyBorder="1"/>
    <xf numFmtId="43" fontId="23" fillId="2" borderId="15" xfId="1" applyFont="1" applyFill="1" applyBorder="1" applyAlignment="1">
      <alignment horizontal="center" vertical="center"/>
    </xf>
    <xf numFmtId="164" fontId="7" fillId="0" borderId="17" xfId="0" applyNumberFormat="1" applyFont="1" applyFill="1" applyBorder="1"/>
    <xf numFmtId="4" fontId="8" fillId="0" borderId="15" xfId="0" applyNumberFormat="1" applyFont="1" applyFill="1" applyBorder="1"/>
    <xf numFmtId="43" fontId="0" fillId="2" borderId="1" xfId="1" applyFont="1" applyFill="1" applyBorder="1" applyAlignment="1">
      <alignment horizontal="center"/>
    </xf>
    <xf numFmtId="43" fontId="22" fillId="2" borderId="3" xfId="1" applyFont="1" applyFill="1" applyBorder="1" applyAlignment="1">
      <alignment horizontal="center"/>
    </xf>
    <xf numFmtId="43" fontId="6" fillId="0" borderId="0" xfId="0" applyNumberFormat="1" applyFont="1" applyAlignment="1"/>
    <xf numFmtId="0" fontId="6" fillId="0" borderId="0" xfId="0" applyFont="1" applyAlignment="1"/>
    <xf numFmtId="4" fontId="0" fillId="2" borderId="13" xfId="0" applyNumberFormat="1" applyFill="1" applyBorder="1" applyAlignment="1">
      <alignment horizontal="center"/>
    </xf>
    <xf numFmtId="4" fontId="5" fillId="0" borderId="4" xfId="7" applyNumberFormat="1" applyFont="1" applyBorder="1" applyAlignment="1">
      <alignment vertical="center"/>
    </xf>
    <xf numFmtId="4" fontId="23" fillId="2" borderId="13" xfId="0" applyNumberFormat="1" applyFont="1" applyFill="1" applyBorder="1" applyAlignment="1">
      <alignment horizontal="right"/>
    </xf>
    <xf numFmtId="4" fontId="23" fillId="2" borderId="13" xfId="0" applyNumberFormat="1" applyFont="1" applyFill="1" applyBorder="1"/>
    <xf numFmtId="4" fontId="23" fillId="0" borderId="13" xfId="0" applyNumberFormat="1" applyFont="1" applyFill="1" applyBorder="1"/>
    <xf numFmtId="4" fontId="23" fillId="0" borderId="15" xfId="0" applyNumberFormat="1" applyFont="1" applyFill="1" applyBorder="1"/>
    <xf numFmtId="43" fontId="23" fillId="0" borderId="11" xfId="1" applyFont="1" applyBorder="1" applyAlignment="1">
      <alignment horizontal="center"/>
    </xf>
    <xf numFmtId="43" fontId="23" fillId="0" borderId="13" xfId="1" applyFont="1" applyBorder="1" applyAlignment="1">
      <alignment horizontal="center"/>
    </xf>
    <xf numFmtId="164" fontId="7" fillId="0" borderId="15" xfId="0" applyNumberFormat="1" applyFont="1" applyFill="1" applyBorder="1"/>
    <xf numFmtId="3" fontId="0" fillId="0" borderId="13" xfId="0" applyNumberFormat="1" applyFill="1" applyBorder="1"/>
    <xf numFmtId="4" fontId="5" fillId="0" borderId="4" xfId="7" applyNumberFormat="1" applyFont="1" applyBorder="1" applyAlignment="1">
      <alignment horizontal="right" vertical="center"/>
    </xf>
    <xf numFmtId="43" fontId="7" fillId="2" borderId="13" xfId="1" applyFont="1" applyFill="1" applyBorder="1"/>
    <xf numFmtId="168" fontId="6" fillId="0" borderId="7" xfId="1" applyNumberFormat="1" applyFont="1" applyBorder="1" applyAlignment="1">
      <alignment horizontal="center" vertical="center"/>
    </xf>
    <xf numFmtId="168" fontId="24" fillId="0" borderId="4" xfId="1" applyNumberFormat="1" applyFont="1" applyBorder="1" applyAlignment="1">
      <alignment horizontal="center"/>
    </xf>
    <xf numFmtId="0" fontId="41" fillId="0" borderId="5" xfId="0" applyFont="1" applyBorder="1" applyAlignment="1">
      <alignment horizontal="center" vertical="center"/>
    </xf>
    <xf numFmtId="0" fontId="37" fillId="0" borderId="6" xfId="0" applyFont="1" applyBorder="1" applyAlignment="1">
      <alignment vertical="center"/>
    </xf>
    <xf numFmtId="0" fontId="41" fillId="0" borderId="6" xfId="0" applyFont="1" applyBorder="1" applyAlignment="1">
      <alignment horizontal="center" vertical="center"/>
    </xf>
    <xf numFmtId="0" fontId="37" fillId="0" borderId="7" xfId="0" applyFont="1" applyBorder="1" applyAlignment="1">
      <alignment vertical="center"/>
    </xf>
    <xf numFmtId="0" fontId="37" fillId="0" borderId="5" xfId="0" applyFont="1" applyBorder="1" applyAlignment="1">
      <alignment horizontal="center" vertical="center"/>
    </xf>
    <xf numFmtId="171" fontId="37" fillId="0" borderId="6" xfId="1" applyNumberFormat="1" applyFont="1" applyBorder="1" applyAlignment="1">
      <alignment horizontal="center"/>
    </xf>
    <xf numFmtId="43" fontId="37" fillId="0" borderId="6" xfId="1" applyFont="1" applyBorder="1" applyAlignment="1">
      <alignment horizontal="center"/>
    </xf>
    <xf numFmtId="171" fontId="0" fillId="0" borderId="6" xfId="1" applyNumberFormat="1" applyFont="1" applyFill="1" applyBorder="1"/>
    <xf numFmtId="171" fontId="0" fillId="0" borderId="6" xfId="1" applyNumberFormat="1" applyFont="1" applyBorder="1"/>
    <xf numFmtId="43" fontId="42" fillId="0" borderId="6" xfId="1" applyFont="1" applyBorder="1" applyAlignment="1">
      <alignment horizontal="center"/>
    </xf>
    <xf numFmtId="43" fontId="37" fillId="0" borderId="7" xfId="1" applyFont="1" applyBorder="1" applyAlignment="1">
      <alignment horizontal="center"/>
    </xf>
    <xf numFmtId="0" fontId="37" fillId="0" borderId="13" xfId="0" applyFont="1" applyBorder="1" applyAlignment="1">
      <alignment horizontal="center" vertical="center"/>
    </xf>
    <xf numFmtId="0" fontId="37" fillId="0" borderId="13" xfId="0" applyFont="1" applyBorder="1" applyAlignment="1">
      <alignment horizontal="center"/>
    </xf>
    <xf numFmtId="0" fontId="37" fillId="0" borderId="15" xfId="0" applyFont="1" applyBorder="1" applyAlignment="1">
      <alignment horizontal="center"/>
    </xf>
    <xf numFmtId="0" fontId="0" fillId="0" borderId="5" xfId="0" applyBorder="1" applyAlignment="1">
      <alignment horizontal="center" vertical="center"/>
    </xf>
    <xf numFmtId="4" fontId="37" fillId="0" borderId="6" xfId="0" applyNumberFormat="1" applyFont="1" applyBorder="1" applyAlignment="1">
      <alignment horizontal="center"/>
    </xf>
    <xf numFmtId="0" fontId="0" fillId="0" borderId="6" xfId="0" applyBorder="1" applyAlignment="1">
      <alignment horizontal="center"/>
    </xf>
    <xf numFmtId="43" fontId="0" fillId="0" borderId="17" xfId="1" applyFont="1" applyBorder="1" applyAlignment="1">
      <alignment horizontal="right" vertical="center"/>
    </xf>
    <xf numFmtId="43" fontId="47" fillId="0" borderId="17" xfId="0" applyNumberFormat="1" applyFont="1" applyBorder="1" applyAlignment="1">
      <alignment horizontal="right"/>
    </xf>
    <xf numFmtId="43" fontId="48" fillId="0" borderId="0" xfId="0" applyNumberFormat="1" applyFont="1"/>
    <xf numFmtId="0" fontId="31" fillId="4" borderId="0" xfId="0" applyFont="1" applyFill="1" applyAlignment="1">
      <alignment horizontal="center" vertical="center"/>
    </xf>
    <xf numFmtId="0" fontId="29" fillId="4" borderId="0" xfId="0" applyFont="1" applyFill="1" applyAlignment="1">
      <alignment horizontal="center" vertical="center"/>
    </xf>
    <xf numFmtId="14" fontId="29" fillId="4" borderId="0" xfId="0" applyNumberFormat="1" applyFont="1" applyFill="1" applyAlignment="1">
      <alignment horizontal="center" vertical="center"/>
    </xf>
    <xf numFmtId="43" fontId="8" fillId="0" borderId="0" xfId="0" applyNumberFormat="1" applyFont="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Alignment="1">
      <alignment horizontal="center"/>
    </xf>
    <xf numFmtId="1" fontId="6" fillId="0" borderId="9"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xf>
    <xf numFmtId="1" fontId="6" fillId="0" borderId="1" xfId="0" applyNumberFormat="1"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xf>
    <xf numFmtId="0" fontId="27" fillId="0" borderId="0" xfId="0" applyFont="1" applyAlignment="1">
      <alignment horizontal="center"/>
    </xf>
    <xf numFmtId="0" fontId="13" fillId="0" borderId="0" xfId="0" applyFont="1" applyAlignment="1">
      <alignment horizontal="center"/>
    </xf>
    <xf numFmtId="1" fontId="6" fillId="0" borderId="11" xfId="0" applyNumberFormat="1" applyFont="1" applyBorder="1" applyAlignment="1">
      <alignment horizontal="center" vertical="center"/>
    </xf>
    <xf numFmtId="1" fontId="6" fillId="0" borderId="15" xfId="0" applyNumberFormat="1" applyFont="1" applyBorder="1" applyAlignment="1">
      <alignment horizontal="center" vertical="center"/>
    </xf>
    <xf numFmtId="0" fontId="14" fillId="0" borderId="0" xfId="0" applyFont="1" applyAlignment="1">
      <alignment horizontal="center"/>
    </xf>
    <xf numFmtId="0" fontId="26" fillId="0" borderId="0" xfId="0" applyFont="1" applyAlignment="1">
      <alignment horizontal="center"/>
    </xf>
    <xf numFmtId="0" fontId="6" fillId="0" borderId="1" xfId="0" applyFont="1" applyBorder="1" applyAlignment="1">
      <alignment horizontal="center" vertical="center" wrapText="1"/>
    </xf>
    <xf numFmtId="1" fontId="6" fillId="0" borderId="11"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25" fillId="0" borderId="0" xfId="0" applyFont="1" applyAlignment="1">
      <alignment horizontal="center"/>
    </xf>
    <xf numFmtId="0" fontId="4" fillId="0" borderId="0" xfId="0" applyFont="1" applyAlignment="1">
      <alignment horizontal="center"/>
    </xf>
    <xf numFmtId="0" fontId="12" fillId="0" borderId="0" xfId="0" applyFont="1" applyAlignment="1">
      <alignment horizontal="center"/>
    </xf>
    <xf numFmtId="0" fontId="18" fillId="0" borderId="0" xfId="0" applyFont="1" applyAlignment="1">
      <alignment horizontal="center"/>
    </xf>
    <xf numFmtId="0" fontId="6" fillId="0" borderId="0" xfId="0" applyFont="1" applyAlignment="1">
      <alignment horizontal="center"/>
    </xf>
    <xf numFmtId="0" fontId="18" fillId="0" borderId="0" xfId="0" applyFont="1" applyAlignment="1">
      <alignment horizontal="center" vertical="center"/>
    </xf>
    <xf numFmtId="0" fontId="4" fillId="0" borderId="1" xfId="0" applyFont="1" applyBorder="1" applyAlignment="1">
      <alignment horizontal="center" vertical="center"/>
    </xf>
    <xf numFmtId="14" fontId="12" fillId="0" borderId="0" xfId="0" applyNumberFormat="1" applyFont="1" applyAlignment="1">
      <alignment horizontal="center"/>
    </xf>
    <xf numFmtId="0" fontId="2" fillId="0" borderId="0" xfId="0" applyFont="1" applyAlignment="1">
      <alignment horizontal="center"/>
    </xf>
    <xf numFmtId="0" fontId="24" fillId="0" borderId="0" xfId="0" applyFont="1" applyAlignment="1">
      <alignment horizontal="center" vertical="center"/>
    </xf>
    <xf numFmtId="0" fontId="23" fillId="0" borderId="0" xfId="0" applyFont="1" applyAlignment="1">
      <alignment horizontal="left" vertical="center" wrapText="1"/>
    </xf>
    <xf numFmtId="0" fontId="34" fillId="0" borderId="0" xfId="0" applyFont="1" applyAlignment="1">
      <alignment horizontal="center" vertical="center"/>
    </xf>
    <xf numFmtId="0" fontId="41" fillId="0" borderId="16" xfId="0" applyFont="1" applyBorder="1" applyAlignment="1">
      <alignment horizontal="center" vertical="center"/>
    </xf>
    <xf numFmtId="0" fontId="41" fillId="0" borderId="2" xfId="0" applyFont="1" applyBorder="1" applyAlignment="1">
      <alignment horizontal="center" vertical="center"/>
    </xf>
    <xf numFmtId="0" fontId="41" fillId="0" borderId="1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3" fillId="0" borderId="0" xfId="0" applyFont="1" applyAlignment="1">
      <alignment horizontal="left" vertical="top" wrapText="1"/>
    </xf>
    <xf numFmtId="0" fontId="37" fillId="0" borderId="4" xfId="0" applyFont="1" applyBorder="1" applyAlignment="1">
      <alignment horizontal="left" vertical="center" wrapText="1"/>
    </xf>
    <xf numFmtId="0" fontId="35" fillId="0" borderId="0" xfId="0" applyFont="1" applyAlignment="1">
      <alignment horizontal="left" vertical="center" wrapText="1"/>
    </xf>
    <xf numFmtId="0" fontId="34" fillId="0" borderId="0" xfId="0" applyFont="1" applyAlignment="1">
      <alignment horizontal="left" vertical="top"/>
    </xf>
    <xf numFmtId="0" fontId="35"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34" fillId="0" borderId="0" xfId="0" applyFont="1" applyAlignment="1">
      <alignment horizontal="left" vertical="center" wrapText="1"/>
    </xf>
    <xf numFmtId="0" fontId="0" fillId="0" borderId="0" xfId="0" applyAlignment="1">
      <alignment horizontal="left" vertical="top" wrapText="1"/>
    </xf>
    <xf numFmtId="0" fontId="44" fillId="0" borderId="16" xfId="0" applyFont="1" applyBorder="1" applyAlignment="1">
      <alignment horizontal="center"/>
    </xf>
    <xf numFmtId="0" fontId="44" fillId="0" borderId="2" xfId="0" applyFont="1" applyBorder="1" applyAlignment="1">
      <alignment horizontal="center"/>
    </xf>
    <xf numFmtId="0" fontId="47" fillId="0" borderId="17" xfId="0" applyFont="1" applyBorder="1" applyAlignment="1">
      <alignment horizontal="right"/>
    </xf>
    <xf numFmtId="0" fontId="46" fillId="0" borderId="4" xfId="0" applyFont="1" applyBorder="1" applyAlignment="1">
      <alignment horizontal="center" vertical="center" wrapText="1"/>
    </xf>
  </cellXfs>
  <cellStyles count="8">
    <cellStyle name="Hipervínculo" xfId="2" builtinId="8"/>
    <cellStyle name="Millares" xfId="1" builtinId="3"/>
    <cellStyle name="Millares [0] 3" xfId="6" xr:uid="{00000000-0005-0000-0000-000002000000}"/>
    <cellStyle name="Millares 2" xfId="5" xr:uid="{00000000-0005-0000-0000-000003000000}"/>
    <cellStyle name="Normal" xfId="0" builtinId="0"/>
    <cellStyle name="Normal 2" xfId="4" xr:uid="{00000000-0005-0000-0000-000005000000}"/>
    <cellStyle name="Normal 3" xfId="7" xr:uid="{00000000-0005-0000-0000-000006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topLeftCell="A4" zoomScale="85" zoomScaleNormal="85" workbookViewId="0">
      <selection activeCell="R20" sqref="R20"/>
    </sheetView>
  </sheetViews>
  <sheetFormatPr baseColWidth="10" defaultRowHeight="15"/>
  <cols>
    <col min="4" max="4" width="15.5703125" customWidth="1"/>
    <col min="5" max="5" width="21.5703125" customWidth="1"/>
    <col min="9" max="9" width="25.85546875" customWidth="1"/>
    <col min="11" max="11" width="9" customWidth="1"/>
    <col min="12" max="12" width="25" hidden="1" customWidth="1"/>
    <col min="13" max="13" width="11.42578125" hidden="1" customWidth="1"/>
    <col min="14" max="14" width="15.28515625" hidden="1" customWidth="1"/>
    <col min="15" max="16" width="11.42578125" hidden="1" customWidth="1"/>
    <col min="17" max="17" width="8.7109375" customWidth="1"/>
    <col min="18" max="18" width="8.85546875" customWidth="1"/>
  </cols>
  <sheetData>
    <row r="1" spans="1:16">
      <c r="A1" s="149"/>
      <c r="B1" s="149"/>
      <c r="C1" s="149"/>
      <c r="D1" s="149"/>
      <c r="E1" s="149"/>
      <c r="F1" s="149"/>
      <c r="G1" s="149"/>
      <c r="H1" s="149"/>
      <c r="I1" s="149"/>
      <c r="J1" s="149"/>
      <c r="K1" s="149"/>
      <c r="N1" s="54" t="s">
        <v>61</v>
      </c>
      <c r="O1" s="55">
        <v>43831</v>
      </c>
    </row>
    <row r="2" spans="1:16" ht="23.25">
      <c r="A2" s="148"/>
      <c r="B2" s="148"/>
      <c r="C2" s="148"/>
      <c r="D2" s="149"/>
      <c r="E2" s="149"/>
      <c r="F2" s="149"/>
      <c r="G2" s="149"/>
      <c r="H2" s="149"/>
      <c r="I2" s="150"/>
      <c r="J2" s="151"/>
      <c r="K2" s="150"/>
      <c r="L2" t="s">
        <v>101</v>
      </c>
      <c r="M2" s="58">
        <v>6979.36</v>
      </c>
      <c r="N2" s="54" t="s">
        <v>62</v>
      </c>
      <c r="O2" s="55">
        <v>43738</v>
      </c>
      <c r="P2" s="56">
        <v>2019</v>
      </c>
    </row>
    <row r="3" spans="1:16" ht="23.25">
      <c r="A3" s="148"/>
      <c r="B3" s="148"/>
      <c r="C3" s="148"/>
      <c r="D3" s="149"/>
      <c r="E3" s="149"/>
      <c r="F3" s="149"/>
      <c r="G3" s="149"/>
      <c r="H3" s="149"/>
      <c r="I3" s="150"/>
      <c r="J3" s="152"/>
      <c r="K3" s="150"/>
      <c r="L3" t="s">
        <v>60</v>
      </c>
      <c r="M3" s="58">
        <v>6990.35</v>
      </c>
      <c r="N3" s="54" t="s">
        <v>63</v>
      </c>
      <c r="O3" s="55">
        <v>44104</v>
      </c>
      <c r="P3" s="56">
        <v>2020</v>
      </c>
    </row>
    <row r="4" spans="1:16" ht="23.25">
      <c r="A4" s="148"/>
      <c r="B4" s="148"/>
      <c r="C4" s="148"/>
      <c r="D4" s="149"/>
      <c r="E4" s="149"/>
      <c r="F4" s="149"/>
      <c r="G4" s="149"/>
      <c r="H4" s="149"/>
      <c r="I4" s="150"/>
      <c r="J4" s="152"/>
      <c r="K4" s="150"/>
      <c r="N4" s="54"/>
      <c r="O4" s="57">
        <f>+O3</f>
        <v>44104</v>
      </c>
    </row>
    <row r="5" spans="1:16" ht="23.25">
      <c r="A5" s="148"/>
      <c r="B5" s="148"/>
      <c r="C5" s="148"/>
      <c r="D5" s="149"/>
      <c r="E5" s="149"/>
      <c r="F5" s="149"/>
      <c r="G5" s="149"/>
      <c r="H5" s="149"/>
      <c r="I5" s="150"/>
      <c r="J5" s="153"/>
      <c r="K5" s="150"/>
    </row>
    <row r="6" spans="1:16" ht="23.25">
      <c r="A6" s="148"/>
      <c r="B6" s="148"/>
      <c r="C6" s="148"/>
      <c r="D6" s="149"/>
      <c r="E6" s="149"/>
      <c r="F6" s="149"/>
      <c r="G6" s="149"/>
      <c r="H6" s="149"/>
      <c r="I6" s="149"/>
      <c r="J6" s="149"/>
      <c r="K6" s="149"/>
    </row>
    <row r="7" spans="1:16" ht="34.5">
      <c r="A7" s="149"/>
      <c r="B7" s="149"/>
      <c r="C7" s="344" t="s">
        <v>70</v>
      </c>
      <c r="D7" s="344"/>
      <c r="E7" s="344"/>
      <c r="F7" s="344"/>
      <c r="G7" s="344"/>
      <c r="H7" s="344"/>
      <c r="I7" s="344"/>
      <c r="J7" s="149"/>
      <c r="K7" s="149"/>
    </row>
    <row r="8" spans="1:16" ht="34.5">
      <c r="A8" s="149"/>
      <c r="B8" s="149"/>
      <c r="C8" s="344" t="s">
        <v>66</v>
      </c>
      <c r="D8" s="344"/>
      <c r="E8" s="344"/>
      <c r="F8" s="344"/>
      <c r="G8" s="344"/>
      <c r="H8" s="344"/>
      <c r="I8" s="344"/>
      <c r="J8" s="149"/>
      <c r="K8" s="149"/>
    </row>
    <row r="9" spans="1:16" ht="23.25">
      <c r="A9" s="149"/>
      <c r="B9" s="149"/>
      <c r="C9" s="345" t="s">
        <v>67</v>
      </c>
      <c r="D9" s="345"/>
      <c r="E9" s="345"/>
      <c r="F9" s="345"/>
      <c r="G9" s="345"/>
      <c r="H9" s="345"/>
      <c r="I9" s="345"/>
      <c r="J9" s="154"/>
      <c r="K9" s="149"/>
    </row>
    <row r="10" spans="1:16" ht="23.25">
      <c r="A10" s="149"/>
      <c r="B10" s="149"/>
      <c r="C10" s="346">
        <f>+O3</f>
        <v>44104</v>
      </c>
      <c r="D10" s="346"/>
      <c r="E10" s="346"/>
      <c r="F10" s="346"/>
      <c r="G10" s="346"/>
      <c r="H10" s="346"/>
      <c r="I10" s="346"/>
      <c r="J10" s="154"/>
      <c r="K10" s="149"/>
    </row>
    <row r="11" spans="1:16">
      <c r="A11" s="149"/>
      <c r="B11" s="149"/>
      <c r="C11" s="155"/>
      <c r="D11" s="155"/>
      <c r="E11" s="155"/>
      <c r="F11" s="155"/>
      <c r="G11" s="155"/>
      <c r="H11" s="155"/>
      <c r="I11" s="154"/>
      <c r="J11" s="154"/>
      <c r="K11" s="149"/>
    </row>
    <row r="12" spans="1:16">
      <c r="A12" s="35"/>
      <c r="B12" s="35"/>
      <c r="C12" s="145"/>
      <c r="D12" s="145"/>
      <c r="E12" s="145"/>
      <c r="F12" s="145"/>
      <c r="G12" s="145"/>
      <c r="H12" s="145"/>
      <c r="I12" s="146"/>
      <c r="J12" s="146"/>
      <c r="K12" s="35"/>
    </row>
    <row r="13" spans="1:16" ht="23.25">
      <c r="C13" s="147"/>
      <c r="D13" s="147"/>
      <c r="E13" s="190" t="s">
        <v>68</v>
      </c>
      <c r="F13" s="125"/>
      <c r="G13" s="125"/>
      <c r="H13" s="125"/>
    </row>
    <row r="14" spans="1:16">
      <c r="B14" s="2"/>
      <c r="C14" s="184" t="s">
        <v>72</v>
      </c>
      <c r="D14" s="156"/>
      <c r="E14" s="156"/>
      <c r="F14" s="156"/>
      <c r="G14" s="156"/>
      <c r="H14" s="157">
        <v>1</v>
      </c>
      <c r="I14" s="2"/>
      <c r="J14" s="2"/>
    </row>
    <row r="15" spans="1:16">
      <c r="B15" s="2"/>
      <c r="C15" s="184" t="s">
        <v>71</v>
      </c>
      <c r="D15" s="156"/>
      <c r="E15" s="156"/>
      <c r="F15" s="156"/>
      <c r="G15" s="156"/>
      <c r="H15" s="157">
        <v>2</v>
      </c>
      <c r="I15" s="2"/>
      <c r="J15" s="2"/>
    </row>
    <row r="16" spans="1:16">
      <c r="B16" s="2"/>
      <c r="C16" s="184" t="s">
        <v>73</v>
      </c>
      <c r="D16" s="156"/>
      <c r="E16" s="156"/>
      <c r="F16" s="156"/>
      <c r="G16" s="156"/>
      <c r="H16" s="157">
        <v>3</v>
      </c>
      <c r="I16" s="2"/>
      <c r="J16" s="2"/>
    </row>
    <row r="17" spans="2:10">
      <c r="B17" s="2"/>
      <c r="C17" s="184" t="s">
        <v>74</v>
      </c>
      <c r="D17" s="156"/>
      <c r="E17" s="156"/>
      <c r="F17" s="156"/>
      <c r="G17" s="156"/>
      <c r="H17" s="157">
        <v>4</v>
      </c>
      <c r="I17" s="2"/>
      <c r="J17" s="2"/>
    </row>
    <row r="18" spans="2:10">
      <c r="B18" s="2"/>
      <c r="C18" s="184" t="s">
        <v>75</v>
      </c>
      <c r="D18" s="156"/>
      <c r="E18" s="156"/>
      <c r="F18" s="156"/>
      <c r="G18" s="156"/>
      <c r="H18" s="157">
        <v>5</v>
      </c>
      <c r="I18" s="2"/>
      <c r="J18" s="2"/>
    </row>
    <row r="19" spans="2:10">
      <c r="B19" s="2"/>
      <c r="C19" s="184" t="s">
        <v>76</v>
      </c>
      <c r="D19" s="156"/>
      <c r="E19" s="156"/>
      <c r="F19" s="156"/>
      <c r="G19" s="156"/>
      <c r="H19" s="157">
        <v>6</v>
      </c>
      <c r="I19" s="2"/>
      <c r="J19" s="2"/>
    </row>
    <row r="20" spans="2:10">
      <c r="B20" s="2"/>
      <c r="C20" s="184" t="s">
        <v>77</v>
      </c>
      <c r="D20" s="156"/>
      <c r="E20" s="156"/>
      <c r="F20" s="156"/>
      <c r="G20" s="156"/>
      <c r="H20" s="157">
        <v>7</v>
      </c>
      <c r="I20" s="2"/>
      <c r="J20" s="2"/>
    </row>
    <row r="21" spans="2:10">
      <c r="B21" s="2"/>
      <c r="C21" s="184" t="s">
        <v>78</v>
      </c>
      <c r="D21" s="156"/>
      <c r="E21" s="156"/>
      <c r="F21" s="156"/>
      <c r="G21" s="156"/>
      <c r="H21" s="157">
        <v>8</v>
      </c>
      <c r="I21" s="2"/>
      <c r="J21" s="2"/>
    </row>
    <row r="22" spans="2:10">
      <c r="B22" s="2"/>
      <c r="C22" s="184" t="s">
        <v>159</v>
      </c>
      <c r="D22" s="2"/>
      <c r="E22" s="2"/>
      <c r="F22" s="2"/>
      <c r="G22" s="2"/>
      <c r="H22" s="184">
        <v>9</v>
      </c>
      <c r="I22" s="2"/>
      <c r="J22" s="2"/>
    </row>
    <row r="23" spans="2:10">
      <c r="B23" s="2"/>
      <c r="C23" s="184" t="s">
        <v>164</v>
      </c>
      <c r="D23" s="2"/>
      <c r="F23" s="2"/>
      <c r="G23" s="2"/>
      <c r="H23" s="184">
        <v>10</v>
      </c>
      <c r="I23" s="2"/>
      <c r="J23" s="2"/>
    </row>
    <row r="24" spans="2:10">
      <c r="B24" s="2"/>
      <c r="C24" s="184" t="s">
        <v>155</v>
      </c>
      <c r="D24" s="2"/>
      <c r="E24" s="2"/>
      <c r="F24" s="2"/>
      <c r="G24" s="2"/>
      <c r="H24" s="184">
        <v>11</v>
      </c>
      <c r="I24" s="2"/>
      <c r="J24" s="2"/>
    </row>
    <row r="25" spans="2:10">
      <c r="B25" s="2"/>
      <c r="C25" s="184"/>
      <c r="D25" s="2"/>
      <c r="E25" s="2"/>
      <c r="F25" s="2"/>
      <c r="G25" s="2"/>
      <c r="H25" s="2"/>
      <c r="I25" s="2"/>
      <c r="J25" s="2"/>
    </row>
    <row r="26" spans="2:10">
      <c r="B26" s="2"/>
      <c r="C26" s="2"/>
      <c r="D26" s="2"/>
      <c r="E26" s="2"/>
      <c r="F26" s="2"/>
      <c r="G26" s="2"/>
      <c r="H26" s="2"/>
      <c r="I26" s="2"/>
      <c r="J26" s="2"/>
    </row>
    <row r="27" spans="2:10">
      <c r="B27" s="2"/>
      <c r="C27" s="2"/>
      <c r="D27" s="2"/>
      <c r="E27" s="2"/>
      <c r="F27" s="2"/>
      <c r="G27" s="2"/>
      <c r="H27" s="2"/>
      <c r="I27" s="2"/>
      <c r="J27" s="2"/>
    </row>
  </sheetData>
  <mergeCells count="4">
    <mergeCell ref="C7:I7"/>
    <mergeCell ref="C8:I8"/>
    <mergeCell ref="C9:I9"/>
    <mergeCell ref="C10:I10"/>
  </mergeCells>
  <hyperlinks>
    <hyperlink ref="C14" location="'1'!A1" display="ESTADO DE FLUJO DE CAJA EN DOLARES AMERICANOS" xr:uid="{00000000-0004-0000-0000-000000000000}"/>
    <hyperlink ref="H14" location="'Flujo de Caja USD'!A1" display="'Flujo de Caja USD'!A1" xr:uid="{00000000-0004-0000-0000-000001000000}"/>
    <hyperlink ref="C15" location="'2'!A1" display="ESTADO DE VARIACION DEL ACTIVO NETO EN DOLARES AMERICANOS" xr:uid="{00000000-0004-0000-0000-000002000000}"/>
    <hyperlink ref="H15" location="'Var. del Activo'!A1" display="'Var. del Activo'!A1" xr:uid="{00000000-0004-0000-0000-000003000000}"/>
    <hyperlink ref="C16" location="'3'!A1" display="ESTADO DE RESULTADO EN DOLARES AMERICANOS" xr:uid="{00000000-0004-0000-0000-000004000000}"/>
    <hyperlink ref="H16" location="'Estado de Resultado USD'!A1" display="'Estado de Resultado USD'!A1" xr:uid="{00000000-0004-0000-0000-000005000000}"/>
    <hyperlink ref="C17" location="'4'!A1" display="BALANCE GENERAL EN DOLARES AMERICANOS" xr:uid="{00000000-0004-0000-0000-000006000000}"/>
    <hyperlink ref="H17" location="'BALANCE GENERAL USD'!A1" display="'BALANCE GENERAL USD'!A1" xr:uid="{00000000-0004-0000-0000-000007000000}"/>
    <hyperlink ref="C18" location="'5'!A1" display="BALANCE GENERAL EN GUARANIES" xr:uid="{00000000-0004-0000-0000-000008000000}"/>
    <hyperlink ref="H18" location="'BALANCE GENERAL PYG'!A1" display="'BALANCE GENERAL PYG'!A1" xr:uid="{00000000-0004-0000-0000-000009000000}"/>
    <hyperlink ref="C19" location="'6'!A1" display="ESTADO DE RESULTADO EN GUARANIES" xr:uid="{00000000-0004-0000-0000-00000A000000}"/>
    <hyperlink ref="H19" location="'EERR PYG'!A1" display="'EERR PYG'!A1" xr:uid="{00000000-0004-0000-0000-00000B000000}"/>
    <hyperlink ref="C20" location="'7'!A1" display="ESTADO DE VARIACION DEL ACTIVO NETO EN GUARANIES" xr:uid="{00000000-0004-0000-0000-00000C000000}"/>
    <hyperlink ref="H20" location="'Var del Activo PYG'!A1" display="'Var del Activo PYG'!A1" xr:uid="{00000000-0004-0000-0000-00000D000000}"/>
    <hyperlink ref="C21" location="'8'!A1" display="ESTADO DE FLUJO DE CAJA EN GUARANIES" xr:uid="{00000000-0004-0000-0000-00000E000000}"/>
    <hyperlink ref="H21" location="'Flujo de Caja PYG'!A1" display="'Flujo de Caja PYG'!A1" xr:uid="{00000000-0004-0000-0000-00000F000000}"/>
    <hyperlink ref="C22" location="'9'!A1" display="INFORME DEL SINDICO" xr:uid="{00000000-0004-0000-0000-000010000000}"/>
    <hyperlink ref="H22" location="'9'!A1" display="'9'!A1" xr:uid="{00000000-0004-0000-0000-000011000000}"/>
    <hyperlink ref="C23" location="'10'!A1" display="NOTAS A LOS ESTADOS CONTABLES" xr:uid="{00000000-0004-0000-0000-000012000000}"/>
    <hyperlink ref="H23" location="'10'!A1" display="'10'!A1" xr:uid="{00000000-0004-0000-0000-000013000000}"/>
    <hyperlink ref="C24" location="'11'!A1" display="CUADRO DE INVERSIONES" xr:uid="{00000000-0004-0000-0000-000014000000}"/>
    <hyperlink ref="H24" location="'11'!A1" display="'11'!A1" xr:uid="{00000000-0004-0000-0000-000015000000}"/>
  </hyperlink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21"/>
  <sheetViews>
    <sheetView showGridLines="0" zoomScale="115" zoomScaleNormal="115" workbookViewId="0">
      <selection activeCell="B12" sqref="B12"/>
    </sheetView>
  </sheetViews>
  <sheetFormatPr baseColWidth="10" defaultRowHeight="15"/>
  <cols>
    <col min="4" max="4" width="13" customWidth="1"/>
    <col min="5" max="5" width="12.42578125" customWidth="1"/>
    <col min="7" max="7" width="12.7109375" customWidth="1"/>
  </cols>
  <sheetData>
    <row r="2" spans="2:8">
      <c r="B2" s="188"/>
      <c r="C2" s="125"/>
      <c r="D2" s="125"/>
      <c r="E2" s="125"/>
      <c r="F2" s="125"/>
      <c r="G2" s="125"/>
      <c r="H2" s="125"/>
    </row>
    <row r="3" spans="2:8">
      <c r="B3" s="378" t="s">
        <v>159</v>
      </c>
      <c r="C3" s="378"/>
      <c r="D3" s="378"/>
      <c r="E3" s="378"/>
      <c r="F3" s="378"/>
      <c r="G3" s="378"/>
      <c r="H3" s="378"/>
    </row>
    <row r="4" spans="2:8">
      <c r="B4" s="188"/>
      <c r="C4" s="125"/>
      <c r="D4" s="125"/>
      <c r="E4" s="125"/>
      <c r="F4" s="125"/>
      <c r="G4" s="125"/>
      <c r="H4" s="125"/>
    </row>
    <row r="5" spans="2:8">
      <c r="B5" s="188"/>
      <c r="C5" s="125"/>
      <c r="D5" s="125"/>
      <c r="E5" s="125"/>
      <c r="F5" s="125"/>
      <c r="G5" s="125"/>
      <c r="H5" s="125"/>
    </row>
    <row r="6" spans="2:8">
      <c r="B6" s="188" t="s">
        <v>160</v>
      </c>
      <c r="C6" s="125"/>
      <c r="D6" s="125"/>
      <c r="E6" s="125"/>
      <c r="F6" s="125"/>
      <c r="G6" s="125"/>
      <c r="H6" s="125"/>
    </row>
    <row r="7" spans="2:8">
      <c r="B7" s="189" t="s">
        <v>70</v>
      </c>
      <c r="C7" s="125"/>
      <c r="D7" s="125"/>
      <c r="E7" s="125"/>
      <c r="F7" s="125"/>
      <c r="G7" s="125"/>
      <c r="H7" s="125"/>
    </row>
    <row r="8" spans="2:8">
      <c r="B8" s="125"/>
      <c r="C8" s="125"/>
      <c r="D8" s="125"/>
      <c r="E8" s="125"/>
      <c r="F8" s="125"/>
      <c r="G8" s="125"/>
      <c r="H8" s="125"/>
    </row>
    <row r="9" spans="2:8">
      <c r="B9" s="188"/>
      <c r="C9" s="125"/>
      <c r="D9" s="125"/>
      <c r="E9" s="125"/>
      <c r="F9" s="125"/>
      <c r="G9" s="125"/>
      <c r="H9" s="125"/>
    </row>
    <row r="10" spans="2:8" ht="72" customHeight="1">
      <c r="B10" s="379" t="s">
        <v>358</v>
      </c>
      <c r="C10" s="379"/>
      <c r="D10" s="379"/>
      <c r="E10" s="379"/>
      <c r="F10" s="379"/>
      <c r="G10" s="379"/>
      <c r="H10" s="379"/>
    </row>
    <row r="11" spans="2:8" ht="65.25" customHeight="1">
      <c r="B11" s="379"/>
      <c r="C11" s="379"/>
      <c r="D11" s="379"/>
      <c r="E11" s="379"/>
      <c r="F11" s="379"/>
      <c r="G11" s="379"/>
      <c r="H11" s="379"/>
    </row>
    <row r="12" spans="2:8">
      <c r="B12" s="125"/>
      <c r="C12" s="125"/>
      <c r="D12" s="125"/>
      <c r="E12" s="125"/>
      <c r="F12" s="125"/>
      <c r="G12" s="125"/>
      <c r="H12" s="125"/>
    </row>
    <row r="13" spans="2:8">
      <c r="B13" s="188"/>
      <c r="C13" s="125"/>
      <c r="D13" s="125"/>
      <c r="E13" s="125"/>
      <c r="F13" s="125"/>
      <c r="G13" s="125"/>
      <c r="H13" s="125"/>
    </row>
    <row r="14" spans="2:8">
      <c r="B14" s="188" t="s">
        <v>161</v>
      </c>
      <c r="C14" s="125"/>
      <c r="D14" s="125"/>
      <c r="E14" s="125"/>
      <c r="F14" s="125"/>
      <c r="G14" s="125"/>
      <c r="H14" s="125"/>
    </row>
    <row r="15" spans="2:8">
      <c r="B15" s="188"/>
      <c r="C15" s="125"/>
      <c r="D15" s="125"/>
      <c r="E15" s="125"/>
      <c r="F15" s="125"/>
      <c r="G15" s="125"/>
      <c r="H15" s="125"/>
    </row>
    <row r="16" spans="2:8">
      <c r="B16" s="125"/>
      <c r="C16" s="125"/>
      <c r="D16" s="125"/>
      <c r="E16" s="125"/>
      <c r="F16" s="125"/>
      <c r="G16" s="125"/>
      <c r="H16" s="125"/>
    </row>
    <row r="17" spans="2:8">
      <c r="B17" s="125"/>
      <c r="C17" s="125"/>
      <c r="D17" s="125"/>
      <c r="E17" s="125"/>
      <c r="F17" s="125"/>
      <c r="G17" s="125"/>
      <c r="H17" s="125"/>
    </row>
    <row r="18" spans="2:8">
      <c r="B18" s="189" t="s">
        <v>162</v>
      </c>
      <c r="C18" s="125"/>
      <c r="D18" s="125"/>
      <c r="E18" s="125"/>
      <c r="F18" s="125"/>
      <c r="G18" s="125"/>
      <c r="H18" s="125"/>
    </row>
    <row r="19" spans="2:8">
      <c r="B19" s="188" t="s">
        <v>163</v>
      </c>
      <c r="C19" s="125"/>
      <c r="D19" s="125"/>
      <c r="E19" s="125"/>
      <c r="F19" s="125"/>
      <c r="G19" s="125"/>
      <c r="H19" s="125"/>
    </row>
    <row r="20" spans="2:8">
      <c r="B20" s="125"/>
      <c r="C20" s="125"/>
      <c r="D20" s="125"/>
      <c r="E20" s="125"/>
      <c r="F20" s="125"/>
      <c r="G20" s="125"/>
      <c r="H20" s="125"/>
    </row>
    <row r="21" spans="2:8">
      <c r="B21" s="125"/>
      <c r="C21" s="125"/>
      <c r="D21" s="125"/>
      <c r="E21" s="125"/>
      <c r="F21" s="125"/>
      <c r="G21" s="125"/>
      <c r="H21" s="125"/>
    </row>
  </sheetData>
  <mergeCells count="2">
    <mergeCell ref="B3:H3"/>
    <mergeCell ref="B10:H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65"/>
  <sheetViews>
    <sheetView showGridLines="0" workbookViewId="0">
      <selection activeCell="K11" sqref="K11"/>
    </sheetView>
  </sheetViews>
  <sheetFormatPr baseColWidth="10" defaultRowHeight="15"/>
  <cols>
    <col min="1" max="1" width="34.42578125" customWidth="1"/>
    <col min="2" max="2" width="24" customWidth="1"/>
    <col min="3" max="3" width="16.42578125" customWidth="1"/>
    <col min="4" max="4" width="14" customWidth="1"/>
    <col min="5" max="5" width="15.42578125" customWidth="1"/>
  </cols>
  <sheetData>
    <row r="2" spans="1:7" ht="15.75">
      <c r="A2" s="380" t="s">
        <v>69</v>
      </c>
      <c r="B2" s="380"/>
      <c r="C2" s="380"/>
      <c r="D2" s="380"/>
      <c r="E2" s="380"/>
      <c r="F2" s="380"/>
      <c r="G2" s="380"/>
    </row>
    <row r="3" spans="1:7" ht="15.75">
      <c r="A3" s="380" t="s">
        <v>79</v>
      </c>
      <c r="B3" s="380"/>
      <c r="C3" s="380"/>
      <c r="D3" s="380"/>
      <c r="E3" s="380"/>
      <c r="F3" s="380"/>
      <c r="G3" s="380"/>
    </row>
    <row r="4" spans="1:7" ht="15.75">
      <c r="A4" s="165" t="s">
        <v>80</v>
      </c>
      <c r="B4" s="165"/>
      <c r="C4" s="165"/>
      <c r="D4" s="165"/>
      <c r="E4" s="165"/>
      <c r="F4" s="165"/>
      <c r="G4" s="165"/>
    </row>
    <row r="5" spans="1:7" ht="42" customHeight="1">
      <c r="A5" s="390" t="s">
        <v>81</v>
      </c>
      <c r="B5" s="390"/>
      <c r="C5" s="390"/>
      <c r="D5" s="390"/>
      <c r="E5" s="390"/>
      <c r="F5" s="390"/>
      <c r="G5" s="390"/>
    </row>
    <row r="6" spans="1:7">
      <c r="A6" s="390" t="s">
        <v>82</v>
      </c>
      <c r="B6" s="390"/>
      <c r="C6" s="390"/>
      <c r="D6" s="390"/>
      <c r="E6" s="390"/>
      <c r="F6" s="390"/>
      <c r="G6" s="390"/>
    </row>
    <row r="7" spans="1:7" ht="108" customHeight="1">
      <c r="A7" s="390"/>
      <c r="B7" s="390"/>
      <c r="C7" s="390"/>
      <c r="D7" s="390"/>
      <c r="E7" s="390"/>
      <c r="F7" s="390"/>
      <c r="G7" s="390"/>
    </row>
    <row r="8" spans="1:7" ht="15.75">
      <c r="A8" s="394" t="s">
        <v>252</v>
      </c>
      <c r="B8" s="394"/>
      <c r="C8" s="394"/>
      <c r="D8" s="394"/>
      <c r="E8" s="394"/>
      <c r="F8" s="394"/>
      <c r="G8" s="394"/>
    </row>
    <row r="9" spans="1:7">
      <c r="A9" s="390" t="s">
        <v>83</v>
      </c>
      <c r="B9" s="390"/>
      <c r="C9" s="390"/>
      <c r="D9" s="390"/>
      <c r="E9" s="390"/>
      <c r="F9" s="390"/>
      <c r="G9" s="390"/>
    </row>
    <row r="10" spans="1:7" ht="90.75" customHeight="1">
      <c r="A10" s="390"/>
      <c r="B10" s="390"/>
      <c r="C10" s="390"/>
      <c r="D10" s="390"/>
      <c r="E10" s="390"/>
      <c r="F10" s="390"/>
      <c r="G10" s="390"/>
    </row>
    <row r="11" spans="1:7">
      <c r="A11" s="390" t="s">
        <v>84</v>
      </c>
      <c r="B11" s="390"/>
      <c r="C11" s="390"/>
      <c r="D11" s="390"/>
      <c r="E11" s="390"/>
      <c r="F11" s="390"/>
      <c r="G11" s="390"/>
    </row>
    <row r="12" spans="1:7" ht="27" customHeight="1">
      <c r="A12" s="390"/>
      <c r="B12" s="390"/>
      <c r="C12" s="390"/>
      <c r="D12" s="390"/>
      <c r="E12" s="390"/>
      <c r="F12" s="390"/>
      <c r="G12" s="390"/>
    </row>
    <row r="13" spans="1:7" ht="15.75">
      <c r="A13" s="394" t="s">
        <v>85</v>
      </c>
      <c r="B13" s="394"/>
      <c r="C13" s="394"/>
      <c r="D13" s="394"/>
      <c r="E13" s="394"/>
      <c r="F13" s="394"/>
      <c r="G13" s="394"/>
    </row>
    <row r="14" spans="1:7" ht="15.75">
      <c r="A14" s="160"/>
    </row>
    <row r="15" spans="1:7" ht="103.5" customHeight="1">
      <c r="A15" s="390" t="s">
        <v>86</v>
      </c>
      <c r="B15" s="390"/>
      <c r="C15" s="390"/>
      <c r="D15" s="390"/>
      <c r="E15" s="390"/>
      <c r="F15" s="390"/>
      <c r="G15" s="390"/>
    </row>
    <row r="16" spans="1:7" ht="15.75" customHeight="1">
      <c r="A16" s="390" t="s">
        <v>87</v>
      </c>
      <c r="B16" s="390"/>
      <c r="C16" s="390"/>
      <c r="D16" s="390"/>
      <c r="E16" s="390"/>
      <c r="F16" s="390"/>
      <c r="G16" s="390"/>
    </row>
    <row r="17" spans="1:7">
      <c r="A17" s="390"/>
      <c r="B17" s="390"/>
      <c r="C17" s="390"/>
      <c r="D17" s="390"/>
      <c r="E17" s="390"/>
      <c r="F17" s="390"/>
      <c r="G17" s="390"/>
    </row>
    <row r="18" spans="1:7">
      <c r="A18" s="390" t="s">
        <v>253</v>
      </c>
      <c r="B18" s="390"/>
      <c r="C18" s="390"/>
      <c r="D18" s="390"/>
      <c r="E18" s="390"/>
      <c r="F18" s="390"/>
      <c r="G18" s="390"/>
    </row>
    <row r="19" spans="1:7">
      <c r="A19" s="390"/>
      <c r="B19" s="390"/>
      <c r="C19" s="390"/>
      <c r="D19" s="390"/>
      <c r="E19" s="390"/>
      <c r="F19" s="390"/>
      <c r="G19" s="390"/>
    </row>
    <row r="20" spans="1:7" ht="15.75">
      <c r="A20" s="395" t="s">
        <v>88</v>
      </c>
      <c r="B20" s="395"/>
      <c r="C20" s="395"/>
      <c r="D20" s="395"/>
      <c r="E20" s="395"/>
      <c r="F20" s="395"/>
      <c r="G20" s="395"/>
    </row>
    <row r="21" spans="1:7" ht="15.75">
      <c r="A21" s="160"/>
    </row>
    <row r="22" spans="1:7">
      <c r="A22" s="390" t="s">
        <v>89</v>
      </c>
      <c r="B22" s="390"/>
      <c r="C22" s="390"/>
      <c r="D22" s="390"/>
      <c r="E22" s="390"/>
      <c r="F22" s="390"/>
      <c r="G22" s="390"/>
    </row>
    <row r="23" spans="1:7" ht="33" customHeight="1">
      <c r="A23" s="390"/>
      <c r="B23" s="390"/>
      <c r="C23" s="390"/>
      <c r="D23" s="390"/>
      <c r="E23" s="390"/>
      <c r="F23" s="390"/>
      <c r="G23" s="390"/>
    </row>
    <row r="24" spans="1:7" ht="15.75">
      <c r="A24" s="394" t="s">
        <v>90</v>
      </c>
      <c r="B24" s="394"/>
      <c r="C24" s="394"/>
      <c r="D24" s="394"/>
      <c r="E24" s="394"/>
      <c r="F24" s="394"/>
      <c r="G24" s="394"/>
    </row>
    <row r="25" spans="1:7" ht="15.75">
      <c r="A25" s="160"/>
    </row>
    <row r="26" spans="1:7" ht="84.75" customHeight="1">
      <c r="A26" s="392" t="s">
        <v>356</v>
      </c>
      <c r="B26" s="392"/>
      <c r="C26" s="392"/>
      <c r="D26" s="392"/>
      <c r="E26" s="392"/>
      <c r="F26" s="392"/>
      <c r="G26" s="392"/>
    </row>
    <row r="27" spans="1:7" ht="15.75">
      <c r="A27" s="391" t="s">
        <v>91</v>
      </c>
      <c r="B27" s="391"/>
      <c r="C27" s="391"/>
      <c r="D27" s="391"/>
    </row>
    <row r="28" spans="1:7">
      <c r="A28" s="392" t="s">
        <v>92</v>
      </c>
      <c r="B28" s="392"/>
      <c r="C28" s="392"/>
      <c r="D28" s="392"/>
      <c r="E28" s="392"/>
      <c r="F28" s="392"/>
      <c r="G28" s="392"/>
    </row>
    <row r="29" spans="1:7">
      <c r="A29" s="392"/>
      <c r="B29" s="392"/>
      <c r="C29" s="392"/>
      <c r="D29" s="392"/>
      <c r="E29" s="392"/>
      <c r="F29" s="392"/>
      <c r="G29" s="392"/>
    </row>
    <row r="30" spans="1:7" ht="15.75">
      <c r="A30" s="391" t="s">
        <v>93</v>
      </c>
      <c r="B30" s="391"/>
      <c r="C30" s="391"/>
      <c r="D30" s="391"/>
      <c r="E30" s="391"/>
      <c r="F30" s="391"/>
      <c r="G30" s="391"/>
    </row>
    <row r="31" spans="1:7" ht="15.75" customHeight="1">
      <c r="A31" s="396" t="s">
        <v>94</v>
      </c>
      <c r="B31" s="396"/>
      <c r="C31" s="396"/>
      <c r="D31" s="396"/>
      <c r="E31" s="396"/>
      <c r="F31" s="396"/>
      <c r="G31" s="396"/>
    </row>
    <row r="32" spans="1:7" ht="32.25" customHeight="1">
      <c r="A32" s="396"/>
      <c r="B32" s="396"/>
      <c r="C32" s="396"/>
      <c r="D32" s="396"/>
      <c r="E32" s="396"/>
      <c r="F32" s="396"/>
      <c r="G32" s="396"/>
    </row>
    <row r="33" spans="1:7" ht="15.75">
      <c r="A33" s="391" t="s">
        <v>95</v>
      </c>
      <c r="B33" s="391"/>
      <c r="C33" s="391"/>
      <c r="D33" s="391"/>
      <c r="E33" s="391"/>
      <c r="F33" s="391"/>
      <c r="G33" s="391"/>
    </row>
    <row r="34" spans="1:7" ht="32.25" customHeight="1">
      <c r="A34" s="392" t="s">
        <v>96</v>
      </c>
      <c r="B34" s="392"/>
      <c r="C34" s="392"/>
      <c r="D34" s="392"/>
      <c r="E34" s="392"/>
      <c r="F34" s="392"/>
      <c r="G34" s="392"/>
    </row>
    <row r="35" spans="1:7" ht="15.75">
      <c r="A35" s="391" t="s">
        <v>97</v>
      </c>
      <c r="B35" s="391"/>
      <c r="C35" s="391"/>
      <c r="D35" s="391"/>
      <c r="E35" s="391"/>
      <c r="F35" s="391"/>
      <c r="G35" s="391"/>
    </row>
    <row r="36" spans="1:7" ht="33" customHeight="1">
      <c r="A36" s="392" t="s">
        <v>251</v>
      </c>
      <c r="B36" s="392"/>
      <c r="C36" s="392"/>
      <c r="D36" s="392"/>
      <c r="E36" s="392"/>
      <c r="F36" s="392"/>
      <c r="G36" s="392"/>
    </row>
    <row r="37" spans="1:7" ht="32.25" customHeight="1">
      <c r="A37" s="393" t="s">
        <v>357</v>
      </c>
      <c r="B37" s="393"/>
      <c r="C37" s="393"/>
      <c r="D37" s="393"/>
      <c r="E37" s="393"/>
      <c r="F37" s="393"/>
      <c r="G37" s="393"/>
    </row>
    <row r="38" spans="1:7" ht="34.5" customHeight="1">
      <c r="A38" s="392" t="s">
        <v>248</v>
      </c>
      <c r="B38" s="392"/>
      <c r="C38" s="392"/>
      <c r="D38" s="392"/>
      <c r="E38" s="392"/>
      <c r="F38" s="392"/>
      <c r="G38" s="392"/>
    </row>
    <row r="39" spans="1:7" ht="54.75" customHeight="1">
      <c r="A39" s="392" t="s">
        <v>246</v>
      </c>
      <c r="B39" s="392"/>
      <c r="C39" s="392"/>
      <c r="D39" s="392"/>
      <c r="E39" s="392"/>
      <c r="F39" s="392"/>
      <c r="G39" s="392"/>
    </row>
    <row r="40" spans="1:7" ht="32.25" customHeight="1">
      <c r="A40" s="392" t="s">
        <v>247</v>
      </c>
      <c r="B40" s="392"/>
      <c r="C40" s="392"/>
      <c r="D40" s="392"/>
      <c r="E40" s="392"/>
      <c r="F40" s="392"/>
      <c r="G40" s="392"/>
    </row>
    <row r="41" spans="1:7">
      <c r="A41" s="392" t="s">
        <v>249</v>
      </c>
      <c r="B41" s="392"/>
      <c r="C41" s="392"/>
      <c r="D41" s="392"/>
      <c r="E41" s="392"/>
      <c r="F41" s="392"/>
      <c r="G41" s="392"/>
    </row>
    <row r="42" spans="1:7">
      <c r="A42" s="392"/>
      <c r="B42" s="392"/>
      <c r="C42" s="392"/>
      <c r="D42" s="392"/>
      <c r="E42" s="392"/>
      <c r="F42" s="392"/>
      <c r="G42" s="392"/>
    </row>
    <row r="43" spans="1:7" ht="15.75">
      <c r="A43" s="395" t="s">
        <v>98</v>
      </c>
      <c r="B43" s="395"/>
      <c r="C43" s="395"/>
      <c r="D43" s="395"/>
      <c r="E43" s="395"/>
      <c r="F43" s="395"/>
      <c r="G43" s="395"/>
    </row>
    <row r="44" spans="1:7">
      <c r="A44" s="161"/>
      <c r="B44" s="161"/>
    </row>
    <row r="45" spans="1:7" ht="28.5">
      <c r="B45" s="170"/>
      <c r="C45" s="168" t="s">
        <v>99</v>
      </c>
      <c r="D45" s="169" t="s">
        <v>100</v>
      </c>
    </row>
    <row r="46" spans="1:7">
      <c r="B46" s="170" t="s">
        <v>101</v>
      </c>
      <c r="C46" s="311">
        <v>6979.36</v>
      </c>
      <c r="D46" s="311">
        <v>6375.54</v>
      </c>
    </row>
    <row r="47" spans="1:7">
      <c r="B47" s="170" t="s">
        <v>102</v>
      </c>
      <c r="C47" s="311">
        <v>6990.35</v>
      </c>
      <c r="D47" s="320">
        <v>6384.71</v>
      </c>
    </row>
    <row r="48" spans="1:7">
      <c r="A48" s="161"/>
      <c r="B48" s="161"/>
    </row>
    <row r="49" spans="1:5" ht="15.75">
      <c r="A49" s="162" t="s">
        <v>103</v>
      </c>
    </row>
    <row r="51" spans="1:5" ht="45">
      <c r="A51" s="173" t="s">
        <v>104</v>
      </c>
      <c r="B51" s="173" t="s">
        <v>105</v>
      </c>
      <c r="C51" s="173" t="s">
        <v>106</v>
      </c>
      <c r="D51" s="173" t="s">
        <v>107</v>
      </c>
      <c r="E51" s="173" t="s">
        <v>108</v>
      </c>
    </row>
    <row r="52" spans="1:5">
      <c r="A52" s="172" t="s">
        <v>109</v>
      </c>
      <c r="B52" s="172" t="s">
        <v>64</v>
      </c>
      <c r="C52" s="278">
        <v>13850838.908475479</v>
      </c>
      <c r="D52" s="278">
        <v>6979.36</v>
      </c>
      <c r="E52" s="279">
        <f>+C52*D52</f>
        <v>96669991044.257416</v>
      </c>
    </row>
    <row r="53" spans="1:5">
      <c r="A53" s="172" t="s">
        <v>110</v>
      </c>
      <c r="B53" s="172" t="s">
        <v>64</v>
      </c>
      <c r="C53" s="278">
        <v>15365.82712968464</v>
      </c>
      <c r="D53" s="278">
        <v>6979.36</v>
      </c>
      <c r="E53" s="279">
        <f>+C53*D53</f>
        <v>107243639.23583578</v>
      </c>
    </row>
    <row r="55" spans="1:5" ht="15.75">
      <c r="A55" s="158"/>
    </row>
    <row r="56" spans="1:5" ht="15.75">
      <c r="A56" s="162" t="s">
        <v>112</v>
      </c>
    </row>
    <row r="57" spans="1:5" ht="15.75">
      <c r="A57" s="162"/>
    </row>
    <row r="58" spans="1:5">
      <c r="A58" s="159" t="s">
        <v>111</v>
      </c>
    </row>
    <row r="60" spans="1:5" ht="15.75">
      <c r="A60" s="162" t="s">
        <v>116</v>
      </c>
    </row>
    <row r="61" spans="1:5" ht="15.75">
      <c r="A61" s="158"/>
    </row>
    <row r="62" spans="1:5">
      <c r="A62" s="164" t="s">
        <v>113</v>
      </c>
    </row>
    <row r="63" spans="1:5">
      <c r="A63" s="165"/>
    </row>
    <row r="64" spans="1:5">
      <c r="A64" s="164" t="s">
        <v>114</v>
      </c>
    </row>
    <row r="65" spans="1:5">
      <c r="A65" s="165"/>
    </row>
    <row r="66" spans="1:5">
      <c r="A66" s="164" t="s">
        <v>115</v>
      </c>
    </row>
    <row r="67" spans="1:5">
      <c r="A67" s="163"/>
    </row>
    <row r="68" spans="1:5" ht="45">
      <c r="A68" s="175" t="s">
        <v>117</v>
      </c>
      <c r="B68" s="176" t="s">
        <v>105</v>
      </c>
      <c r="C68" s="176" t="s">
        <v>106</v>
      </c>
      <c r="D68" s="176" t="s">
        <v>107</v>
      </c>
      <c r="E68" s="176" t="s">
        <v>108</v>
      </c>
    </row>
    <row r="69" spans="1:5">
      <c r="A69" s="171" t="s">
        <v>118</v>
      </c>
      <c r="B69" s="172" t="s">
        <v>64</v>
      </c>
      <c r="C69" s="278">
        <v>71558.077130000005</v>
      </c>
      <c r="D69" s="278">
        <v>6979.36</v>
      </c>
      <c r="E69" s="281">
        <f>+C69*D69</f>
        <v>499429581.19803679</v>
      </c>
    </row>
    <row r="70" spans="1:5">
      <c r="A70" s="171" t="s">
        <v>254</v>
      </c>
      <c r="B70" s="172" t="s">
        <v>64</v>
      </c>
      <c r="C70" s="278">
        <v>521.79999999999995</v>
      </c>
      <c r="D70" s="278">
        <v>6979.36</v>
      </c>
      <c r="E70" s="281">
        <f>+C70*D70</f>
        <v>3641830.0479999995</v>
      </c>
    </row>
    <row r="71" spans="1:5">
      <c r="A71" s="171" t="s">
        <v>119</v>
      </c>
      <c r="B71" s="172" t="s">
        <v>64</v>
      </c>
      <c r="C71" s="278">
        <v>739.40185359999998</v>
      </c>
      <c r="D71" s="278">
        <v>6979.36</v>
      </c>
      <c r="E71" s="281">
        <f>+C71*D71</f>
        <v>5160551.7209416954</v>
      </c>
    </row>
    <row r="72" spans="1:5">
      <c r="A72" s="175" t="s">
        <v>120</v>
      </c>
      <c r="B72" s="174"/>
      <c r="C72" s="280">
        <f>SUM(C69:C71)</f>
        <v>72819.278983600001</v>
      </c>
      <c r="D72" s="280"/>
      <c r="E72" s="282">
        <f>+SUM(E69:E71)</f>
        <v>508231962.96697849</v>
      </c>
    </row>
    <row r="73" spans="1:5">
      <c r="A73" s="178"/>
      <c r="B73" s="179"/>
      <c r="C73" s="180"/>
      <c r="D73" s="178"/>
      <c r="E73" s="181"/>
    </row>
    <row r="74" spans="1:5">
      <c r="A74" s="163"/>
    </row>
    <row r="75" spans="1:5" ht="15.75">
      <c r="A75" s="162" t="s">
        <v>250</v>
      </c>
    </row>
    <row r="76" spans="1:5">
      <c r="A76" s="163"/>
    </row>
    <row r="77" spans="1:5" ht="30">
      <c r="A77" s="175" t="s">
        <v>121</v>
      </c>
      <c r="B77" s="175" t="s">
        <v>122</v>
      </c>
      <c r="C77" s="176" t="s">
        <v>123</v>
      </c>
      <c r="D77" s="176" t="s">
        <v>124</v>
      </c>
    </row>
    <row r="78" spans="1:5">
      <c r="A78" s="324" t="s">
        <v>125</v>
      </c>
      <c r="B78" s="328"/>
      <c r="C78" s="338"/>
      <c r="D78" s="335"/>
    </row>
    <row r="79" spans="1:5">
      <c r="A79" s="325" t="s">
        <v>126</v>
      </c>
      <c r="B79" s="329">
        <v>107.92007</v>
      </c>
      <c r="C79" s="339">
        <v>6277679.2912016949</v>
      </c>
      <c r="D79" s="336">
        <v>92</v>
      </c>
    </row>
    <row r="80" spans="1:5">
      <c r="A80" s="325" t="s">
        <v>127</v>
      </c>
      <c r="B80" s="329">
        <v>108.215125</v>
      </c>
      <c r="C80" s="339">
        <v>6614288.6275978414</v>
      </c>
      <c r="D80" s="336">
        <v>97</v>
      </c>
    </row>
    <row r="81" spans="1:4">
      <c r="A81" s="325" t="s">
        <v>128</v>
      </c>
      <c r="B81" s="329">
        <v>108.56688800000001</v>
      </c>
      <c r="C81" s="339">
        <v>6282375.4869300583</v>
      </c>
      <c r="D81" s="336">
        <v>100</v>
      </c>
    </row>
    <row r="82" spans="1:4">
      <c r="A82" s="326" t="s">
        <v>129</v>
      </c>
      <c r="B82" s="330"/>
      <c r="C82" s="340"/>
      <c r="D82" s="336"/>
    </row>
    <row r="83" spans="1:4">
      <c r="A83" s="325" t="s">
        <v>130</v>
      </c>
      <c r="B83" s="329">
        <v>108.934847</v>
      </c>
      <c r="C83" s="339">
        <v>5047908.2583849747</v>
      </c>
      <c r="D83" s="336">
        <v>101</v>
      </c>
    </row>
    <row r="84" spans="1:4">
      <c r="A84" s="325" t="s">
        <v>131</v>
      </c>
      <c r="B84" s="329">
        <v>109.229789</v>
      </c>
      <c r="C84" s="339">
        <v>5314206.8306900961</v>
      </c>
      <c r="D84" s="336">
        <v>104</v>
      </c>
    </row>
    <row r="85" spans="1:4">
      <c r="A85" s="325" t="s">
        <v>132</v>
      </c>
      <c r="B85" s="329">
        <v>109.51069099999999</v>
      </c>
      <c r="C85" s="339">
        <v>5264797.5710647702</v>
      </c>
      <c r="D85" s="336">
        <v>105</v>
      </c>
    </row>
    <row r="86" spans="1:4">
      <c r="A86" s="326" t="s">
        <v>133</v>
      </c>
      <c r="B86" s="330"/>
      <c r="C86" s="340"/>
      <c r="D86" s="336"/>
    </row>
    <row r="87" spans="1:4">
      <c r="A87" s="325" t="s">
        <v>134</v>
      </c>
      <c r="B87" s="331">
        <v>109.80041799999999</v>
      </c>
      <c r="C87" s="330">
        <v>7038534.7636957513</v>
      </c>
      <c r="D87" s="336">
        <v>114</v>
      </c>
    </row>
    <row r="88" spans="1:4">
      <c r="A88" s="325" t="s">
        <v>135</v>
      </c>
      <c r="B88" s="332">
        <v>110.092975</v>
      </c>
      <c r="C88" s="330">
        <v>10245032.971413324</v>
      </c>
      <c r="D88" s="336">
        <v>126</v>
      </c>
    </row>
    <row r="89" spans="1:4">
      <c r="A89" s="325" t="s">
        <v>136</v>
      </c>
      <c r="B89" s="331">
        <v>110.38126200000001</v>
      </c>
      <c r="C89" s="330">
        <v>13835473.180892721</v>
      </c>
      <c r="D89" s="336">
        <v>132</v>
      </c>
    </row>
    <row r="90" spans="1:4">
      <c r="A90" s="326" t="s">
        <v>137</v>
      </c>
      <c r="B90" s="330"/>
      <c r="C90" s="340"/>
      <c r="D90" s="336"/>
    </row>
    <row r="91" spans="1:4">
      <c r="A91" s="325" t="s">
        <v>138</v>
      </c>
      <c r="B91" s="333"/>
      <c r="C91" s="330"/>
      <c r="D91" s="336"/>
    </row>
    <row r="92" spans="1:4">
      <c r="A92" s="325" t="s">
        <v>139</v>
      </c>
      <c r="B92" s="330"/>
      <c r="C92" s="330"/>
      <c r="D92" s="336"/>
    </row>
    <row r="93" spans="1:4">
      <c r="A93" s="327" t="s">
        <v>140</v>
      </c>
      <c r="B93" s="334"/>
      <c r="C93" s="334"/>
      <c r="D93" s="337"/>
    </row>
    <row r="96" spans="1:4" ht="15.75">
      <c r="A96" s="158" t="s">
        <v>141</v>
      </c>
    </row>
    <row r="97" spans="1:3" ht="15.75">
      <c r="A97" s="158"/>
    </row>
    <row r="98" spans="1:3" ht="15.75">
      <c r="A98" s="167" t="s">
        <v>142</v>
      </c>
    </row>
    <row r="100" spans="1:3">
      <c r="A100" s="159" t="s">
        <v>143</v>
      </c>
    </row>
    <row r="102" spans="1:3">
      <c r="A102" s="381" t="s">
        <v>41</v>
      </c>
      <c r="B102" s="382"/>
      <c r="C102" s="383"/>
    </row>
    <row r="103" spans="1:3">
      <c r="A103" s="175" t="s">
        <v>18</v>
      </c>
      <c r="B103" s="183">
        <v>44104</v>
      </c>
      <c r="C103" s="183">
        <v>43738</v>
      </c>
    </row>
    <row r="104" spans="1:3">
      <c r="A104" s="171" t="s">
        <v>144</v>
      </c>
      <c r="B104" s="191">
        <v>4000</v>
      </c>
      <c r="C104" s="182">
        <v>4000</v>
      </c>
    </row>
    <row r="105" spans="1:3">
      <c r="A105" s="174" t="s">
        <v>145</v>
      </c>
      <c r="B105" s="191">
        <v>345663.71902299917</v>
      </c>
      <c r="C105" s="310">
        <v>414661.32</v>
      </c>
    </row>
    <row r="106" spans="1:3">
      <c r="A106" s="174" t="s">
        <v>120</v>
      </c>
      <c r="B106" s="177">
        <f>+SUM(B104:B105)</f>
        <v>349663.71902299917</v>
      </c>
      <c r="C106" s="177">
        <f>+SUM(C104:C105)</f>
        <v>418661.32</v>
      </c>
    </row>
    <row r="107" spans="1:3">
      <c r="A107" s="179"/>
      <c r="B107" s="180"/>
      <c r="C107" s="180"/>
    </row>
    <row r="108" spans="1:3">
      <c r="A108" s="179"/>
      <c r="B108" s="180"/>
      <c r="C108" s="180"/>
    </row>
    <row r="109" spans="1:3">
      <c r="A109" s="179"/>
      <c r="B109" s="180"/>
      <c r="C109" s="180"/>
    </row>
    <row r="110" spans="1:3">
      <c r="A110" s="381" t="s">
        <v>257</v>
      </c>
      <c r="B110" s="382"/>
      <c r="C110" s="383"/>
    </row>
    <row r="111" spans="1:3">
      <c r="A111" s="209" t="s">
        <v>255</v>
      </c>
      <c r="B111" s="191">
        <v>327677.80407999997</v>
      </c>
      <c r="C111" s="302">
        <v>414661.32</v>
      </c>
    </row>
    <row r="112" spans="1:3">
      <c r="A112" s="174" t="s">
        <v>256</v>
      </c>
      <c r="B112" s="191">
        <v>17985.914942999181</v>
      </c>
      <c r="C112" s="182">
        <v>0</v>
      </c>
    </row>
    <row r="113" spans="1:7">
      <c r="A113" s="174" t="s">
        <v>120</v>
      </c>
      <c r="B113" s="177">
        <f>+SUM(B111:B112)</f>
        <v>345663.71902299917</v>
      </c>
      <c r="C113" s="177">
        <f>+SUM(C111:C112)</f>
        <v>414661.32</v>
      </c>
    </row>
    <row r="114" spans="1:7">
      <c r="A114" s="179"/>
      <c r="B114" s="180"/>
      <c r="C114" s="180"/>
      <c r="E114" s="11"/>
    </row>
    <row r="115" spans="1:7" ht="15.75">
      <c r="A115" s="167" t="s">
        <v>242</v>
      </c>
      <c r="B115" s="180"/>
      <c r="C115" s="180"/>
    </row>
    <row r="116" spans="1:7" ht="15.75">
      <c r="A116" s="167"/>
      <c r="B116" s="180"/>
      <c r="C116" s="180"/>
    </row>
    <row r="117" spans="1:7">
      <c r="A117" s="206" t="s">
        <v>243</v>
      </c>
      <c r="B117" s="180"/>
      <c r="C117" s="180"/>
    </row>
    <row r="119" spans="1:7" ht="15.75">
      <c r="A119" s="167" t="s">
        <v>146</v>
      </c>
    </row>
    <row r="120" spans="1:7" ht="15.75">
      <c r="A120" s="167"/>
    </row>
    <row r="121" spans="1:7" ht="15.75">
      <c r="A121" s="167"/>
    </row>
    <row r="122" spans="1:7">
      <c r="A122" s="381" t="s">
        <v>117</v>
      </c>
      <c r="B122" s="382" t="s">
        <v>99</v>
      </c>
      <c r="C122" s="383" t="s">
        <v>100</v>
      </c>
    </row>
    <row r="123" spans="1:7">
      <c r="A123" s="384" t="s">
        <v>258</v>
      </c>
      <c r="B123" s="385"/>
      <c r="C123" s="182"/>
    </row>
    <row r="124" spans="1:7">
      <c r="A124" s="386"/>
      <c r="B124" s="387"/>
      <c r="C124" s="182"/>
    </row>
    <row r="125" spans="1:7" ht="17.25" customHeight="1">
      <c r="A125" s="167"/>
    </row>
    <row r="126" spans="1:7" ht="12" customHeight="1">
      <c r="A126" s="380" t="s">
        <v>259</v>
      </c>
      <c r="B126" s="380"/>
    </row>
    <row r="127" spans="1:7">
      <c r="G127" s="225"/>
    </row>
    <row r="128" spans="1:7">
      <c r="A128" s="175" t="s">
        <v>117</v>
      </c>
      <c r="B128" s="175" t="s">
        <v>99</v>
      </c>
      <c r="C128" s="175" t="s">
        <v>100</v>
      </c>
    </row>
    <row r="129" spans="1:3">
      <c r="A129" s="389" t="s">
        <v>147</v>
      </c>
      <c r="B129" s="177">
        <v>71558.077130000005</v>
      </c>
      <c r="C129" s="177">
        <v>22128.23</v>
      </c>
    </row>
    <row r="130" spans="1:3">
      <c r="A130" s="389"/>
      <c r="B130" s="207"/>
      <c r="C130" s="207"/>
    </row>
    <row r="131" spans="1:3">
      <c r="A131" s="175" t="s">
        <v>120</v>
      </c>
      <c r="B131" s="177">
        <f>+SUM(B129:B130)</f>
        <v>71558.077130000005</v>
      </c>
      <c r="C131" s="177">
        <f>+SUM(C129:C130)</f>
        <v>22128.23</v>
      </c>
    </row>
    <row r="133" spans="1:3" ht="15.75">
      <c r="A133" s="167" t="s">
        <v>260</v>
      </c>
    </row>
    <row r="135" spans="1:3">
      <c r="A135" s="166" t="s">
        <v>148</v>
      </c>
    </row>
    <row r="136" spans="1:3">
      <c r="A136" s="175" t="s">
        <v>149</v>
      </c>
      <c r="B136" s="183">
        <v>44104</v>
      </c>
      <c r="C136" s="183">
        <v>43738</v>
      </c>
    </row>
    <row r="137" spans="1:3">
      <c r="A137" s="171" t="s">
        <v>150</v>
      </c>
      <c r="B137" s="191">
        <v>244820.32699</v>
      </c>
      <c r="C137" s="191">
        <v>89615.3</v>
      </c>
    </row>
    <row r="138" spans="1:3">
      <c r="A138" s="171" t="s">
        <v>151</v>
      </c>
      <c r="B138" s="191">
        <v>8100.74</v>
      </c>
      <c r="C138" s="310">
        <v>1454.04</v>
      </c>
    </row>
    <row r="139" spans="1:3">
      <c r="A139" s="175" t="s">
        <v>120</v>
      </c>
      <c r="B139" s="177">
        <f>+SUM(B137:B138)</f>
        <v>252921.06698999999</v>
      </c>
      <c r="C139" s="177">
        <f>+SUM(C137:C138)</f>
        <v>91069.34</v>
      </c>
    </row>
    <row r="142" spans="1:3" ht="15.75">
      <c r="A142" s="167" t="s">
        <v>261</v>
      </c>
    </row>
    <row r="143" spans="1:3">
      <c r="A143" s="166" t="s">
        <v>152</v>
      </c>
    </row>
    <row r="144" spans="1:3">
      <c r="A144" s="175" t="s">
        <v>149</v>
      </c>
      <c r="B144" s="183">
        <v>44104</v>
      </c>
      <c r="C144" s="183">
        <v>43738</v>
      </c>
    </row>
    <row r="145" spans="1:3">
      <c r="A145" s="171" t="s">
        <v>153</v>
      </c>
      <c r="B145" s="191">
        <v>71558.077130000005</v>
      </c>
      <c r="C145" s="191">
        <v>22128.23</v>
      </c>
    </row>
    <row r="146" spans="1:3">
      <c r="A146" s="171" t="s">
        <v>262</v>
      </c>
      <c r="B146" s="191">
        <v>521.79999999999995</v>
      </c>
      <c r="C146" s="191">
        <v>246.87</v>
      </c>
    </row>
    <row r="147" spans="1:3">
      <c r="A147" s="171" t="s">
        <v>154</v>
      </c>
      <c r="B147" s="191">
        <v>739.40185359999998</v>
      </c>
      <c r="C147" s="191">
        <v>1253.3399999999999</v>
      </c>
    </row>
    <row r="148" spans="1:3">
      <c r="A148" s="175" t="s">
        <v>120</v>
      </c>
      <c r="B148" s="177">
        <f>+SUM(B145:B147)</f>
        <v>72819.278983600001</v>
      </c>
      <c r="C148" s="177">
        <f>+SUM(C145:C147)</f>
        <v>23628.44</v>
      </c>
    </row>
    <row r="151" spans="1:3" ht="15.75">
      <c r="A151" s="210" t="s">
        <v>263</v>
      </c>
    </row>
    <row r="153" spans="1:3" ht="15" customHeight="1">
      <c r="A153" s="388" t="s">
        <v>314</v>
      </c>
      <c r="B153" s="388"/>
      <c r="C153" s="388"/>
    </row>
    <row r="154" spans="1:3">
      <c r="A154" s="388"/>
      <c r="B154" s="388"/>
      <c r="C154" s="388"/>
    </row>
    <row r="155" spans="1:3">
      <c r="A155" s="388"/>
      <c r="B155" s="388"/>
      <c r="C155" s="388"/>
    </row>
    <row r="156" spans="1:3">
      <c r="A156" s="388"/>
      <c r="B156" s="388"/>
      <c r="C156" s="388"/>
    </row>
    <row r="157" spans="1:3">
      <c r="A157" s="388"/>
      <c r="B157" s="388"/>
      <c r="C157" s="388"/>
    </row>
    <row r="158" spans="1:3">
      <c r="A158" s="388"/>
      <c r="B158" s="388"/>
      <c r="C158" s="388"/>
    </row>
    <row r="159" spans="1:3">
      <c r="A159" s="388"/>
      <c r="B159" s="388"/>
      <c r="C159" s="388"/>
    </row>
    <row r="160" spans="1:3">
      <c r="A160" s="388"/>
      <c r="B160" s="388"/>
      <c r="C160" s="388"/>
    </row>
    <row r="161" spans="1:3">
      <c r="A161" s="213"/>
      <c r="B161" s="213"/>
      <c r="C161" s="213"/>
    </row>
    <row r="162" spans="1:3">
      <c r="A162" s="213"/>
      <c r="B162" s="213"/>
      <c r="C162" s="213"/>
    </row>
    <row r="163" spans="1:3">
      <c r="A163" s="213"/>
      <c r="B163" s="213"/>
      <c r="C163" s="213"/>
    </row>
    <row r="164" spans="1:3" ht="154.5" customHeight="1">
      <c r="A164" s="213"/>
      <c r="B164" s="213"/>
      <c r="C164" s="213"/>
    </row>
    <row r="165" spans="1:3" ht="40.5" customHeight="1"/>
  </sheetData>
  <mergeCells count="36">
    <mergeCell ref="A39:G39"/>
    <mergeCell ref="A40:G40"/>
    <mergeCell ref="A41:G42"/>
    <mergeCell ref="A43:G43"/>
    <mergeCell ref="A27:D27"/>
    <mergeCell ref="A28:G29"/>
    <mergeCell ref="A30:G30"/>
    <mergeCell ref="A31:G32"/>
    <mergeCell ref="A33:G33"/>
    <mergeCell ref="A34:G34"/>
    <mergeCell ref="A16:G17"/>
    <mergeCell ref="A18:G19"/>
    <mergeCell ref="A20:G20"/>
    <mergeCell ref="A22:G23"/>
    <mergeCell ref="A24:G24"/>
    <mergeCell ref="A102:C102"/>
    <mergeCell ref="A129:A130"/>
    <mergeCell ref="A2:G2"/>
    <mergeCell ref="A3:G3"/>
    <mergeCell ref="A5:G5"/>
    <mergeCell ref="A35:G35"/>
    <mergeCell ref="A36:G36"/>
    <mergeCell ref="A37:G37"/>
    <mergeCell ref="A38:G38"/>
    <mergeCell ref="A26:G26"/>
    <mergeCell ref="A6:G7"/>
    <mergeCell ref="A8:G8"/>
    <mergeCell ref="A9:G10"/>
    <mergeCell ref="A11:G12"/>
    <mergeCell ref="A13:G13"/>
    <mergeCell ref="A15:G15"/>
    <mergeCell ref="A126:B126"/>
    <mergeCell ref="A110:C110"/>
    <mergeCell ref="A122:C122"/>
    <mergeCell ref="A123:B124"/>
    <mergeCell ref="A153:C160"/>
  </mergeCells>
  <hyperlinks>
    <hyperlink ref="A117" location="'11'!A1" display="Ver Cuadro" xr:uid="{00000000-0004-0000-0A00-000000000000}"/>
  </hyperlinks>
  <pageMargins left="0.7" right="0.7"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160"/>
  <sheetViews>
    <sheetView showGridLines="0" zoomScale="85" zoomScaleNormal="85" workbookViewId="0">
      <pane ySplit="6" topLeftCell="A139" activePane="bottomLeft" state="frozen"/>
      <selection pane="bottomLeft" activeCell="D177" sqref="D177"/>
    </sheetView>
  </sheetViews>
  <sheetFormatPr baseColWidth="10" defaultRowHeight="15"/>
  <cols>
    <col min="1" max="1" width="22.42578125" bestFit="1" customWidth="1"/>
    <col min="2" max="2" width="49.140625" bestFit="1" customWidth="1"/>
    <col min="3" max="3" width="23.85546875" bestFit="1" customWidth="1"/>
    <col min="5" max="5" width="14.140625" bestFit="1" customWidth="1"/>
    <col min="6" max="6" width="16.140625" customWidth="1"/>
    <col min="7" max="7" width="19.85546875" bestFit="1" customWidth="1"/>
    <col min="8" max="8" width="13.140625" bestFit="1" customWidth="1"/>
    <col min="9" max="9" width="14.140625" bestFit="1" customWidth="1"/>
    <col min="10" max="10" width="15.140625" bestFit="1" customWidth="1"/>
    <col min="11" max="11" width="13.140625" bestFit="1" customWidth="1"/>
  </cols>
  <sheetData>
    <row r="2" spans="1:15" ht="15.75">
      <c r="A2" s="397" t="str">
        <f>+"4-2 COMPOSICIÓN DE LAS INVERSIONES DEL FONDO MUTUO CORTO PLAZO DÓLARES AMERICANOS CORRESPONDIENTE AL "&amp;UPPER(TEXT(indice!O3,"DD \D\E MMMM \D\E AAAA"))</f>
        <v>4-2 COMPOSICIÓN DE LAS INVERSIONES DEL FONDO MUTUO CORTO PLAZO DÓLARES AMERICANOS CORRESPONDIENTE AL 30 DE SEPTIEMBRE DE 2020</v>
      </c>
      <c r="B2" s="398"/>
      <c r="C2" s="398"/>
      <c r="D2" s="398"/>
      <c r="E2" s="398"/>
      <c r="F2" s="398"/>
      <c r="G2" s="398"/>
      <c r="H2" s="398"/>
      <c r="I2" s="398"/>
      <c r="J2" s="299"/>
      <c r="K2" s="299"/>
      <c r="L2" s="299"/>
      <c r="M2" s="299"/>
      <c r="N2" s="299"/>
    </row>
    <row r="3" spans="1:15" ht="56.25">
      <c r="A3" s="192" t="s">
        <v>156</v>
      </c>
      <c r="B3" s="192" t="s">
        <v>157</v>
      </c>
      <c r="C3" s="192" t="s">
        <v>165</v>
      </c>
      <c r="D3" s="192" t="s">
        <v>166</v>
      </c>
      <c r="E3" s="283" t="s">
        <v>167</v>
      </c>
      <c r="F3" s="192" t="s">
        <v>158</v>
      </c>
      <c r="G3" s="192" t="s">
        <v>168</v>
      </c>
      <c r="H3" s="192" t="s">
        <v>169</v>
      </c>
      <c r="I3" s="192" t="s">
        <v>170</v>
      </c>
      <c r="J3" s="192" t="s">
        <v>171</v>
      </c>
      <c r="K3" s="192" t="s">
        <v>172</v>
      </c>
      <c r="L3" s="192" t="s">
        <v>173</v>
      </c>
      <c r="M3" s="192" t="s">
        <v>174</v>
      </c>
      <c r="N3" s="192" t="s">
        <v>175</v>
      </c>
      <c r="O3" s="192" t="s">
        <v>176</v>
      </c>
    </row>
    <row r="4" spans="1:15">
      <c r="A4" s="284" t="s">
        <v>183</v>
      </c>
      <c r="B4" s="284" t="s">
        <v>184</v>
      </c>
      <c r="C4" s="284" t="s">
        <v>179</v>
      </c>
      <c r="D4" s="284" t="s">
        <v>180</v>
      </c>
      <c r="E4" s="211" t="s">
        <v>185</v>
      </c>
      <c r="F4" s="284" t="s">
        <v>186</v>
      </c>
      <c r="G4" s="284" t="s">
        <v>181</v>
      </c>
      <c r="H4" s="341">
        <v>94174.301204999705</v>
      </c>
      <c r="I4" s="341">
        <v>80000</v>
      </c>
      <c r="J4" s="341">
        <v>87253.827823053798</v>
      </c>
      <c r="K4" s="341">
        <v>94174.301204999705</v>
      </c>
      <c r="L4" s="285">
        <v>6.7500000000000004E-2</v>
      </c>
      <c r="M4" s="286" t="s">
        <v>182</v>
      </c>
      <c r="N4" s="285">
        <v>6.3065300826367771E-3</v>
      </c>
      <c r="O4" s="285">
        <v>5.7320650091120057E-2</v>
      </c>
    </row>
    <row r="5" spans="1:15">
      <c r="A5" s="284" t="s">
        <v>183</v>
      </c>
      <c r="B5" s="284" t="s">
        <v>184</v>
      </c>
      <c r="C5" s="284" t="s">
        <v>179</v>
      </c>
      <c r="D5" s="284" t="s">
        <v>180</v>
      </c>
      <c r="E5" s="211" t="s">
        <v>187</v>
      </c>
      <c r="F5" s="284" t="s">
        <v>186</v>
      </c>
      <c r="G5" s="284" t="s">
        <v>181</v>
      </c>
      <c r="H5" s="341">
        <v>38577.424623999999</v>
      </c>
      <c r="I5" s="341">
        <v>31796.81</v>
      </c>
      <c r="J5" s="341">
        <v>35742.491017964901</v>
      </c>
      <c r="K5" s="341">
        <v>38577.424623999999</v>
      </c>
      <c r="L5" s="285">
        <v>6.7500000000000004E-2</v>
      </c>
      <c r="M5" s="286" t="s">
        <v>182</v>
      </c>
      <c r="N5" s="285">
        <v>2.5833949118002292E-3</v>
      </c>
      <c r="O5" s="285">
        <v>4.2970410212640531E-2</v>
      </c>
    </row>
    <row r="6" spans="1:15">
      <c r="A6" s="284" t="s">
        <v>183</v>
      </c>
      <c r="B6" s="284" t="s">
        <v>184</v>
      </c>
      <c r="C6" s="284" t="s">
        <v>179</v>
      </c>
      <c r="D6" s="284" t="s">
        <v>180</v>
      </c>
      <c r="E6" s="211" t="s">
        <v>188</v>
      </c>
      <c r="F6" s="284" t="s">
        <v>186</v>
      </c>
      <c r="G6" s="284" t="s">
        <v>181</v>
      </c>
      <c r="H6" s="341">
        <v>184944.71200499899</v>
      </c>
      <c r="I6" s="341">
        <v>153928.47</v>
      </c>
      <c r="J6" s="341">
        <v>171336.083989312</v>
      </c>
      <c r="K6" s="341">
        <v>184944.71200499899</v>
      </c>
      <c r="L6" s="285">
        <v>6.7500000000000004E-2</v>
      </c>
      <c r="M6" s="286" t="s">
        <v>182</v>
      </c>
      <c r="N6" s="285">
        <v>1.2383825384842123E-2</v>
      </c>
      <c r="O6" s="285">
        <v>6.6240971731882647E-2</v>
      </c>
    </row>
    <row r="7" spans="1:15">
      <c r="A7" s="284" t="s">
        <v>183</v>
      </c>
      <c r="B7" s="284" t="s">
        <v>184</v>
      </c>
      <c r="C7" s="284" t="s">
        <v>179</v>
      </c>
      <c r="D7" s="284" t="s">
        <v>180</v>
      </c>
      <c r="E7" s="211" t="s">
        <v>197</v>
      </c>
      <c r="F7" s="284" t="s">
        <v>198</v>
      </c>
      <c r="G7" s="284" t="s">
        <v>181</v>
      </c>
      <c r="H7" s="341">
        <v>23340.821899999999</v>
      </c>
      <c r="I7" s="341">
        <v>19793.18</v>
      </c>
      <c r="J7" s="341">
        <v>21267.369351330399</v>
      </c>
      <c r="K7" s="341">
        <v>23340.821899999999</v>
      </c>
      <c r="L7" s="285">
        <v>6.7000000000000004E-2</v>
      </c>
      <c r="M7" s="286" t="s">
        <v>182</v>
      </c>
      <c r="N7" s="285">
        <v>1.5371624138336671E-3</v>
      </c>
      <c r="O7" s="285">
        <v>3.151478549899274E-2</v>
      </c>
    </row>
    <row r="8" spans="1:15">
      <c r="A8" s="284" t="s">
        <v>177</v>
      </c>
      <c r="B8" s="284" t="s">
        <v>207</v>
      </c>
      <c r="C8" s="284" t="s">
        <v>193</v>
      </c>
      <c r="D8" s="284" t="s">
        <v>180</v>
      </c>
      <c r="E8" s="211" t="s">
        <v>208</v>
      </c>
      <c r="F8" s="284" t="s">
        <v>209</v>
      </c>
      <c r="G8" s="284" t="s">
        <v>181</v>
      </c>
      <c r="H8" s="341">
        <v>50830.09</v>
      </c>
      <c r="I8" s="341">
        <v>48029.464865012131</v>
      </c>
      <c r="J8" s="341">
        <v>50801.1169859617</v>
      </c>
      <c r="K8" s="341">
        <v>50830.09</v>
      </c>
      <c r="L8" s="285">
        <v>0.06</v>
      </c>
      <c r="M8" s="286" t="s">
        <v>182</v>
      </c>
      <c r="N8" s="285">
        <v>3.6718019197189721E-3</v>
      </c>
      <c r="O8" s="285">
        <v>9.6707517626077322E-3</v>
      </c>
    </row>
    <row r="9" spans="1:15">
      <c r="A9" s="284" t="s">
        <v>177</v>
      </c>
      <c r="B9" s="284" t="s">
        <v>192</v>
      </c>
      <c r="C9" s="284" t="s">
        <v>193</v>
      </c>
      <c r="D9" s="284" t="s">
        <v>180</v>
      </c>
      <c r="E9" s="211" t="s">
        <v>212</v>
      </c>
      <c r="F9" s="284" t="s">
        <v>213</v>
      </c>
      <c r="G9" s="284" t="s">
        <v>181</v>
      </c>
      <c r="H9" s="341">
        <v>25395.54</v>
      </c>
      <c r="I9" s="341">
        <v>24079.14</v>
      </c>
      <c r="J9" s="341">
        <v>25341.219399740101</v>
      </c>
      <c r="K9" s="341">
        <v>25395.54</v>
      </c>
      <c r="L9" s="285">
        <v>5.5E-2</v>
      </c>
      <c r="M9" s="286" t="s">
        <v>182</v>
      </c>
      <c r="N9" s="285">
        <v>1.8316120502960217E-3</v>
      </c>
      <c r="O9" s="285">
        <v>7.0249645849260467E-2</v>
      </c>
    </row>
    <row r="10" spans="1:15">
      <c r="A10" s="284" t="s">
        <v>183</v>
      </c>
      <c r="B10" s="284" t="s">
        <v>184</v>
      </c>
      <c r="C10" s="284" t="s">
        <v>179</v>
      </c>
      <c r="D10" s="284" t="s">
        <v>180</v>
      </c>
      <c r="E10" s="211" t="s">
        <v>214</v>
      </c>
      <c r="F10" s="284" t="s">
        <v>198</v>
      </c>
      <c r="G10" s="284" t="s">
        <v>181</v>
      </c>
      <c r="H10" s="341">
        <v>52516.849275</v>
      </c>
      <c r="I10" s="341">
        <v>44836.02</v>
      </c>
      <c r="J10" s="341">
        <v>47618.901858910998</v>
      </c>
      <c r="K10" s="341">
        <v>52516.849275</v>
      </c>
      <c r="L10" s="285">
        <v>6.7000000000000004E-2</v>
      </c>
      <c r="M10" s="286" t="s">
        <v>182</v>
      </c>
      <c r="N10" s="285">
        <v>3.4417978507987478E-3</v>
      </c>
      <c r="O10" s="285">
        <v>4.2327997835336584E-2</v>
      </c>
    </row>
    <row r="11" spans="1:15">
      <c r="A11" s="284" t="s">
        <v>183</v>
      </c>
      <c r="B11" s="284" t="s">
        <v>184</v>
      </c>
      <c r="C11" s="284" t="s">
        <v>179</v>
      </c>
      <c r="D11" s="284" t="s">
        <v>180</v>
      </c>
      <c r="E11" s="211" t="s">
        <v>214</v>
      </c>
      <c r="F11" s="284" t="s">
        <v>186</v>
      </c>
      <c r="G11" s="284" t="s">
        <v>181</v>
      </c>
      <c r="H11" s="341">
        <v>135419.63004600001</v>
      </c>
      <c r="I11" s="341">
        <v>121056.77</v>
      </c>
      <c r="J11" s="341">
        <v>128574.42481414801</v>
      </c>
      <c r="K11" s="341">
        <v>135419.63004600001</v>
      </c>
      <c r="L11" s="285">
        <v>6.7500000000000004E-2</v>
      </c>
      <c r="M11" s="286" t="s">
        <v>182</v>
      </c>
      <c r="N11" s="285">
        <v>9.2930992046850198E-3</v>
      </c>
      <c r="O11" s="285">
        <v>7.1989259945674317E-2</v>
      </c>
    </row>
    <row r="12" spans="1:15">
      <c r="A12" s="284" t="s">
        <v>177</v>
      </c>
      <c r="B12" s="284" t="s">
        <v>215</v>
      </c>
      <c r="C12" s="284" t="s">
        <v>179</v>
      </c>
      <c r="D12" s="284" t="s">
        <v>180</v>
      </c>
      <c r="E12" s="211" t="s">
        <v>216</v>
      </c>
      <c r="F12" s="284" t="s">
        <v>217</v>
      </c>
      <c r="G12" s="284" t="s">
        <v>181</v>
      </c>
      <c r="H12" s="341">
        <v>21916.95</v>
      </c>
      <c r="I12" s="341">
        <v>20051.78</v>
      </c>
      <c r="J12" s="341">
        <v>21107.502463193199</v>
      </c>
      <c r="K12" s="341">
        <v>21916.95</v>
      </c>
      <c r="L12" s="285">
        <v>4.2500000000000003E-2</v>
      </c>
      <c r="M12" s="286" t="s">
        <v>182</v>
      </c>
      <c r="N12" s="285">
        <v>1.5256075587125901E-3</v>
      </c>
      <c r="O12" s="285">
        <v>7.9056037663401309E-3</v>
      </c>
    </row>
    <row r="13" spans="1:15">
      <c r="A13" s="284" t="s">
        <v>177</v>
      </c>
      <c r="B13" s="284" t="s">
        <v>199</v>
      </c>
      <c r="C13" s="284" t="s">
        <v>179</v>
      </c>
      <c r="D13" s="284" t="s">
        <v>180</v>
      </c>
      <c r="E13" s="211" t="s">
        <v>218</v>
      </c>
      <c r="F13" s="284" t="s">
        <v>220</v>
      </c>
      <c r="G13" s="284" t="s">
        <v>181</v>
      </c>
      <c r="H13" s="341">
        <v>509.72</v>
      </c>
      <c r="I13" s="341">
        <v>481.54</v>
      </c>
      <c r="J13" s="341">
        <v>508.88692924126798</v>
      </c>
      <c r="K13" s="341">
        <v>509.72</v>
      </c>
      <c r="L13" s="285">
        <v>0</v>
      </c>
      <c r="M13" s="286" t="s">
        <v>182</v>
      </c>
      <c r="N13" s="285">
        <v>3.6781317312852154E-5</v>
      </c>
      <c r="O13" s="285">
        <v>0.38381667640273687</v>
      </c>
    </row>
    <row r="14" spans="1:15">
      <c r="A14" s="284" t="s">
        <v>177</v>
      </c>
      <c r="B14" s="284" t="s">
        <v>199</v>
      </c>
      <c r="C14" s="284" t="s">
        <v>179</v>
      </c>
      <c r="D14" s="284" t="s">
        <v>180</v>
      </c>
      <c r="E14" s="211" t="s">
        <v>221</v>
      </c>
      <c r="F14" s="284" t="s">
        <v>222</v>
      </c>
      <c r="G14" s="284" t="s">
        <v>181</v>
      </c>
      <c r="H14" s="341">
        <v>9843.52</v>
      </c>
      <c r="I14" s="341">
        <v>9332.6299999999992</v>
      </c>
      <c r="J14" s="341">
        <v>9843.52</v>
      </c>
      <c r="K14" s="341">
        <v>9843.52</v>
      </c>
      <c r="L14" s="285">
        <v>0</v>
      </c>
      <c r="M14" s="286" t="s">
        <v>182</v>
      </c>
      <c r="N14" s="285">
        <v>7.1146970336852873E-4</v>
      </c>
      <c r="O14" s="285">
        <v>0.24734548605401868</v>
      </c>
    </row>
    <row r="15" spans="1:15">
      <c r="A15" s="284" t="s">
        <v>183</v>
      </c>
      <c r="B15" s="284" t="s">
        <v>184</v>
      </c>
      <c r="C15" s="284" t="s">
        <v>179</v>
      </c>
      <c r="D15" s="284" t="s">
        <v>180</v>
      </c>
      <c r="E15" s="211" t="s">
        <v>223</v>
      </c>
      <c r="F15" s="284" t="s">
        <v>186</v>
      </c>
      <c r="G15" s="284" t="s">
        <v>181</v>
      </c>
      <c r="H15" s="341">
        <v>55048.630100000002</v>
      </c>
      <c r="I15" s="341">
        <v>49916.58</v>
      </c>
      <c r="J15" s="341">
        <v>52537.815745581996</v>
      </c>
      <c r="K15" s="341">
        <v>55048.630100000002</v>
      </c>
      <c r="L15" s="285">
        <v>6.7500000000000004E-2</v>
      </c>
      <c r="M15" s="286" t="s">
        <v>182</v>
      </c>
      <c r="N15" s="285">
        <v>3.797326991171821E-3</v>
      </c>
      <c r="O15" s="285">
        <v>3.1487566466020196E-2</v>
      </c>
    </row>
    <row r="16" spans="1:15">
      <c r="A16" s="284" t="s">
        <v>177</v>
      </c>
      <c r="B16" s="284" t="s">
        <v>199</v>
      </c>
      <c r="C16" s="284" t="s">
        <v>179</v>
      </c>
      <c r="D16" s="284" t="s">
        <v>180</v>
      </c>
      <c r="E16" s="211" t="s">
        <v>223</v>
      </c>
      <c r="F16" s="284" t="s">
        <v>222</v>
      </c>
      <c r="G16" s="284" t="s">
        <v>181</v>
      </c>
      <c r="H16" s="341">
        <v>259.04000000000002</v>
      </c>
      <c r="I16" s="341">
        <v>246.22</v>
      </c>
      <c r="J16" s="341">
        <v>259.04000000000002</v>
      </c>
      <c r="K16" s="341">
        <v>259.04000000000002</v>
      </c>
      <c r="L16" s="285">
        <v>0</v>
      </c>
      <c r="M16" s="286" t="s">
        <v>182</v>
      </c>
      <c r="N16" s="285">
        <v>1.8722886930750758E-5</v>
      </c>
      <c r="O16" s="285">
        <v>0.17102695787647768</v>
      </c>
    </row>
    <row r="17" spans="1:15">
      <c r="A17" s="284" t="s">
        <v>177</v>
      </c>
      <c r="B17" s="284" t="s">
        <v>199</v>
      </c>
      <c r="C17" s="284" t="s">
        <v>179</v>
      </c>
      <c r="D17" s="284" t="s">
        <v>180</v>
      </c>
      <c r="E17" s="211" t="s">
        <v>223</v>
      </c>
      <c r="F17" s="284" t="s">
        <v>224</v>
      </c>
      <c r="G17" s="284" t="s">
        <v>181</v>
      </c>
      <c r="H17" s="341">
        <v>4077.76</v>
      </c>
      <c r="I17" s="341">
        <v>3846.43</v>
      </c>
      <c r="J17" s="341">
        <v>4053.4590496605902</v>
      </c>
      <c r="K17" s="341">
        <v>4077.76</v>
      </c>
      <c r="L17" s="285">
        <v>0</v>
      </c>
      <c r="M17" s="286" t="s">
        <v>182</v>
      </c>
      <c r="N17" s="285">
        <v>2.9297581634196896E-4</v>
      </c>
      <c r="O17" s="285">
        <v>0.23925197667419576</v>
      </c>
    </row>
    <row r="18" spans="1:15">
      <c r="A18" s="284" t="s">
        <v>177</v>
      </c>
      <c r="B18" s="284" t="s">
        <v>199</v>
      </c>
      <c r="C18" s="284" t="s">
        <v>179</v>
      </c>
      <c r="D18" s="284" t="s">
        <v>180</v>
      </c>
      <c r="E18" s="211" t="s">
        <v>223</v>
      </c>
      <c r="F18" s="284" t="s">
        <v>225</v>
      </c>
      <c r="G18" s="284" t="s">
        <v>181</v>
      </c>
      <c r="H18" s="341">
        <v>4921.76</v>
      </c>
      <c r="I18" s="341">
        <v>4639.09</v>
      </c>
      <c r="J18" s="341">
        <v>4888.7761717843396</v>
      </c>
      <c r="K18" s="341">
        <v>4921.76</v>
      </c>
      <c r="L18" s="285">
        <v>0</v>
      </c>
      <c r="M18" s="286" t="s">
        <v>182</v>
      </c>
      <c r="N18" s="285">
        <v>3.5335084733657628E-4</v>
      </c>
      <c r="O18" s="285">
        <v>0.19906207394371986</v>
      </c>
    </row>
    <row r="19" spans="1:15">
      <c r="A19" s="284" t="s">
        <v>183</v>
      </c>
      <c r="B19" s="284" t="s">
        <v>184</v>
      </c>
      <c r="C19" s="284" t="s">
        <v>179</v>
      </c>
      <c r="D19" s="284" t="s">
        <v>180</v>
      </c>
      <c r="E19" s="211" t="s">
        <v>226</v>
      </c>
      <c r="F19" s="284" t="s">
        <v>186</v>
      </c>
      <c r="G19" s="284" t="s">
        <v>181</v>
      </c>
      <c r="H19" s="341">
        <v>1100.9726020000001</v>
      </c>
      <c r="I19" s="341">
        <v>998.51</v>
      </c>
      <c r="J19" s="341">
        <v>1050.7894922866101</v>
      </c>
      <c r="K19" s="341">
        <v>1100.9726020000001</v>
      </c>
      <c r="L19" s="285">
        <v>6.7500000000000004E-2</v>
      </c>
      <c r="M19" s="286" t="s">
        <v>182</v>
      </c>
      <c r="N19" s="285">
        <v>7.5948937816951807E-5</v>
      </c>
      <c r="O19" s="285">
        <v>2.8543000715427733E-2</v>
      </c>
    </row>
    <row r="20" spans="1:15">
      <c r="A20" s="284" t="s">
        <v>183</v>
      </c>
      <c r="B20" s="284" t="s">
        <v>184</v>
      </c>
      <c r="C20" s="284" t="s">
        <v>179</v>
      </c>
      <c r="D20" s="284" t="s">
        <v>180</v>
      </c>
      <c r="E20" s="211" t="s">
        <v>226</v>
      </c>
      <c r="F20" s="284" t="s">
        <v>198</v>
      </c>
      <c r="G20" s="284" t="s">
        <v>181</v>
      </c>
      <c r="H20" s="341">
        <v>2334.0821900000001</v>
      </c>
      <c r="I20" s="341">
        <v>2030.67</v>
      </c>
      <c r="J20" s="341">
        <v>2137.0539298946201</v>
      </c>
      <c r="K20" s="341">
        <v>2334.0821900000001</v>
      </c>
      <c r="L20" s="285">
        <v>6.7000000000000004E-2</v>
      </c>
      <c r="M20" s="286" t="s">
        <v>182</v>
      </c>
      <c r="N20" s="285">
        <v>1.5446193288423999E-4</v>
      </c>
      <c r="O20" s="285">
        <v>1.9145309470600069E-2</v>
      </c>
    </row>
    <row r="21" spans="1:15">
      <c r="A21" s="284" t="s">
        <v>177</v>
      </c>
      <c r="B21" s="284" t="s">
        <v>199</v>
      </c>
      <c r="C21" s="284" t="s">
        <v>179</v>
      </c>
      <c r="D21" s="284" t="s">
        <v>180</v>
      </c>
      <c r="E21" s="211" t="s">
        <v>227</v>
      </c>
      <c r="F21" s="284" t="s">
        <v>225</v>
      </c>
      <c r="G21" s="284" t="s">
        <v>181</v>
      </c>
      <c r="H21" s="341">
        <v>1036.1600000000001</v>
      </c>
      <c r="I21" s="341">
        <v>974.5</v>
      </c>
      <c r="J21" s="341">
        <v>1028.7080048483799</v>
      </c>
      <c r="K21" s="341">
        <v>1036.1600000000001</v>
      </c>
      <c r="L21" s="285">
        <v>0</v>
      </c>
      <c r="M21" s="286" t="s">
        <v>182</v>
      </c>
      <c r="N21" s="285">
        <v>7.4352932595484936E-5</v>
      </c>
      <c r="O21" s="285">
        <v>0.20202974670749957</v>
      </c>
    </row>
    <row r="22" spans="1:15">
      <c r="A22" s="284" t="s">
        <v>177</v>
      </c>
      <c r="B22" s="284" t="s">
        <v>199</v>
      </c>
      <c r="C22" s="284" t="s">
        <v>179</v>
      </c>
      <c r="D22" s="284" t="s">
        <v>180</v>
      </c>
      <c r="E22" s="211" t="s">
        <v>227</v>
      </c>
      <c r="F22" s="284" t="s">
        <v>228</v>
      </c>
      <c r="G22" s="284" t="s">
        <v>181</v>
      </c>
      <c r="H22" s="341">
        <v>9939.5400000000009</v>
      </c>
      <c r="I22" s="341">
        <v>9339.2900000000009</v>
      </c>
      <c r="J22" s="341">
        <v>9858.8234309846193</v>
      </c>
      <c r="K22" s="341">
        <v>9939.5400000000009</v>
      </c>
      <c r="L22" s="285">
        <v>0</v>
      </c>
      <c r="M22" s="286" t="s">
        <v>182</v>
      </c>
      <c r="N22" s="285">
        <v>7.1257580438758975E-4</v>
      </c>
      <c r="O22" s="285">
        <v>0.22761391607160597</v>
      </c>
    </row>
    <row r="23" spans="1:15">
      <c r="A23" s="284" t="s">
        <v>177</v>
      </c>
      <c r="B23" s="284" t="s">
        <v>199</v>
      </c>
      <c r="C23" s="284" t="s">
        <v>179</v>
      </c>
      <c r="D23" s="284" t="s">
        <v>180</v>
      </c>
      <c r="E23" s="211" t="s">
        <v>195</v>
      </c>
      <c r="F23" s="284" t="s">
        <v>229</v>
      </c>
      <c r="G23" s="284" t="s">
        <v>181</v>
      </c>
      <c r="H23" s="341">
        <v>10265.58</v>
      </c>
      <c r="I23" s="341">
        <v>9573.7000000000007</v>
      </c>
      <c r="J23" s="341">
        <v>10096.8270468916</v>
      </c>
      <c r="K23" s="341">
        <v>10265.58</v>
      </c>
      <c r="L23" s="285">
        <v>0</v>
      </c>
      <c r="M23" s="286" t="s">
        <v>182</v>
      </c>
      <c r="N23" s="285">
        <v>7.2977822405148813E-4</v>
      </c>
      <c r="O23" s="285">
        <v>0.23681644329462617</v>
      </c>
    </row>
    <row r="24" spans="1:15">
      <c r="A24" s="284" t="s">
        <v>177</v>
      </c>
      <c r="B24" s="284" t="s">
        <v>199</v>
      </c>
      <c r="C24" s="284" t="s">
        <v>179</v>
      </c>
      <c r="D24" s="284" t="s">
        <v>180</v>
      </c>
      <c r="E24" s="211" t="s">
        <v>195</v>
      </c>
      <c r="F24" s="284" t="s">
        <v>230</v>
      </c>
      <c r="G24" s="284" t="s">
        <v>181</v>
      </c>
      <c r="H24" s="341">
        <v>4144.6400000000003</v>
      </c>
      <c r="I24" s="341">
        <v>3872.54</v>
      </c>
      <c r="J24" s="341">
        <v>4084.14346129869</v>
      </c>
      <c r="K24" s="341">
        <v>4144.6400000000003</v>
      </c>
      <c r="L24" s="285">
        <v>0</v>
      </c>
      <c r="M24" s="286" t="s">
        <v>182</v>
      </c>
      <c r="N24" s="285">
        <v>2.9519362351320414E-4</v>
      </c>
      <c r="O24" s="285">
        <v>0.20370168349115536</v>
      </c>
    </row>
    <row r="25" spans="1:15">
      <c r="A25" s="284" t="s">
        <v>177</v>
      </c>
      <c r="B25" s="284" t="s">
        <v>199</v>
      </c>
      <c r="C25" s="284" t="s">
        <v>179</v>
      </c>
      <c r="D25" s="284" t="s">
        <v>180</v>
      </c>
      <c r="E25" s="211" t="s">
        <v>195</v>
      </c>
      <c r="F25" s="284" t="s">
        <v>231</v>
      </c>
      <c r="G25" s="284" t="s">
        <v>181</v>
      </c>
      <c r="H25" s="341">
        <v>5765.64</v>
      </c>
      <c r="I25" s="341">
        <v>5384.24</v>
      </c>
      <c r="J25" s="341">
        <v>5678.4458071746003</v>
      </c>
      <c r="K25" s="341">
        <v>5765.64</v>
      </c>
      <c r="L25" s="285">
        <v>0</v>
      </c>
      <c r="M25" s="286" t="s">
        <v>182</v>
      </c>
      <c r="N25" s="285">
        <v>4.1042657037571707E-4</v>
      </c>
      <c r="O25" s="285">
        <v>0.2614356126159007</v>
      </c>
    </row>
    <row r="26" spans="1:15">
      <c r="A26" s="284" t="s">
        <v>177</v>
      </c>
      <c r="B26" s="284" t="s">
        <v>205</v>
      </c>
      <c r="C26" s="284" t="s">
        <v>179</v>
      </c>
      <c r="D26" s="284" t="s">
        <v>180</v>
      </c>
      <c r="E26" s="211" t="s">
        <v>195</v>
      </c>
      <c r="F26" s="284" t="s">
        <v>233</v>
      </c>
      <c r="G26" s="284" t="s">
        <v>181</v>
      </c>
      <c r="H26" s="341">
        <v>248131.52</v>
      </c>
      <c r="I26" s="341">
        <v>188559.01</v>
      </c>
      <c r="J26" s="341">
        <v>201212.25826949801</v>
      </c>
      <c r="K26" s="341">
        <v>248131.52</v>
      </c>
      <c r="L26" s="285">
        <v>6.1373799272691251E-2</v>
      </c>
      <c r="M26" s="286" t="s">
        <v>182</v>
      </c>
      <c r="N26" s="285">
        <v>1.4543214795633223E-2</v>
      </c>
      <c r="O26" s="285">
        <v>2.9985537889833977E-2</v>
      </c>
    </row>
    <row r="27" spans="1:15">
      <c r="A27" s="284" t="s">
        <v>177</v>
      </c>
      <c r="B27" s="284" t="s">
        <v>199</v>
      </c>
      <c r="C27" s="284" t="s">
        <v>179</v>
      </c>
      <c r="D27" s="284" t="s">
        <v>180</v>
      </c>
      <c r="E27" s="211" t="s">
        <v>234</v>
      </c>
      <c r="F27" s="284" t="s">
        <v>235</v>
      </c>
      <c r="G27" s="284" t="s">
        <v>181</v>
      </c>
      <c r="H27" s="341">
        <v>5669.73</v>
      </c>
      <c r="I27" s="341">
        <v>5258.7</v>
      </c>
      <c r="J27" s="341">
        <v>5540.1199113945804</v>
      </c>
      <c r="K27" s="341">
        <v>5669.73</v>
      </c>
      <c r="L27" s="285">
        <v>0</v>
      </c>
      <c r="M27" s="286" t="s">
        <v>182</v>
      </c>
      <c r="N27" s="285">
        <v>4.004286545855529E-4</v>
      </c>
      <c r="O27" s="285">
        <v>0.33847404488156618</v>
      </c>
    </row>
    <row r="28" spans="1:15">
      <c r="A28" s="284" t="s">
        <v>177</v>
      </c>
      <c r="B28" s="284" t="s">
        <v>199</v>
      </c>
      <c r="C28" s="284" t="s">
        <v>179</v>
      </c>
      <c r="D28" s="284" t="s">
        <v>180</v>
      </c>
      <c r="E28" s="211" t="s">
        <v>236</v>
      </c>
      <c r="F28" s="284" t="s">
        <v>237</v>
      </c>
      <c r="G28" s="284" t="s">
        <v>181</v>
      </c>
      <c r="H28" s="341">
        <v>3877.28</v>
      </c>
      <c r="I28" s="341">
        <v>3601.01</v>
      </c>
      <c r="J28" s="341">
        <v>3791.1799962370401</v>
      </c>
      <c r="K28" s="341">
        <v>3877.28</v>
      </c>
      <c r="L28" s="285">
        <v>0</v>
      </c>
      <c r="M28" s="286" t="s">
        <v>182</v>
      </c>
      <c r="N28" s="285">
        <v>2.7401881718526163E-4</v>
      </c>
      <c r="O28" s="285">
        <v>0.33281720411704546</v>
      </c>
    </row>
    <row r="29" spans="1:15">
      <c r="A29" s="284" t="s">
        <v>177</v>
      </c>
      <c r="B29" s="284" t="s">
        <v>199</v>
      </c>
      <c r="C29" s="284" t="s">
        <v>179</v>
      </c>
      <c r="D29" s="284" t="s">
        <v>180</v>
      </c>
      <c r="E29" s="211" t="s">
        <v>238</v>
      </c>
      <c r="F29" s="284" t="s">
        <v>239</v>
      </c>
      <c r="G29" s="284" t="s">
        <v>181</v>
      </c>
      <c r="H29" s="341">
        <v>9287.85</v>
      </c>
      <c r="I29" s="341">
        <v>8598.64</v>
      </c>
      <c r="J29" s="341">
        <v>9055.1457186405496</v>
      </c>
      <c r="K29" s="341">
        <v>9287.85</v>
      </c>
      <c r="L29" s="285">
        <v>0</v>
      </c>
      <c r="M29" s="286" t="s">
        <v>182</v>
      </c>
      <c r="N29" s="285">
        <v>6.5448760589707691E-4</v>
      </c>
      <c r="O29" s="285">
        <v>0.27776170872357731</v>
      </c>
    </row>
    <row r="30" spans="1:15">
      <c r="A30" s="284" t="s">
        <v>177</v>
      </c>
      <c r="B30" s="284" t="s">
        <v>199</v>
      </c>
      <c r="C30" s="284" t="s">
        <v>179</v>
      </c>
      <c r="D30" s="284" t="s">
        <v>180</v>
      </c>
      <c r="E30" s="211" t="s">
        <v>238</v>
      </c>
      <c r="F30" s="284" t="s">
        <v>240</v>
      </c>
      <c r="G30" s="284" t="s">
        <v>181</v>
      </c>
      <c r="H30" s="341">
        <v>4077.76</v>
      </c>
      <c r="I30" s="341">
        <v>3749.85</v>
      </c>
      <c r="J30" s="341">
        <v>3948.9311071398101</v>
      </c>
      <c r="K30" s="341">
        <v>4077.76</v>
      </c>
      <c r="L30" s="285">
        <v>0</v>
      </c>
      <c r="M30" s="286" t="s">
        <v>182</v>
      </c>
      <c r="N30" s="285">
        <v>2.8542074820994082E-4</v>
      </c>
      <c r="O30" s="285">
        <v>0.28601860672063056</v>
      </c>
    </row>
    <row r="31" spans="1:15">
      <c r="A31" s="284" t="s">
        <v>177</v>
      </c>
      <c r="B31" s="284" t="s">
        <v>199</v>
      </c>
      <c r="C31" s="284" t="s">
        <v>179</v>
      </c>
      <c r="D31" s="284" t="s">
        <v>180</v>
      </c>
      <c r="E31" s="211" t="s">
        <v>238</v>
      </c>
      <c r="F31" s="284" t="s">
        <v>241</v>
      </c>
      <c r="G31" s="284" t="s">
        <v>181</v>
      </c>
      <c r="H31" s="341">
        <v>6054.06</v>
      </c>
      <c r="I31" s="341">
        <v>5561.77</v>
      </c>
      <c r="J31" s="341">
        <v>5857.0446582901404</v>
      </c>
      <c r="K31" s="341">
        <v>6054.06</v>
      </c>
      <c r="L31" s="285">
        <v>0</v>
      </c>
      <c r="M31" s="286" t="s">
        <v>182</v>
      </c>
      <c r="N31" s="285">
        <v>4.2333533386937924E-4</v>
      </c>
      <c r="O31" s="285">
        <v>0.3314447289765845</v>
      </c>
    </row>
    <row r="32" spans="1:15">
      <c r="A32" s="284" t="s">
        <v>177</v>
      </c>
      <c r="B32" s="284" t="s">
        <v>199</v>
      </c>
      <c r="C32" s="284" t="s">
        <v>179</v>
      </c>
      <c r="D32" s="284" t="s">
        <v>180</v>
      </c>
      <c r="E32" s="211" t="s">
        <v>264</v>
      </c>
      <c r="F32" s="284" t="s">
        <v>265</v>
      </c>
      <c r="G32" s="284" t="s">
        <v>181</v>
      </c>
      <c r="H32" s="341">
        <v>518.08000000000004</v>
      </c>
      <c r="I32" s="341">
        <v>490.25</v>
      </c>
      <c r="J32" s="341">
        <v>512.91127538083595</v>
      </c>
      <c r="K32" s="341">
        <v>518.08000000000004</v>
      </c>
      <c r="L32" s="285">
        <v>0</v>
      </c>
      <c r="M32" s="286" t="s">
        <v>182</v>
      </c>
      <c r="N32" s="285">
        <v>3.7072188906974041E-5</v>
      </c>
      <c r="O32" s="285">
        <v>0.35693443355665588</v>
      </c>
    </row>
    <row r="33" spans="1:15">
      <c r="A33" s="284" t="s">
        <v>177</v>
      </c>
      <c r="B33" s="284" t="s">
        <v>207</v>
      </c>
      <c r="C33" s="284" t="s">
        <v>193</v>
      </c>
      <c r="D33" s="284" t="s">
        <v>180</v>
      </c>
      <c r="E33" s="211" t="s">
        <v>266</v>
      </c>
      <c r="F33" s="284" t="s">
        <v>267</v>
      </c>
      <c r="G33" s="284" t="s">
        <v>181</v>
      </c>
      <c r="H33" s="341">
        <v>26006.84</v>
      </c>
      <c r="I33" s="341">
        <v>24057.17</v>
      </c>
      <c r="J33" s="341">
        <v>25243.9823114008</v>
      </c>
      <c r="K33" s="341">
        <v>26006.84</v>
      </c>
      <c r="L33" s="285">
        <v>5.2499999999999998E-2</v>
      </c>
      <c r="M33" s="286" t="s">
        <v>182</v>
      </c>
      <c r="N33" s="285">
        <v>1.8245839503483218E-3</v>
      </c>
      <c r="O33" s="285">
        <v>1.4763002407709993E-3</v>
      </c>
    </row>
    <row r="34" spans="1:15">
      <c r="A34" s="284" t="s">
        <v>177</v>
      </c>
      <c r="B34" s="284" t="s">
        <v>199</v>
      </c>
      <c r="C34" s="284" t="s">
        <v>179</v>
      </c>
      <c r="D34" s="284" t="s">
        <v>180</v>
      </c>
      <c r="E34" s="211" t="s">
        <v>266</v>
      </c>
      <c r="F34" s="284" t="s">
        <v>268</v>
      </c>
      <c r="G34" s="284" t="s">
        <v>181</v>
      </c>
      <c r="H34" s="341">
        <v>5957.92</v>
      </c>
      <c r="I34" s="341">
        <v>5405.58</v>
      </c>
      <c r="J34" s="341">
        <v>5667.0841241090802</v>
      </c>
      <c r="K34" s="341">
        <v>5957.92</v>
      </c>
      <c r="L34" s="285">
        <v>0</v>
      </c>
      <c r="M34" s="286" t="s">
        <v>182</v>
      </c>
      <c r="N34" s="285">
        <v>4.0960537091857239E-4</v>
      </c>
      <c r="O34" s="285">
        <v>0.25423002273925238</v>
      </c>
    </row>
    <row r="35" spans="1:15">
      <c r="A35" s="284" t="s">
        <v>177</v>
      </c>
      <c r="B35" s="284" t="s">
        <v>199</v>
      </c>
      <c r="C35" s="284" t="s">
        <v>179</v>
      </c>
      <c r="D35" s="284" t="s">
        <v>180</v>
      </c>
      <c r="E35" s="211" t="s">
        <v>266</v>
      </c>
      <c r="F35" s="284" t="s">
        <v>269</v>
      </c>
      <c r="G35" s="284" t="s">
        <v>181</v>
      </c>
      <c r="H35" s="341">
        <v>10102.56</v>
      </c>
      <c r="I35" s="341">
        <v>9155.7099999999991</v>
      </c>
      <c r="J35" s="341">
        <v>9598.6328571651993</v>
      </c>
      <c r="K35" s="341">
        <v>10102.56</v>
      </c>
      <c r="L35" s="285">
        <v>0</v>
      </c>
      <c r="M35" s="286" t="s">
        <v>182</v>
      </c>
      <c r="N35" s="285">
        <v>6.9376975630980971E-4</v>
      </c>
      <c r="O35" s="285">
        <v>0.2771782429104358</v>
      </c>
    </row>
    <row r="36" spans="1:15">
      <c r="A36" s="284" t="s">
        <v>177</v>
      </c>
      <c r="B36" s="284" t="s">
        <v>199</v>
      </c>
      <c r="C36" s="284" t="s">
        <v>179</v>
      </c>
      <c r="D36" s="284" t="s">
        <v>180</v>
      </c>
      <c r="E36" s="211" t="s">
        <v>266</v>
      </c>
      <c r="F36" s="284" t="s">
        <v>270</v>
      </c>
      <c r="G36" s="284" t="s">
        <v>181</v>
      </c>
      <c r="H36" s="341">
        <v>9939.5400000000009</v>
      </c>
      <c r="I36" s="341">
        <v>8922.4</v>
      </c>
      <c r="J36" s="341">
        <v>9358.1405754062107</v>
      </c>
      <c r="K36" s="341">
        <v>9939.5400000000009</v>
      </c>
      <c r="L36" s="285">
        <v>0</v>
      </c>
      <c r="M36" s="286" t="s">
        <v>182</v>
      </c>
      <c r="N36" s="285">
        <v>6.7638746091492165E-4</v>
      </c>
      <c r="O36" s="285">
        <v>0.2986395530922355</v>
      </c>
    </row>
    <row r="37" spans="1:15">
      <c r="A37" s="284" t="s">
        <v>177</v>
      </c>
      <c r="B37" s="284" t="s">
        <v>199</v>
      </c>
      <c r="C37" s="284" t="s">
        <v>179</v>
      </c>
      <c r="D37" s="284" t="s">
        <v>180</v>
      </c>
      <c r="E37" s="211" t="s">
        <v>266</v>
      </c>
      <c r="F37" s="284" t="s">
        <v>271</v>
      </c>
      <c r="G37" s="284" t="s">
        <v>181</v>
      </c>
      <c r="H37" s="341">
        <v>4211.5200000000004</v>
      </c>
      <c r="I37" s="341">
        <v>3871.9</v>
      </c>
      <c r="J37" s="341">
        <v>4050.3044655159501</v>
      </c>
      <c r="K37" s="341">
        <v>4211.5200000000004</v>
      </c>
      <c r="L37" s="285">
        <v>0</v>
      </c>
      <c r="M37" s="286" t="s">
        <v>182</v>
      </c>
      <c r="N37" s="285">
        <v>2.9274780938453525E-4</v>
      </c>
      <c r="O37" s="285">
        <v>0.30751889013530948</v>
      </c>
    </row>
    <row r="38" spans="1:15">
      <c r="A38" s="284" t="s">
        <v>177</v>
      </c>
      <c r="B38" s="284" t="s">
        <v>199</v>
      </c>
      <c r="C38" s="284" t="s">
        <v>179</v>
      </c>
      <c r="D38" s="284" t="s">
        <v>180</v>
      </c>
      <c r="E38" s="211" t="s">
        <v>266</v>
      </c>
      <c r="F38" s="284" t="s">
        <v>272</v>
      </c>
      <c r="G38" s="284" t="s">
        <v>181</v>
      </c>
      <c r="H38" s="341">
        <v>5669.73</v>
      </c>
      <c r="I38" s="341">
        <v>5197.5600000000004</v>
      </c>
      <c r="J38" s="341">
        <v>5444.2207110849404</v>
      </c>
      <c r="K38" s="341">
        <v>5669.73</v>
      </c>
      <c r="L38" s="285">
        <v>0</v>
      </c>
      <c r="M38" s="286" t="s">
        <v>182</v>
      </c>
      <c r="N38" s="285">
        <v>3.9349725447689477E-4</v>
      </c>
      <c r="O38" s="285">
        <v>0.31957638571613001</v>
      </c>
    </row>
    <row r="39" spans="1:15">
      <c r="A39" s="284" t="s">
        <v>177</v>
      </c>
      <c r="B39" s="284" t="s">
        <v>199</v>
      </c>
      <c r="C39" s="284" t="s">
        <v>179</v>
      </c>
      <c r="D39" s="284" t="s">
        <v>180</v>
      </c>
      <c r="E39" s="211" t="s">
        <v>266</v>
      </c>
      <c r="F39" s="284" t="s">
        <v>273</v>
      </c>
      <c r="G39" s="284" t="s">
        <v>181</v>
      </c>
      <c r="H39" s="341">
        <v>9776.52</v>
      </c>
      <c r="I39" s="341">
        <v>8945.02</v>
      </c>
      <c r="J39" s="341">
        <v>9373.6384006079497</v>
      </c>
      <c r="K39" s="341">
        <v>9776.52</v>
      </c>
      <c r="L39" s="285">
        <v>0</v>
      </c>
      <c r="M39" s="286" t="s">
        <v>182</v>
      </c>
      <c r="N39" s="285">
        <v>6.7750761235456304E-4</v>
      </c>
      <c r="O39" s="285">
        <v>0.31735110267764755</v>
      </c>
    </row>
    <row r="40" spans="1:15">
      <c r="A40" s="284" t="s">
        <v>177</v>
      </c>
      <c r="B40" s="284" t="s">
        <v>199</v>
      </c>
      <c r="C40" s="284" t="s">
        <v>179</v>
      </c>
      <c r="D40" s="284" t="s">
        <v>180</v>
      </c>
      <c r="E40" s="211" t="s">
        <v>266</v>
      </c>
      <c r="F40" s="284" t="s">
        <v>274</v>
      </c>
      <c r="G40" s="284" t="s">
        <v>181</v>
      </c>
      <c r="H40" s="341">
        <v>4010.88</v>
      </c>
      <c r="I40" s="341">
        <v>3641.59</v>
      </c>
      <c r="J40" s="341">
        <v>3817.7609652119199</v>
      </c>
      <c r="K40" s="341">
        <v>4010.88</v>
      </c>
      <c r="L40" s="285">
        <v>0</v>
      </c>
      <c r="M40" s="286" t="s">
        <v>182</v>
      </c>
      <c r="N40" s="285">
        <v>2.7594003582572825E-4</v>
      </c>
      <c r="O40" s="285">
        <v>0.31565801964735274</v>
      </c>
    </row>
    <row r="41" spans="1:15">
      <c r="A41" s="284" t="s">
        <v>177</v>
      </c>
      <c r="B41" s="284" t="s">
        <v>199</v>
      </c>
      <c r="C41" s="284" t="s">
        <v>179</v>
      </c>
      <c r="D41" s="284" t="s">
        <v>180</v>
      </c>
      <c r="E41" s="211" t="s">
        <v>276</v>
      </c>
      <c r="F41" s="284" t="s">
        <v>278</v>
      </c>
      <c r="G41" s="284" t="s">
        <v>181</v>
      </c>
      <c r="H41" s="341">
        <v>4077.76</v>
      </c>
      <c r="I41" s="341">
        <v>3667.73</v>
      </c>
      <c r="J41" s="341">
        <v>3846.3054852607002</v>
      </c>
      <c r="K41" s="341">
        <v>4077.76</v>
      </c>
      <c r="L41" s="285">
        <v>0</v>
      </c>
      <c r="M41" s="286" t="s">
        <v>182</v>
      </c>
      <c r="N41" s="285">
        <v>2.7800317596379906E-4</v>
      </c>
      <c r="O41" s="285">
        <v>0.30125212593383521</v>
      </c>
    </row>
    <row r="42" spans="1:15">
      <c r="A42" s="284" t="s">
        <v>177</v>
      </c>
      <c r="B42" s="284" t="s">
        <v>199</v>
      </c>
      <c r="C42" s="284" t="s">
        <v>179</v>
      </c>
      <c r="D42" s="284" t="s">
        <v>180</v>
      </c>
      <c r="E42" s="211" t="s">
        <v>276</v>
      </c>
      <c r="F42" s="284" t="s">
        <v>279</v>
      </c>
      <c r="G42" s="284" t="s">
        <v>181</v>
      </c>
      <c r="H42" s="341">
        <v>5861.78</v>
      </c>
      <c r="I42" s="341">
        <v>5268.63</v>
      </c>
      <c r="J42" s="341">
        <v>5525.1521043406001</v>
      </c>
      <c r="K42" s="341">
        <v>5861.78</v>
      </c>
      <c r="L42" s="285">
        <v>0</v>
      </c>
      <c r="M42" s="286" t="s">
        <v>182</v>
      </c>
      <c r="N42" s="285">
        <v>3.9934681178493151E-4</v>
      </c>
      <c r="O42" s="285">
        <v>0.47843501696150237</v>
      </c>
    </row>
    <row r="43" spans="1:15">
      <c r="A43" s="284" t="s">
        <v>177</v>
      </c>
      <c r="B43" s="284" t="s">
        <v>275</v>
      </c>
      <c r="C43" s="284" t="s">
        <v>193</v>
      </c>
      <c r="D43" s="284" t="s">
        <v>180</v>
      </c>
      <c r="E43" s="211" t="s">
        <v>276</v>
      </c>
      <c r="F43" s="284" t="s">
        <v>280</v>
      </c>
      <c r="G43" s="284" t="s">
        <v>181</v>
      </c>
      <c r="H43" s="341">
        <v>28677.41</v>
      </c>
      <c r="I43" s="341">
        <v>23860.959999999999</v>
      </c>
      <c r="J43" s="341">
        <v>25319.999607538499</v>
      </c>
      <c r="K43" s="341">
        <v>28677.41</v>
      </c>
      <c r="L43" s="285">
        <v>6.5000000000000002E-2</v>
      </c>
      <c r="M43" s="286" t="s">
        <v>182</v>
      </c>
      <c r="N43" s="285">
        <v>1.8300783266622794E-3</v>
      </c>
      <c r="O43" s="285">
        <v>5.4214028325555393E-2</v>
      </c>
    </row>
    <row r="44" spans="1:15">
      <c r="A44" s="284" t="s">
        <v>177</v>
      </c>
      <c r="B44" s="284" t="s">
        <v>275</v>
      </c>
      <c r="C44" s="284" t="s">
        <v>193</v>
      </c>
      <c r="D44" s="284" t="s">
        <v>180</v>
      </c>
      <c r="E44" s="211" t="s">
        <v>276</v>
      </c>
      <c r="F44" s="284" t="s">
        <v>280</v>
      </c>
      <c r="G44" s="284" t="s">
        <v>181</v>
      </c>
      <c r="H44" s="341">
        <v>45650.68</v>
      </c>
      <c r="I44" s="341">
        <v>38238.959999999999</v>
      </c>
      <c r="J44" s="341">
        <v>40485.421292900697</v>
      </c>
      <c r="K44" s="341">
        <v>45650.68</v>
      </c>
      <c r="L44" s="285">
        <v>6.25E-2</v>
      </c>
      <c r="M44" s="286" t="s">
        <v>182</v>
      </c>
      <c r="N44" s="285">
        <v>2.9262043128890861E-3</v>
      </c>
      <c r="O44" s="285">
        <v>1.9664614797973056E-2</v>
      </c>
    </row>
    <row r="45" spans="1:15">
      <c r="A45" s="284" t="s">
        <v>177</v>
      </c>
      <c r="B45" s="284" t="s">
        <v>281</v>
      </c>
      <c r="C45" s="284" t="s">
        <v>179</v>
      </c>
      <c r="D45" s="284" t="s">
        <v>180</v>
      </c>
      <c r="E45" s="211" t="s">
        <v>282</v>
      </c>
      <c r="F45" s="284" t="s">
        <v>283</v>
      </c>
      <c r="G45" s="284" t="s">
        <v>181</v>
      </c>
      <c r="H45" s="341">
        <v>213049.84</v>
      </c>
      <c r="I45" s="341">
        <v>200028.49</v>
      </c>
      <c r="J45" s="341">
        <v>201648.412130868</v>
      </c>
      <c r="K45" s="341">
        <v>213049.84</v>
      </c>
      <c r="L45" s="285">
        <v>5.1999999999999998E-2</v>
      </c>
      <c r="M45" s="286" t="s">
        <v>182</v>
      </c>
      <c r="N45" s="285">
        <v>1.4574739114004288E-2</v>
      </c>
      <c r="O45" s="285">
        <v>6.3190967290004758E-4</v>
      </c>
    </row>
    <row r="46" spans="1:15">
      <c r="A46" s="284" t="s">
        <v>177</v>
      </c>
      <c r="B46" s="284" t="s">
        <v>207</v>
      </c>
      <c r="C46" s="284" t="s">
        <v>193</v>
      </c>
      <c r="D46" s="284" t="s">
        <v>180</v>
      </c>
      <c r="E46" s="211" t="s">
        <v>284</v>
      </c>
      <c r="F46" s="284" t="s">
        <v>240</v>
      </c>
      <c r="G46" s="284" t="s">
        <v>181</v>
      </c>
      <c r="H46" s="341">
        <v>111209.45</v>
      </c>
      <c r="I46" s="341">
        <v>102828.32</v>
      </c>
      <c r="J46" s="341">
        <v>107685.445100257</v>
      </c>
      <c r="K46" s="341">
        <v>111209.45</v>
      </c>
      <c r="L46" s="285">
        <v>5.2499999999999998E-2</v>
      </c>
      <c r="M46" s="286" t="s">
        <v>182</v>
      </c>
      <c r="N46" s="285">
        <v>7.7832860280253238E-3</v>
      </c>
      <c r="O46" s="285">
        <v>9.3680297613303425E-4</v>
      </c>
    </row>
    <row r="47" spans="1:15">
      <c r="A47" s="284" t="s">
        <v>177</v>
      </c>
      <c r="B47" s="284" t="s">
        <v>199</v>
      </c>
      <c r="C47" s="284" t="s">
        <v>179</v>
      </c>
      <c r="D47" s="284" t="s">
        <v>180</v>
      </c>
      <c r="E47" s="211" t="s">
        <v>285</v>
      </c>
      <c r="F47" s="284" t="s">
        <v>286</v>
      </c>
      <c r="G47" s="284" t="s">
        <v>181</v>
      </c>
      <c r="H47" s="341">
        <v>10102.56</v>
      </c>
      <c r="I47" s="341">
        <v>8999.15</v>
      </c>
      <c r="J47" s="341">
        <v>9422.5715794501593</v>
      </c>
      <c r="K47" s="341">
        <v>10102.56</v>
      </c>
      <c r="L47" s="285">
        <v>0</v>
      </c>
      <c r="M47" s="286" t="s">
        <v>182</v>
      </c>
      <c r="N47" s="285">
        <v>6.8104440348575859E-4</v>
      </c>
      <c r="O47" s="285">
        <v>0.56062986212346622</v>
      </c>
    </row>
    <row r="48" spans="1:15">
      <c r="A48" s="284" t="s">
        <v>177</v>
      </c>
      <c r="B48" s="284" t="s">
        <v>199</v>
      </c>
      <c r="C48" s="284" t="s">
        <v>179</v>
      </c>
      <c r="D48" s="284" t="s">
        <v>180</v>
      </c>
      <c r="E48" s="211" t="s">
        <v>285</v>
      </c>
      <c r="F48" s="284" t="s">
        <v>287</v>
      </c>
      <c r="G48" s="284" t="s">
        <v>181</v>
      </c>
      <c r="H48" s="341">
        <v>6054.06</v>
      </c>
      <c r="I48" s="341">
        <v>5398.22</v>
      </c>
      <c r="J48" s="341">
        <v>5652.2146498717202</v>
      </c>
      <c r="K48" s="341">
        <v>6054.06</v>
      </c>
      <c r="L48" s="285">
        <v>0</v>
      </c>
      <c r="M48" s="286" t="s">
        <v>182</v>
      </c>
      <c r="N48" s="285">
        <v>4.0853063541492119E-4</v>
      </c>
      <c r="O48" s="285">
        <v>0.59173732536883772</v>
      </c>
    </row>
    <row r="49" spans="1:15">
      <c r="A49" s="284" t="s">
        <v>177</v>
      </c>
      <c r="B49" s="284" t="s">
        <v>199</v>
      </c>
      <c r="C49" s="284" t="s">
        <v>179</v>
      </c>
      <c r="D49" s="284" t="s">
        <v>180</v>
      </c>
      <c r="E49" s="211" t="s">
        <v>285</v>
      </c>
      <c r="F49" s="284" t="s">
        <v>288</v>
      </c>
      <c r="G49" s="284" t="s">
        <v>181</v>
      </c>
      <c r="H49" s="341">
        <v>4077.76</v>
      </c>
      <c r="I49" s="341">
        <v>3647.2</v>
      </c>
      <c r="J49" s="341">
        <v>3815.60656487094</v>
      </c>
      <c r="K49" s="341">
        <v>4077.76</v>
      </c>
      <c r="L49" s="285">
        <v>0</v>
      </c>
      <c r="M49" s="286" t="s">
        <v>182</v>
      </c>
      <c r="N49" s="285">
        <v>2.7578432012935808E-4</v>
      </c>
      <c r="O49" s="285">
        <v>0.47188571881456581</v>
      </c>
    </row>
    <row r="50" spans="1:15">
      <c r="A50" s="284" t="s">
        <v>177</v>
      </c>
      <c r="B50" s="284" t="s">
        <v>199</v>
      </c>
      <c r="C50" s="284" t="s">
        <v>179</v>
      </c>
      <c r="D50" s="284" t="s">
        <v>180</v>
      </c>
      <c r="E50" s="211" t="s">
        <v>200</v>
      </c>
      <c r="F50" s="284" t="s">
        <v>290</v>
      </c>
      <c r="G50" s="284" t="s">
        <v>181</v>
      </c>
      <c r="H50" s="341">
        <v>3944.16</v>
      </c>
      <c r="I50" s="341">
        <v>3493.36</v>
      </c>
      <c r="J50" s="341">
        <v>3655.1189342655698</v>
      </c>
      <c r="K50" s="341">
        <v>3944.16</v>
      </c>
      <c r="L50" s="285">
        <v>0</v>
      </c>
      <c r="M50" s="286" t="s">
        <v>182</v>
      </c>
      <c r="N50" s="285">
        <v>2.6418459899899812E-4</v>
      </c>
      <c r="O50" s="285">
        <v>0.47537852952841431</v>
      </c>
    </row>
    <row r="51" spans="1:15">
      <c r="A51" s="284" t="s">
        <v>177</v>
      </c>
      <c r="B51" s="284" t="s">
        <v>199</v>
      </c>
      <c r="C51" s="284" t="s">
        <v>179</v>
      </c>
      <c r="D51" s="284" t="s">
        <v>180</v>
      </c>
      <c r="E51" s="211" t="s">
        <v>200</v>
      </c>
      <c r="F51" s="284" t="s">
        <v>291</v>
      </c>
      <c r="G51" s="284" t="s">
        <v>181</v>
      </c>
      <c r="H51" s="341">
        <v>5477.45</v>
      </c>
      <c r="I51" s="341">
        <v>4847.95</v>
      </c>
      <c r="J51" s="341">
        <v>5072.4286526976603</v>
      </c>
      <c r="K51" s="341">
        <v>5477.45</v>
      </c>
      <c r="L51" s="285">
        <v>0</v>
      </c>
      <c r="M51" s="286" t="s">
        <v>182</v>
      </c>
      <c r="N51" s="285">
        <v>3.6662487696401596E-4</v>
      </c>
      <c r="O51" s="285">
        <v>0.37252804645297644</v>
      </c>
    </row>
    <row r="52" spans="1:15">
      <c r="A52" s="284" t="s">
        <v>177</v>
      </c>
      <c r="B52" s="284" t="s">
        <v>199</v>
      </c>
      <c r="C52" s="284" t="s">
        <v>179</v>
      </c>
      <c r="D52" s="284" t="s">
        <v>180</v>
      </c>
      <c r="E52" s="211" t="s">
        <v>200</v>
      </c>
      <c r="F52" s="284" t="s">
        <v>292</v>
      </c>
      <c r="G52" s="284" t="s">
        <v>181</v>
      </c>
      <c r="H52" s="341">
        <v>9450.8700000000008</v>
      </c>
      <c r="I52" s="341">
        <v>8336.44</v>
      </c>
      <c r="J52" s="341">
        <v>8729.6433548421992</v>
      </c>
      <c r="K52" s="341">
        <v>9450.8700000000008</v>
      </c>
      <c r="L52" s="285">
        <v>0</v>
      </c>
      <c r="M52" s="286" t="s">
        <v>182</v>
      </c>
      <c r="N52" s="285">
        <v>6.3096095382369599E-4</v>
      </c>
      <c r="O52" s="285">
        <v>0.39828642035140194</v>
      </c>
    </row>
    <row r="53" spans="1:15">
      <c r="A53" s="284" t="s">
        <v>177</v>
      </c>
      <c r="B53" s="284" t="s">
        <v>293</v>
      </c>
      <c r="C53" s="284" t="s">
        <v>193</v>
      </c>
      <c r="D53" s="284" t="s">
        <v>180</v>
      </c>
      <c r="E53" s="211" t="s">
        <v>294</v>
      </c>
      <c r="F53" s="284" t="s">
        <v>295</v>
      </c>
      <c r="G53" s="284" t="s">
        <v>181</v>
      </c>
      <c r="H53" s="341">
        <v>152538.85</v>
      </c>
      <c r="I53" s="341">
        <v>147034.92000000001</v>
      </c>
      <c r="J53" s="341">
        <v>152113.28117752701</v>
      </c>
      <c r="K53" s="341">
        <v>152538.85</v>
      </c>
      <c r="L53" s="285">
        <v>6.5000000000000002E-2</v>
      </c>
      <c r="M53" s="286" t="s">
        <v>182</v>
      </c>
      <c r="N53" s="285">
        <v>1.0994440102502839E-2</v>
      </c>
      <c r="O53" s="285">
        <v>6.1302728219134107E-2</v>
      </c>
    </row>
    <row r="54" spans="1:15">
      <c r="A54" s="284" t="s">
        <v>177</v>
      </c>
      <c r="B54" s="284" t="s">
        <v>275</v>
      </c>
      <c r="C54" s="284" t="s">
        <v>193</v>
      </c>
      <c r="D54" s="284" t="s">
        <v>180</v>
      </c>
      <c r="E54" s="211" t="s">
        <v>294</v>
      </c>
      <c r="F54" s="284" t="s">
        <v>280</v>
      </c>
      <c r="G54" s="284" t="s">
        <v>181</v>
      </c>
      <c r="H54" s="341">
        <v>57354.82</v>
      </c>
      <c r="I54" s="341">
        <v>47891.76</v>
      </c>
      <c r="J54" s="341">
        <v>50640.685867743101</v>
      </c>
      <c r="K54" s="341">
        <v>57354.82</v>
      </c>
      <c r="L54" s="285">
        <v>6.5000000000000002E-2</v>
      </c>
      <c r="M54" s="286" t="s">
        <v>182</v>
      </c>
      <c r="N54" s="285">
        <v>3.660206283189553E-3</v>
      </c>
      <c r="O54" s="285">
        <v>6.7426965405282785E-2</v>
      </c>
    </row>
    <row r="55" spans="1:15">
      <c r="A55" s="284" t="s">
        <v>177</v>
      </c>
      <c r="B55" s="284" t="s">
        <v>191</v>
      </c>
      <c r="C55" s="284" t="s">
        <v>179</v>
      </c>
      <c r="D55" s="284" t="s">
        <v>180</v>
      </c>
      <c r="E55" s="211" t="s">
        <v>296</v>
      </c>
      <c r="F55" s="284" t="s">
        <v>297</v>
      </c>
      <c r="G55" s="284" t="s">
        <v>181</v>
      </c>
      <c r="H55" s="341">
        <v>83743.199999999997</v>
      </c>
      <c r="I55" s="341">
        <v>71979.199999999997</v>
      </c>
      <c r="J55" s="341">
        <v>75426.218732536305</v>
      </c>
      <c r="K55" s="341">
        <v>83743.199999999997</v>
      </c>
      <c r="L55" s="285">
        <v>5.7500000000000002E-2</v>
      </c>
      <c r="M55" s="286" t="s">
        <v>182</v>
      </c>
      <c r="N55" s="285">
        <v>5.451654435389715E-3</v>
      </c>
      <c r="O55" s="285">
        <v>3.9209317581328585E-3</v>
      </c>
    </row>
    <row r="56" spans="1:15">
      <c r="A56" s="284" t="s">
        <v>194</v>
      </c>
      <c r="B56" s="284" t="s">
        <v>190</v>
      </c>
      <c r="C56" s="284" t="s">
        <v>179</v>
      </c>
      <c r="D56" s="284" t="s">
        <v>180</v>
      </c>
      <c r="E56" s="211" t="s">
        <v>298</v>
      </c>
      <c r="F56" s="284" t="s">
        <v>196</v>
      </c>
      <c r="G56" s="284" t="s">
        <v>181</v>
      </c>
      <c r="H56" s="341">
        <v>228795.89019999999</v>
      </c>
      <c r="I56" s="341">
        <v>195102.45</v>
      </c>
      <c r="J56" s="341">
        <v>203260.74754698999</v>
      </c>
      <c r="K56" s="341">
        <v>228795.89019999999</v>
      </c>
      <c r="L56" s="285">
        <v>5.2499999999999998E-2</v>
      </c>
      <c r="M56" s="286" t="s">
        <v>182</v>
      </c>
      <c r="N56" s="285">
        <v>1.4691275454687182E-2</v>
      </c>
      <c r="O56" s="285">
        <v>5.3755351033376285E-4</v>
      </c>
    </row>
    <row r="57" spans="1:15">
      <c r="A57" s="284" t="s">
        <v>177</v>
      </c>
      <c r="B57" s="284" t="s">
        <v>205</v>
      </c>
      <c r="C57" s="284" t="s">
        <v>179</v>
      </c>
      <c r="D57" s="284" t="s">
        <v>180</v>
      </c>
      <c r="E57" s="211" t="s">
        <v>299</v>
      </c>
      <c r="F57" s="284" t="s">
        <v>300</v>
      </c>
      <c r="G57" s="284" t="s">
        <v>181</v>
      </c>
      <c r="H57" s="341">
        <v>212904.08</v>
      </c>
      <c r="I57" s="341">
        <v>192741.46</v>
      </c>
      <c r="J57" s="341">
        <v>200792.24780241199</v>
      </c>
      <c r="K57" s="341">
        <v>212904.08</v>
      </c>
      <c r="L57" s="285">
        <v>0.05</v>
      </c>
      <c r="M57" s="286" t="s">
        <v>182</v>
      </c>
      <c r="N57" s="285">
        <v>1.4512857289128501E-2</v>
      </c>
      <c r="O57" s="285">
        <v>1.1418326245066059E-2</v>
      </c>
    </row>
    <row r="58" spans="1:15">
      <c r="A58" s="284" t="s">
        <v>177</v>
      </c>
      <c r="B58" s="284" t="s">
        <v>199</v>
      </c>
      <c r="C58" s="284" t="s">
        <v>179</v>
      </c>
      <c r="D58" s="284" t="s">
        <v>180</v>
      </c>
      <c r="E58" s="211" t="s">
        <v>299</v>
      </c>
      <c r="F58" s="284" t="s">
        <v>301</v>
      </c>
      <c r="G58" s="284" t="s">
        <v>181</v>
      </c>
      <c r="H58" s="341">
        <v>10102.56</v>
      </c>
      <c r="I58" s="341">
        <v>9350.2000000000007</v>
      </c>
      <c r="J58" s="341">
        <v>9758.0380493974208</v>
      </c>
      <c r="K58" s="341">
        <v>10102.56</v>
      </c>
      <c r="L58" s="285">
        <v>0</v>
      </c>
      <c r="M58" s="286" t="s">
        <v>182</v>
      </c>
      <c r="N58" s="285">
        <v>7.0529124098529794E-4</v>
      </c>
      <c r="O58" s="285">
        <v>0.36671523827201097</v>
      </c>
    </row>
    <row r="59" spans="1:15">
      <c r="A59" s="284" t="s">
        <v>177</v>
      </c>
      <c r="B59" s="284" t="s">
        <v>207</v>
      </c>
      <c r="C59" s="284" t="s">
        <v>193</v>
      </c>
      <c r="D59" s="284" t="s">
        <v>180</v>
      </c>
      <c r="E59" s="211" t="s">
        <v>302</v>
      </c>
      <c r="F59" s="284" t="s">
        <v>304</v>
      </c>
      <c r="G59" s="284" t="s">
        <v>181</v>
      </c>
      <c r="H59" s="341">
        <v>107643.92</v>
      </c>
      <c r="I59" s="341">
        <v>97603.06</v>
      </c>
      <c r="J59" s="341">
        <v>101904.375756425</v>
      </c>
      <c r="K59" s="341">
        <v>107643.92</v>
      </c>
      <c r="L59" s="285">
        <v>0.06</v>
      </c>
      <c r="M59" s="286" t="s">
        <v>182</v>
      </c>
      <c r="N59" s="285">
        <v>7.3654420361190694E-3</v>
      </c>
      <c r="O59" s="285">
        <v>1.1617710895137405E-2</v>
      </c>
    </row>
    <row r="60" spans="1:15">
      <c r="A60" s="284" t="s">
        <v>177</v>
      </c>
      <c r="B60" s="284" t="s">
        <v>199</v>
      </c>
      <c r="C60" s="284" t="s">
        <v>179</v>
      </c>
      <c r="D60" s="284" t="s">
        <v>180</v>
      </c>
      <c r="E60" s="211" t="s">
        <v>201</v>
      </c>
      <c r="F60" s="284" t="s">
        <v>306</v>
      </c>
      <c r="G60" s="284" t="s">
        <v>181</v>
      </c>
      <c r="H60" s="341">
        <v>4077.76</v>
      </c>
      <c r="I60" s="341">
        <v>3589.04</v>
      </c>
      <c r="J60" s="341">
        <v>3743.2672016947499</v>
      </c>
      <c r="K60" s="341">
        <v>4077.76</v>
      </c>
      <c r="L60" s="285">
        <v>0</v>
      </c>
      <c r="M60" s="286" t="s">
        <v>182</v>
      </c>
      <c r="N60" s="285">
        <v>2.7055577736611561E-4</v>
      </c>
      <c r="O60" s="285">
        <v>0.53037674691395131</v>
      </c>
    </row>
    <row r="61" spans="1:15">
      <c r="A61" s="284" t="s">
        <v>177</v>
      </c>
      <c r="B61" s="284" t="s">
        <v>199</v>
      </c>
      <c r="C61" s="284" t="s">
        <v>179</v>
      </c>
      <c r="D61" s="284" t="s">
        <v>180</v>
      </c>
      <c r="E61" s="211" t="s">
        <v>201</v>
      </c>
      <c r="F61" s="284" t="s">
        <v>289</v>
      </c>
      <c r="G61" s="284" t="s">
        <v>181</v>
      </c>
      <c r="H61" s="341">
        <v>5957.92</v>
      </c>
      <c r="I61" s="341">
        <v>5227.2</v>
      </c>
      <c r="J61" s="341">
        <v>5455.9603196348598</v>
      </c>
      <c r="K61" s="341">
        <v>5957.92</v>
      </c>
      <c r="L61" s="285">
        <v>0</v>
      </c>
      <c r="M61" s="286" t="s">
        <v>182</v>
      </c>
      <c r="N61" s="285">
        <v>3.9434576962317107E-4</v>
      </c>
      <c r="O61" s="285">
        <v>0.54583329440994266</v>
      </c>
    </row>
    <row r="62" spans="1:15">
      <c r="A62" s="284" t="s">
        <v>177</v>
      </c>
      <c r="B62" s="284" t="s">
        <v>199</v>
      </c>
      <c r="C62" s="284" t="s">
        <v>179</v>
      </c>
      <c r="D62" s="284" t="s">
        <v>180</v>
      </c>
      <c r="E62" s="211" t="s">
        <v>201</v>
      </c>
      <c r="F62" s="284" t="s">
        <v>307</v>
      </c>
      <c r="G62" s="284" t="s">
        <v>181</v>
      </c>
      <c r="H62" s="341">
        <v>9939.5400000000009</v>
      </c>
      <c r="I62" s="341">
        <v>8691.24</v>
      </c>
      <c r="J62" s="341">
        <v>9078.4744048336597</v>
      </c>
      <c r="K62" s="341">
        <v>9939.5400000000009</v>
      </c>
      <c r="L62" s="285">
        <v>0</v>
      </c>
      <c r="M62" s="286" t="s">
        <v>182</v>
      </c>
      <c r="N62" s="285">
        <v>6.5617375612034962E-4</v>
      </c>
      <c r="O62" s="285">
        <v>0.6107856431358607</v>
      </c>
    </row>
    <row r="63" spans="1:15">
      <c r="A63" s="284" t="s">
        <v>194</v>
      </c>
      <c r="B63" s="284" t="s">
        <v>178</v>
      </c>
      <c r="C63" s="284" t="s">
        <v>179</v>
      </c>
      <c r="D63" s="284" t="s">
        <v>180</v>
      </c>
      <c r="E63" s="211" t="s">
        <v>308</v>
      </c>
      <c r="F63" s="284" t="s">
        <v>309</v>
      </c>
      <c r="G63" s="284" t="s">
        <v>181</v>
      </c>
      <c r="H63" s="341">
        <v>103091.5068</v>
      </c>
      <c r="I63" s="341">
        <v>98456.460301827494</v>
      </c>
      <c r="J63" s="341">
        <v>101368.21555680801</v>
      </c>
      <c r="K63" s="341">
        <v>103091.5068</v>
      </c>
      <c r="L63" s="285">
        <v>6.2E-2</v>
      </c>
      <c r="M63" s="286" t="s">
        <v>182</v>
      </c>
      <c r="N63" s="285">
        <v>7.3266894620216422E-3</v>
      </c>
      <c r="O63" s="285">
        <v>3.5282369060021919E-2</v>
      </c>
    </row>
    <row r="64" spans="1:15" ht="15.75" customHeight="1">
      <c r="A64" s="284" t="s">
        <v>194</v>
      </c>
      <c r="B64" s="284" t="s">
        <v>178</v>
      </c>
      <c r="C64" s="284" t="s">
        <v>179</v>
      </c>
      <c r="D64" s="284" t="s">
        <v>180</v>
      </c>
      <c r="E64" s="211" t="s">
        <v>202</v>
      </c>
      <c r="F64" s="284" t="s">
        <v>310</v>
      </c>
      <c r="G64" s="284" t="s">
        <v>181</v>
      </c>
      <c r="H64" s="341">
        <v>55588.17</v>
      </c>
      <c r="I64" s="341">
        <v>46195.27</v>
      </c>
      <c r="J64" s="341">
        <v>48088.84</v>
      </c>
      <c r="K64" s="341">
        <v>55588.17</v>
      </c>
      <c r="L64" s="285">
        <v>5.7500000000000002E-2</v>
      </c>
      <c r="M64" s="286" t="s">
        <v>182</v>
      </c>
      <c r="N64" s="285">
        <v>3.4757640285321347E-3</v>
      </c>
      <c r="O64" s="285">
        <v>2.0339161805665321E-2</v>
      </c>
    </row>
    <row r="65" spans="1:15">
      <c r="A65" s="284" t="s">
        <v>177</v>
      </c>
      <c r="B65" s="284" t="s">
        <v>199</v>
      </c>
      <c r="C65" s="284" t="s">
        <v>179</v>
      </c>
      <c r="D65" s="284" t="s">
        <v>180</v>
      </c>
      <c r="E65" s="211" t="s">
        <v>311</v>
      </c>
      <c r="F65" s="284" t="s">
        <v>312</v>
      </c>
      <c r="G65" s="284" t="s">
        <v>181</v>
      </c>
      <c r="H65" s="341">
        <v>10265.58</v>
      </c>
      <c r="I65" s="341">
        <v>8928.94</v>
      </c>
      <c r="J65" s="341">
        <v>9304.6715783014497</v>
      </c>
      <c r="K65" s="341">
        <v>10265.58</v>
      </c>
      <c r="L65" s="285">
        <v>0</v>
      </c>
      <c r="M65" s="286" t="s">
        <v>182</v>
      </c>
      <c r="N65" s="285">
        <v>6.7252283001971978E-4</v>
      </c>
      <c r="O65" s="285">
        <v>0.58672986185153442</v>
      </c>
    </row>
    <row r="66" spans="1:15">
      <c r="A66" s="284" t="s">
        <v>194</v>
      </c>
      <c r="B66" s="284" t="s">
        <v>178</v>
      </c>
      <c r="C66" s="284" t="s">
        <v>179</v>
      </c>
      <c r="D66" s="284" t="s">
        <v>180</v>
      </c>
      <c r="E66" s="211" t="s">
        <v>313</v>
      </c>
      <c r="F66" s="284" t="s">
        <v>310</v>
      </c>
      <c r="G66" s="284" t="s">
        <v>181</v>
      </c>
      <c r="H66" s="341">
        <v>28499.178</v>
      </c>
      <c r="I66" s="341">
        <v>23495.95</v>
      </c>
      <c r="J66" s="341">
        <v>24454.771080707698</v>
      </c>
      <c r="K66" s="341">
        <v>28499.178</v>
      </c>
      <c r="L66" s="285">
        <v>5.7500000000000002E-2</v>
      </c>
      <c r="M66" s="286" t="s">
        <v>182</v>
      </c>
      <c r="N66" s="285">
        <v>1.7675413598729297E-3</v>
      </c>
      <c r="O66" s="285">
        <v>5.1586989430779384E-2</v>
      </c>
    </row>
    <row r="67" spans="1:15">
      <c r="A67" s="284" t="s">
        <v>194</v>
      </c>
      <c r="B67" s="284" t="s">
        <v>178</v>
      </c>
      <c r="C67" s="284" t="s">
        <v>179</v>
      </c>
      <c r="D67" s="284" t="s">
        <v>180</v>
      </c>
      <c r="E67" s="211" t="s">
        <v>359</v>
      </c>
      <c r="F67" s="284" t="s">
        <v>310</v>
      </c>
      <c r="G67" s="284" t="s">
        <v>181</v>
      </c>
      <c r="H67" s="341">
        <v>11874.66</v>
      </c>
      <c r="I67" s="341">
        <v>9841.18</v>
      </c>
      <c r="J67" s="341">
        <v>10231.68</v>
      </c>
      <c r="K67" s="341">
        <v>11827.39723</v>
      </c>
      <c r="L67" s="285">
        <v>5.7500000000000002E-2</v>
      </c>
      <c r="M67" s="286" t="s">
        <v>182</v>
      </c>
      <c r="N67" s="285">
        <v>7.3952512257421206E-4</v>
      </c>
      <c r="O67" s="285">
        <v>5.9988339338981553E-2</v>
      </c>
    </row>
    <row r="68" spans="1:15">
      <c r="A68" s="284" t="s">
        <v>177</v>
      </c>
      <c r="B68" s="284" t="s">
        <v>293</v>
      </c>
      <c r="C68" s="284" t="s">
        <v>193</v>
      </c>
      <c r="D68" s="284" t="s">
        <v>180</v>
      </c>
      <c r="E68" s="211" t="s">
        <v>316</v>
      </c>
      <c r="F68" s="284" t="s">
        <v>317</v>
      </c>
      <c r="G68" s="284" t="s">
        <v>181</v>
      </c>
      <c r="H68" s="341">
        <v>32778.78</v>
      </c>
      <c r="I68" s="341">
        <v>29825.94</v>
      </c>
      <c r="J68" s="341">
        <v>30875.427461956799</v>
      </c>
      <c r="K68" s="341">
        <v>32778.78</v>
      </c>
      <c r="L68" s="285">
        <v>6.25E-2</v>
      </c>
      <c r="M68" s="286" t="s">
        <v>182</v>
      </c>
      <c r="N68" s="285">
        <v>2.2316134083879475E-3</v>
      </c>
      <c r="O68" s="285">
        <v>1.1346559814777007E-2</v>
      </c>
    </row>
    <row r="69" spans="1:15">
      <c r="A69" s="284" t="s">
        <v>183</v>
      </c>
      <c r="B69" s="284" t="s">
        <v>184</v>
      </c>
      <c r="C69" s="284" t="s">
        <v>179</v>
      </c>
      <c r="D69" s="284" t="s">
        <v>180</v>
      </c>
      <c r="E69" s="211" t="s">
        <v>318</v>
      </c>
      <c r="F69" s="284" t="s">
        <v>186</v>
      </c>
      <c r="G69" s="284" t="s">
        <v>181</v>
      </c>
      <c r="H69" s="341">
        <v>8807.7808160000004</v>
      </c>
      <c r="I69" s="341">
        <v>8086.78</v>
      </c>
      <c r="J69" s="341">
        <v>8377.6404239271706</v>
      </c>
      <c r="K69" s="341">
        <v>8807.7808160000004</v>
      </c>
      <c r="L69" s="285">
        <v>6.7500000000000004E-2</v>
      </c>
      <c r="M69" s="286" t="s">
        <v>182</v>
      </c>
      <c r="N69" s="285">
        <v>6.0551889439343441E-4</v>
      </c>
      <c r="O69" s="285">
        <v>1.9281559740022373E-2</v>
      </c>
    </row>
    <row r="70" spans="1:15">
      <c r="A70" s="284" t="s">
        <v>177</v>
      </c>
      <c r="B70" s="284" t="s">
        <v>199</v>
      </c>
      <c r="C70" s="284" t="s">
        <v>179</v>
      </c>
      <c r="D70" s="284" t="s">
        <v>180</v>
      </c>
      <c r="E70" s="211" t="s">
        <v>319</v>
      </c>
      <c r="F70" s="284" t="s">
        <v>320</v>
      </c>
      <c r="G70" s="284" t="s">
        <v>181</v>
      </c>
      <c r="H70" s="341">
        <v>9939.5400000000009</v>
      </c>
      <c r="I70" s="341">
        <v>8459.2199999999993</v>
      </c>
      <c r="J70" s="341">
        <v>8796.3527545565503</v>
      </c>
      <c r="K70" s="341">
        <v>9939.5400000000009</v>
      </c>
      <c r="L70" s="285">
        <v>0</v>
      </c>
      <c r="M70" s="286" t="s">
        <v>182</v>
      </c>
      <c r="N70" s="285">
        <v>6.3578257422236041E-4</v>
      </c>
      <c r="O70" s="285">
        <v>0.49820473031005391</v>
      </c>
    </row>
    <row r="71" spans="1:15">
      <c r="A71" s="284" t="s">
        <v>177</v>
      </c>
      <c r="B71" s="284" t="s">
        <v>199</v>
      </c>
      <c r="C71" s="284" t="s">
        <v>179</v>
      </c>
      <c r="D71" s="284" t="s">
        <v>180</v>
      </c>
      <c r="E71" s="211" t="s">
        <v>319</v>
      </c>
      <c r="F71" s="284" t="s">
        <v>321</v>
      </c>
      <c r="G71" s="284" t="s">
        <v>181</v>
      </c>
      <c r="H71" s="341">
        <v>5861.78</v>
      </c>
      <c r="I71" s="341">
        <v>5001.6499999999996</v>
      </c>
      <c r="J71" s="341">
        <v>5199.2802040368197</v>
      </c>
      <c r="K71" s="341">
        <v>5861.78</v>
      </c>
      <c r="L71" s="285">
        <v>0</v>
      </c>
      <c r="M71" s="286" t="s">
        <v>182</v>
      </c>
      <c r="N71" s="285">
        <v>3.7579345036084039E-4</v>
      </c>
      <c r="O71" s="285">
        <v>0.49886646255850692</v>
      </c>
    </row>
    <row r="72" spans="1:15">
      <c r="A72" s="284" t="s">
        <v>177</v>
      </c>
      <c r="B72" s="284" t="s">
        <v>199</v>
      </c>
      <c r="C72" s="284" t="s">
        <v>179</v>
      </c>
      <c r="D72" s="284" t="s">
        <v>180</v>
      </c>
      <c r="E72" s="211" t="s">
        <v>319</v>
      </c>
      <c r="F72" s="284" t="s">
        <v>322</v>
      </c>
      <c r="G72" s="284" t="s">
        <v>181</v>
      </c>
      <c r="H72" s="341">
        <v>3944.16</v>
      </c>
      <c r="I72" s="341">
        <v>3367.99</v>
      </c>
      <c r="J72" s="341">
        <v>3501.0696339497299</v>
      </c>
      <c r="K72" s="341">
        <v>3944.16</v>
      </c>
      <c r="L72" s="285">
        <v>0</v>
      </c>
      <c r="M72" s="286" t="s">
        <v>182</v>
      </c>
      <c r="N72" s="285">
        <v>2.5305022735147364E-4</v>
      </c>
      <c r="O72" s="285">
        <v>0.58732778625017223</v>
      </c>
    </row>
    <row r="73" spans="1:15">
      <c r="A73" s="284" t="s">
        <v>177</v>
      </c>
      <c r="B73" s="284" t="s">
        <v>199</v>
      </c>
      <c r="C73" s="284" t="s">
        <v>179</v>
      </c>
      <c r="D73" s="284" t="s">
        <v>180</v>
      </c>
      <c r="E73" s="211" t="s">
        <v>319</v>
      </c>
      <c r="F73" s="284" t="s">
        <v>323</v>
      </c>
      <c r="G73" s="284" t="s">
        <v>181</v>
      </c>
      <c r="H73" s="341">
        <v>9776.52</v>
      </c>
      <c r="I73" s="341">
        <v>8420.67</v>
      </c>
      <c r="J73" s="341">
        <v>8750.5280569889892</v>
      </c>
      <c r="K73" s="341">
        <v>9776.52</v>
      </c>
      <c r="L73" s="285">
        <v>0</v>
      </c>
      <c r="M73" s="286" t="s">
        <v>182</v>
      </c>
      <c r="N73" s="285">
        <v>6.3247045782646293E-4</v>
      </c>
      <c r="O73" s="285">
        <v>0.45846089552286823</v>
      </c>
    </row>
    <row r="74" spans="1:15">
      <c r="A74" s="284" t="s">
        <v>177</v>
      </c>
      <c r="B74" s="284" t="s">
        <v>199</v>
      </c>
      <c r="C74" s="284" t="s">
        <v>179</v>
      </c>
      <c r="D74" s="284" t="s">
        <v>180</v>
      </c>
      <c r="E74" s="211" t="s">
        <v>319</v>
      </c>
      <c r="F74" s="284" t="s">
        <v>324</v>
      </c>
      <c r="G74" s="284" t="s">
        <v>181</v>
      </c>
      <c r="H74" s="341">
        <v>5957.92</v>
      </c>
      <c r="I74" s="341">
        <v>5137.8900000000003</v>
      </c>
      <c r="J74" s="341">
        <v>5339.1532617828298</v>
      </c>
      <c r="K74" s="341">
        <v>5957.92</v>
      </c>
      <c r="L74" s="285">
        <v>0</v>
      </c>
      <c r="M74" s="286" t="s">
        <v>182</v>
      </c>
      <c r="N74" s="285">
        <v>3.8590319188661602E-4</v>
      </c>
      <c r="O74" s="285">
        <v>0.47683344076050593</v>
      </c>
    </row>
    <row r="75" spans="1:15">
      <c r="A75" s="284" t="s">
        <v>177</v>
      </c>
      <c r="B75" s="284" t="s">
        <v>199</v>
      </c>
      <c r="C75" s="284" t="s">
        <v>179</v>
      </c>
      <c r="D75" s="284" t="s">
        <v>180</v>
      </c>
      <c r="E75" s="211" t="s">
        <v>319</v>
      </c>
      <c r="F75" s="284" t="s">
        <v>325</v>
      </c>
      <c r="G75" s="284" t="s">
        <v>181</v>
      </c>
      <c r="H75" s="341">
        <v>4211.5200000000004</v>
      </c>
      <c r="I75" s="341">
        <v>3633.51</v>
      </c>
      <c r="J75" s="341">
        <v>3775.84432508392</v>
      </c>
      <c r="K75" s="341">
        <v>4211.5200000000004</v>
      </c>
      <c r="L75" s="285">
        <v>0</v>
      </c>
      <c r="M75" s="286" t="s">
        <v>182</v>
      </c>
      <c r="N75" s="285">
        <v>2.7291038591207201E-4</v>
      </c>
      <c r="O75" s="285">
        <v>0.35302520136931415</v>
      </c>
    </row>
    <row r="76" spans="1:15">
      <c r="A76" s="284" t="s">
        <v>177</v>
      </c>
      <c r="B76" s="284" t="s">
        <v>199</v>
      </c>
      <c r="C76" s="284" t="s">
        <v>179</v>
      </c>
      <c r="D76" s="284" t="s">
        <v>180</v>
      </c>
      <c r="E76" s="211" t="s">
        <v>319</v>
      </c>
      <c r="F76" s="284" t="s">
        <v>326</v>
      </c>
      <c r="G76" s="284" t="s">
        <v>181</v>
      </c>
      <c r="H76" s="341">
        <v>5765.64</v>
      </c>
      <c r="I76" s="341">
        <v>5025.0600000000004</v>
      </c>
      <c r="J76" s="341">
        <v>5220.1906294579603</v>
      </c>
      <c r="K76" s="341">
        <v>5765.64</v>
      </c>
      <c r="L76" s="285">
        <v>0</v>
      </c>
      <c r="M76" s="286" t="s">
        <v>182</v>
      </c>
      <c r="N76" s="285">
        <v>3.773048135898163E-4</v>
      </c>
      <c r="O76" s="285">
        <v>0.36748290739100187</v>
      </c>
    </row>
    <row r="77" spans="1:15">
      <c r="A77" s="284" t="s">
        <v>177</v>
      </c>
      <c r="B77" s="284" t="s">
        <v>199</v>
      </c>
      <c r="C77" s="284" t="s">
        <v>179</v>
      </c>
      <c r="D77" s="284" t="s">
        <v>180</v>
      </c>
      <c r="E77" s="211" t="s">
        <v>319</v>
      </c>
      <c r="F77" s="284" t="s">
        <v>327</v>
      </c>
      <c r="G77" s="284" t="s">
        <v>181</v>
      </c>
      <c r="H77" s="341">
        <v>4144.6400000000003</v>
      </c>
      <c r="I77" s="341">
        <v>3614.45</v>
      </c>
      <c r="J77" s="341">
        <v>3754.8042954911002</v>
      </c>
      <c r="K77" s="341">
        <v>4144.6400000000003</v>
      </c>
      <c r="L77" s="285">
        <v>0</v>
      </c>
      <c r="M77" s="286" t="s">
        <v>182</v>
      </c>
      <c r="N77" s="285">
        <v>2.7138965515587213E-4</v>
      </c>
      <c r="O77" s="285">
        <v>0.49749951054095898</v>
      </c>
    </row>
    <row r="78" spans="1:15">
      <c r="A78" s="284" t="s">
        <v>177</v>
      </c>
      <c r="B78" s="284" t="s">
        <v>275</v>
      </c>
      <c r="C78" s="284" t="s">
        <v>193</v>
      </c>
      <c r="D78" s="284" t="s">
        <v>180</v>
      </c>
      <c r="E78" s="211" t="s">
        <v>202</v>
      </c>
      <c r="F78" s="284" t="s">
        <v>328</v>
      </c>
      <c r="G78" s="284" t="s">
        <v>181</v>
      </c>
      <c r="H78" s="341">
        <v>60528.77</v>
      </c>
      <c r="I78" s="341">
        <v>49129.440000000002</v>
      </c>
      <c r="J78" s="341">
        <v>51096.200527859197</v>
      </c>
      <c r="K78" s="341">
        <v>60528.77</v>
      </c>
      <c r="L78" s="285">
        <v>0.06</v>
      </c>
      <c r="M78" s="286" t="s">
        <v>182</v>
      </c>
      <c r="N78" s="285">
        <v>3.6931299609098008E-3</v>
      </c>
      <c r="O78" s="285">
        <v>0.12048340155005396</v>
      </c>
    </row>
    <row r="79" spans="1:15">
      <c r="A79" s="284" t="s">
        <v>177</v>
      </c>
      <c r="B79" s="284" t="s">
        <v>189</v>
      </c>
      <c r="C79" s="284" t="s">
        <v>193</v>
      </c>
      <c r="D79" s="284" t="s">
        <v>180</v>
      </c>
      <c r="E79" s="211" t="s">
        <v>329</v>
      </c>
      <c r="F79" s="284" t="s">
        <v>330</v>
      </c>
      <c r="G79" s="284" t="s">
        <v>181</v>
      </c>
      <c r="H79" s="341">
        <v>61087.32</v>
      </c>
      <c r="I79" s="341">
        <v>48776.61</v>
      </c>
      <c r="J79" s="341">
        <v>50737.231576359598</v>
      </c>
      <c r="K79" s="341">
        <v>61087.32</v>
      </c>
      <c r="L79" s="285">
        <v>6.25E-2</v>
      </c>
      <c r="M79" s="286" t="s">
        <v>182</v>
      </c>
      <c r="N79" s="285">
        <v>3.6671844116101674E-3</v>
      </c>
      <c r="O79" s="285">
        <v>3.6172651520859231E-2</v>
      </c>
    </row>
    <row r="80" spans="1:15">
      <c r="A80" s="284" t="s">
        <v>177</v>
      </c>
      <c r="B80" s="284" t="s">
        <v>275</v>
      </c>
      <c r="C80" s="284" t="s">
        <v>193</v>
      </c>
      <c r="D80" s="284" t="s">
        <v>180</v>
      </c>
      <c r="E80" s="211" t="s">
        <v>203</v>
      </c>
      <c r="F80" s="284" t="s">
        <v>280</v>
      </c>
      <c r="G80" s="284" t="s">
        <v>181</v>
      </c>
      <c r="H80" s="341">
        <v>57354.82</v>
      </c>
      <c r="I80" s="341">
        <v>49401.24</v>
      </c>
      <c r="J80" s="341">
        <v>51248.828638274397</v>
      </c>
      <c r="K80" s="341">
        <v>57354.82</v>
      </c>
      <c r="L80" s="285">
        <v>6.5000000000000002E-2</v>
      </c>
      <c r="M80" s="286" t="s">
        <v>182</v>
      </c>
      <c r="N80" s="285">
        <v>3.7041616118276438E-3</v>
      </c>
      <c r="O80" s="285">
        <v>0.11110705015678296</v>
      </c>
    </row>
    <row r="81" spans="1:15">
      <c r="A81" s="284" t="s">
        <v>194</v>
      </c>
      <c r="B81" s="284" t="s">
        <v>178</v>
      </c>
      <c r="C81" s="284" t="s">
        <v>179</v>
      </c>
      <c r="D81" s="284" t="s">
        <v>180</v>
      </c>
      <c r="E81" s="211" t="s">
        <v>331</v>
      </c>
      <c r="F81" s="284" t="s">
        <v>332</v>
      </c>
      <c r="G81" s="284" t="s">
        <v>181</v>
      </c>
      <c r="H81" s="341">
        <v>7529.75</v>
      </c>
      <c r="I81" s="341">
        <v>5975.73</v>
      </c>
      <c r="J81" s="341">
        <v>6179.4</v>
      </c>
      <c r="K81" s="341">
        <v>7529.75</v>
      </c>
      <c r="L81" s="285">
        <v>0.06</v>
      </c>
      <c r="M81" s="286" t="s">
        <v>182</v>
      </c>
      <c r="N81" s="285">
        <v>4.4663452555544016E-4</v>
      </c>
      <c r="O81" s="285">
        <v>3.0170515653921044E-2</v>
      </c>
    </row>
    <row r="82" spans="1:15">
      <c r="A82" s="284" t="s">
        <v>177</v>
      </c>
      <c r="B82" s="284" t="s">
        <v>199</v>
      </c>
      <c r="C82" s="284" t="s">
        <v>179</v>
      </c>
      <c r="D82" s="284" t="s">
        <v>180</v>
      </c>
      <c r="E82" s="211" t="s">
        <v>333</v>
      </c>
      <c r="F82" s="284" t="s">
        <v>334</v>
      </c>
      <c r="G82" s="284" t="s">
        <v>181</v>
      </c>
      <c r="H82" s="341">
        <v>9613.89</v>
      </c>
      <c r="I82" s="341">
        <v>8077.26</v>
      </c>
      <c r="J82" s="341">
        <v>8361.7648398533292</v>
      </c>
      <c r="K82" s="341">
        <v>9613.89</v>
      </c>
      <c r="L82" s="285">
        <v>0</v>
      </c>
      <c r="M82" s="286" t="s">
        <v>182</v>
      </c>
      <c r="N82" s="285">
        <v>6.0437143930706103E-4</v>
      </c>
      <c r="O82" s="285">
        <v>0.52280980600234828</v>
      </c>
    </row>
    <row r="83" spans="1:15">
      <c r="A83" s="284" t="s">
        <v>177</v>
      </c>
      <c r="B83" s="284" t="s">
        <v>199</v>
      </c>
      <c r="C83" s="284" t="s">
        <v>179</v>
      </c>
      <c r="D83" s="284" t="s">
        <v>180</v>
      </c>
      <c r="E83" s="211" t="s">
        <v>333</v>
      </c>
      <c r="F83" s="284" t="s">
        <v>335</v>
      </c>
      <c r="G83" s="284" t="s">
        <v>181</v>
      </c>
      <c r="H83" s="341">
        <v>5573.59</v>
      </c>
      <c r="I83" s="341">
        <v>4688.4799999999996</v>
      </c>
      <c r="J83" s="341">
        <v>4853.6221310614801</v>
      </c>
      <c r="K83" s="341">
        <v>5573.59</v>
      </c>
      <c r="L83" s="285">
        <v>0</v>
      </c>
      <c r="M83" s="286" t="s">
        <v>182</v>
      </c>
      <c r="N83" s="285">
        <v>3.5080998442114583E-4</v>
      </c>
      <c r="O83" s="285">
        <v>0.53580862373798666</v>
      </c>
    </row>
    <row r="84" spans="1:15">
      <c r="A84" s="284" t="s">
        <v>177</v>
      </c>
      <c r="B84" s="284" t="s">
        <v>199</v>
      </c>
      <c r="C84" s="284" t="s">
        <v>179</v>
      </c>
      <c r="D84" s="284" t="s">
        <v>180</v>
      </c>
      <c r="E84" s="211" t="s">
        <v>333</v>
      </c>
      <c r="F84" s="284" t="s">
        <v>336</v>
      </c>
      <c r="G84" s="284" t="s">
        <v>181</v>
      </c>
      <c r="H84" s="341">
        <v>4077.76</v>
      </c>
      <c r="I84" s="341">
        <v>3473.56</v>
      </c>
      <c r="J84" s="341">
        <v>3593.8034867002398</v>
      </c>
      <c r="K84" s="341">
        <v>4077.76</v>
      </c>
      <c r="L84" s="285">
        <v>0</v>
      </c>
      <c r="M84" s="286" t="s">
        <v>182</v>
      </c>
      <c r="N84" s="285">
        <v>2.5975284254488274E-4</v>
      </c>
      <c r="O84" s="285">
        <v>0.59030865664563947</v>
      </c>
    </row>
    <row r="85" spans="1:15">
      <c r="A85" s="284" t="s">
        <v>177</v>
      </c>
      <c r="B85" s="284" t="s">
        <v>199</v>
      </c>
      <c r="C85" s="284" t="s">
        <v>179</v>
      </c>
      <c r="D85" s="284" t="s">
        <v>180</v>
      </c>
      <c r="E85" s="211" t="s">
        <v>333</v>
      </c>
      <c r="F85" s="284" t="s">
        <v>337</v>
      </c>
      <c r="G85" s="284" t="s">
        <v>181</v>
      </c>
      <c r="H85" s="341">
        <v>5957.92</v>
      </c>
      <c r="I85" s="341">
        <v>5070.5600000000004</v>
      </c>
      <c r="J85" s="341">
        <v>5246.0852420728397</v>
      </c>
      <c r="K85" s="341">
        <v>5957.92</v>
      </c>
      <c r="L85" s="285">
        <v>0</v>
      </c>
      <c r="M85" s="286" t="s">
        <v>182</v>
      </c>
      <c r="N85" s="285">
        <v>3.7917642378169388E-4</v>
      </c>
      <c r="O85" s="285">
        <v>0.40693858396381966</v>
      </c>
    </row>
    <row r="86" spans="1:15">
      <c r="A86" s="284" t="s">
        <v>177</v>
      </c>
      <c r="B86" s="284" t="s">
        <v>199</v>
      </c>
      <c r="C86" s="284" t="s">
        <v>179</v>
      </c>
      <c r="D86" s="284" t="s">
        <v>180</v>
      </c>
      <c r="E86" s="211" t="s">
        <v>333</v>
      </c>
      <c r="F86" s="284" t="s">
        <v>338</v>
      </c>
      <c r="G86" s="284" t="s">
        <v>181</v>
      </c>
      <c r="H86" s="341">
        <v>9939.5400000000009</v>
      </c>
      <c r="I86" s="341">
        <v>8450.25</v>
      </c>
      <c r="J86" s="341">
        <v>8742.7693321792995</v>
      </c>
      <c r="K86" s="341">
        <v>9939.5400000000009</v>
      </c>
      <c r="L86" s="285">
        <v>0</v>
      </c>
      <c r="M86" s="286" t="s">
        <v>182</v>
      </c>
      <c r="N86" s="285">
        <v>6.3190967290004758E-4</v>
      </c>
      <c r="O86" s="285">
        <v>0.46052863113272308</v>
      </c>
    </row>
    <row r="87" spans="1:15">
      <c r="A87" s="284" t="s">
        <v>177</v>
      </c>
      <c r="B87" s="284" t="s">
        <v>199</v>
      </c>
      <c r="C87" s="284" t="s">
        <v>179</v>
      </c>
      <c r="D87" s="284" t="s">
        <v>180</v>
      </c>
      <c r="E87" s="211" t="s">
        <v>333</v>
      </c>
      <c r="F87" s="284" t="s">
        <v>339</v>
      </c>
      <c r="G87" s="284" t="s">
        <v>181</v>
      </c>
      <c r="H87" s="341">
        <v>3944.16</v>
      </c>
      <c r="I87" s="341">
        <v>3330.04</v>
      </c>
      <c r="J87" s="341">
        <v>3445.3150417615698</v>
      </c>
      <c r="K87" s="341">
        <v>3944.16</v>
      </c>
      <c r="L87" s="285">
        <v>0</v>
      </c>
      <c r="M87" s="286" t="s">
        <v>182</v>
      </c>
      <c r="N87" s="285">
        <v>2.4902039826944365E-4</v>
      </c>
      <c r="O87" s="285">
        <v>0.39182833172290754</v>
      </c>
    </row>
    <row r="88" spans="1:15">
      <c r="A88" s="284" t="s">
        <v>177</v>
      </c>
      <c r="B88" s="284" t="s">
        <v>199</v>
      </c>
      <c r="C88" s="284" t="s">
        <v>179</v>
      </c>
      <c r="D88" s="284" t="s">
        <v>180</v>
      </c>
      <c r="E88" s="211" t="s">
        <v>333</v>
      </c>
      <c r="F88" s="284" t="s">
        <v>340</v>
      </c>
      <c r="G88" s="284" t="s">
        <v>181</v>
      </c>
      <c r="H88" s="341">
        <v>4077.76</v>
      </c>
      <c r="I88" s="341">
        <v>3400.9</v>
      </c>
      <c r="J88" s="341">
        <v>3520.6891927551701</v>
      </c>
      <c r="K88" s="341">
        <v>4077.76</v>
      </c>
      <c r="L88" s="285">
        <v>0</v>
      </c>
      <c r="M88" s="286" t="s">
        <v>182</v>
      </c>
      <c r="N88" s="285">
        <v>2.5446828935404262E-4</v>
      </c>
      <c r="O88" s="285">
        <v>0.36283914835879155</v>
      </c>
    </row>
    <row r="89" spans="1:15">
      <c r="A89" s="284" t="s">
        <v>177</v>
      </c>
      <c r="B89" s="284" t="s">
        <v>199</v>
      </c>
      <c r="C89" s="284" t="s">
        <v>179</v>
      </c>
      <c r="D89" s="284" t="s">
        <v>180</v>
      </c>
      <c r="E89" s="211" t="s">
        <v>333</v>
      </c>
      <c r="F89" s="284" t="s">
        <v>341</v>
      </c>
      <c r="G89" s="284" t="s">
        <v>181</v>
      </c>
      <c r="H89" s="341">
        <v>5861.78</v>
      </c>
      <c r="I89" s="341">
        <v>4885.05</v>
      </c>
      <c r="J89" s="341">
        <v>5057.1153105223702</v>
      </c>
      <c r="K89" s="341">
        <v>5861.78</v>
      </c>
      <c r="L89" s="285">
        <v>0</v>
      </c>
      <c r="M89" s="286" t="s">
        <v>182</v>
      </c>
      <c r="N89" s="285">
        <v>3.655180595841524E-4</v>
      </c>
      <c r="O89" s="285">
        <v>0.5217947359491425</v>
      </c>
    </row>
    <row r="90" spans="1:15">
      <c r="A90" s="284" t="s">
        <v>177</v>
      </c>
      <c r="B90" s="284" t="s">
        <v>199</v>
      </c>
      <c r="C90" s="284" t="s">
        <v>179</v>
      </c>
      <c r="D90" s="284" t="s">
        <v>180</v>
      </c>
      <c r="E90" s="211" t="s">
        <v>333</v>
      </c>
      <c r="F90" s="284" t="s">
        <v>305</v>
      </c>
      <c r="G90" s="284" t="s">
        <v>181</v>
      </c>
      <c r="H90" s="341">
        <v>9939.5400000000009</v>
      </c>
      <c r="I90" s="341">
        <v>8273.2000000000007</v>
      </c>
      <c r="J90" s="341">
        <v>8564.6058921899203</v>
      </c>
      <c r="K90" s="341">
        <v>9939.5400000000009</v>
      </c>
      <c r="L90" s="285">
        <v>0</v>
      </c>
      <c r="M90" s="286" t="s">
        <v>182</v>
      </c>
      <c r="N90" s="285">
        <v>6.1903238004135878E-4</v>
      </c>
      <c r="O90" s="285">
        <v>0.34354077191037802</v>
      </c>
    </row>
    <row r="91" spans="1:15">
      <c r="A91" s="284" t="s">
        <v>177</v>
      </c>
      <c r="B91" s="284" t="s">
        <v>199</v>
      </c>
      <c r="C91" s="284" t="s">
        <v>179</v>
      </c>
      <c r="D91" s="284" t="s">
        <v>180</v>
      </c>
      <c r="E91" s="211" t="s">
        <v>333</v>
      </c>
      <c r="F91" s="284" t="s">
        <v>342</v>
      </c>
      <c r="G91" s="284" t="s">
        <v>181</v>
      </c>
      <c r="H91" s="341">
        <v>4077.76</v>
      </c>
      <c r="I91" s="341">
        <v>3369.27</v>
      </c>
      <c r="J91" s="341">
        <v>3487.9454524334701</v>
      </c>
      <c r="K91" s="341">
        <v>4077.76</v>
      </c>
      <c r="L91" s="285">
        <v>0</v>
      </c>
      <c r="M91" s="286" t="s">
        <v>182</v>
      </c>
      <c r="N91" s="285">
        <v>2.521016380734178E-4</v>
      </c>
      <c r="O91" s="285">
        <v>0.41419339982835413</v>
      </c>
    </row>
    <row r="92" spans="1:15">
      <c r="A92" s="284" t="s">
        <v>177</v>
      </c>
      <c r="B92" s="284" t="s">
        <v>199</v>
      </c>
      <c r="C92" s="284" t="s">
        <v>179</v>
      </c>
      <c r="D92" s="284" t="s">
        <v>180</v>
      </c>
      <c r="E92" s="211" t="s">
        <v>333</v>
      </c>
      <c r="F92" s="284" t="s">
        <v>343</v>
      </c>
      <c r="G92" s="284" t="s">
        <v>181</v>
      </c>
      <c r="H92" s="341">
        <v>6054.06</v>
      </c>
      <c r="I92" s="341">
        <v>4996.84</v>
      </c>
      <c r="J92" s="341">
        <v>5172.8427116297598</v>
      </c>
      <c r="K92" s="341">
        <v>6054.06</v>
      </c>
      <c r="L92" s="285">
        <v>0</v>
      </c>
      <c r="M92" s="286" t="s">
        <v>182</v>
      </c>
      <c r="N92" s="285">
        <v>3.7388260191631461E-4</v>
      </c>
      <c r="O92" s="285">
        <v>0.4445743286623357</v>
      </c>
    </row>
    <row r="93" spans="1:15">
      <c r="A93" s="284" t="s">
        <v>177</v>
      </c>
      <c r="B93" s="284" t="s">
        <v>199</v>
      </c>
      <c r="C93" s="284" t="s">
        <v>179</v>
      </c>
      <c r="D93" s="284" t="s">
        <v>180</v>
      </c>
      <c r="E93" s="211" t="s">
        <v>333</v>
      </c>
      <c r="F93" s="284" t="s">
        <v>344</v>
      </c>
      <c r="G93" s="284" t="s">
        <v>181</v>
      </c>
      <c r="H93" s="341">
        <v>10102.56</v>
      </c>
      <c r="I93" s="341">
        <v>8329.41</v>
      </c>
      <c r="J93" s="341">
        <v>8622.7961356471405</v>
      </c>
      <c r="K93" s="341">
        <v>10102.56</v>
      </c>
      <c r="L93" s="285">
        <v>0</v>
      </c>
      <c r="M93" s="286" t="s">
        <v>182</v>
      </c>
      <c r="N93" s="285">
        <v>6.2323825306761875E-4</v>
      </c>
      <c r="O93" s="285">
        <v>0.50849838923010859</v>
      </c>
    </row>
    <row r="94" spans="1:15">
      <c r="A94" s="284" t="s">
        <v>177</v>
      </c>
      <c r="B94" s="284" t="s">
        <v>199</v>
      </c>
      <c r="C94" s="284" t="s">
        <v>179</v>
      </c>
      <c r="D94" s="284" t="s">
        <v>180</v>
      </c>
      <c r="E94" s="211" t="s">
        <v>345</v>
      </c>
      <c r="F94" s="284" t="s">
        <v>346</v>
      </c>
      <c r="G94" s="284" t="s">
        <v>181</v>
      </c>
      <c r="H94" s="341">
        <v>5861.78</v>
      </c>
      <c r="I94" s="341">
        <v>4756.25</v>
      </c>
      <c r="J94" s="341">
        <v>4909.27005222147</v>
      </c>
      <c r="K94" s="341">
        <v>5861.78</v>
      </c>
      <c r="L94" s="285">
        <v>0</v>
      </c>
      <c r="M94" s="286" t="s">
        <v>182</v>
      </c>
      <c r="N94" s="285">
        <v>3.5483210353715039E-4</v>
      </c>
      <c r="O94" s="285">
        <v>0.43708669572613673</v>
      </c>
    </row>
    <row r="95" spans="1:15">
      <c r="A95" s="284" t="s">
        <v>177</v>
      </c>
      <c r="B95" s="284" t="s">
        <v>199</v>
      </c>
      <c r="C95" s="284" t="s">
        <v>179</v>
      </c>
      <c r="D95" s="284" t="s">
        <v>180</v>
      </c>
      <c r="E95" s="211" t="s">
        <v>345</v>
      </c>
      <c r="F95" s="284" t="s">
        <v>347</v>
      </c>
      <c r="G95" s="284" t="s">
        <v>181</v>
      </c>
      <c r="H95" s="341">
        <v>9613.89</v>
      </c>
      <c r="I95" s="341">
        <v>7777.37</v>
      </c>
      <c r="J95" s="341">
        <v>8029.7166069473697</v>
      </c>
      <c r="K95" s="341">
        <v>9613.89</v>
      </c>
      <c r="L95" s="285">
        <v>0</v>
      </c>
      <c r="M95" s="286" t="s">
        <v>182</v>
      </c>
      <c r="N95" s="285">
        <v>5.8037166506272092E-4</v>
      </c>
      <c r="O95" s="285">
        <v>0.35282993682776026</v>
      </c>
    </row>
    <row r="96" spans="1:15">
      <c r="A96" s="284" t="s">
        <v>194</v>
      </c>
      <c r="B96" s="284" t="s">
        <v>178</v>
      </c>
      <c r="C96" s="284" t="s">
        <v>179</v>
      </c>
      <c r="D96" s="284" t="s">
        <v>180</v>
      </c>
      <c r="E96" s="211" t="s">
        <v>348</v>
      </c>
      <c r="F96" s="284" t="s">
        <v>310</v>
      </c>
      <c r="G96" s="284" t="s">
        <v>181</v>
      </c>
      <c r="H96" s="341">
        <v>207806.50625000001</v>
      </c>
      <c r="I96" s="341">
        <v>17750.07</v>
      </c>
      <c r="J96" s="341">
        <v>182060.877493804</v>
      </c>
      <c r="K96" s="341">
        <v>207806.50625000001</v>
      </c>
      <c r="L96" s="285">
        <v>5.7500000000000002E-2</v>
      </c>
      <c r="M96" s="286" t="s">
        <v>182</v>
      </c>
      <c r="N96" s="285">
        <v>1.3158991753512034E-2</v>
      </c>
      <c r="O96" s="285">
        <v>1.8768168360002016E-2</v>
      </c>
    </row>
    <row r="97" spans="1:15">
      <c r="A97" s="284" t="s">
        <v>177</v>
      </c>
      <c r="B97" s="284" t="s">
        <v>189</v>
      </c>
      <c r="C97" s="284" t="s">
        <v>193</v>
      </c>
      <c r="D97" s="284" t="s">
        <v>180</v>
      </c>
      <c r="E97" s="211" t="s">
        <v>348</v>
      </c>
      <c r="F97" s="284" t="s">
        <v>349</v>
      </c>
      <c r="G97" s="284" t="s">
        <v>181</v>
      </c>
      <c r="H97" s="341">
        <v>58331.19</v>
      </c>
      <c r="I97" s="341">
        <v>50138.32</v>
      </c>
      <c r="J97" s="341">
        <v>51732.680658095</v>
      </c>
      <c r="K97" s="341">
        <v>58331.19</v>
      </c>
      <c r="L97" s="285">
        <v>6.7500000000000004E-2</v>
      </c>
      <c r="M97" s="286" t="s">
        <v>182</v>
      </c>
      <c r="N97" s="285">
        <v>3.7391334565555485E-3</v>
      </c>
      <c r="O97" s="285">
        <v>0</v>
      </c>
    </row>
    <row r="98" spans="1:15">
      <c r="A98" s="284" t="s">
        <v>177</v>
      </c>
      <c r="B98" s="284" t="s">
        <v>189</v>
      </c>
      <c r="C98" s="284" t="s">
        <v>193</v>
      </c>
      <c r="D98" s="284" t="s">
        <v>180</v>
      </c>
      <c r="E98" s="211" t="s">
        <v>348</v>
      </c>
      <c r="F98" s="284" t="s">
        <v>350</v>
      </c>
      <c r="G98" s="284" t="s">
        <v>181</v>
      </c>
      <c r="H98" s="341">
        <v>60195.28</v>
      </c>
      <c r="I98" s="341">
        <v>49541.68</v>
      </c>
      <c r="J98" s="341">
        <v>51130.553598840597</v>
      </c>
      <c r="K98" s="341">
        <v>60195.28</v>
      </c>
      <c r="L98" s="285">
        <v>6.5000000000000002E-2</v>
      </c>
      <c r="M98" s="286" t="s">
        <v>182</v>
      </c>
      <c r="N98" s="285">
        <v>3.6956129313533959E-3</v>
      </c>
      <c r="O98" s="285">
        <v>0</v>
      </c>
    </row>
    <row r="99" spans="1:15">
      <c r="A99" s="284" t="s">
        <v>194</v>
      </c>
      <c r="B99" s="284" t="s">
        <v>178</v>
      </c>
      <c r="C99" s="284" t="s">
        <v>179</v>
      </c>
      <c r="D99" s="284" t="s">
        <v>180</v>
      </c>
      <c r="E99" s="211" t="s">
        <v>351</v>
      </c>
      <c r="F99" s="284" t="s">
        <v>310</v>
      </c>
      <c r="G99" s="284" t="s">
        <v>181</v>
      </c>
      <c r="H99" s="341">
        <v>118746.575</v>
      </c>
      <c r="I99" s="341">
        <v>101514.78</v>
      </c>
      <c r="J99" s="341">
        <v>104042.03092936</v>
      </c>
      <c r="K99" s="341">
        <v>118746.575</v>
      </c>
      <c r="L99" s="285">
        <v>5.7500000000000002E-2</v>
      </c>
      <c r="M99" s="286" t="s">
        <v>182</v>
      </c>
      <c r="N99" s="285">
        <v>7.5199474256334173E-3</v>
      </c>
      <c r="O99" s="285">
        <v>0</v>
      </c>
    </row>
    <row r="100" spans="1:15">
      <c r="A100" s="284" t="s">
        <v>177</v>
      </c>
      <c r="B100" s="284" t="s">
        <v>232</v>
      </c>
      <c r="C100" s="284" t="s">
        <v>179</v>
      </c>
      <c r="D100" s="284" t="s">
        <v>180</v>
      </c>
      <c r="E100" s="211" t="s">
        <v>360</v>
      </c>
      <c r="F100" s="284" t="s">
        <v>361</v>
      </c>
      <c r="G100" s="284" t="s">
        <v>181</v>
      </c>
      <c r="H100" s="341">
        <v>54333</v>
      </c>
      <c r="I100" s="341">
        <v>50347.24</v>
      </c>
      <c r="J100" s="341">
        <v>51323.906534611699</v>
      </c>
      <c r="K100" s="341">
        <v>54333</v>
      </c>
      <c r="L100" s="285">
        <v>5.7500000000000002E-2</v>
      </c>
      <c r="M100" s="286" t="s">
        <v>182</v>
      </c>
      <c r="N100" s="285">
        <v>3.7095880902252728E-3</v>
      </c>
      <c r="O100" s="285">
        <v>0</v>
      </c>
    </row>
    <row r="101" spans="1:15">
      <c r="A101" s="284" t="s">
        <v>194</v>
      </c>
      <c r="B101" s="284" t="s">
        <v>178</v>
      </c>
      <c r="C101" s="284" t="s">
        <v>179</v>
      </c>
      <c r="D101" s="284" t="s">
        <v>180</v>
      </c>
      <c r="E101" s="211" t="s">
        <v>362</v>
      </c>
      <c r="F101" s="284" t="s">
        <v>310</v>
      </c>
      <c r="G101" s="284" t="s">
        <v>181</v>
      </c>
      <c r="H101" s="341">
        <v>2374.9299999999998</v>
      </c>
      <c r="I101" s="341">
        <v>1965.42</v>
      </c>
      <c r="J101" s="341">
        <v>2009.46</v>
      </c>
      <c r="K101" s="341">
        <v>2374.9299999999998</v>
      </c>
      <c r="L101" s="285">
        <v>5.7500000000000002E-2</v>
      </c>
      <c r="M101" s="286" t="s">
        <v>182</v>
      </c>
      <c r="N101" s="285">
        <v>1.4523970186792161E-4</v>
      </c>
      <c r="O101" s="285">
        <v>0</v>
      </c>
    </row>
    <row r="102" spans="1:15">
      <c r="A102" s="284" t="s">
        <v>177</v>
      </c>
      <c r="B102" s="284" t="s">
        <v>215</v>
      </c>
      <c r="C102" s="284" t="s">
        <v>179</v>
      </c>
      <c r="D102" s="284" t="s">
        <v>180</v>
      </c>
      <c r="E102" s="211" t="s">
        <v>363</v>
      </c>
      <c r="F102" s="284" t="s">
        <v>364</v>
      </c>
      <c r="G102" s="284" t="s">
        <v>181</v>
      </c>
      <c r="H102" s="341">
        <v>25286.43</v>
      </c>
      <c r="I102" s="341">
        <v>24805.3</v>
      </c>
      <c r="J102" s="341">
        <v>25075.6930206816</v>
      </c>
      <c r="K102" s="341">
        <v>25286.43</v>
      </c>
      <c r="L102" s="285">
        <v>3.4000000000000002E-2</v>
      </c>
      <c r="M102" s="286" t="s">
        <v>182</v>
      </c>
      <c r="N102" s="285">
        <v>1.8124203410146598E-3</v>
      </c>
      <c r="O102" s="285">
        <v>7.7511418334558916E-3</v>
      </c>
    </row>
    <row r="103" spans="1:15">
      <c r="A103" s="284" t="s">
        <v>177</v>
      </c>
      <c r="B103" s="284" t="s">
        <v>293</v>
      </c>
      <c r="C103" s="284" t="s">
        <v>193</v>
      </c>
      <c r="D103" s="284" t="s">
        <v>180</v>
      </c>
      <c r="E103" s="211" t="s">
        <v>365</v>
      </c>
      <c r="F103" s="284" t="s">
        <v>307</v>
      </c>
      <c r="G103" s="284" t="s">
        <v>181</v>
      </c>
      <c r="H103" s="341">
        <v>111415.26</v>
      </c>
      <c r="I103" s="341">
        <v>99006.45</v>
      </c>
      <c r="J103" s="341">
        <v>100994.310541709</v>
      </c>
      <c r="K103" s="341">
        <v>111415.26</v>
      </c>
      <c r="L103" s="285">
        <v>6.5000000000000002E-2</v>
      </c>
      <c r="M103" s="286" t="s">
        <v>182</v>
      </c>
      <c r="N103" s="285">
        <v>7.299664364274038E-3</v>
      </c>
      <c r="O103" s="285">
        <v>5.1781660858892055E-2</v>
      </c>
    </row>
    <row r="104" spans="1:15">
      <c r="A104" s="284" t="s">
        <v>177</v>
      </c>
      <c r="B104" s="284" t="s">
        <v>191</v>
      </c>
      <c r="C104" s="284" t="s">
        <v>179</v>
      </c>
      <c r="D104" s="284" t="s">
        <v>180</v>
      </c>
      <c r="E104" s="211" t="s">
        <v>204</v>
      </c>
      <c r="F104" s="284" t="s">
        <v>297</v>
      </c>
      <c r="G104" s="284" t="s">
        <v>181</v>
      </c>
      <c r="H104" s="341">
        <v>83743.199999999997</v>
      </c>
      <c r="I104" s="341">
        <v>75110.63</v>
      </c>
      <c r="J104" s="341">
        <v>76217.248678727599</v>
      </c>
      <c r="K104" s="341">
        <v>83743.199999999997</v>
      </c>
      <c r="L104" s="285">
        <v>5.7500000000000002E-2</v>
      </c>
      <c r="M104" s="286" t="s">
        <v>182</v>
      </c>
      <c r="N104" s="285">
        <v>5.5088284789404311E-3</v>
      </c>
      <c r="O104" s="285">
        <v>3.7034620594416988E-3</v>
      </c>
    </row>
    <row r="105" spans="1:15">
      <c r="A105" s="284" t="s">
        <v>177</v>
      </c>
      <c r="B105" s="284" t="s">
        <v>232</v>
      </c>
      <c r="C105" s="284" t="s">
        <v>179</v>
      </c>
      <c r="D105" s="284" t="s">
        <v>180</v>
      </c>
      <c r="E105" s="211" t="s">
        <v>366</v>
      </c>
      <c r="F105" s="284" t="s">
        <v>361</v>
      </c>
      <c r="G105" s="284" t="s">
        <v>181</v>
      </c>
      <c r="H105" s="341">
        <v>108666</v>
      </c>
      <c r="I105" s="341">
        <v>101273.09</v>
      </c>
      <c r="J105" s="341">
        <v>102718.26244876201</v>
      </c>
      <c r="K105" s="341">
        <v>108666</v>
      </c>
      <c r="L105" s="285">
        <v>5.7500000000000002E-2</v>
      </c>
      <c r="M105" s="286" t="s">
        <v>182</v>
      </c>
      <c r="N105" s="285">
        <v>7.424268119021589E-3</v>
      </c>
      <c r="O105" s="285">
        <v>0</v>
      </c>
    </row>
    <row r="106" spans="1:15">
      <c r="A106" s="284" t="s">
        <v>177</v>
      </c>
      <c r="B106" s="284" t="s">
        <v>199</v>
      </c>
      <c r="C106" s="284" t="s">
        <v>179</v>
      </c>
      <c r="D106" s="284" t="s">
        <v>180</v>
      </c>
      <c r="E106" s="211" t="s">
        <v>366</v>
      </c>
      <c r="F106" s="284" t="s">
        <v>367</v>
      </c>
      <c r="G106" s="284" t="s">
        <v>181</v>
      </c>
      <c r="H106" s="341">
        <v>4077.76</v>
      </c>
      <c r="I106" s="341">
        <v>2957.5</v>
      </c>
      <c r="J106" s="341">
        <v>3008.7961839066202</v>
      </c>
      <c r="K106" s="341">
        <v>4077.76</v>
      </c>
      <c r="L106" s="285">
        <v>0</v>
      </c>
      <c r="M106" s="286" t="s">
        <v>182</v>
      </c>
      <c r="N106" s="285">
        <v>2.174696986911597E-4</v>
      </c>
      <c r="O106" s="285">
        <v>0.48233720168355942</v>
      </c>
    </row>
    <row r="107" spans="1:15">
      <c r="A107" s="284" t="s">
        <v>177</v>
      </c>
      <c r="B107" s="284" t="s">
        <v>199</v>
      </c>
      <c r="C107" s="284" t="s">
        <v>179</v>
      </c>
      <c r="D107" s="284" t="s">
        <v>180</v>
      </c>
      <c r="E107" s="211" t="s">
        <v>366</v>
      </c>
      <c r="F107" s="284" t="s">
        <v>368</v>
      </c>
      <c r="G107" s="284" t="s">
        <v>181</v>
      </c>
      <c r="H107" s="341">
        <v>6054.06</v>
      </c>
      <c r="I107" s="341">
        <v>4385.88</v>
      </c>
      <c r="J107" s="341">
        <v>4461.9505798185801</v>
      </c>
      <c r="K107" s="341">
        <v>6054.06</v>
      </c>
      <c r="L107" s="285">
        <v>0</v>
      </c>
      <c r="M107" s="286" t="s">
        <v>182</v>
      </c>
      <c r="N107" s="285">
        <v>3.2250075739862974E-4</v>
      </c>
      <c r="O107" s="285">
        <v>0.58425997609379154</v>
      </c>
    </row>
    <row r="108" spans="1:15">
      <c r="A108" s="284" t="s">
        <v>177</v>
      </c>
      <c r="B108" s="284" t="s">
        <v>199</v>
      </c>
      <c r="C108" s="284" t="s">
        <v>179</v>
      </c>
      <c r="D108" s="284" t="s">
        <v>180</v>
      </c>
      <c r="E108" s="211" t="s">
        <v>366</v>
      </c>
      <c r="F108" s="284" t="s">
        <v>369</v>
      </c>
      <c r="G108" s="284" t="s">
        <v>181</v>
      </c>
      <c r="H108" s="341">
        <v>10102.56</v>
      </c>
      <c r="I108" s="341">
        <v>7310.51</v>
      </c>
      <c r="J108" s="341">
        <v>7437.3071755379297</v>
      </c>
      <c r="K108" s="341">
        <v>10102.56</v>
      </c>
      <c r="L108" s="285">
        <v>0</v>
      </c>
      <c r="M108" s="286" t="s">
        <v>182</v>
      </c>
      <c r="N108" s="285">
        <v>5.3755351033376285E-4</v>
      </c>
      <c r="O108" s="285">
        <v>0.39927504650796941</v>
      </c>
    </row>
    <row r="109" spans="1:15">
      <c r="A109" s="284" t="s">
        <v>177</v>
      </c>
      <c r="B109" s="284" t="s">
        <v>192</v>
      </c>
      <c r="C109" s="284" t="s">
        <v>193</v>
      </c>
      <c r="D109" s="284" t="s">
        <v>180</v>
      </c>
      <c r="E109" s="211" t="s">
        <v>370</v>
      </c>
      <c r="F109" s="284" t="s">
        <v>371</v>
      </c>
      <c r="G109" s="284" t="s">
        <v>181</v>
      </c>
      <c r="H109" s="341">
        <v>109293.16</v>
      </c>
      <c r="I109" s="341">
        <v>98738.68</v>
      </c>
      <c r="J109" s="341">
        <v>100115.51372156</v>
      </c>
      <c r="K109" s="341">
        <v>109293.16</v>
      </c>
      <c r="L109" s="285">
        <v>5.2999999999999999E-2</v>
      </c>
      <c r="M109" s="286" t="s">
        <v>182</v>
      </c>
      <c r="N109" s="285">
        <v>7.236146708704423E-3</v>
      </c>
      <c r="O109" s="285">
        <v>3.8913134418937997E-3</v>
      </c>
    </row>
    <row r="110" spans="1:15">
      <c r="A110" s="284" t="s">
        <v>177</v>
      </c>
      <c r="B110" s="284" t="s">
        <v>178</v>
      </c>
      <c r="C110" s="284" t="s">
        <v>179</v>
      </c>
      <c r="D110" s="284" t="s">
        <v>180</v>
      </c>
      <c r="E110" s="211" t="s">
        <v>372</v>
      </c>
      <c r="F110" s="284" t="s">
        <v>373</v>
      </c>
      <c r="G110" s="284" t="s">
        <v>181</v>
      </c>
      <c r="H110" s="341">
        <v>126072</v>
      </c>
      <c r="I110" s="341">
        <v>105957.08</v>
      </c>
      <c r="J110" s="341">
        <v>107240.714958369</v>
      </c>
      <c r="K110" s="341">
        <v>126072</v>
      </c>
      <c r="L110" s="285">
        <v>6.5000000000000002E-2</v>
      </c>
      <c r="M110" s="286" t="s">
        <v>182</v>
      </c>
      <c r="N110" s="285">
        <v>7.7511418334558916E-3</v>
      </c>
      <c r="O110" s="285">
        <v>0</v>
      </c>
    </row>
    <row r="111" spans="1:15">
      <c r="A111" s="284" t="s">
        <v>177</v>
      </c>
      <c r="B111" s="284" t="s">
        <v>199</v>
      </c>
      <c r="C111" s="284" t="s">
        <v>179</v>
      </c>
      <c r="D111" s="284" t="s">
        <v>180</v>
      </c>
      <c r="E111" s="211" t="s">
        <v>374</v>
      </c>
      <c r="F111" s="284" t="s">
        <v>375</v>
      </c>
      <c r="G111" s="284" t="s">
        <v>181</v>
      </c>
      <c r="H111" s="341">
        <v>5765.64</v>
      </c>
      <c r="I111" s="341">
        <v>4069.01</v>
      </c>
      <c r="J111" s="341">
        <v>4119.7814842318503</v>
      </c>
      <c r="K111" s="341">
        <v>5765.64</v>
      </c>
      <c r="L111" s="285">
        <v>0</v>
      </c>
      <c r="M111" s="286" t="s">
        <v>182</v>
      </c>
      <c r="N111" s="285">
        <v>2.9776946768326693E-4</v>
      </c>
      <c r="O111" s="285">
        <v>0.39985332141403823</v>
      </c>
    </row>
    <row r="112" spans="1:15">
      <c r="A112" s="284" t="s">
        <v>177</v>
      </c>
      <c r="B112" s="284" t="s">
        <v>199</v>
      </c>
      <c r="C112" s="284" t="s">
        <v>179</v>
      </c>
      <c r="D112" s="284" t="s">
        <v>180</v>
      </c>
      <c r="E112" s="211" t="s">
        <v>374</v>
      </c>
      <c r="F112" s="284" t="s">
        <v>376</v>
      </c>
      <c r="G112" s="284" t="s">
        <v>181</v>
      </c>
      <c r="H112" s="341">
        <v>10265.58</v>
      </c>
      <c r="I112" s="341">
        <v>7232.96</v>
      </c>
      <c r="J112" s="341">
        <v>7323.2100236145197</v>
      </c>
      <c r="K112" s="341">
        <v>10265.58</v>
      </c>
      <c r="L112" s="285">
        <v>0</v>
      </c>
      <c r="M112" s="286" t="s">
        <v>182</v>
      </c>
      <c r="N112" s="285">
        <v>5.2930679911316876E-4</v>
      </c>
      <c r="O112" s="285">
        <v>0.50683997783471757</v>
      </c>
    </row>
    <row r="113" spans="1:15">
      <c r="A113" s="284" t="s">
        <v>177</v>
      </c>
      <c r="B113" s="284" t="s">
        <v>232</v>
      </c>
      <c r="C113" s="284" t="s">
        <v>179</v>
      </c>
      <c r="D113" s="284" t="s">
        <v>180</v>
      </c>
      <c r="E113" s="211" t="s">
        <v>210</v>
      </c>
      <c r="F113" s="284" t="s">
        <v>361</v>
      </c>
      <c r="G113" s="284" t="s">
        <v>181</v>
      </c>
      <c r="H113" s="341">
        <v>108666</v>
      </c>
      <c r="I113" s="341">
        <v>103701.15</v>
      </c>
      <c r="J113" s="341">
        <v>104436.788852657</v>
      </c>
      <c r="K113" s="341">
        <v>108666</v>
      </c>
      <c r="L113" s="285">
        <v>5.7500000000000002E-2</v>
      </c>
      <c r="M113" s="286" t="s">
        <v>182</v>
      </c>
      <c r="N113" s="285">
        <v>7.5484797293815164E-3</v>
      </c>
      <c r="O113" s="285">
        <v>0</v>
      </c>
    </row>
    <row r="114" spans="1:15">
      <c r="A114" s="284" t="s">
        <v>177</v>
      </c>
      <c r="B114" s="284" t="s">
        <v>293</v>
      </c>
      <c r="C114" s="284" t="s">
        <v>193</v>
      </c>
      <c r="D114" s="284" t="s">
        <v>180</v>
      </c>
      <c r="E114" s="211" t="s">
        <v>377</v>
      </c>
      <c r="F114" s="284" t="s">
        <v>378</v>
      </c>
      <c r="G114" s="284" t="s">
        <v>181</v>
      </c>
      <c r="H114" s="341">
        <v>64359.93</v>
      </c>
      <c r="I114" s="341">
        <v>53371.12</v>
      </c>
      <c r="J114" s="341">
        <v>53838.1627639168</v>
      </c>
      <c r="K114" s="341">
        <v>64359.93</v>
      </c>
      <c r="L114" s="285">
        <v>6.7500000000000004E-2</v>
      </c>
      <c r="M114" s="286" t="s">
        <v>182</v>
      </c>
      <c r="N114" s="285">
        <v>3.8913134418937997E-3</v>
      </c>
      <c r="O114" s="285">
        <v>0</v>
      </c>
    </row>
    <row r="115" spans="1:15">
      <c r="A115" s="284" t="s">
        <v>177</v>
      </c>
      <c r="B115" s="284" t="s">
        <v>275</v>
      </c>
      <c r="C115" s="284" t="s">
        <v>193</v>
      </c>
      <c r="D115" s="284" t="s">
        <v>180</v>
      </c>
      <c r="E115" s="211" t="s">
        <v>377</v>
      </c>
      <c r="F115" s="284" t="s">
        <v>280</v>
      </c>
      <c r="G115" s="284" t="s">
        <v>181</v>
      </c>
      <c r="H115" s="341">
        <v>34412.879999999997</v>
      </c>
      <c r="I115" s="341">
        <v>30991.74</v>
      </c>
      <c r="J115" s="341">
        <v>31262.9437057086</v>
      </c>
      <c r="K115" s="341">
        <v>34412.879999999997</v>
      </c>
      <c r="L115" s="285">
        <v>6.5000000000000002E-2</v>
      </c>
      <c r="M115" s="286" t="s">
        <v>182</v>
      </c>
      <c r="N115" s="285">
        <v>2.2596222981949047E-3</v>
      </c>
      <c r="O115" s="285">
        <v>3.987611358030093E-2</v>
      </c>
    </row>
    <row r="116" spans="1:15">
      <c r="A116" s="284" t="s">
        <v>177</v>
      </c>
      <c r="B116" s="284" t="s">
        <v>190</v>
      </c>
      <c r="C116" s="284" t="s">
        <v>179</v>
      </c>
      <c r="D116" s="284" t="s">
        <v>180</v>
      </c>
      <c r="E116" s="211" t="s">
        <v>379</v>
      </c>
      <c r="F116" s="284" t="s">
        <v>343</v>
      </c>
      <c r="G116" s="284" t="s">
        <v>181</v>
      </c>
      <c r="H116" s="341">
        <v>518850</v>
      </c>
      <c r="I116" s="341">
        <v>450314.38</v>
      </c>
      <c r="J116" s="341">
        <v>454270.44140873197</v>
      </c>
      <c r="K116" s="341">
        <v>518850</v>
      </c>
      <c r="L116" s="285">
        <v>5.0999999999999997E-2</v>
      </c>
      <c r="M116" s="286" t="s">
        <v>182</v>
      </c>
      <c r="N116" s="285">
        <v>3.2833748110245232E-2</v>
      </c>
      <c r="O116" s="285">
        <v>0</v>
      </c>
    </row>
    <row r="117" spans="1:15">
      <c r="A117" s="284" t="s">
        <v>194</v>
      </c>
      <c r="B117" s="284" t="s">
        <v>205</v>
      </c>
      <c r="C117" s="284" t="s">
        <v>179</v>
      </c>
      <c r="D117" s="284" t="s">
        <v>180</v>
      </c>
      <c r="E117" s="211" t="s">
        <v>211</v>
      </c>
      <c r="F117" s="284" t="s">
        <v>380</v>
      </c>
      <c r="G117" s="284" t="s">
        <v>181</v>
      </c>
      <c r="H117" s="341">
        <v>124728.08250999999</v>
      </c>
      <c r="I117" s="341">
        <v>105819.93</v>
      </c>
      <c r="J117" s="341">
        <v>106652.779095782</v>
      </c>
      <c r="K117" s="341">
        <v>124728.08250999999</v>
      </c>
      <c r="L117" s="285">
        <v>6.25E-2</v>
      </c>
      <c r="M117" s="286" t="s">
        <v>182</v>
      </c>
      <c r="N117" s="285">
        <v>7.7086470192273939E-3</v>
      </c>
      <c r="O117" s="285">
        <v>7.2821286977158171E-3</v>
      </c>
    </row>
    <row r="118" spans="1:15">
      <c r="A118" s="284" t="s">
        <v>194</v>
      </c>
      <c r="B118" s="284" t="s">
        <v>205</v>
      </c>
      <c r="C118" s="284" t="s">
        <v>179</v>
      </c>
      <c r="D118" s="284" t="s">
        <v>180</v>
      </c>
      <c r="E118" s="211" t="s">
        <v>211</v>
      </c>
      <c r="F118" s="284" t="s">
        <v>381</v>
      </c>
      <c r="G118" s="284" t="s">
        <v>181</v>
      </c>
      <c r="H118" s="341">
        <v>123493.151</v>
      </c>
      <c r="I118" s="341">
        <v>105411.96</v>
      </c>
      <c r="J118" s="341">
        <v>106240.64311725</v>
      </c>
      <c r="K118" s="341">
        <v>123493.151</v>
      </c>
      <c r="L118" s="285">
        <v>6.25E-2</v>
      </c>
      <c r="M118" s="286" t="s">
        <v>182</v>
      </c>
      <c r="N118" s="285">
        <v>7.6788586648182337E-3</v>
      </c>
      <c r="O118" s="285">
        <v>1.862769414509307E-2</v>
      </c>
    </row>
    <row r="119" spans="1:15">
      <c r="A119" s="284" t="s">
        <v>177</v>
      </c>
      <c r="B119" s="284" t="s">
        <v>189</v>
      </c>
      <c r="C119" s="284" t="s">
        <v>193</v>
      </c>
      <c r="D119" s="284" t="s">
        <v>180</v>
      </c>
      <c r="E119" s="211" t="s">
        <v>211</v>
      </c>
      <c r="F119" s="284" t="s">
        <v>382</v>
      </c>
      <c r="G119" s="284" t="s">
        <v>181</v>
      </c>
      <c r="H119" s="341">
        <v>145545.21</v>
      </c>
      <c r="I119" s="341">
        <v>120051.78</v>
      </c>
      <c r="J119" s="341">
        <v>121120.02272609501</v>
      </c>
      <c r="K119" s="341">
        <v>145545.21</v>
      </c>
      <c r="L119" s="285">
        <v>5.2499999999999998E-2</v>
      </c>
      <c r="M119" s="286" t="s">
        <v>182</v>
      </c>
      <c r="N119" s="285">
        <v>8.7543101086729417E-3</v>
      </c>
      <c r="O119" s="285">
        <v>0</v>
      </c>
    </row>
    <row r="120" spans="1:15">
      <c r="A120" s="284" t="s">
        <v>177</v>
      </c>
      <c r="B120" s="284" t="s">
        <v>189</v>
      </c>
      <c r="C120" s="284" t="s">
        <v>193</v>
      </c>
      <c r="D120" s="284" t="s">
        <v>180</v>
      </c>
      <c r="E120" s="211" t="s">
        <v>277</v>
      </c>
      <c r="F120" s="284" t="s">
        <v>383</v>
      </c>
      <c r="G120" s="284" t="s">
        <v>181</v>
      </c>
      <c r="H120" s="341">
        <v>124328.76</v>
      </c>
      <c r="I120" s="341">
        <v>100279.45</v>
      </c>
      <c r="J120" s="341">
        <v>101232.76186345601</v>
      </c>
      <c r="K120" s="341">
        <v>124328.76</v>
      </c>
      <c r="L120" s="285">
        <v>0.06</v>
      </c>
      <c r="M120" s="286" t="s">
        <v>182</v>
      </c>
      <c r="N120" s="285">
        <v>7.3168991432099447E-3</v>
      </c>
      <c r="O120" s="285">
        <v>0</v>
      </c>
    </row>
    <row r="121" spans="1:15">
      <c r="A121" s="284" t="s">
        <v>177</v>
      </c>
      <c r="B121" s="284" t="s">
        <v>189</v>
      </c>
      <c r="C121" s="284" t="s">
        <v>193</v>
      </c>
      <c r="D121" s="284" t="s">
        <v>180</v>
      </c>
      <c r="E121" s="211" t="s">
        <v>277</v>
      </c>
      <c r="F121" s="284" t="s">
        <v>384</v>
      </c>
      <c r="G121" s="284" t="s">
        <v>181</v>
      </c>
      <c r="H121" s="341">
        <v>376027.38</v>
      </c>
      <c r="I121" s="341">
        <v>301027.40000000002</v>
      </c>
      <c r="J121" s="341">
        <v>304007.97761563398</v>
      </c>
      <c r="K121" s="341">
        <v>376027.38</v>
      </c>
      <c r="L121" s="285">
        <v>6.25E-2</v>
      </c>
      <c r="M121" s="286" t="s">
        <v>182</v>
      </c>
      <c r="N121" s="285">
        <v>2.1973081342432529E-2</v>
      </c>
      <c r="O121" s="285">
        <v>0</v>
      </c>
    </row>
    <row r="122" spans="1:15">
      <c r="A122" s="284" t="s">
        <v>177</v>
      </c>
      <c r="B122" s="284" t="s">
        <v>189</v>
      </c>
      <c r="C122" s="284" t="s">
        <v>193</v>
      </c>
      <c r="D122" s="284" t="s">
        <v>180</v>
      </c>
      <c r="E122" s="211" t="s">
        <v>277</v>
      </c>
      <c r="F122" s="284" t="s">
        <v>385</v>
      </c>
      <c r="G122" s="284" t="s">
        <v>181</v>
      </c>
      <c r="H122" s="341">
        <v>6021.27</v>
      </c>
      <c r="I122" s="341">
        <v>4952.6499999999996</v>
      </c>
      <c r="J122" s="341">
        <v>5003.6628654525102</v>
      </c>
      <c r="K122" s="341">
        <v>6021.27</v>
      </c>
      <c r="L122" s="285">
        <v>6.5000000000000002E-2</v>
      </c>
      <c r="M122" s="286" t="s">
        <v>182</v>
      </c>
      <c r="N122" s="285">
        <v>3.616546250365337E-4</v>
      </c>
      <c r="O122" s="285">
        <v>0</v>
      </c>
    </row>
    <row r="123" spans="1:15">
      <c r="A123" s="284" t="s">
        <v>177</v>
      </c>
      <c r="B123" s="284" t="s">
        <v>189</v>
      </c>
      <c r="C123" s="284" t="s">
        <v>193</v>
      </c>
      <c r="D123" s="284" t="s">
        <v>180</v>
      </c>
      <c r="E123" s="211" t="s">
        <v>277</v>
      </c>
      <c r="F123" s="284" t="s">
        <v>386</v>
      </c>
      <c r="G123" s="284" t="s">
        <v>181</v>
      </c>
      <c r="H123" s="341">
        <v>2433.29</v>
      </c>
      <c r="I123" s="341">
        <v>2190.38</v>
      </c>
      <c r="J123" s="341">
        <v>2211.2102566091398</v>
      </c>
      <c r="K123" s="341">
        <v>2433.29</v>
      </c>
      <c r="L123" s="285">
        <v>0.06</v>
      </c>
      <c r="M123" s="286" t="s">
        <v>182</v>
      </c>
      <c r="N123" s="285">
        <v>1.5982180209469306E-4</v>
      </c>
      <c r="O123" s="285">
        <v>0</v>
      </c>
    </row>
    <row r="124" spans="1:15">
      <c r="A124" s="284" t="s">
        <v>177</v>
      </c>
      <c r="B124" s="284" t="s">
        <v>189</v>
      </c>
      <c r="C124" s="284" t="s">
        <v>193</v>
      </c>
      <c r="D124" s="284" t="s">
        <v>180</v>
      </c>
      <c r="E124" s="211" t="s">
        <v>277</v>
      </c>
      <c r="F124" s="284" t="s">
        <v>387</v>
      </c>
      <c r="G124" s="284" t="s">
        <v>181</v>
      </c>
      <c r="H124" s="341">
        <v>1713.8</v>
      </c>
      <c r="I124" s="341">
        <v>1552.55</v>
      </c>
      <c r="J124" s="341">
        <v>1567.3067249897799</v>
      </c>
      <c r="K124" s="341">
        <v>1713.8</v>
      </c>
      <c r="L124" s="285">
        <v>0.06</v>
      </c>
      <c r="M124" s="286" t="s">
        <v>182</v>
      </c>
      <c r="N124" s="285">
        <v>1.1328175802111226E-4</v>
      </c>
      <c r="O124" s="285">
        <v>0</v>
      </c>
    </row>
    <row r="125" spans="1:15">
      <c r="A125" s="284" t="s">
        <v>194</v>
      </c>
      <c r="B125" s="284" t="s">
        <v>178</v>
      </c>
      <c r="C125" s="284" t="s">
        <v>179</v>
      </c>
      <c r="D125" s="284" t="s">
        <v>180</v>
      </c>
      <c r="E125" s="211" t="s">
        <v>388</v>
      </c>
      <c r="F125" s="284" t="s">
        <v>310</v>
      </c>
      <c r="G125" s="284" t="s">
        <v>181</v>
      </c>
      <c r="H125" s="341">
        <v>178119.69839999999</v>
      </c>
      <c r="I125" s="341">
        <v>157107.98000000001</v>
      </c>
      <c r="J125" s="341">
        <v>158113.15881507899</v>
      </c>
      <c r="K125" s="341">
        <v>178119.69839999999</v>
      </c>
      <c r="L125" s="285">
        <v>5.7500000000000002E-2</v>
      </c>
      <c r="M125" s="286" t="s">
        <v>182</v>
      </c>
      <c r="N125" s="285">
        <v>1.1428099115034594E-2</v>
      </c>
      <c r="O125" s="285">
        <v>0</v>
      </c>
    </row>
    <row r="126" spans="1:15">
      <c r="A126" s="284" t="s">
        <v>194</v>
      </c>
      <c r="B126" s="284" t="s">
        <v>178</v>
      </c>
      <c r="C126" s="284" t="s">
        <v>179</v>
      </c>
      <c r="D126" s="284" t="s">
        <v>180</v>
      </c>
      <c r="E126" s="211" t="s">
        <v>388</v>
      </c>
      <c r="F126" s="284" t="s">
        <v>389</v>
      </c>
      <c r="G126" s="284" t="s">
        <v>181</v>
      </c>
      <c r="H126" s="341">
        <v>16765.159775</v>
      </c>
      <c r="I126" s="341">
        <v>13761.99</v>
      </c>
      <c r="J126" s="341">
        <v>13858.1261854767</v>
      </c>
      <c r="K126" s="341">
        <v>16765.159775</v>
      </c>
      <c r="L126" s="285">
        <v>5.7500000000000002E-2</v>
      </c>
      <c r="M126" s="286" t="s">
        <v>182</v>
      </c>
      <c r="N126" s="285">
        <v>1.0016373133213269E-3</v>
      </c>
      <c r="O126" s="285">
        <v>0</v>
      </c>
    </row>
    <row r="127" spans="1:15">
      <c r="A127" s="284" t="s">
        <v>177</v>
      </c>
      <c r="B127" s="284" t="s">
        <v>275</v>
      </c>
      <c r="C127" s="284" t="s">
        <v>193</v>
      </c>
      <c r="D127" s="284" t="s">
        <v>180</v>
      </c>
      <c r="E127" s="211" t="s">
        <v>390</v>
      </c>
      <c r="F127" s="284" t="s">
        <v>280</v>
      </c>
      <c r="G127" s="284" t="s">
        <v>181</v>
      </c>
      <c r="H127" s="341">
        <v>57354.8</v>
      </c>
      <c r="I127" s="341">
        <v>51296.55</v>
      </c>
      <c r="J127" s="341">
        <v>51719.659286602102</v>
      </c>
      <c r="K127" s="341">
        <v>57354.8</v>
      </c>
      <c r="L127" s="285">
        <v>6.5000000000000002E-2</v>
      </c>
      <c r="M127" s="286" t="s">
        <v>182</v>
      </c>
      <c r="N127" s="285">
        <v>3.7381922981779047E-3</v>
      </c>
      <c r="O127" s="285">
        <v>0</v>
      </c>
    </row>
    <row r="128" spans="1:15">
      <c r="A128" s="284" t="s">
        <v>183</v>
      </c>
      <c r="B128" s="284" t="s">
        <v>184</v>
      </c>
      <c r="C128" s="284" t="s">
        <v>179</v>
      </c>
      <c r="D128" s="284" t="s">
        <v>180</v>
      </c>
      <c r="E128" s="211" t="s">
        <v>391</v>
      </c>
      <c r="F128" s="284" t="s">
        <v>186</v>
      </c>
      <c r="G128" s="284" t="s">
        <v>181</v>
      </c>
      <c r="H128" s="341">
        <v>247718.849625</v>
      </c>
      <c r="I128" s="341">
        <v>235622.48</v>
      </c>
      <c r="J128" s="341">
        <v>237161.918602794</v>
      </c>
      <c r="K128" s="341">
        <v>247718.849625</v>
      </c>
      <c r="L128" s="285">
        <v>6.7500000000000004E-2</v>
      </c>
      <c r="M128" s="286" t="s">
        <v>182</v>
      </c>
      <c r="N128" s="285">
        <v>1.714158348625705E-2</v>
      </c>
      <c r="O128" s="285">
        <v>0.16499165802150209</v>
      </c>
    </row>
    <row r="129" spans="1:15">
      <c r="A129" s="284" t="s">
        <v>177</v>
      </c>
      <c r="B129" s="284" t="s">
        <v>293</v>
      </c>
      <c r="C129" s="284" t="s">
        <v>193</v>
      </c>
      <c r="D129" s="284" t="s">
        <v>180</v>
      </c>
      <c r="E129" s="211" t="s">
        <v>391</v>
      </c>
      <c r="F129" s="284" t="s">
        <v>392</v>
      </c>
      <c r="G129" s="284" t="s">
        <v>181</v>
      </c>
      <c r="H129" s="341">
        <v>179250</v>
      </c>
      <c r="I129" s="341">
        <v>152094.78</v>
      </c>
      <c r="J129" s="341">
        <v>153465.81475936901</v>
      </c>
      <c r="K129" s="341">
        <v>179250</v>
      </c>
      <c r="L129" s="285">
        <v>6.5000000000000002E-2</v>
      </c>
      <c r="M129" s="286" t="s">
        <v>182</v>
      </c>
      <c r="N129" s="285">
        <v>1.1092198492415096E-2</v>
      </c>
      <c r="O129" s="285">
        <v>0</v>
      </c>
    </row>
    <row r="130" spans="1:15">
      <c r="A130" s="284" t="s">
        <v>177</v>
      </c>
      <c r="B130" s="284" t="s">
        <v>393</v>
      </c>
      <c r="C130" s="284" t="s">
        <v>179</v>
      </c>
      <c r="D130" s="284" t="s">
        <v>180</v>
      </c>
      <c r="E130" s="211" t="s">
        <v>391</v>
      </c>
      <c r="F130" s="284" t="s">
        <v>394</v>
      </c>
      <c r="G130" s="284" t="s">
        <v>181</v>
      </c>
      <c r="H130" s="341">
        <v>679272.26</v>
      </c>
      <c r="I130" s="341">
        <v>602102.31999999995</v>
      </c>
      <c r="J130" s="341">
        <v>605972.73806694197</v>
      </c>
      <c r="K130" s="341">
        <v>679272.26</v>
      </c>
      <c r="L130" s="285">
        <v>4.3999999999999997E-2</v>
      </c>
      <c r="M130" s="286" t="s">
        <v>182</v>
      </c>
      <c r="N130" s="285">
        <v>4.3798483083480541E-2</v>
      </c>
      <c r="O130" s="285">
        <v>0</v>
      </c>
    </row>
    <row r="131" spans="1:15">
      <c r="A131" s="284" t="s">
        <v>177</v>
      </c>
      <c r="B131" s="284" t="s">
        <v>192</v>
      </c>
      <c r="C131" s="284" t="s">
        <v>193</v>
      </c>
      <c r="D131" s="284" t="s">
        <v>180</v>
      </c>
      <c r="E131" s="211" t="s">
        <v>391</v>
      </c>
      <c r="F131" s="284" t="s">
        <v>394</v>
      </c>
      <c r="G131" s="284" t="s">
        <v>181</v>
      </c>
      <c r="H131" s="341">
        <v>295082.2</v>
      </c>
      <c r="I131" s="341">
        <v>250041.1</v>
      </c>
      <c r="J131" s="341">
        <v>252295.45876530299</v>
      </c>
      <c r="K131" s="341">
        <v>295082.2</v>
      </c>
      <c r="L131" s="285">
        <v>0.06</v>
      </c>
      <c r="M131" s="286" t="s">
        <v>182</v>
      </c>
      <c r="N131" s="285">
        <v>1.8235405140536818E-2</v>
      </c>
      <c r="O131" s="285">
        <v>1.4601797471437987E-2</v>
      </c>
    </row>
    <row r="132" spans="1:15">
      <c r="A132" s="284" t="s">
        <v>177</v>
      </c>
      <c r="B132" s="284" t="s">
        <v>189</v>
      </c>
      <c r="C132" s="284" t="s">
        <v>193</v>
      </c>
      <c r="D132" s="284" t="s">
        <v>180</v>
      </c>
      <c r="E132" s="211" t="s">
        <v>395</v>
      </c>
      <c r="F132" s="284" t="s">
        <v>394</v>
      </c>
      <c r="G132" s="284" t="s">
        <v>181</v>
      </c>
      <c r="H132" s="341">
        <v>56750</v>
      </c>
      <c r="I132" s="341">
        <v>50024.66</v>
      </c>
      <c r="J132" s="341">
        <v>50332.244917391297</v>
      </c>
      <c r="K132" s="341">
        <v>56750</v>
      </c>
      <c r="L132" s="285">
        <v>4.4999999999999998E-2</v>
      </c>
      <c r="M132" s="286" t="s">
        <v>182</v>
      </c>
      <c r="N132" s="285">
        <v>3.6379127955496128E-3</v>
      </c>
      <c r="O132" s="285">
        <v>0</v>
      </c>
    </row>
    <row r="133" spans="1:15">
      <c r="A133" s="284" t="s">
        <v>177</v>
      </c>
      <c r="B133" s="284" t="s">
        <v>192</v>
      </c>
      <c r="C133" s="284" t="s">
        <v>193</v>
      </c>
      <c r="D133" s="284" t="s">
        <v>180</v>
      </c>
      <c r="E133" s="211" t="s">
        <v>395</v>
      </c>
      <c r="F133" s="284" t="s">
        <v>394</v>
      </c>
      <c r="G133" s="284" t="s">
        <v>181</v>
      </c>
      <c r="H133" s="341">
        <v>236000</v>
      </c>
      <c r="I133" s="341">
        <v>201220.88</v>
      </c>
      <c r="J133" s="341">
        <v>202814.41817039001</v>
      </c>
      <c r="K133" s="341">
        <v>236000</v>
      </c>
      <c r="L133" s="285">
        <v>0.06</v>
      </c>
      <c r="M133" s="286" t="s">
        <v>182</v>
      </c>
      <c r="N133" s="285">
        <v>1.4659015670669448E-2</v>
      </c>
      <c r="O133" s="285">
        <v>7.3942506668150092E-3</v>
      </c>
    </row>
    <row r="134" spans="1:15">
      <c r="A134" s="284" t="s">
        <v>177</v>
      </c>
      <c r="B134" s="284" t="s">
        <v>232</v>
      </c>
      <c r="C134" s="284" t="s">
        <v>179</v>
      </c>
      <c r="D134" s="284" t="s">
        <v>180</v>
      </c>
      <c r="E134" s="211" t="s">
        <v>396</v>
      </c>
      <c r="F134" s="284" t="s">
        <v>397</v>
      </c>
      <c r="G134" s="284" t="s">
        <v>181</v>
      </c>
      <c r="H134" s="341">
        <v>182807</v>
      </c>
      <c r="I134" s="341">
        <v>170768.9</v>
      </c>
      <c r="J134" s="341">
        <v>171810.407331533</v>
      </c>
      <c r="K134" s="341">
        <v>182807</v>
      </c>
      <c r="L134" s="285">
        <v>0.05</v>
      </c>
      <c r="M134" s="286" t="s">
        <v>182</v>
      </c>
      <c r="N134" s="285">
        <v>1.2418108516038154E-2</v>
      </c>
      <c r="O134" s="285">
        <v>0</v>
      </c>
    </row>
    <row r="135" spans="1:15">
      <c r="A135" s="284" t="s">
        <v>177</v>
      </c>
      <c r="B135" s="284" t="s">
        <v>393</v>
      </c>
      <c r="C135" s="284" t="s">
        <v>179</v>
      </c>
      <c r="D135" s="284" t="s">
        <v>180</v>
      </c>
      <c r="E135" s="211" t="s">
        <v>398</v>
      </c>
      <c r="F135" s="284" t="s">
        <v>399</v>
      </c>
      <c r="G135" s="284" t="s">
        <v>181</v>
      </c>
      <c r="H135" s="341">
        <v>679272.26</v>
      </c>
      <c r="I135" s="341">
        <v>602103.16</v>
      </c>
      <c r="J135" s="341">
        <v>605197.51362406299</v>
      </c>
      <c r="K135" s="341">
        <v>679272.26</v>
      </c>
      <c r="L135" s="285">
        <v>4.3999999999999997E-2</v>
      </c>
      <c r="M135" s="286" t="s">
        <v>182</v>
      </c>
      <c r="N135" s="285">
        <v>4.3742451429720594E-2</v>
      </c>
      <c r="O135" s="285">
        <v>0</v>
      </c>
    </row>
    <row r="136" spans="1:15">
      <c r="A136" s="284" t="s">
        <v>177</v>
      </c>
      <c r="B136" s="284" t="s">
        <v>232</v>
      </c>
      <c r="C136" s="284" t="s">
        <v>179</v>
      </c>
      <c r="D136" s="284" t="s">
        <v>180</v>
      </c>
      <c r="E136" s="211" t="s">
        <v>400</v>
      </c>
      <c r="F136" s="284" t="s">
        <v>401</v>
      </c>
      <c r="G136" s="284" t="s">
        <v>181</v>
      </c>
      <c r="H136" s="341">
        <v>215040</v>
      </c>
      <c r="I136" s="341">
        <v>200902.06</v>
      </c>
      <c r="J136" s="341">
        <v>202022.77730946199</v>
      </c>
      <c r="K136" s="341">
        <v>215040</v>
      </c>
      <c r="L136" s="285">
        <v>0.05</v>
      </c>
      <c r="M136" s="286" t="s">
        <v>182</v>
      </c>
      <c r="N136" s="285">
        <v>1.4601797471437987E-2</v>
      </c>
      <c r="O136" s="285">
        <v>0</v>
      </c>
    </row>
    <row r="137" spans="1:15">
      <c r="A137" s="284" t="s">
        <v>177</v>
      </c>
      <c r="B137" s="284" t="s">
        <v>207</v>
      </c>
      <c r="C137" s="284" t="s">
        <v>193</v>
      </c>
      <c r="D137" s="284" t="s">
        <v>180</v>
      </c>
      <c r="E137" s="211" t="s">
        <v>402</v>
      </c>
      <c r="F137" s="284" t="s">
        <v>280</v>
      </c>
      <c r="G137" s="284" t="s">
        <v>181</v>
      </c>
      <c r="H137" s="341">
        <v>114816.48</v>
      </c>
      <c r="I137" s="341">
        <v>104246.52</v>
      </c>
      <c r="J137" s="341">
        <v>104814.490892899</v>
      </c>
      <c r="K137" s="341">
        <v>114816.48</v>
      </c>
      <c r="L137" s="285">
        <v>6.5000000000000002E-2</v>
      </c>
      <c r="M137" s="286" t="s">
        <v>182</v>
      </c>
      <c r="N137" s="285">
        <v>7.5757792684216837E-3</v>
      </c>
      <c r="O137" s="285">
        <v>2.615223334899675E-4</v>
      </c>
    </row>
    <row r="138" spans="1:15">
      <c r="A138" s="284" t="s">
        <v>177</v>
      </c>
      <c r="B138" s="284" t="s">
        <v>275</v>
      </c>
      <c r="C138" s="284" t="s">
        <v>193</v>
      </c>
      <c r="D138" s="284" t="s">
        <v>180</v>
      </c>
      <c r="E138" s="211" t="s">
        <v>402</v>
      </c>
      <c r="F138" s="284" t="s">
        <v>303</v>
      </c>
      <c r="G138" s="284" t="s">
        <v>181</v>
      </c>
      <c r="H138" s="341">
        <v>121057.52</v>
      </c>
      <c r="I138" s="341">
        <v>101626.43</v>
      </c>
      <c r="J138" s="341">
        <v>102302.956793798</v>
      </c>
      <c r="K138" s="341">
        <v>121057.52</v>
      </c>
      <c r="L138" s="285">
        <v>0.06</v>
      </c>
      <c r="M138" s="286" t="s">
        <v>182</v>
      </c>
      <c r="N138" s="285">
        <v>7.3942506668150092E-3</v>
      </c>
      <c r="O138" s="285">
        <v>0</v>
      </c>
    </row>
    <row r="139" spans="1:15">
      <c r="A139" s="284" t="s">
        <v>177</v>
      </c>
      <c r="B139" s="284" t="s">
        <v>232</v>
      </c>
      <c r="C139" s="284" t="s">
        <v>179</v>
      </c>
      <c r="D139" s="284" t="s">
        <v>180</v>
      </c>
      <c r="E139" s="211" t="s">
        <v>403</v>
      </c>
      <c r="F139" s="284" t="s">
        <v>404</v>
      </c>
      <c r="G139" s="284" t="s">
        <v>181</v>
      </c>
      <c r="H139" s="341">
        <v>113800</v>
      </c>
      <c r="I139" s="341">
        <v>100135.62</v>
      </c>
      <c r="J139" s="341">
        <v>100751.69629733299</v>
      </c>
      <c r="K139" s="341">
        <v>113800</v>
      </c>
      <c r="L139" s="285">
        <v>5.5E-2</v>
      </c>
      <c r="M139" s="286" t="s">
        <v>182</v>
      </c>
      <c r="N139" s="285">
        <v>7.2821286977158171E-3</v>
      </c>
      <c r="O139" s="285">
        <v>0</v>
      </c>
    </row>
    <row r="140" spans="1:15">
      <c r="A140" s="284" t="s">
        <v>177</v>
      </c>
      <c r="B140" s="284" t="s">
        <v>192</v>
      </c>
      <c r="C140" s="284" t="s">
        <v>193</v>
      </c>
      <c r="D140" s="284" t="s">
        <v>180</v>
      </c>
      <c r="E140" s="211" t="s">
        <v>405</v>
      </c>
      <c r="F140" s="284" t="s">
        <v>394</v>
      </c>
      <c r="G140" s="284" t="s">
        <v>181</v>
      </c>
      <c r="H140" s="341">
        <v>295676.40000000002</v>
      </c>
      <c r="I140" s="341">
        <v>256431.58</v>
      </c>
      <c r="J140" s="341">
        <v>257722.96276701501</v>
      </c>
      <c r="K140" s="341">
        <v>295676.40000000002</v>
      </c>
      <c r="L140" s="285">
        <v>6.25E-2</v>
      </c>
      <c r="M140" s="286" t="s">
        <v>182</v>
      </c>
      <c r="N140" s="285">
        <v>1.862769414509307E-2</v>
      </c>
      <c r="O140" s="285">
        <v>4.3650814565745141E-2</v>
      </c>
    </row>
    <row r="141" spans="1:15">
      <c r="A141" s="284" t="s">
        <v>177</v>
      </c>
      <c r="B141" s="284" t="s">
        <v>199</v>
      </c>
      <c r="C141" s="284" t="s">
        <v>179</v>
      </c>
      <c r="D141" s="284" t="s">
        <v>180</v>
      </c>
      <c r="E141" s="211" t="s">
        <v>406</v>
      </c>
      <c r="F141" s="284" t="s">
        <v>407</v>
      </c>
      <c r="G141" s="284" t="s">
        <v>181</v>
      </c>
      <c r="H141" s="341">
        <v>4211.5200000000004</v>
      </c>
      <c r="I141" s="341">
        <v>3603.1</v>
      </c>
      <c r="J141" s="341">
        <v>3618.2852312148598</v>
      </c>
      <c r="K141" s="341">
        <v>4211.5200000000004</v>
      </c>
      <c r="L141" s="285">
        <v>0</v>
      </c>
      <c r="M141" s="286" t="s">
        <v>182</v>
      </c>
      <c r="N141" s="285">
        <v>2.615223334899675E-4</v>
      </c>
      <c r="O141" s="285">
        <v>0.18636593686362671</v>
      </c>
    </row>
    <row r="142" spans="1:15">
      <c r="A142" s="284" t="s">
        <v>177</v>
      </c>
      <c r="B142" s="284" t="s">
        <v>178</v>
      </c>
      <c r="C142" s="284" t="s">
        <v>179</v>
      </c>
      <c r="D142" s="284" t="s">
        <v>180</v>
      </c>
      <c r="E142" s="211" t="s">
        <v>406</v>
      </c>
      <c r="F142" s="284" t="s">
        <v>408</v>
      </c>
      <c r="G142" s="284" t="s">
        <v>181</v>
      </c>
      <c r="H142" s="341">
        <v>22593</v>
      </c>
      <c r="I142" s="341">
        <v>21207.39</v>
      </c>
      <c r="J142" s="341">
        <v>21279.416924769499</v>
      </c>
      <c r="K142" s="341">
        <v>22593</v>
      </c>
      <c r="L142" s="285">
        <v>4.3499999999999997E-2</v>
      </c>
      <c r="M142" s="286" t="s">
        <v>182</v>
      </c>
      <c r="N142" s="285">
        <v>1.5380331880588455E-3</v>
      </c>
      <c r="O142" s="285">
        <v>0</v>
      </c>
    </row>
    <row r="143" spans="1:15">
      <c r="A143" s="284" t="s">
        <v>177</v>
      </c>
      <c r="B143" s="284" t="s">
        <v>232</v>
      </c>
      <c r="C143" s="284" t="s">
        <v>179</v>
      </c>
      <c r="D143" s="284" t="s">
        <v>180</v>
      </c>
      <c r="E143" s="211" t="s">
        <v>409</v>
      </c>
      <c r="F143" s="284" t="s">
        <v>410</v>
      </c>
      <c r="G143" s="284" t="s">
        <v>181</v>
      </c>
      <c r="H143" s="341">
        <v>159639</v>
      </c>
      <c r="I143" s="341">
        <v>150656.57</v>
      </c>
      <c r="J143" s="341">
        <v>151131.39039178501</v>
      </c>
      <c r="K143" s="341">
        <v>159639</v>
      </c>
      <c r="L143" s="285">
        <v>4.2500000000000003E-2</v>
      </c>
      <c r="M143" s="286" t="s">
        <v>182</v>
      </c>
      <c r="N143" s="285">
        <v>1.0923471023751321E-2</v>
      </c>
      <c r="O143" s="285">
        <v>0</v>
      </c>
    </row>
    <row r="144" spans="1:15">
      <c r="A144" s="284" t="s">
        <v>177</v>
      </c>
      <c r="B144" s="284" t="s">
        <v>199</v>
      </c>
      <c r="C144" s="284" t="s">
        <v>179</v>
      </c>
      <c r="D144" s="284" t="s">
        <v>180</v>
      </c>
      <c r="E144" s="211" t="s">
        <v>411</v>
      </c>
      <c r="F144" s="284" t="s">
        <v>412</v>
      </c>
      <c r="G144" s="284" t="s">
        <v>181</v>
      </c>
      <c r="H144" s="341">
        <v>5765.64</v>
      </c>
      <c r="I144" s="341">
        <v>4932.71</v>
      </c>
      <c r="J144" s="341">
        <v>4950.7217946595702</v>
      </c>
      <c r="K144" s="341">
        <v>5765.64</v>
      </c>
      <c r="L144" s="285">
        <v>0</v>
      </c>
      <c r="M144" s="286" t="s">
        <v>182</v>
      </c>
      <c r="N144" s="285">
        <v>3.5782815158668388E-4</v>
      </c>
      <c r="O144" s="285">
        <v>6.6173648717228292E-2</v>
      </c>
    </row>
    <row r="145" spans="1:15">
      <c r="A145" s="284" t="s">
        <v>177</v>
      </c>
      <c r="B145" s="284" t="s">
        <v>393</v>
      </c>
      <c r="C145" s="284" t="s">
        <v>179</v>
      </c>
      <c r="D145" s="284" t="s">
        <v>180</v>
      </c>
      <c r="E145" s="211" t="s">
        <v>413</v>
      </c>
      <c r="F145" s="284" t="s">
        <v>414</v>
      </c>
      <c r="G145" s="284" t="s">
        <v>181</v>
      </c>
      <c r="H145" s="341">
        <v>679272.24</v>
      </c>
      <c r="I145" s="341">
        <v>602383.76</v>
      </c>
      <c r="J145" s="341">
        <v>603929.67425014602</v>
      </c>
      <c r="K145" s="341">
        <v>679272.24</v>
      </c>
      <c r="L145" s="285">
        <v>4.3999999999999997E-2</v>
      </c>
      <c r="M145" s="286" t="s">
        <v>182</v>
      </c>
      <c r="N145" s="285">
        <v>4.3650814565745141E-2</v>
      </c>
      <c r="O145" s="285">
        <v>0</v>
      </c>
    </row>
    <row r="146" spans="1:15">
      <c r="A146" s="284" t="s">
        <v>177</v>
      </c>
      <c r="B146" s="284" t="s">
        <v>275</v>
      </c>
      <c r="C146" s="284" t="s">
        <v>193</v>
      </c>
      <c r="D146" s="284" t="s">
        <v>180</v>
      </c>
      <c r="E146" s="211" t="s">
        <v>413</v>
      </c>
      <c r="F146" s="284" t="s">
        <v>415</v>
      </c>
      <c r="G146" s="284" t="s">
        <v>181</v>
      </c>
      <c r="H146" s="341">
        <v>75966.3</v>
      </c>
      <c r="I146" s="341">
        <v>70373.88</v>
      </c>
      <c r="J146" s="341">
        <v>70542.908530157001</v>
      </c>
      <c r="K146" s="341">
        <v>75966.3</v>
      </c>
      <c r="L146" s="285">
        <v>4.2500000000000003E-2</v>
      </c>
      <c r="M146" s="286" t="s">
        <v>182</v>
      </c>
      <c r="N146" s="285">
        <v>5.0986986572591981E-3</v>
      </c>
      <c r="O146" s="285">
        <v>0</v>
      </c>
    </row>
    <row r="147" spans="1:15">
      <c r="A147" s="284" t="s">
        <v>177</v>
      </c>
      <c r="B147" s="284" t="s">
        <v>393</v>
      </c>
      <c r="C147" s="284" t="s">
        <v>179</v>
      </c>
      <c r="D147" s="284" t="s">
        <v>180</v>
      </c>
      <c r="E147" s="211" t="s">
        <v>416</v>
      </c>
      <c r="F147" s="284" t="s">
        <v>417</v>
      </c>
      <c r="G147" s="284" t="s">
        <v>181</v>
      </c>
      <c r="H147" s="341">
        <v>622732.54</v>
      </c>
      <c r="I147" s="341">
        <v>551928.68000000005</v>
      </c>
      <c r="J147" s="341">
        <v>553280.64793473098</v>
      </c>
      <c r="K147" s="341">
        <v>622732.54</v>
      </c>
      <c r="L147" s="285">
        <v>4.3999999999999997E-2</v>
      </c>
      <c r="M147" s="286" t="s">
        <v>182</v>
      </c>
      <c r="N147" s="285">
        <v>3.999000545187803E-2</v>
      </c>
      <c r="O147" s="285">
        <v>0</v>
      </c>
    </row>
    <row r="148" spans="1:15">
      <c r="A148" s="284" t="s">
        <v>177</v>
      </c>
      <c r="B148" s="284" t="s">
        <v>199</v>
      </c>
      <c r="C148" s="284" t="s">
        <v>179</v>
      </c>
      <c r="D148" s="284" t="s">
        <v>180</v>
      </c>
      <c r="E148" s="211" t="s">
        <v>418</v>
      </c>
      <c r="F148" s="284" t="s">
        <v>419</v>
      </c>
      <c r="G148" s="284" t="s">
        <v>181</v>
      </c>
      <c r="H148" s="341">
        <v>4144.6400000000003</v>
      </c>
      <c r="I148" s="341">
        <v>2903.91</v>
      </c>
      <c r="J148" s="341">
        <v>2910.9848746665298</v>
      </c>
      <c r="K148" s="341">
        <v>4144.6400000000003</v>
      </c>
      <c r="L148" s="285">
        <v>0</v>
      </c>
      <c r="M148" s="286" t="s">
        <v>182</v>
      </c>
      <c r="N148" s="285">
        <v>2.1040009521891253E-4</v>
      </c>
      <c r="O148" s="285">
        <v>1.4765479093376247E-2</v>
      </c>
    </row>
    <row r="149" spans="1:15">
      <c r="A149" s="284" t="s">
        <v>177</v>
      </c>
      <c r="B149" s="284" t="s">
        <v>199</v>
      </c>
      <c r="C149" s="284" t="s">
        <v>179</v>
      </c>
      <c r="D149" s="284" t="s">
        <v>180</v>
      </c>
      <c r="E149" s="211" t="s">
        <v>418</v>
      </c>
      <c r="F149" s="284" t="s">
        <v>420</v>
      </c>
      <c r="G149" s="284" t="s">
        <v>181</v>
      </c>
      <c r="H149" s="341">
        <v>4077.76</v>
      </c>
      <c r="I149" s="341">
        <v>2828.92</v>
      </c>
      <c r="J149" s="341">
        <v>2835.8121612035702</v>
      </c>
      <c r="K149" s="341">
        <v>4077.76</v>
      </c>
      <c r="L149" s="285">
        <v>0</v>
      </c>
      <c r="M149" s="286" t="s">
        <v>182</v>
      </c>
      <c r="N149" s="285">
        <v>2.0496676363134027E-4</v>
      </c>
      <c r="O149" s="285">
        <v>0</v>
      </c>
    </row>
    <row r="150" spans="1:15">
      <c r="A150" s="284" t="s">
        <v>177</v>
      </c>
      <c r="B150" s="284" t="s">
        <v>393</v>
      </c>
      <c r="C150" s="284" t="s">
        <v>179</v>
      </c>
      <c r="D150" s="284" t="s">
        <v>180</v>
      </c>
      <c r="E150" s="211" t="s">
        <v>421</v>
      </c>
      <c r="F150" s="284" t="s">
        <v>407</v>
      </c>
      <c r="G150" s="284" t="s">
        <v>181</v>
      </c>
      <c r="H150" s="341">
        <v>2272266.87</v>
      </c>
      <c r="I150" s="341">
        <v>2014041.85</v>
      </c>
      <c r="J150" s="341">
        <v>2017312.1789230299</v>
      </c>
      <c r="K150" s="341">
        <v>2272266.87</v>
      </c>
      <c r="L150" s="285">
        <v>4.4499999999999998E-2</v>
      </c>
      <c r="M150" s="286" t="s">
        <v>182</v>
      </c>
      <c r="N150" s="285">
        <v>0.14580724146850807</v>
      </c>
      <c r="O150" s="285">
        <v>0</v>
      </c>
    </row>
    <row r="151" spans="1:15">
      <c r="A151" s="284" t="s">
        <v>177</v>
      </c>
      <c r="B151" s="284" t="s">
        <v>199</v>
      </c>
      <c r="C151" s="284" t="s">
        <v>179</v>
      </c>
      <c r="D151" s="284" t="s">
        <v>180</v>
      </c>
      <c r="E151" s="211" t="s">
        <v>422</v>
      </c>
      <c r="F151" s="284" t="s">
        <v>423</v>
      </c>
      <c r="G151" s="284" t="s">
        <v>181</v>
      </c>
      <c r="H151" s="341">
        <v>10102.56</v>
      </c>
      <c r="I151" s="341">
        <v>7066.81</v>
      </c>
      <c r="J151" s="341">
        <v>7080.5802811601898</v>
      </c>
      <c r="K151" s="341">
        <v>10102.56</v>
      </c>
      <c r="L151" s="285">
        <v>0</v>
      </c>
      <c r="M151" s="286" t="s">
        <v>182</v>
      </c>
      <c r="N151" s="285">
        <v>5.1177001238521323E-4</v>
      </c>
      <c r="O151" s="285">
        <v>0</v>
      </c>
    </row>
    <row r="152" spans="1:15">
      <c r="A152" s="284" t="s">
        <v>177</v>
      </c>
      <c r="B152" s="284" t="s">
        <v>293</v>
      </c>
      <c r="C152" s="284" t="s">
        <v>193</v>
      </c>
      <c r="D152" s="284" t="s">
        <v>180</v>
      </c>
      <c r="E152" s="211" t="s">
        <v>219</v>
      </c>
      <c r="F152" s="284" t="s">
        <v>424</v>
      </c>
      <c r="G152" s="284" t="s">
        <v>181</v>
      </c>
      <c r="H152" s="341">
        <v>927500</v>
      </c>
      <c r="I152" s="341">
        <v>715489.24</v>
      </c>
      <c r="J152" s="341">
        <v>716423.78007724998</v>
      </c>
      <c r="K152" s="341">
        <v>927500</v>
      </c>
      <c r="L152" s="285">
        <v>6.5000000000000002E-2</v>
      </c>
      <c r="M152" s="286" t="s">
        <v>182</v>
      </c>
      <c r="N152" s="285">
        <v>5.1781660858892055E-2</v>
      </c>
      <c r="O152" s="285">
        <v>0</v>
      </c>
    </row>
    <row r="153" spans="1:15">
      <c r="A153" s="284" t="s">
        <v>177</v>
      </c>
      <c r="B153" s="284" t="s">
        <v>199</v>
      </c>
      <c r="C153" s="284" t="s">
        <v>179</v>
      </c>
      <c r="D153" s="284" t="s">
        <v>180</v>
      </c>
      <c r="E153" s="211" t="s">
        <v>425</v>
      </c>
      <c r="F153" s="284" t="s">
        <v>426</v>
      </c>
      <c r="G153" s="284" t="s">
        <v>181</v>
      </c>
      <c r="H153" s="341">
        <v>3367.52</v>
      </c>
      <c r="I153" s="341">
        <v>2360.58</v>
      </c>
      <c r="J153" s="341">
        <v>2363.2621115412899</v>
      </c>
      <c r="K153" s="341">
        <v>3367.52</v>
      </c>
      <c r="L153" s="285">
        <v>0</v>
      </c>
      <c r="M153" s="286" t="s">
        <v>182</v>
      </c>
      <c r="N153" s="285">
        <v>1.7081180243250021E-4</v>
      </c>
      <c r="O153" s="285">
        <v>0</v>
      </c>
    </row>
    <row r="154" spans="1:15">
      <c r="A154" s="284" t="s">
        <v>177</v>
      </c>
      <c r="B154" s="284" t="s">
        <v>206</v>
      </c>
      <c r="C154" s="284" t="s">
        <v>179</v>
      </c>
      <c r="D154" s="284" t="s">
        <v>180</v>
      </c>
      <c r="E154" s="211" t="s">
        <v>222</v>
      </c>
      <c r="F154" s="284" t="s">
        <v>427</v>
      </c>
      <c r="G154" s="284" t="s">
        <v>181</v>
      </c>
      <c r="H154" s="341">
        <v>585116.86</v>
      </c>
      <c r="I154" s="341">
        <v>500465.75</v>
      </c>
      <c r="J154" s="341">
        <v>500465.75</v>
      </c>
      <c r="K154" s="341">
        <v>585116.86</v>
      </c>
      <c r="L154" s="285">
        <v>4.2500000000000003E-2</v>
      </c>
      <c r="M154" s="286" t="s">
        <v>182</v>
      </c>
      <c r="N154" s="285">
        <v>3.6172651520859231E-2</v>
      </c>
      <c r="O154" s="285">
        <v>0</v>
      </c>
    </row>
    <row r="155" spans="1:15">
      <c r="A155" s="284" t="s">
        <v>177</v>
      </c>
      <c r="B155" s="284" t="s">
        <v>189</v>
      </c>
      <c r="C155" s="284" t="s">
        <v>193</v>
      </c>
      <c r="D155" s="284" t="s">
        <v>180</v>
      </c>
      <c r="E155" s="211" t="s">
        <v>222</v>
      </c>
      <c r="F155" s="284" t="s">
        <v>428</v>
      </c>
      <c r="G155" s="284" t="s">
        <v>181</v>
      </c>
      <c r="H155" s="341">
        <v>52956.19</v>
      </c>
      <c r="I155" s="341">
        <v>51239.15</v>
      </c>
      <c r="J155" s="341">
        <v>51239.15</v>
      </c>
      <c r="K155" s="341">
        <v>585116.86</v>
      </c>
      <c r="L155" s="285">
        <v>6.5000000000000002E-2</v>
      </c>
      <c r="M155" s="286" t="s">
        <v>182</v>
      </c>
      <c r="N155" s="285">
        <v>3.7034620594416988E-3</v>
      </c>
      <c r="O155" s="285">
        <v>0</v>
      </c>
    </row>
    <row r="156" spans="1:15">
      <c r="A156" s="284" t="s">
        <v>177</v>
      </c>
      <c r="B156" s="284" t="s">
        <v>207</v>
      </c>
      <c r="C156" s="284" t="s">
        <v>193</v>
      </c>
      <c r="D156" s="284" t="s">
        <v>180</v>
      </c>
      <c r="E156" s="211" t="s">
        <v>222</v>
      </c>
      <c r="F156" s="284" t="s">
        <v>429</v>
      </c>
      <c r="G156" s="284" t="s">
        <v>181</v>
      </c>
      <c r="H156" s="341">
        <v>254246.55</v>
      </c>
      <c r="I156" s="341">
        <v>208427.34</v>
      </c>
      <c r="J156" s="341">
        <v>208427.34</v>
      </c>
      <c r="K156" s="341">
        <v>254246.55</v>
      </c>
      <c r="L156" s="285">
        <v>7.4999999999999997E-2</v>
      </c>
      <c r="M156" s="286" t="s">
        <v>182</v>
      </c>
      <c r="N156" s="285">
        <v>1.5064706300560317E-2</v>
      </c>
      <c r="O156" s="285">
        <v>0</v>
      </c>
    </row>
    <row r="157" spans="1:15">
      <c r="A157" s="284" t="s">
        <v>177</v>
      </c>
      <c r="B157" s="284" t="s">
        <v>293</v>
      </c>
      <c r="C157" s="284" t="s">
        <v>193</v>
      </c>
      <c r="D157" s="284" t="s">
        <v>180</v>
      </c>
      <c r="E157" s="211" t="s">
        <v>222</v>
      </c>
      <c r="F157" s="284" t="s">
        <v>430</v>
      </c>
      <c r="G157" s="284" t="s">
        <v>181</v>
      </c>
      <c r="H157" s="341">
        <v>239000</v>
      </c>
      <c r="I157" s="341">
        <v>204287.39</v>
      </c>
      <c r="J157" s="341">
        <v>204287.39</v>
      </c>
      <c r="K157" s="341">
        <v>239000</v>
      </c>
      <c r="L157" s="285">
        <v>6.5000000000000002E-2</v>
      </c>
      <c r="M157" s="286" t="s">
        <v>182</v>
      </c>
      <c r="N157" s="285">
        <v>1.4765479093376247E-2</v>
      </c>
      <c r="O157" s="285">
        <v>0</v>
      </c>
    </row>
    <row r="158" spans="1:15">
      <c r="A158" s="399" t="s">
        <v>431</v>
      </c>
      <c r="B158" s="400"/>
      <c r="C158" s="400"/>
      <c r="D158" s="400"/>
      <c r="E158" s="400"/>
      <c r="F158" s="400"/>
      <c r="G158" s="400"/>
      <c r="H158" s="400"/>
      <c r="I158" s="400"/>
      <c r="J158" s="342">
        <v>13513773.284969898</v>
      </c>
      <c r="K158" s="399"/>
      <c r="L158" s="399"/>
      <c r="M158" s="399"/>
      <c r="N158" s="399"/>
      <c r="O158" s="399"/>
    </row>
    <row r="160" spans="1:15">
      <c r="A160" s="212" t="s">
        <v>432</v>
      </c>
      <c r="E160" s="343">
        <v>13835473.1809307</v>
      </c>
      <c r="J160" s="193"/>
    </row>
  </sheetData>
  <mergeCells count="3">
    <mergeCell ref="A2:I2"/>
    <mergeCell ref="A158:I158"/>
    <mergeCell ref="K158:O1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topLeftCell="B1" workbookViewId="0">
      <selection activeCell="C22" sqref="C22"/>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6.140625" style="2" customWidth="1"/>
    <col min="6" max="6" width="6.5703125" style="27" customWidth="1"/>
    <col min="7" max="7" width="7.42578125" style="27" customWidth="1"/>
    <col min="8" max="8" width="19.7109375" style="27" customWidth="1"/>
    <col min="9" max="9" width="12.28515625" style="27" bestFit="1" customWidth="1"/>
    <col min="10" max="10" width="12.85546875" style="27" bestFit="1" customWidth="1"/>
    <col min="11" max="16384" width="9.140625" style="27"/>
  </cols>
  <sheetData>
    <row r="1" spans="1:9" ht="15">
      <c r="B1" s="21"/>
      <c r="C1" s="21"/>
      <c r="E1" s="21"/>
      <c r="F1" s="21"/>
      <c r="G1" s="21"/>
      <c r="H1" s="50"/>
    </row>
    <row r="2" spans="1:9">
      <c r="B2" s="94"/>
      <c r="C2" s="95"/>
      <c r="D2" s="62"/>
      <c r="E2" s="350"/>
      <c r="F2" s="350"/>
      <c r="G2" s="351"/>
      <c r="H2" s="351"/>
    </row>
    <row r="3" spans="1:9" ht="26.25">
      <c r="B3" s="348" t="s">
        <v>0</v>
      </c>
      <c r="C3" s="348"/>
      <c r="D3" s="348"/>
      <c r="E3" s="348"/>
      <c r="F3" s="348"/>
      <c r="G3" s="59"/>
      <c r="H3" s="59"/>
    </row>
    <row r="4" spans="1:9" ht="18">
      <c r="A4" s="27"/>
      <c r="B4" s="349" t="str">
        <f>+"ESTADO DE FLUJO DE EFECTIVO AL 30 DE SETIEMBRE DE 2020"</f>
        <v>ESTADO DE FLUJO DE EFECTIVO AL 30 DE SETIEMBRE DE 2020</v>
      </c>
      <c r="C4" s="349"/>
      <c r="D4" s="349"/>
      <c r="E4" s="349"/>
      <c r="F4" s="349"/>
    </row>
    <row r="5" spans="1:9" ht="15">
      <c r="A5" s="5"/>
      <c r="B5" s="96"/>
      <c r="C5" s="352">
        <f>+indice!$P$3</f>
        <v>2020</v>
      </c>
      <c r="D5" s="60"/>
      <c r="E5" s="354">
        <f>+indice!$P$2</f>
        <v>2019</v>
      </c>
      <c r="F5" s="97"/>
      <c r="G5" s="38"/>
      <c r="H5" s="38"/>
      <c r="I5" s="38"/>
    </row>
    <row r="6" spans="1:9" s="45" customFormat="1" ht="15">
      <c r="A6" s="2"/>
      <c r="B6" s="69"/>
      <c r="C6" s="353"/>
      <c r="D6" s="98"/>
      <c r="E6" s="355"/>
      <c r="F6" s="72"/>
      <c r="G6" s="46"/>
      <c r="H6" s="46"/>
      <c r="I6" s="46"/>
    </row>
    <row r="7" spans="1:9" s="45" customFormat="1" ht="15">
      <c r="A7" s="2"/>
      <c r="B7" s="61"/>
      <c r="C7" s="3" t="s">
        <v>64</v>
      </c>
      <c r="D7" s="64"/>
      <c r="E7" s="3" t="s">
        <v>64</v>
      </c>
      <c r="F7" s="63"/>
      <c r="G7" s="46"/>
      <c r="H7" s="46"/>
      <c r="I7" s="46"/>
    </row>
    <row r="8" spans="1:9" s="45" customFormat="1" ht="15">
      <c r="A8" s="2"/>
      <c r="B8" s="61"/>
      <c r="C8" s="214"/>
      <c r="D8" s="214"/>
      <c r="E8" s="214"/>
      <c r="F8" s="63"/>
      <c r="G8" s="46"/>
      <c r="H8" s="46"/>
      <c r="I8" s="46"/>
    </row>
    <row r="9" spans="1:9" s="45" customFormat="1" ht="15">
      <c r="A9" s="2"/>
      <c r="B9" s="66" t="s">
        <v>2</v>
      </c>
      <c r="C9" s="215">
        <f>+E24</f>
        <v>418407.06999999983</v>
      </c>
      <c r="D9" s="214"/>
      <c r="E9" s="215">
        <v>19953.799999999814</v>
      </c>
      <c r="F9" s="63"/>
      <c r="G9" s="46"/>
      <c r="H9" s="46"/>
      <c r="I9" s="46"/>
    </row>
    <row r="10" spans="1:9" s="45" customFormat="1" ht="15">
      <c r="A10" s="2"/>
      <c r="B10" s="196" t="s">
        <v>3</v>
      </c>
      <c r="C10" s="214"/>
      <c r="D10" s="214"/>
      <c r="E10" s="214"/>
      <c r="F10" s="63"/>
      <c r="G10" s="46"/>
      <c r="H10" s="46"/>
      <c r="I10" s="46"/>
    </row>
    <row r="11" spans="1:9" s="45" customFormat="1" ht="15">
      <c r="A11" s="5"/>
      <c r="B11" s="66" t="s">
        <v>4</v>
      </c>
      <c r="C11" s="216"/>
      <c r="D11" s="216"/>
      <c r="E11" s="216"/>
      <c r="F11" s="63"/>
      <c r="G11" s="46"/>
      <c r="H11" s="46"/>
      <c r="I11" s="46"/>
    </row>
    <row r="12" spans="1:9" s="45" customFormat="1" ht="15">
      <c r="A12" s="5"/>
      <c r="B12" s="66" t="s">
        <v>5</v>
      </c>
      <c r="C12" s="216"/>
      <c r="D12" s="216"/>
      <c r="E12" s="216"/>
      <c r="F12" s="63"/>
      <c r="G12" s="46"/>
      <c r="H12" s="46"/>
      <c r="I12" s="46"/>
    </row>
    <row r="13" spans="1:9" s="45" customFormat="1" ht="15">
      <c r="A13" s="2"/>
      <c r="B13" s="61" t="s">
        <v>6</v>
      </c>
      <c r="C13" s="217">
        <v>9718955.8413457908</v>
      </c>
      <c r="D13" s="216"/>
      <c r="E13" s="217">
        <v>1235282.3200000003</v>
      </c>
      <c r="F13" s="63"/>
      <c r="G13" s="46"/>
      <c r="H13" s="47"/>
      <c r="I13" s="46"/>
    </row>
    <row r="14" spans="1:9" s="45" customFormat="1">
      <c r="A14" s="2"/>
      <c r="B14" s="61" t="s">
        <v>7</v>
      </c>
      <c r="C14" s="216">
        <v>0</v>
      </c>
      <c r="D14" s="216"/>
      <c r="E14" s="216">
        <v>0</v>
      </c>
      <c r="F14" s="63"/>
      <c r="G14" s="46"/>
      <c r="H14" s="46"/>
      <c r="I14" s="46"/>
    </row>
    <row r="15" spans="1:9" s="45" customFormat="1">
      <c r="A15" s="2"/>
      <c r="B15" s="61" t="s">
        <v>65</v>
      </c>
      <c r="C15" s="216">
        <v>11793.957129684641</v>
      </c>
      <c r="D15" s="216"/>
      <c r="E15" s="216">
        <v>-425.77</v>
      </c>
      <c r="F15" s="63"/>
      <c r="G15" s="46"/>
      <c r="H15" s="46"/>
      <c r="I15" s="46"/>
    </row>
    <row r="16" spans="1:9" s="45" customFormat="1" ht="15">
      <c r="A16" s="2"/>
      <c r="B16" s="61" t="s">
        <v>9</v>
      </c>
      <c r="C16" s="217">
        <v>0</v>
      </c>
      <c r="D16" s="216"/>
      <c r="E16" s="217">
        <v>0</v>
      </c>
      <c r="F16" s="63"/>
      <c r="G16" s="46"/>
      <c r="H16" s="46"/>
      <c r="I16" s="46"/>
    </row>
    <row r="17" spans="1:10" s="45" customFormat="1" ht="15">
      <c r="A17" s="2"/>
      <c r="B17" s="66" t="s">
        <v>10</v>
      </c>
      <c r="C17" s="218">
        <f>+C13+C14+C15+C16</f>
        <v>9730749.798475476</v>
      </c>
      <c r="D17" s="214"/>
      <c r="E17" s="218">
        <f>+E13+E14+E15+E16</f>
        <v>1234856.5500000003</v>
      </c>
      <c r="F17" s="63"/>
      <c r="G17" s="46"/>
      <c r="H17" s="46"/>
      <c r="I17" s="46"/>
    </row>
    <row r="18" spans="1:10" s="45" customFormat="1">
      <c r="A18" s="2"/>
      <c r="B18" s="61"/>
      <c r="C18" s="216"/>
      <c r="D18" s="216"/>
      <c r="E18" s="216"/>
      <c r="F18" s="63"/>
      <c r="G18" s="46"/>
      <c r="H18" s="46"/>
      <c r="I18" s="46"/>
    </row>
    <row r="19" spans="1:10" s="45" customFormat="1">
      <c r="A19" s="2"/>
      <c r="B19" s="74" t="s">
        <v>11</v>
      </c>
      <c r="C19" s="216"/>
      <c r="D19" s="216"/>
      <c r="E19" s="216"/>
      <c r="F19" s="63"/>
      <c r="G19" s="46"/>
      <c r="H19" s="46"/>
      <c r="I19" s="46"/>
    </row>
    <row r="20" spans="1:10" s="45" customFormat="1" ht="15">
      <c r="A20" s="5"/>
      <c r="B20" s="66" t="s">
        <v>12</v>
      </c>
      <c r="C20" s="216"/>
      <c r="D20" s="216"/>
      <c r="E20" s="216"/>
      <c r="F20" s="63"/>
      <c r="G20" s="46"/>
      <c r="H20" s="46"/>
      <c r="I20" s="46"/>
    </row>
    <row r="21" spans="1:10" s="45" customFormat="1" ht="15">
      <c r="A21" s="5"/>
      <c r="B21" s="61" t="s">
        <v>13</v>
      </c>
      <c r="C21" s="217">
        <v>-9799493.1500000004</v>
      </c>
      <c r="D21" s="216"/>
      <c r="E21" s="217">
        <v>-836403.28000000026</v>
      </c>
      <c r="F21" s="63"/>
      <c r="G21" s="46"/>
      <c r="H21" s="46"/>
      <c r="I21" s="46"/>
    </row>
    <row r="22" spans="1:10" s="45" customFormat="1" ht="15">
      <c r="A22" s="2"/>
      <c r="B22" s="61" t="s">
        <v>14</v>
      </c>
      <c r="C22" s="306">
        <v>0</v>
      </c>
      <c r="D22" s="216"/>
      <c r="E22" s="306">
        <v>0</v>
      </c>
      <c r="F22" s="63"/>
    </row>
    <row r="23" spans="1:10" s="45" customFormat="1" ht="15">
      <c r="A23" s="2"/>
      <c r="B23" s="61" t="s">
        <v>15</v>
      </c>
      <c r="C23" s="217">
        <f>+C21+C22</f>
        <v>-9799493.1500000004</v>
      </c>
      <c r="D23" s="216"/>
      <c r="E23" s="217">
        <f>+E21+E22</f>
        <v>-836403.28000000026</v>
      </c>
      <c r="F23" s="63"/>
    </row>
    <row r="24" spans="1:10" s="45" customFormat="1" ht="15.75" thickBot="1">
      <c r="A24" s="5"/>
      <c r="B24" s="66" t="s">
        <v>16</v>
      </c>
      <c r="C24" s="219">
        <f>+C23+C17+C9</f>
        <v>349663.71847547544</v>
      </c>
      <c r="D24" s="214"/>
      <c r="E24" s="307">
        <f>+E23+E17+E9</f>
        <v>418407.06999999983</v>
      </c>
      <c r="F24" s="63"/>
      <c r="I24" s="46"/>
      <c r="J24" s="46"/>
    </row>
    <row r="25" spans="1:10" s="45" customFormat="1" ht="15" thickTop="1">
      <c r="A25" s="2"/>
      <c r="B25" s="61"/>
      <c r="C25" s="68"/>
      <c r="D25" s="67"/>
      <c r="E25" s="67"/>
      <c r="F25" s="63"/>
      <c r="I25" s="46"/>
    </row>
    <row r="26" spans="1:10" s="45" customFormat="1">
      <c r="A26" s="2"/>
      <c r="B26" s="69"/>
      <c r="C26" s="70"/>
      <c r="D26" s="71"/>
      <c r="E26" s="71"/>
      <c r="F26" s="72"/>
    </row>
    <row r="27" spans="1:10" s="45" customFormat="1">
      <c r="A27" s="2"/>
      <c r="B27" s="2"/>
      <c r="C27" s="6"/>
      <c r="D27" s="6"/>
      <c r="E27" s="6"/>
    </row>
    <row r="28" spans="1:10">
      <c r="B28" s="2" t="s">
        <v>352</v>
      </c>
      <c r="C28" s="8"/>
      <c r="D28" s="48"/>
      <c r="E28" s="48"/>
      <c r="H28" s="53"/>
    </row>
    <row r="29" spans="1:10" ht="15">
      <c r="B29" s="20"/>
      <c r="C29" s="31"/>
      <c r="D29" s="38"/>
      <c r="E29" s="38"/>
      <c r="F29" s="38"/>
      <c r="G29" s="38"/>
      <c r="H29" s="38"/>
      <c r="I29" s="38"/>
    </row>
    <row r="30" spans="1:10" ht="15">
      <c r="B30" s="5"/>
      <c r="C30" s="48"/>
      <c r="D30" s="48"/>
      <c r="E30" s="48"/>
    </row>
    <row r="31" spans="1:10" ht="15">
      <c r="B31" s="20"/>
      <c r="C31" s="8"/>
      <c r="D31" s="48"/>
      <c r="E31" s="48"/>
      <c r="F31" s="347"/>
      <c r="G31" s="347"/>
    </row>
    <row r="32" spans="1:10" ht="15">
      <c r="C32" s="217"/>
      <c r="D32" s="48"/>
      <c r="E32" s="48"/>
    </row>
    <row r="33" spans="2:7" ht="15">
      <c r="B33" s="49"/>
      <c r="C33" s="308"/>
      <c r="D33" s="309"/>
      <c r="E33" s="309"/>
      <c r="F33" s="309"/>
      <c r="G33" s="309"/>
    </row>
    <row r="34" spans="2:7" ht="15">
      <c r="B34" s="49"/>
      <c r="C34" s="308"/>
      <c r="D34" s="309"/>
      <c r="E34" s="309"/>
      <c r="F34" s="309"/>
      <c r="G34" s="309"/>
    </row>
    <row r="35" spans="2:7">
      <c r="C35" s="48"/>
      <c r="D35" s="48"/>
      <c r="E35" s="48"/>
    </row>
  </sheetData>
  <mergeCells count="7">
    <mergeCell ref="F31:G31"/>
    <mergeCell ref="B3:F3"/>
    <mergeCell ref="B4:F4"/>
    <mergeCell ref="E2:F2"/>
    <mergeCell ref="G2:H2"/>
    <mergeCell ref="C5:C6"/>
    <mergeCell ref="E5:E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9"/>
  <sheetViews>
    <sheetView showGridLines="0" topLeftCell="B1" workbookViewId="0">
      <selection activeCell="D20" sqref="D20"/>
    </sheetView>
  </sheetViews>
  <sheetFormatPr baseColWidth="10" defaultRowHeight="15"/>
  <cols>
    <col min="2" max="2" width="35.28515625" customWidth="1"/>
    <col min="3" max="3" width="28.28515625" customWidth="1"/>
    <col min="4" max="4" width="20.42578125" customWidth="1"/>
    <col min="5" max="5" width="28.140625" customWidth="1"/>
  </cols>
  <sheetData>
    <row r="2" spans="2:9" ht="26.25">
      <c r="B2" s="357" t="s">
        <v>0</v>
      </c>
      <c r="C2" s="357"/>
      <c r="D2" s="357"/>
      <c r="E2" s="357"/>
      <c r="F2" s="1"/>
      <c r="G2" s="9"/>
      <c r="H2" s="9"/>
      <c r="I2" s="9"/>
    </row>
    <row r="3" spans="2:9" ht="15.75">
      <c r="B3" s="358" t="s">
        <v>17</v>
      </c>
      <c r="C3" s="358"/>
      <c r="D3" s="358"/>
      <c r="E3" s="358"/>
      <c r="F3" s="75"/>
      <c r="G3" s="75"/>
      <c r="H3" s="10"/>
      <c r="I3" s="10"/>
    </row>
    <row r="4" spans="2:9">
      <c r="B4" s="359" t="s">
        <v>354</v>
      </c>
      <c r="C4" s="359"/>
      <c r="D4" s="359"/>
      <c r="E4" s="359"/>
      <c r="F4" s="76"/>
      <c r="G4" s="76"/>
      <c r="H4" s="10"/>
      <c r="I4" s="10"/>
    </row>
    <row r="5" spans="2:9">
      <c r="B5" s="356"/>
      <c r="C5" s="356"/>
      <c r="D5" s="356"/>
      <c r="E5" s="356"/>
      <c r="F5" s="356"/>
      <c r="G5" s="356"/>
      <c r="H5" s="10"/>
      <c r="I5" s="10"/>
    </row>
    <row r="6" spans="2:9" ht="45">
      <c r="B6" s="84" t="s">
        <v>18</v>
      </c>
      <c r="C6" s="84" t="s">
        <v>19</v>
      </c>
      <c r="D6" s="85" t="s">
        <v>20</v>
      </c>
      <c r="E6" s="86" t="str">
        <f>+"TOTAL ACTIVO NETO AL 30 DE SETIEMBRE DE 2019"</f>
        <v>TOTAL ACTIVO NETO AL 30 DE SETIEMBRE DE 2019</v>
      </c>
      <c r="F6" s="10"/>
      <c r="G6" s="10"/>
      <c r="H6" s="10"/>
      <c r="I6" s="10"/>
    </row>
    <row r="7" spans="2:9">
      <c r="B7" s="77" t="s">
        <v>21</v>
      </c>
      <c r="C7" s="87">
        <v>3964522.8999999994</v>
      </c>
      <c r="D7" s="87">
        <v>151994.34</v>
      </c>
      <c r="E7" s="89">
        <f>+C7+D7</f>
        <v>4116517.2399999993</v>
      </c>
      <c r="F7" s="10"/>
      <c r="G7" s="10"/>
      <c r="H7" s="10"/>
      <c r="I7" s="10"/>
    </row>
    <row r="8" spans="2:9">
      <c r="B8" s="78"/>
      <c r="C8" s="90"/>
      <c r="D8" s="90"/>
      <c r="E8" s="91"/>
    </row>
    <row r="9" spans="2:9">
      <c r="B9" s="79" t="s">
        <v>22</v>
      </c>
      <c r="C9" s="88"/>
      <c r="D9" s="88"/>
      <c r="E9" s="91"/>
      <c r="F9" s="12"/>
      <c r="G9" s="12"/>
      <c r="H9" s="12"/>
      <c r="I9" s="12"/>
    </row>
    <row r="10" spans="2:9">
      <c r="B10" s="80" t="s">
        <v>14</v>
      </c>
      <c r="C10" s="92">
        <v>23910854.350000001</v>
      </c>
      <c r="D10" s="88"/>
      <c r="E10" s="92">
        <f t="shared" ref="E10:E13" si="0">+C10+D10</f>
        <v>23910854.350000001</v>
      </c>
      <c r="F10" s="12"/>
      <c r="G10" s="12"/>
      <c r="H10" s="12"/>
      <c r="I10" s="12"/>
    </row>
    <row r="11" spans="2:9">
      <c r="B11" s="81" t="s">
        <v>23</v>
      </c>
      <c r="C11" s="92">
        <v>14415411.465492383</v>
      </c>
      <c r="D11" s="88"/>
      <c r="E11" s="92">
        <f t="shared" si="0"/>
        <v>14415411.465492383</v>
      </c>
      <c r="F11" s="13"/>
      <c r="G11" s="14"/>
      <c r="H11" s="13"/>
      <c r="I11" s="15"/>
    </row>
    <row r="12" spans="2:9">
      <c r="B12" s="81" t="s">
        <v>315</v>
      </c>
      <c r="C12" s="92"/>
      <c r="D12" s="92">
        <v>43411.17</v>
      </c>
      <c r="E12" s="92">
        <f t="shared" si="0"/>
        <v>43411.17</v>
      </c>
      <c r="F12" s="13"/>
      <c r="G12" s="14"/>
      <c r="H12" s="13"/>
      <c r="I12" s="15"/>
    </row>
    <row r="13" spans="2:9">
      <c r="B13" s="81" t="s">
        <v>24</v>
      </c>
      <c r="C13" s="92"/>
      <c r="D13" s="92">
        <v>180101.78800639999</v>
      </c>
      <c r="E13" s="92">
        <f t="shared" si="0"/>
        <v>180101.78800639999</v>
      </c>
      <c r="F13" s="16"/>
      <c r="G13" s="93"/>
      <c r="H13" s="16"/>
      <c r="I13" s="16"/>
    </row>
    <row r="14" spans="2:9" ht="45">
      <c r="B14" s="83" t="s">
        <v>25</v>
      </c>
      <c r="C14" s="185">
        <f>+C7+C10-C11</f>
        <v>13459965.784507617</v>
      </c>
      <c r="D14" s="186">
        <f>+D7+D13+D12</f>
        <v>375507.29800639994</v>
      </c>
      <c r="E14" s="86" t="s">
        <v>355</v>
      </c>
      <c r="F14" s="18"/>
      <c r="G14" s="18"/>
      <c r="H14" s="18"/>
      <c r="I14" s="18"/>
    </row>
    <row r="15" spans="2:9" ht="15.75" thickBot="1">
      <c r="B15" s="18"/>
      <c r="C15" s="17"/>
      <c r="D15" s="17"/>
      <c r="E15" s="187">
        <f>+C14+D14</f>
        <v>13835473.082514018</v>
      </c>
      <c r="F15" s="18"/>
      <c r="G15" s="18"/>
      <c r="H15" s="18"/>
      <c r="I15" s="18"/>
    </row>
    <row r="16" spans="2:9" ht="15.75" thickTop="1">
      <c r="B16" s="18"/>
      <c r="C16" s="18"/>
      <c r="D16" s="17"/>
      <c r="E16" s="18"/>
      <c r="F16" s="18"/>
      <c r="G16" s="18"/>
      <c r="H16" s="18"/>
      <c r="I16" s="18"/>
    </row>
    <row r="17" spans="2:9">
      <c r="B17" s="18"/>
      <c r="C17" s="19"/>
      <c r="D17" s="17"/>
      <c r="E17" s="17"/>
      <c r="F17" s="18"/>
      <c r="G17" s="18"/>
      <c r="H17" s="18"/>
      <c r="I17" s="18"/>
    </row>
    <row r="18" spans="2:9">
      <c r="B18" s="2" t="s">
        <v>352</v>
      </c>
      <c r="C18" s="19"/>
      <c r="D18" s="17"/>
      <c r="E18" s="17"/>
      <c r="F18" s="18"/>
      <c r="G18" s="18"/>
      <c r="H18" s="18"/>
      <c r="I18" s="18"/>
    </row>
    <row r="19" spans="2:9">
      <c r="E19" s="11"/>
    </row>
  </sheetData>
  <mergeCells count="4">
    <mergeCell ref="B5:G5"/>
    <mergeCell ref="B2:E2"/>
    <mergeCell ref="B3:E3"/>
    <mergeCell ref="B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F24"/>
  <sheetViews>
    <sheetView showGridLines="0" topLeftCell="C1" workbookViewId="0">
      <selection activeCell="G15" sqref="G15"/>
    </sheetView>
  </sheetViews>
  <sheetFormatPr baseColWidth="10" defaultRowHeight="15"/>
  <cols>
    <col min="3" max="3" width="54.28515625" customWidth="1"/>
    <col min="4" max="4" width="27.28515625" customWidth="1"/>
    <col min="5" max="5" width="26.140625" customWidth="1"/>
  </cols>
  <sheetData>
    <row r="2" spans="3:6">
      <c r="C2" s="21"/>
      <c r="D2" s="22"/>
      <c r="E2" s="21"/>
      <c r="F2" s="21"/>
    </row>
    <row r="3" spans="3:6" ht="26.25">
      <c r="C3" s="360" t="s">
        <v>0</v>
      </c>
      <c r="D3" s="360"/>
      <c r="E3" s="360"/>
      <c r="F3" s="1"/>
    </row>
    <row r="4" spans="3:6" ht="20.25">
      <c r="C4" s="361" t="str">
        <f>+"ESTADOS DE INGRESOS Y EGRESOS AL  30 DE SETIEMBRE DE 2020"</f>
        <v>ESTADOS DE INGRESOS Y EGRESOS AL  30 DE SETIEMBRE DE 2020</v>
      </c>
      <c r="D4" s="361"/>
      <c r="E4" s="361"/>
    </row>
    <row r="5" spans="3:6">
      <c r="C5" s="100"/>
      <c r="D5" s="354">
        <f>+indice!P3</f>
        <v>2020</v>
      </c>
      <c r="E5" s="362">
        <f>+indice!P2</f>
        <v>2019</v>
      </c>
    </row>
    <row r="6" spans="3:6">
      <c r="C6" s="101"/>
      <c r="D6" s="355"/>
      <c r="E6" s="363"/>
    </row>
    <row r="7" spans="3:6">
      <c r="C7" s="102" t="s">
        <v>26</v>
      </c>
      <c r="D7" s="99"/>
      <c r="E7" s="103"/>
    </row>
    <row r="8" spans="3:6">
      <c r="C8" s="66"/>
      <c r="D8" s="104"/>
      <c r="E8" s="105"/>
    </row>
    <row r="9" spans="3:6">
      <c r="C9" s="66" t="s">
        <v>27</v>
      </c>
      <c r="D9" s="73"/>
      <c r="E9" s="107"/>
    </row>
    <row r="10" spans="3:6">
      <c r="C10" s="61" t="s">
        <v>28</v>
      </c>
      <c r="D10" s="216">
        <v>244820.32699</v>
      </c>
      <c r="E10" s="314">
        <v>89615.3</v>
      </c>
    </row>
    <row r="11" spans="3:6">
      <c r="C11" s="106" t="s">
        <v>29</v>
      </c>
      <c r="D11" s="216">
        <v>8100.74</v>
      </c>
      <c r="E11" s="315">
        <v>1454.04</v>
      </c>
    </row>
    <row r="12" spans="3:6">
      <c r="C12" s="102" t="s">
        <v>30</v>
      </c>
      <c r="D12" s="218">
        <f>SUM(D9:D11)</f>
        <v>252921.06698999999</v>
      </c>
      <c r="E12" s="221">
        <f>SUM(E9:E11)</f>
        <v>91069.34</v>
      </c>
    </row>
    <row r="13" spans="3:6">
      <c r="C13" s="66" t="s">
        <v>31</v>
      </c>
      <c r="D13" s="222"/>
      <c r="E13" s="316"/>
    </row>
    <row r="14" spans="3:6">
      <c r="C14" s="106" t="s">
        <v>32</v>
      </c>
      <c r="D14" s="216">
        <v>71558.077130000005</v>
      </c>
      <c r="E14" s="314">
        <v>22128.23</v>
      </c>
      <c r="F14" s="26"/>
    </row>
    <row r="15" spans="3:6">
      <c r="C15" s="208" t="s">
        <v>33</v>
      </c>
      <c r="D15" s="216"/>
      <c r="E15" s="317"/>
    </row>
    <row r="16" spans="3:6">
      <c r="C16" s="106" t="s">
        <v>353</v>
      </c>
      <c r="D16" s="216">
        <v>521.79999999999995</v>
      </c>
      <c r="E16" s="220">
        <v>246.87</v>
      </c>
    </row>
    <row r="17" spans="3:5">
      <c r="C17" s="61" t="s">
        <v>35</v>
      </c>
      <c r="D17" s="216">
        <v>739.40185359999998</v>
      </c>
      <c r="E17" s="305">
        <v>1253.3399999999999</v>
      </c>
    </row>
    <row r="18" spans="3:5">
      <c r="C18" s="108" t="s">
        <v>36</v>
      </c>
      <c r="D18" s="218">
        <f>SUM(D14:D17)</f>
        <v>72819.278983600001</v>
      </c>
      <c r="E18" s="221">
        <f>SUM(E14:E17)</f>
        <v>23628.44</v>
      </c>
    </row>
    <row r="19" spans="3:5" ht="15.75" thickBot="1">
      <c r="C19" s="109" t="s">
        <v>37</v>
      </c>
      <c r="D19" s="223">
        <f>+D12-D18</f>
        <v>180101.78800639999</v>
      </c>
      <c r="E19" s="224">
        <f>+E12-E18</f>
        <v>67440.899999999994</v>
      </c>
    </row>
    <row r="20" spans="3:5" ht="15.75" thickTop="1">
      <c r="C20" s="110"/>
      <c r="D20" s="111"/>
      <c r="E20" s="112"/>
    </row>
    <row r="21" spans="3:5">
      <c r="C21" s="101"/>
      <c r="D21" s="25"/>
      <c r="E21" s="113"/>
    </row>
    <row r="24" spans="3:5">
      <c r="C24" s="2" t="s">
        <v>352</v>
      </c>
    </row>
  </sheetData>
  <mergeCells count="4">
    <mergeCell ref="C3:E3"/>
    <mergeCell ref="C4:E4"/>
    <mergeCell ref="E5:E6"/>
    <mergeCell ref="D5: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workbookViewId="0">
      <selection activeCell="C20" activeCellId="1" sqref="C14 C20"/>
    </sheetView>
  </sheetViews>
  <sheetFormatPr baseColWidth="10" defaultColWidth="9.140625" defaultRowHeight="15"/>
  <cols>
    <col min="1" max="1" width="5.28515625" customWidth="1"/>
    <col min="2" max="2" width="54.28515625" customWidth="1"/>
    <col min="3" max="3" width="17" style="35" customWidth="1"/>
    <col min="4" max="4" width="22.140625" style="35" customWidth="1"/>
    <col min="5" max="5" width="8.85546875" customWidth="1"/>
    <col min="6" max="6" width="15.85546875" style="11" customWidth="1"/>
    <col min="7" max="7" width="18.28515625" style="11" bestFit="1" customWidth="1"/>
    <col min="8" max="8" width="10.140625" bestFit="1" customWidth="1"/>
  </cols>
  <sheetData>
    <row r="1" spans="1:9" s="27" customFormat="1" ht="14.25">
      <c r="A1" s="2"/>
      <c r="B1" s="21"/>
      <c r="C1" s="22"/>
      <c r="D1" s="21"/>
      <c r="E1" s="21"/>
      <c r="F1" s="31"/>
      <c r="G1" s="31"/>
    </row>
    <row r="2" spans="1:9" s="27" customFormat="1" ht="23.25">
      <c r="A2" s="2"/>
      <c r="B2" s="365" t="s">
        <v>0</v>
      </c>
      <c r="C2" s="365"/>
      <c r="D2" s="365"/>
      <c r="E2" s="1"/>
      <c r="F2" s="31"/>
      <c r="G2" s="31"/>
    </row>
    <row r="3" spans="1:9" s="27" customFormat="1">
      <c r="A3" s="2"/>
      <c r="B3" s="364" t="s">
        <v>38</v>
      </c>
      <c r="C3" s="364"/>
      <c r="D3" s="364"/>
      <c r="E3" s="23"/>
      <c r="F3" s="31"/>
      <c r="G3" s="31"/>
    </row>
    <row r="4" spans="1:9" ht="20.25">
      <c r="B4" s="361" t="str">
        <f>+"ESTADO DEL ACTIVO NETO AL 30  DE SETIEMBRE DE 2020"</f>
        <v>ESTADO DEL ACTIVO NETO AL 30  DE SETIEMBRE DE 2020</v>
      </c>
      <c r="C4" s="361"/>
      <c r="D4" s="361"/>
    </row>
    <row r="5" spans="1:9" ht="21.75" customHeight="1">
      <c r="B5" s="115"/>
      <c r="C5" s="114"/>
      <c r="D5" s="116"/>
    </row>
    <row r="6" spans="1:9">
      <c r="B6" s="117" t="s">
        <v>39</v>
      </c>
      <c r="C6" s="139">
        <f>+indice!P3</f>
        <v>2020</v>
      </c>
      <c r="D6" s="140">
        <f>+indice!P2</f>
        <v>2019</v>
      </c>
    </row>
    <row r="7" spans="1:9" ht="17.25" customHeight="1">
      <c r="B7" s="118" t="s">
        <v>40</v>
      </c>
      <c r="C7" s="119"/>
      <c r="D7" s="120"/>
    </row>
    <row r="8" spans="1:9" ht="15" customHeight="1">
      <c r="B8" s="118" t="s">
        <v>41</v>
      </c>
      <c r="C8" s="119"/>
      <c r="D8" s="120"/>
    </row>
    <row r="9" spans="1:9" ht="15" customHeight="1">
      <c r="B9" s="121" t="s">
        <v>42</v>
      </c>
      <c r="C9" s="300">
        <v>4000</v>
      </c>
      <c r="D9" s="312">
        <v>4000</v>
      </c>
      <c r="H9" s="11"/>
      <c r="I9" s="11"/>
    </row>
    <row r="10" spans="1:9" ht="14.25" customHeight="1">
      <c r="B10" s="122" t="s">
        <v>244</v>
      </c>
      <c r="C10" s="225">
        <v>345663.71902299917</v>
      </c>
      <c r="D10" s="312">
        <v>414661.32</v>
      </c>
      <c r="H10" s="11"/>
      <c r="I10" s="11"/>
    </row>
    <row r="11" spans="1:9" ht="14.25" customHeight="1">
      <c r="B11" s="121"/>
      <c r="C11" s="225"/>
      <c r="D11" s="303"/>
      <c r="H11" s="11"/>
      <c r="I11" s="11"/>
    </row>
    <row r="12" spans="1:9">
      <c r="B12" s="122"/>
      <c r="C12" s="227">
        <f>SUM(C9:C11)</f>
        <v>349663.71902299917</v>
      </c>
      <c r="D12" s="228">
        <f>SUM(D9:D11)</f>
        <v>418661.32</v>
      </c>
      <c r="H12" s="11"/>
      <c r="I12" s="11"/>
    </row>
    <row r="13" spans="1:9">
      <c r="B13" s="118" t="s">
        <v>43</v>
      </c>
      <c r="C13" s="225"/>
      <c r="D13" s="226"/>
      <c r="H13" s="11"/>
      <c r="I13" s="11"/>
    </row>
    <row r="14" spans="1:9">
      <c r="B14" s="118" t="s">
        <v>245</v>
      </c>
      <c r="C14" s="225">
        <v>1319112.5915724817</v>
      </c>
      <c r="D14" s="313">
        <v>3701427.79</v>
      </c>
      <c r="H14" s="11"/>
      <c r="I14" s="11"/>
    </row>
    <row r="15" spans="1:9">
      <c r="B15" s="118" t="s">
        <v>44</v>
      </c>
      <c r="C15" s="225">
        <v>0</v>
      </c>
      <c r="D15" s="303">
        <v>0</v>
      </c>
      <c r="H15" s="11"/>
      <c r="I15" s="11"/>
    </row>
    <row r="16" spans="1:9">
      <c r="B16" s="118"/>
      <c r="C16" s="227">
        <f>SUM(C14:C15)</f>
        <v>1319112.5915724817</v>
      </c>
      <c r="D16" s="228">
        <f>SUM(D14:D15)</f>
        <v>3701427.79</v>
      </c>
      <c r="H16" s="11"/>
      <c r="I16" s="11"/>
    </row>
    <row r="17" spans="2:9">
      <c r="B17" s="118"/>
      <c r="C17" s="227">
        <f>+C12+C16</f>
        <v>1668776.3105954807</v>
      </c>
      <c r="D17" s="228">
        <f>+D12+D16</f>
        <v>4120089.11</v>
      </c>
      <c r="H17" s="11"/>
      <c r="I17" s="11"/>
    </row>
    <row r="18" spans="2:9">
      <c r="B18" s="118" t="s">
        <v>45</v>
      </c>
      <c r="C18" s="229"/>
      <c r="D18" s="230"/>
      <c r="H18" s="11"/>
      <c r="I18" s="11"/>
    </row>
    <row r="19" spans="2:9">
      <c r="B19" s="118" t="s">
        <v>43</v>
      </c>
      <c r="C19" s="229"/>
      <c r="D19" s="230"/>
      <c r="H19" s="11"/>
      <c r="I19" s="11"/>
    </row>
    <row r="20" spans="2:9">
      <c r="B20" s="118" t="s">
        <v>245</v>
      </c>
      <c r="C20" s="231">
        <v>12182062.597879998</v>
      </c>
      <c r="D20" s="321">
        <v>0</v>
      </c>
      <c r="H20" s="11"/>
      <c r="I20" s="11"/>
    </row>
    <row r="21" spans="2:9">
      <c r="B21" s="118" t="s">
        <v>44</v>
      </c>
      <c r="C21" s="232">
        <v>0</v>
      </c>
      <c r="D21" s="233">
        <v>0</v>
      </c>
      <c r="H21" s="11"/>
      <c r="I21" s="11"/>
    </row>
    <row r="22" spans="2:9">
      <c r="B22" s="118"/>
      <c r="C22" s="234">
        <f>SUM(C20:C21)</f>
        <v>12182062.597879998</v>
      </c>
      <c r="D22" s="235">
        <f>SUM(D20:D21)</f>
        <v>0</v>
      </c>
      <c r="H22" s="11"/>
      <c r="I22" s="11"/>
    </row>
    <row r="23" spans="2:9" ht="15.75" thickBot="1">
      <c r="B23" s="118" t="s">
        <v>46</v>
      </c>
      <c r="C23" s="236">
        <f>+C17+C22</f>
        <v>13850838.908475479</v>
      </c>
      <c r="D23" s="237">
        <f>+D17+D22</f>
        <v>4120089.11</v>
      </c>
      <c r="H23" s="11"/>
      <c r="I23" s="11"/>
    </row>
    <row r="24" spans="2:9" ht="15.75" thickTop="1">
      <c r="B24" s="123" t="s">
        <v>47</v>
      </c>
      <c r="C24" s="238"/>
      <c r="D24" s="239"/>
      <c r="H24" s="11"/>
      <c r="I24" s="11"/>
    </row>
    <row r="25" spans="2:9">
      <c r="B25" s="118" t="s">
        <v>48</v>
      </c>
      <c r="C25" s="225"/>
      <c r="D25" s="226"/>
      <c r="H25" s="11"/>
      <c r="I25" s="11"/>
    </row>
    <row r="26" spans="2:9">
      <c r="B26" s="118" t="s">
        <v>49</v>
      </c>
      <c r="C26" s="225"/>
      <c r="D26" s="226"/>
      <c r="H26" s="11"/>
      <c r="I26" s="11"/>
    </row>
    <row r="27" spans="2:9">
      <c r="B27" s="122" t="s">
        <v>50</v>
      </c>
      <c r="C27" s="231">
        <v>15365.82712968464</v>
      </c>
      <c r="D27" s="313">
        <v>3571.87</v>
      </c>
      <c r="H27" s="11"/>
      <c r="I27" s="11"/>
    </row>
    <row r="28" spans="2:9">
      <c r="B28" s="121" t="s">
        <v>51</v>
      </c>
      <c r="C28" s="225">
        <v>0</v>
      </c>
      <c r="D28" s="226">
        <v>0</v>
      </c>
      <c r="H28" s="11"/>
      <c r="I28" s="11"/>
    </row>
    <row r="29" spans="2:9" ht="15.75" customHeight="1">
      <c r="B29" s="118" t="s">
        <v>52</v>
      </c>
      <c r="C29" s="227">
        <f>SUM(C27:C28)</f>
        <v>15365.82712968464</v>
      </c>
      <c r="D29" s="228">
        <f>SUM(D27:D28)</f>
        <v>3571.87</v>
      </c>
      <c r="H29" s="11"/>
      <c r="I29" s="36"/>
    </row>
    <row r="30" spans="2:9">
      <c r="B30" s="118" t="s">
        <v>53</v>
      </c>
      <c r="C30" s="240">
        <f>+C23-C29</f>
        <v>13835473.081345795</v>
      </c>
      <c r="D30" s="241">
        <f>+D23-D29</f>
        <v>4116517.2399999998</v>
      </c>
    </row>
    <row r="31" spans="2:9">
      <c r="B31" s="118" t="s">
        <v>54</v>
      </c>
      <c r="C31" s="301">
        <v>125342.589224</v>
      </c>
      <c r="D31" s="304">
        <v>38571.598768999997</v>
      </c>
      <c r="G31" s="36"/>
    </row>
    <row r="32" spans="2:9" ht="15.75" thickBot="1">
      <c r="B32" s="118" t="s">
        <v>55</v>
      </c>
      <c r="C32" s="265">
        <f>+C30/C31</f>
        <v>110.38126120580127</v>
      </c>
      <c r="D32" s="266">
        <f>+D30/D31</f>
        <v>106.72405011400372</v>
      </c>
      <c r="G32" s="36"/>
    </row>
    <row r="33" spans="2:6" ht="15.75" thickTop="1">
      <c r="B33" s="123"/>
      <c r="C33" s="242"/>
      <c r="D33" s="243"/>
      <c r="E33" s="37"/>
    </row>
    <row r="34" spans="2:6">
      <c r="C34" s="37"/>
      <c r="D34" s="37"/>
      <c r="E34" s="37"/>
    </row>
    <row r="35" spans="2:6">
      <c r="B35" s="2" t="s">
        <v>352</v>
      </c>
      <c r="C35" s="37"/>
      <c r="D35" s="37"/>
      <c r="E35" s="37"/>
      <c r="F35" s="37"/>
    </row>
    <row r="36" spans="2:6">
      <c r="B36" s="20"/>
      <c r="C36" s="37"/>
      <c r="D36" s="37"/>
      <c r="E36" s="37"/>
      <c r="F36" s="37"/>
    </row>
    <row r="37" spans="2:6">
      <c r="B37" s="9"/>
      <c r="C37" s="37"/>
      <c r="D37" s="37"/>
      <c r="E37" s="37"/>
    </row>
    <row r="38" spans="2:6">
      <c r="B38" s="20"/>
      <c r="C38" s="37"/>
      <c r="D38" s="37"/>
      <c r="E38" s="37"/>
    </row>
    <row r="39" spans="2:6">
      <c r="C39" s="37"/>
      <c r="D39" s="37"/>
      <c r="E39" s="37"/>
    </row>
    <row r="40" spans="2:6">
      <c r="C40" s="37"/>
      <c r="D40" s="37"/>
      <c r="E40" s="37"/>
    </row>
    <row r="41" spans="2:6">
      <c r="C41" s="37"/>
      <c r="D41" s="37"/>
      <c r="E41" s="37"/>
    </row>
    <row r="42" spans="2:6">
      <c r="C42" s="37"/>
      <c r="D42" s="37"/>
      <c r="E42" s="37"/>
    </row>
    <row r="43" spans="2:6">
      <c r="C43" s="37"/>
      <c r="D43" s="37"/>
      <c r="E43" s="37"/>
    </row>
    <row r="44" spans="2:6">
      <c r="C44" s="37"/>
      <c r="D44" s="37"/>
      <c r="E44" s="37"/>
    </row>
    <row r="45" spans="2:6">
      <c r="C45" s="37"/>
      <c r="D45" s="37"/>
      <c r="E45" s="37"/>
    </row>
    <row r="46" spans="2:6">
      <c r="C46" s="37"/>
      <c r="D46" s="37"/>
      <c r="E46" s="37"/>
    </row>
    <row r="47" spans="2:6">
      <c r="C47" s="37"/>
      <c r="D47" s="37"/>
      <c r="E47" s="37"/>
    </row>
    <row r="48" spans="2:6">
      <c r="C48" s="37"/>
      <c r="D48" s="37"/>
      <c r="E48" s="37"/>
    </row>
    <row r="49" spans="3:5">
      <c r="C49" s="37"/>
      <c r="D49" s="37"/>
      <c r="E49" s="37"/>
    </row>
    <row r="50" spans="3:5">
      <c r="C50" s="37"/>
      <c r="D50" s="37"/>
      <c r="E50" s="37"/>
    </row>
    <row r="51" spans="3:5" ht="21" customHeight="1"/>
  </sheetData>
  <mergeCells count="3">
    <mergeCell ref="B3:D3"/>
    <mergeCell ref="B2:D2"/>
    <mergeCell ref="B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3"/>
  <sheetViews>
    <sheetView showGridLines="0" workbookViewId="0">
      <selection activeCell="G12" sqref="G12"/>
    </sheetView>
  </sheetViews>
  <sheetFormatPr baseColWidth="10" defaultColWidth="9.140625" defaultRowHeight="15"/>
  <cols>
    <col min="1" max="1" width="11.42578125" customWidth="1"/>
    <col min="2" max="2" width="62.42578125" customWidth="1"/>
    <col min="3" max="3" width="17.5703125" style="35" customWidth="1"/>
    <col min="4" max="4" width="17.85546875" style="35" customWidth="1"/>
    <col min="5" max="5" width="8.85546875" customWidth="1"/>
    <col min="6" max="6" width="13" style="11" bestFit="1" customWidth="1"/>
    <col min="7" max="7" width="17.85546875" style="11" bestFit="1" customWidth="1"/>
    <col min="8" max="8" width="16.85546875" bestFit="1" customWidth="1"/>
  </cols>
  <sheetData>
    <row r="1" spans="1:8" s="27" customFormat="1" ht="14.25">
      <c r="A1" s="2"/>
      <c r="B1" s="21"/>
      <c r="C1" s="22"/>
      <c r="D1" s="21"/>
      <c r="E1" s="21"/>
      <c r="F1" s="31"/>
      <c r="G1" s="31"/>
    </row>
    <row r="2" spans="1:8" s="27" customFormat="1" ht="26.25" customHeight="1">
      <c r="A2" s="2"/>
      <c r="B2" s="365" t="s">
        <v>0</v>
      </c>
      <c r="C2" s="365"/>
      <c r="D2" s="365"/>
      <c r="E2" s="51"/>
      <c r="F2" s="31"/>
      <c r="G2" s="31"/>
    </row>
    <row r="3" spans="1:8" s="27" customFormat="1">
      <c r="A3" s="2"/>
      <c r="B3" s="369" t="s">
        <v>56</v>
      </c>
      <c r="C3" s="369"/>
      <c r="D3" s="369"/>
      <c r="E3" s="52"/>
      <c r="F3" s="31"/>
      <c r="G3" s="31"/>
    </row>
    <row r="4" spans="1:8" ht="21.75" customHeight="1">
      <c r="B4" s="361" t="str">
        <f>+"ESTADO DEL ACTIVO NETO AL 30  DE SETIEMBRE DE 2020"</f>
        <v>ESTADO DEL ACTIVO NETO AL 30  DE SETIEMBRE DE 2020</v>
      </c>
      <c r="C4" s="361"/>
      <c r="D4" s="361"/>
      <c r="E4" s="11"/>
    </row>
    <row r="5" spans="1:8" ht="21.75" customHeight="1">
      <c r="B5" s="126"/>
      <c r="C5" s="352">
        <f>+indice!P3</f>
        <v>2020</v>
      </c>
      <c r="D5" s="367">
        <f>+indice!P2</f>
        <v>2019</v>
      </c>
      <c r="E5" s="11"/>
    </row>
    <row r="6" spans="1:8">
      <c r="B6" s="127" t="s">
        <v>39</v>
      </c>
      <c r="C6" s="366"/>
      <c r="D6" s="368"/>
    </row>
    <row r="7" spans="1:8" ht="17.25" customHeight="1">
      <c r="B7" s="66" t="s">
        <v>40</v>
      </c>
      <c r="C7" s="128"/>
      <c r="D7" s="129"/>
    </row>
    <row r="8" spans="1:8" ht="15" customHeight="1">
      <c r="B8" s="66" t="s">
        <v>41</v>
      </c>
      <c r="C8" s="128"/>
      <c r="D8" s="129"/>
    </row>
    <row r="9" spans="1:8" ht="15" customHeight="1">
      <c r="B9" s="61" t="s">
        <v>42</v>
      </c>
      <c r="C9" s="251">
        <f>+'4'!C9*6979.36</f>
        <v>27917440</v>
      </c>
      <c r="D9" s="252">
        <v>25538840</v>
      </c>
      <c r="H9" s="11"/>
    </row>
    <row r="10" spans="1:8" ht="14.25" customHeight="1">
      <c r="B10" s="130" t="s">
        <v>244</v>
      </c>
      <c r="C10" s="251">
        <f>+'4'!C10*6979.36</f>
        <v>2412511534.0003595</v>
      </c>
      <c r="D10" s="252">
        <v>2647492276.4172001</v>
      </c>
    </row>
    <row r="11" spans="1:8" ht="14.25" customHeight="1">
      <c r="B11" s="61"/>
      <c r="C11" s="251"/>
      <c r="D11" s="252"/>
      <c r="F11"/>
      <c r="G11"/>
    </row>
    <row r="12" spans="1:8">
      <c r="B12" s="130"/>
      <c r="C12" s="253">
        <f>SUM(C9:C11)</f>
        <v>2440428974.0003595</v>
      </c>
      <c r="D12" s="254">
        <f>SUM(D9:D11)</f>
        <v>2673031116.4172001</v>
      </c>
      <c r="F12"/>
      <c r="G12"/>
    </row>
    <row r="13" spans="1:8">
      <c r="B13" s="66" t="s">
        <v>43</v>
      </c>
      <c r="C13" s="251"/>
      <c r="D13" s="252"/>
      <c r="F13"/>
      <c r="G13"/>
    </row>
    <row r="14" spans="1:8">
      <c r="B14" s="66" t="s">
        <v>245</v>
      </c>
      <c r="C14" s="251">
        <f>+'4'!C14*6979.36</f>
        <v>9206561657.1173153</v>
      </c>
      <c r="D14" s="252">
        <v>23632543025.0909</v>
      </c>
      <c r="F14" s="124"/>
      <c r="G14" s="195"/>
      <c r="H14" s="193"/>
    </row>
    <row r="15" spans="1:8">
      <c r="B15" s="66" t="s">
        <v>44</v>
      </c>
      <c r="C15" s="251">
        <v>0</v>
      </c>
      <c r="D15" s="252">
        <v>0</v>
      </c>
      <c r="F15"/>
      <c r="G15"/>
    </row>
    <row r="16" spans="1:8">
      <c r="B16" s="66"/>
      <c r="C16" s="253">
        <f>SUM(C14:C15)</f>
        <v>9206561657.1173153</v>
      </c>
      <c r="D16" s="254">
        <f>SUM(D14:D15)</f>
        <v>23632543025.0909</v>
      </c>
      <c r="F16"/>
      <c r="G16"/>
    </row>
    <row r="17" spans="2:8">
      <c r="B17" s="66" t="s">
        <v>57</v>
      </c>
      <c r="C17" s="253">
        <f>+C12+C16</f>
        <v>11646990631.117676</v>
      </c>
      <c r="D17" s="254">
        <f>+D12+D16</f>
        <v>26305574141.508102</v>
      </c>
      <c r="F17"/>
      <c r="G17"/>
    </row>
    <row r="18" spans="2:8">
      <c r="B18" s="66"/>
      <c r="C18" s="255"/>
      <c r="D18" s="256"/>
      <c r="F18"/>
      <c r="G18"/>
    </row>
    <row r="19" spans="2:8">
      <c r="B19" s="66" t="s">
        <v>45</v>
      </c>
      <c r="C19" s="255"/>
      <c r="D19" s="256"/>
      <c r="F19"/>
      <c r="G19"/>
    </row>
    <row r="20" spans="2:8">
      <c r="B20" s="66" t="s">
        <v>43</v>
      </c>
      <c r="C20" s="255"/>
      <c r="D20" s="256"/>
      <c r="F20"/>
      <c r="G20"/>
      <c r="H20" s="193"/>
    </row>
    <row r="21" spans="2:8">
      <c r="B21" s="66" t="s">
        <v>245</v>
      </c>
      <c r="C21" s="251">
        <f>+'4'!C20*6979.36</f>
        <v>85023000413.13974</v>
      </c>
      <c r="D21" s="257">
        <v>22805354.107699998</v>
      </c>
      <c r="F21" s="194"/>
      <c r="G21" s="195"/>
    </row>
    <row r="22" spans="2:8">
      <c r="B22" s="66" t="s">
        <v>44</v>
      </c>
      <c r="C22" s="258">
        <v>0</v>
      </c>
      <c r="D22" s="257">
        <v>0</v>
      </c>
      <c r="F22" s="193"/>
      <c r="G22"/>
    </row>
    <row r="23" spans="2:8">
      <c r="B23" s="66" t="s">
        <v>58</v>
      </c>
      <c r="C23" s="253">
        <f>SUM(C21:C22)</f>
        <v>85023000413.13974</v>
      </c>
      <c r="D23" s="254">
        <f>SUM(D21:D22)</f>
        <v>22805354.107699998</v>
      </c>
      <c r="F23"/>
      <c r="G23"/>
    </row>
    <row r="24" spans="2:8">
      <c r="B24" s="66"/>
      <c r="C24" s="255"/>
      <c r="D24" s="256"/>
    </row>
    <row r="25" spans="2:8" ht="15.75" thickBot="1">
      <c r="B25" s="66" t="s">
        <v>46</v>
      </c>
      <c r="C25" s="259">
        <f>+C17+C23</f>
        <v>96669991044.257416</v>
      </c>
      <c r="D25" s="260">
        <f>+D17+D23</f>
        <v>26328379495.615803</v>
      </c>
    </row>
    <row r="26" spans="2:8" ht="27.75" customHeight="1" thickTop="1">
      <c r="B26" s="127" t="s">
        <v>47</v>
      </c>
      <c r="C26" s="261"/>
      <c r="D26" s="262"/>
    </row>
    <row r="27" spans="2:8">
      <c r="B27" s="66" t="s">
        <v>48</v>
      </c>
      <c r="C27" s="251"/>
      <c r="D27" s="252"/>
    </row>
    <row r="28" spans="2:8">
      <c r="B28" s="66" t="s">
        <v>49</v>
      </c>
      <c r="C28" s="251"/>
      <c r="D28" s="252"/>
    </row>
    <row r="29" spans="2:8">
      <c r="B29" s="130" t="s">
        <v>50</v>
      </c>
      <c r="C29" s="251">
        <f>+'4'!C27*6979.36</f>
        <v>107243639.23583578</v>
      </c>
      <c r="D29" s="252">
        <v>22805354.107699998</v>
      </c>
    </row>
    <row r="30" spans="2:8">
      <c r="B30" s="61" t="s">
        <v>51</v>
      </c>
      <c r="C30" s="251">
        <v>0</v>
      </c>
      <c r="D30" s="252">
        <v>0</v>
      </c>
    </row>
    <row r="31" spans="2:8" ht="15.75" customHeight="1">
      <c r="B31" s="66" t="s">
        <v>52</v>
      </c>
      <c r="C31" s="253">
        <f>SUM(C29:C30)</f>
        <v>107243639.23583578</v>
      </c>
      <c r="D31" s="254">
        <f>SUM(D29:D30)</f>
        <v>22805354.107699998</v>
      </c>
    </row>
    <row r="32" spans="2:8">
      <c r="B32" s="66" t="s">
        <v>53</v>
      </c>
      <c r="C32" s="261">
        <f>+C25-C31</f>
        <v>96562747405.021576</v>
      </c>
      <c r="D32" s="254">
        <f>+D25-D31</f>
        <v>26305574141.508102</v>
      </c>
    </row>
    <row r="33" spans="2:4">
      <c r="B33" s="66" t="s">
        <v>54</v>
      </c>
      <c r="C33" s="231">
        <v>125342.589224</v>
      </c>
      <c r="D33" s="318">
        <v>38571.598768999997</v>
      </c>
    </row>
    <row r="34" spans="2:4" ht="15.75" thickBot="1">
      <c r="B34" s="66" t="s">
        <v>55</v>
      </c>
      <c r="C34" s="263">
        <f>+C32/C33</f>
        <v>770390.55920932104</v>
      </c>
      <c r="D34" s="264">
        <f>+D32/D33</f>
        <v>681993.35731579526</v>
      </c>
    </row>
    <row r="35" spans="2:4" ht="15.75" thickTop="1">
      <c r="B35" s="123"/>
      <c r="C35" s="28"/>
      <c r="D35" s="131"/>
    </row>
    <row r="36" spans="2:4">
      <c r="C36" s="11"/>
      <c r="D36" s="11"/>
    </row>
    <row r="37" spans="2:4">
      <c r="B37" s="2" t="s">
        <v>352</v>
      </c>
      <c r="C37" s="11"/>
      <c r="D37" s="11"/>
    </row>
    <row r="38" spans="2:4">
      <c r="B38" s="20"/>
      <c r="C38" s="11"/>
      <c r="D38" s="11"/>
    </row>
    <row r="39" spans="2:4">
      <c r="B39" s="9"/>
      <c r="C39" s="11"/>
      <c r="D39" s="11"/>
    </row>
    <row r="40" spans="2:4">
      <c r="B40" s="20"/>
      <c r="C40" s="11"/>
      <c r="D40" s="11"/>
    </row>
    <row r="41" spans="2:4">
      <c r="C41" s="11"/>
      <c r="D41" s="11"/>
    </row>
    <row r="42" spans="2:4">
      <c r="C42" s="11"/>
      <c r="D42" s="11"/>
    </row>
    <row r="43" spans="2:4">
      <c r="C43" s="11"/>
      <c r="D43" s="11"/>
    </row>
    <row r="44" spans="2:4">
      <c r="C44" s="11"/>
      <c r="D44" s="11"/>
    </row>
    <row r="45" spans="2:4">
      <c r="C45" s="11"/>
      <c r="D45" s="11"/>
    </row>
    <row r="46" spans="2:4">
      <c r="C46" s="11"/>
      <c r="D46" s="11"/>
    </row>
    <row r="47" spans="2:4">
      <c r="C47" s="11"/>
      <c r="D47" s="11"/>
    </row>
    <row r="48" spans="2:4">
      <c r="C48" s="11"/>
      <c r="D48" s="11"/>
    </row>
    <row r="49" spans="3:4">
      <c r="C49" s="11"/>
      <c r="D49" s="11"/>
    </row>
    <row r="50" spans="3:4">
      <c r="C50" s="11"/>
      <c r="D50" s="11"/>
    </row>
    <row r="51" spans="3:4">
      <c r="C51" s="11"/>
      <c r="D51" s="11"/>
    </row>
    <row r="53" spans="3:4" ht="21" customHeight="1"/>
  </sheetData>
  <mergeCells count="5">
    <mergeCell ref="B2:D2"/>
    <mergeCell ref="B4:D4"/>
    <mergeCell ref="C5:C6"/>
    <mergeCell ref="D5:D6"/>
    <mergeCell ref="B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4"/>
  <sheetViews>
    <sheetView showGridLines="0" workbookViewId="0">
      <selection activeCell="D26" sqref="D26"/>
    </sheetView>
  </sheetViews>
  <sheetFormatPr baseColWidth="10" defaultColWidth="9.140625" defaultRowHeight="15"/>
  <cols>
    <col min="1" max="1" width="11.42578125" customWidth="1"/>
    <col min="2" max="2" width="58.42578125" customWidth="1"/>
    <col min="3" max="3" width="17.85546875" customWidth="1"/>
    <col min="4" max="4" width="17.140625" customWidth="1"/>
    <col min="6" max="6" width="13.7109375" bestFit="1" customWidth="1"/>
  </cols>
  <sheetData>
    <row r="1" spans="2:7">
      <c r="B1" s="21"/>
      <c r="C1" s="22"/>
      <c r="D1" s="21"/>
      <c r="E1" s="21"/>
    </row>
    <row r="2" spans="2:7" ht="23.25">
      <c r="B2" s="372" t="s">
        <v>0</v>
      </c>
      <c r="C2" s="372"/>
      <c r="D2" s="372"/>
      <c r="E2" s="1"/>
    </row>
    <row r="3" spans="2:7">
      <c r="B3" s="371" t="s">
        <v>59</v>
      </c>
      <c r="C3" s="371"/>
      <c r="D3" s="371"/>
      <c r="E3" s="23"/>
    </row>
    <row r="4" spans="2:7" ht="18">
      <c r="B4" s="370" t="str">
        <f>+"ESTADOS DE INGRESOS Y EGRESOS AL  30 DE SETIEMBRE DE 2020"</f>
        <v>ESTADOS DE INGRESOS Y EGRESOS AL  30 DE SETIEMBRE DE 2020</v>
      </c>
      <c r="C4" s="370"/>
      <c r="D4" s="370"/>
    </row>
    <row r="5" spans="2:7">
      <c r="B5" s="100"/>
      <c r="C5" s="352">
        <f>+indice!P3</f>
        <v>2020</v>
      </c>
      <c r="D5" s="367">
        <f>+indice!P2</f>
        <v>2019</v>
      </c>
    </row>
    <row r="6" spans="2:7">
      <c r="B6" s="101"/>
      <c r="C6" s="366"/>
      <c r="D6" s="368"/>
      <c r="F6" s="11"/>
      <c r="G6" s="11"/>
    </row>
    <row r="7" spans="2:7">
      <c r="B7" s="102" t="s">
        <v>26</v>
      </c>
      <c r="C7" s="132"/>
      <c r="D7" s="133"/>
      <c r="F7" s="11"/>
    </row>
    <row r="8" spans="2:7">
      <c r="B8" s="122"/>
      <c r="C8" s="111"/>
      <c r="D8" s="112"/>
      <c r="F8" s="11"/>
    </row>
    <row r="9" spans="2:7">
      <c r="B9" s="66"/>
      <c r="C9" s="136"/>
      <c r="D9" s="137"/>
      <c r="F9" s="11"/>
    </row>
    <row r="10" spans="2:7">
      <c r="B10" s="61" t="s">
        <v>27</v>
      </c>
      <c r="C10" s="136"/>
      <c r="D10" s="137"/>
    </row>
    <row r="11" spans="2:7">
      <c r="B11" s="61" t="s">
        <v>28</v>
      </c>
      <c r="C11" s="244">
        <f>+'3'!D10*6979.36</f>
        <v>1708689197.3809264</v>
      </c>
      <c r="D11" s="319">
        <v>572167702.06299996</v>
      </c>
    </row>
    <row r="12" spans="2:7">
      <c r="B12" s="106" t="s">
        <v>29</v>
      </c>
      <c r="C12" s="244">
        <f>+'3'!D11*6979.36</f>
        <v>56537980.726399995</v>
      </c>
      <c r="D12" s="245">
        <v>9283623.7283999994</v>
      </c>
    </row>
    <row r="13" spans="2:7">
      <c r="B13" s="102" t="s">
        <v>30</v>
      </c>
      <c r="C13" s="246">
        <f>SUM(C10:C12)</f>
        <v>1765227178.1073263</v>
      </c>
      <c r="D13" s="247">
        <f>SUM(D10:D12)</f>
        <v>581451325.79139996</v>
      </c>
    </row>
    <row r="14" spans="2:7">
      <c r="B14" s="66" t="s">
        <v>31</v>
      </c>
      <c r="C14" s="244"/>
      <c r="D14" s="245"/>
    </row>
    <row r="15" spans="2:7">
      <c r="B15" s="106" t="s">
        <v>32</v>
      </c>
      <c r="C15" s="244">
        <f>+'3'!D14*6979.36</f>
        <v>499429581.19803679</v>
      </c>
      <c r="D15" s="245">
        <v>141282331.3633</v>
      </c>
      <c r="E15" s="26"/>
    </row>
    <row r="16" spans="2:7" hidden="1">
      <c r="B16" s="138" t="s">
        <v>33</v>
      </c>
      <c r="C16" s="244"/>
      <c r="D16" s="245"/>
    </row>
    <row r="17" spans="2:8">
      <c r="B17" s="106" t="s">
        <v>34</v>
      </c>
      <c r="C17" s="244">
        <f>+'3'!D16*6979.36</f>
        <v>3641830.0479999995</v>
      </c>
      <c r="D17" s="245">
        <v>1576193.3577000001</v>
      </c>
    </row>
    <row r="18" spans="2:8">
      <c r="B18" s="61" t="s">
        <v>35</v>
      </c>
      <c r="C18" s="248">
        <f>+'3'!D17*6979.36</f>
        <v>5160551.7209416954</v>
      </c>
      <c r="D18" s="245">
        <v>8002212.4313999992</v>
      </c>
      <c r="F18" s="31"/>
    </row>
    <row r="19" spans="2:8">
      <c r="B19" s="108" t="s">
        <v>36</v>
      </c>
      <c r="C19" s="246">
        <f>SUM(C15:C18)</f>
        <v>508231962.96697849</v>
      </c>
      <c r="D19" s="247">
        <f>SUM(D15:D18)</f>
        <v>150860737.15239999</v>
      </c>
    </row>
    <row r="20" spans="2:8" ht="15.75" thickBot="1">
      <c r="B20" s="109" t="s">
        <v>37</v>
      </c>
      <c r="C20" s="249">
        <f>+C13-C19</f>
        <v>1256995215.1403477</v>
      </c>
      <c r="D20" s="250">
        <f>+D13-D19</f>
        <v>430590588.63899994</v>
      </c>
    </row>
    <row r="21" spans="2:8" ht="15.75" thickTop="1">
      <c r="B21" s="134"/>
      <c r="C21" s="29"/>
      <c r="D21" s="135"/>
    </row>
    <row r="22" spans="2:8">
      <c r="B22" s="30"/>
      <c r="C22" s="26"/>
      <c r="D22" s="26"/>
    </row>
    <row r="23" spans="2:8">
      <c r="B23" s="32"/>
      <c r="C23" s="33"/>
      <c r="D23" s="33"/>
      <c r="H23" s="26"/>
    </row>
    <row r="24" spans="2:8">
      <c r="B24" s="2" t="s">
        <v>352</v>
      </c>
      <c r="C24" s="26"/>
      <c r="D24" s="26"/>
    </row>
    <row r="25" spans="2:8">
      <c r="B25" s="20"/>
      <c r="C25" s="26"/>
      <c r="D25" s="26"/>
      <c r="H25" s="26"/>
    </row>
    <row r="26" spans="2:8">
      <c r="B26" s="9"/>
      <c r="C26" s="26"/>
      <c r="D26" s="26"/>
    </row>
    <row r="27" spans="2:8">
      <c r="B27" s="20"/>
      <c r="C27" s="26"/>
      <c r="D27" s="26"/>
    </row>
    <row r="28" spans="2:8">
      <c r="B28" s="9"/>
      <c r="C28" s="33"/>
      <c r="D28" s="33"/>
    </row>
    <row r="29" spans="2:8">
      <c r="B29" s="9"/>
      <c r="C29" s="26"/>
      <c r="D29" s="26"/>
    </row>
    <row r="30" spans="2:8">
      <c r="B30" s="27"/>
      <c r="C30" s="26"/>
      <c r="D30" s="26"/>
    </row>
    <row r="31" spans="2:8">
      <c r="B31" s="9"/>
      <c r="C31" s="26"/>
      <c r="D31" s="26"/>
    </row>
    <row r="32" spans="2:8">
      <c r="B32" s="27"/>
      <c r="C32" s="26"/>
      <c r="D32" s="26"/>
    </row>
    <row r="33" spans="2:4">
      <c r="B33" s="9"/>
      <c r="C33" s="33"/>
      <c r="D33" s="33"/>
    </row>
    <row r="34" spans="2:4">
      <c r="B34" s="27"/>
      <c r="C34" s="26"/>
      <c r="D34" s="26"/>
    </row>
    <row r="35" spans="2:4">
      <c r="B35" s="9"/>
      <c r="C35" s="26"/>
      <c r="D35" s="26"/>
    </row>
    <row r="36" spans="2:4">
      <c r="B36" s="9"/>
      <c r="C36" s="26"/>
      <c r="D36" s="26"/>
    </row>
    <row r="37" spans="2:4">
      <c r="B37" s="9"/>
      <c r="C37" s="26"/>
      <c r="D37" s="26"/>
    </row>
    <row r="38" spans="2:4">
      <c r="B38" s="9"/>
      <c r="C38" s="33"/>
      <c r="D38" s="33"/>
    </row>
    <row r="40" spans="2:4">
      <c r="C40" s="26"/>
      <c r="D40" s="26"/>
    </row>
    <row r="42" spans="2:4">
      <c r="C42" s="26"/>
    </row>
    <row r="43" spans="2:4">
      <c r="C43" s="26"/>
    </row>
    <row r="44" spans="2:4">
      <c r="C44" s="26"/>
    </row>
  </sheetData>
  <mergeCells count="5">
    <mergeCell ref="B4:D4"/>
    <mergeCell ref="B3:D3"/>
    <mergeCell ref="B2:D2"/>
    <mergeCell ref="C5:C6"/>
    <mergeCell ref="D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4"/>
  <sheetViews>
    <sheetView showGridLines="0" workbookViewId="0">
      <selection activeCell="H15" sqref="H15"/>
    </sheetView>
  </sheetViews>
  <sheetFormatPr baseColWidth="10" defaultColWidth="9.140625" defaultRowHeight="15"/>
  <cols>
    <col min="1" max="1" width="5.7109375" customWidth="1"/>
    <col min="2" max="2" width="38.42578125" customWidth="1"/>
    <col min="3" max="3" width="22.85546875" customWidth="1"/>
    <col min="4" max="4" width="19.140625" customWidth="1"/>
    <col min="5" max="5" width="21.140625" customWidth="1"/>
    <col min="6" max="6" width="11.5703125" customWidth="1"/>
    <col min="7" max="7" width="11.7109375" customWidth="1"/>
    <col min="8" max="8" width="17.42578125" customWidth="1"/>
    <col min="9" max="11" width="12.42578125" customWidth="1"/>
  </cols>
  <sheetData>
    <row r="1" spans="1:13" ht="20.25">
      <c r="A1" s="24"/>
      <c r="B1" s="39"/>
      <c r="C1" s="39"/>
      <c r="D1" s="39"/>
    </row>
    <row r="2" spans="1:13" ht="26.25">
      <c r="A2" s="34"/>
      <c r="B2" s="374" t="s">
        <v>0</v>
      </c>
      <c r="C2" s="374"/>
      <c r="D2" s="374"/>
      <c r="E2" s="374"/>
      <c r="F2" s="357"/>
      <c r="G2" s="357"/>
      <c r="H2" s="357"/>
      <c r="I2" s="9"/>
      <c r="J2" s="9"/>
      <c r="K2" s="9"/>
    </row>
    <row r="3" spans="1:13" ht="15.75">
      <c r="A3" s="40"/>
      <c r="B3" s="358" t="s">
        <v>17</v>
      </c>
      <c r="C3" s="358"/>
      <c r="D3" s="358"/>
      <c r="E3" s="358"/>
      <c r="F3" s="358"/>
      <c r="G3" s="358"/>
      <c r="H3" s="358"/>
      <c r="I3" s="10"/>
      <c r="J3" s="10"/>
      <c r="K3" s="10"/>
    </row>
    <row r="4" spans="1:13">
      <c r="A4" s="10"/>
      <c r="B4" s="359" t="s">
        <v>354</v>
      </c>
      <c r="C4" s="359"/>
      <c r="D4" s="359"/>
      <c r="E4" s="359"/>
      <c r="F4" s="359"/>
      <c r="G4" s="359"/>
      <c r="H4" s="359"/>
      <c r="I4" s="10"/>
      <c r="J4" s="10"/>
      <c r="K4" s="10"/>
    </row>
    <row r="5" spans="1:13">
      <c r="A5" s="10"/>
      <c r="B5" s="356"/>
      <c r="C5" s="356"/>
      <c r="D5" s="356"/>
      <c r="E5" s="356"/>
      <c r="F5" s="356"/>
      <c r="G5" s="356"/>
      <c r="H5" s="356"/>
      <c r="I5" s="10"/>
      <c r="J5" s="10"/>
      <c r="K5" s="10"/>
    </row>
    <row r="6" spans="1:13" ht="60">
      <c r="A6" s="10"/>
      <c r="B6" s="84" t="s">
        <v>18</v>
      </c>
      <c r="C6" s="84" t="s">
        <v>19</v>
      </c>
      <c r="D6" s="85" t="s">
        <v>20</v>
      </c>
      <c r="E6" s="86" t="str">
        <f>+"TOTAL ACTIVO NETO AL 30 DE SETIEMBRE DE 2019"</f>
        <v>TOTAL ACTIVO NETO AL 30 DE SETIEMBRE DE 2019</v>
      </c>
      <c r="F6" s="10"/>
      <c r="G6" s="10"/>
      <c r="H6" s="10"/>
      <c r="I6" s="11"/>
      <c r="J6" s="11"/>
      <c r="K6" s="10"/>
    </row>
    <row r="7" spans="1:13" ht="15.75">
      <c r="A7" s="10"/>
      <c r="B7" s="197" t="s">
        <v>21</v>
      </c>
      <c r="C7" s="203">
        <v>25312329005.28109</v>
      </c>
      <c r="D7" s="203">
        <v>970439782.27169991</v>
      </c>
      <c r="E7" s="202">
        <f>+C7+D7</f>
        <v>26282768787.552788</v>
      </c>
      <c r="F7" s="10"/>
      <c r="G7" s="10"/>
      <c r="H7" s="10"/>
      <c r="I7" s="10"/>
      <c r="J7" s="10"/>
      <c r="K7" s="41"/>
    </row>
    <row r="8" spans="1:13">
      <c r="B8" s="205"/>
      <c r="C8" s="267"/>
      <c r="D8" s="267"/>
      <c r="E8" s="268"/>
    </row>
    <row r="9" spans="1:13">
      <c r="A9" s="16"/>
      <c r="B9" s="198" t="s">
        <v>22</v>
      </c>
      <c r="C9" s="269"/>
      <c r="D9" s="269"/>
      <c r="E9" s="268"/>
      <c r="F9" s="12"/>
      <c r="G9" s="12"/>
      <c r="H9" s="12"/>
      <c r="I9" s="12"/>
      <c r="J9" s="12"/>
      <c r="K9" s="12"/>
    </row>
    <row r="10" spans="1:13">
      <c r="A10" s="16"/>
      <c r="B10" s="199" t="s">
        <v>14</v>
      </c>
      <c r="C10" s="270">
        <f>+'2'!C10*6979.36</f>
        <v>166882460416.216</v>
      </c>
      <c r="D10" s="269"/>
      <c r="E10" s="268">
        <f t="shared" ref="E10:E11" si="0">+C10+D10</f>
        <v>166882460416.216</v>
      </c>
      <c r="F10" s="12"/>
      <c r="G10" s="12"/>
      <c r="H10" s="12"/>
      <c r="I10" s="12"/>
      <c r="J10" s="12"/>
      <c r="K10" s="12"/>
    </row>
    <row r="11" spans="1:13">
      <c r="A11" s="14"/>
      <c r="B11" s="196" t="s">
        <v>23</v>
      </c>
      <c r="C11" s="270">
        <f>+'2'!C11*6979.36</f>
        <v>100610346165.7989</v>
      </c>
      <c r="D11" s="269"/>
      <c r="E11" s="268">
        <f t="shared" si="0"/>
        <v>100610346165.7989</v>
      </c>
      <c r="F11" s="13"/>
      <c r="G11" s="14"/>
      <c r="H11" s="14"/>
      <c r="I11" s="13"/>
      <c r="J11" s="15"/>
      <c r="K11" s="15"/>
    </row>
    <row r="12" spans="1:13">
      <c r="A12" s="16"/>
      <c r="B12" s="201" t="s">
        <v>315</v>
      </c>
      <c r="C12" s="268"/>
      <c r="D12" s="271"/>
      <c r="E12" s="268">
        <f>+C12+D12</f>
        <v>0</v>
      </c>
      <c r="F12" s="18"/>
      <c r="G12" s="16"/>
      <c r="H12" s="42"/>
      <c r="I12" s="16"/>
      <c r="J12" s="16"/>
      <c r="K12" s="16"/>
    </row>
    <row r="13" spans="1:13">
      <c r="A13" s="16"/>
      <c r="B13" s="82" t="s">
        <v>24</v>
      </c>
      <c r="C13" s="272"/>
      <c r="D13" s="273">
        <v>286555433</v>
      </c>
      <c r="E13" s="322">
        <f>+C13+D13</f>
        <v>286555433</v>
      </c>
      <c r="F13" s="18"/>
      <c r="G13" s="16"/>
      <c r="H13" s="42"/>
      <c r="I13" s="16"/>
      <c r="J13" s="16"/>
      <c r="K13" s="16"/>
    </row>
    <row r="14" spans="1:13" ht="60">
      <c r="A14" s="16"/>
      <c r="B14" s="200" t="s">
        <v>25</v>
      </c>
      <c r="C14" s="274">
        <f>+C7+C10-C11+C8</f>
        <v>91584443255.698196</v>
      </c>
      <c r="D14" s="275">
        <f>+D7+D8+D12+D13</f>
        <v>1256995215.2716999</v>
      </c>
      <c r="E14" s="86" t="s">
        <v>355</v>
      </c>
      <c r="F14" s="18"/>
      <c r="G14" s="18"/>
      <c r="H14" s="18"/>
      <c r="I14" s="18"/>
      <c r="J14" s="18"/>
      <c r="K14" s="18"/>
    </row>
    <row r="15" spans="1:13">
      <c r="A15" s="16"/>
      <c r="B15" s="18"/>
      <c r="C15" s="17"/>
      <c r="D15" s="17"/>
      <c r="E15" s="323">
        <f>+C14+D14</f>
        <v>92841438470.969894</v>
      </c>
      <c r="F15" s="18"/>
      <c r="G15" s="18"/>
      <c r="H15" s="18"/>
      <c r="I15" s="18"/>
      <c r="J15" s="18"/>
      <c r="K15" s="18"/>
      <c r="M15" s="26"/>
    </row>
    <row r="16" spans="1:13" ht="15" customHeight="1">
      <c r="A16" s="43"/>
      <c r="B16" s="18"/>
      <c r="C16" s="18"/>
      <c r="D16" s="18"/>
      <c r="E16" s="18"/>
      <c r="F16" s="18"/>
      <c r="G16" s="18"/>
      <c r="H16" s="18"/>
      <c r="I16" s="18"/>
      <c r="J16" s="18"/>
      <c r="K16" s="18"/>
      <c r="M16" s="26"/>
    </row>
    <row r="17" spans="1:11">
      <c r="A17" s="16"/>
      <c r="B17" s="2" t="s">
        <v>352</v>
      </c>
      <c r="C17" s="18"/>
      <c r="D17" s="18"/>
      <c r="E17" s="18"/>
      <c r="F17" s="18"/>
      <c r="G17" s="18"/>
      <c r="H17" s="18"/>
      <c r="I17" s="18"/>
      <c r="J17" s="18"/>
      <c r="K17" s="18"/>
    </row>
    <row r="18" spans="1:11">
      <c r="A18" s="16"/>
      <c r="B18" s="20"/>
      <c r="C18" s="18"/>
      <c r="D18" s="18"/>
      <c r="E18" s="18"/>
      <c r="F18" s="18"/>
      <c r="G18" s="18"/>
      <c r="H18" s="18"/>
      <c r="I18" s="18"/>
      <c r="J18" s="18"/>
      <c r="K18" s="18"/>
    </row>
    <row r="19" spans="1:11">
      <c r="A19" s="16"/>
      <c r="B19" s="9"/>
      <c r="C19" s="18"/>
      <c r="D19" s="18"/>
      <c r="E19" s="18"/>
      <c r="F19" s="18"/>
      <c r="G19" s="18"/>
      <c r="H19" s="18"/>
      <c r="I19" s="18"/>
      <c r="J19" s="18"/>
      <c r="K19" s="18"/>
    </row>
    <row r="20" spans="1:11">
      <c r="A20" s="16"/>
      <c r="B20" s="18"/>
      <c r="C20" s="18"/>
      <c r="D20" s="18"/>
      <c r="E20" s="18"/>
      <c r="F20" s="18"/>
      <c r="G20" s="18"/>
      <c r="H20" s="18"/>
      <c r="I20" s="18"/>
      <c r="J20" s="18"/>
      <c r="K20" s="18"/>
    </row>
    <row r="21" spans="1:11">
      <c r="A21" s="16"/>
      <c r="B21" s="18"/>
      <c r="C21" s="18"/>
      <c r="D21" s="18"/>
      <c r="E21" s="18"/>
      <c r="F21" s="18"/>
      <c r="G21" s="18"/>
      <c r="H21" s="18"/>
      <c r="I21" s="18"/>
      <c r="J21" s="18"/>
      <c r="K21" s="18"/>
    </row>
    <row r="22" spans="1:11">
      <c r="A22" s="16"/>
      <c r="B22" s="18"/>
      <c r="C22" s="18"/>
      <c r="D22" s="18"/>
      <c r="E22" s="18"/>
      <c r="F22" s="18"/>
      <c r="G22" s="18"/>
      <c r="H22" s="18"/>
      <c r="I22" s="18"/>
      <c r="J22" s="18"/>
      <c r="K22" s="18"/>
    </row>
    <row r="23" spans="1:11">
      <c r="A23" s="44"/>
      <c r="B23" s="18"/>
      <c r="C23" s="18"/>
      <c r="D23" s="18"/>
      <c r="E23" s="18"/>
      <c r="F23" s="18"/>
      <c r="G23" s="18"/>
      <c r="H23" s="18"/>
      <c r="I23" s="18"/>
      <c r="J23" s="18"/>
      <c r="K23" s="18"/>
    </row>
    <row r="24" spans="1:11">
      <c r="A24" s="44"/>
      <c r="B24" s="18"/>
      <c r="C24" s="18"/>
      <c r="D24" s="18"/>
      <c r="E24" s="18"/>
      <c r="F24" s="18"/>
      <c r="G24" s="18"/>
      <c r="H24" s="18"/>
      <c r="I24" s="18"/>
      <c r="J24" s="18"/>
      <c r="K24" s="18"/>
    </row>
    <row r="26" spans="1:11">
      <c r="J26" s="26"/>
    </row>
    <row r="27" spans="1:11">
      <c r="G27" s="26"/>
    </row>
    <row r="28" spans="1:11">
      <c r="J28" s="26"/>
    </row>
    <row r="29" spans="1:11">
      <c r="J29" s="26"/>
    </row>
    <row r="30" spans="1:11">
      <c r="J30" s="26"/>
    </row>
    <row r="33" spans="2:8">
      <c r="B33" s="4"/>
      <c r="C33" s="5"/>
      <c r="D33" s="5"/>
      <c r="E33" s="373"/>
      <c r="F33" s="373"/>
      <c r="G33" s="373"/>
      <c r="H33" s="373"/>
    </row>
    <row r="34" spans="2:8">
      <c r="B34" s="4"/>
      <c r="C34" s="5"/>
      <c r="D34" s="5"/>
      <c r="E34" s="373"/>
      <c r="F34" s="373"/>
      <c r="G34" s="373"/>
      <c r="H34" s="373"/>
    </row>
  </sheetData>
  <mergeCells count="9">
    <mergeCell ref="B5:H5"/>
    <mergeCell ref="E33:H33"/>
    <mergeCell ref="E34:H34"/>
    <mergeCell ref="B2:E2"/>
    <mergeCell ref="F2:H2"/>
    <mergeCell ref="B3:E3"/>
    <mergeCell ref="F3:H3"/>
    <mergeCell ref="B4:E4"/>
    <mergeCell ref="F4:H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showGridLines="0" topLeftCell="B1" workbookViewId="0">
      <selection activeCell="K20" sqref="K20"/>
    </sheetView>
  </sheetViews>
  <sheetFormatPr baseColWidth="10" defaultColWidth="9.140625" defaultRowHeight="14.25"/>
  <cols>
    <col min="1" max="1" width="3.7109375" style="2" customWidth="1"/>
    <col min="2" max="2" width="70.85546875" style="2" customWidth="1"/>
    <col min="3" max="3" width="19.85546875" style="2" customWidth="1"/>
    <col min="4" max="4" width="1.28515625" style="2" customWidth="1"/>
    <col min="5" max="5" width="19" style="2" bestFit="1" customWidth="1"/>
    <col min="6" max="6" width="10.42578125" style="27" bestFit="1" customWidth="1"/>
    <col min="7" max="7" width="7.42578125" style="27" customWidth="1"/>
    <col min="8" max="8" width="9.28515625" style="27" customWidth="1"/>
    <col min="9" max="9" width="13.28515625" style="27" bestFit="1" customWidth="1"/>
    <col min="10" max="10" width="13.85546875" style="27" bestFit="1" customWidth="1"/>
    <col min="11" max="11" width="15.85546875" style="27" bestFit="1" customWidth="1"/>
    <col min="12" max="16384" width="9.140625" style="27"/>
  </cols>
  <sheetData>
    <row r="1" spans="1:11" ht="15">
      <c r="B1" s="21"/>
      <c r="C1" s="21"/>
      <c r="E1" s="21"/>
      <c r="F1" s="21"/>
      <c r="G1" s="21"/>
      <c r="H1" s="23"/>
    </row>
    <row r="2" spans="1:11">
      <c r="B2" s="21"/>
      <c r="C2" s="1"/>
      <c r="E2" s="351"/>
      <c r="F2" s="351"/>
      <c r="G2" s="351"/>
      <c r="H2" s="351"/>
    </row>
    <row r="3" spans="1:11" ht="26.25">
      <c r="B3" s="377" t="s">
        <v>0</v>
      </c>
      <c r="C3" s="377"/>
      <c r="D3" s="377"/>
      <c r="E3" s="377"/>
      <c r="F3" s="1"/>
      <c r="G3" s="376"/>
      <c r="H3" s="376"/>
    </row>
    <row r="4" spans="1:11" ht="18">
      <c r="A4" s="27"/>
      <c r="B4" s="375" t="str">
        <f>+"ESTADO DE FLUJO DE CAJA AL "&amp;UPPER(TEXT(indice!O3,"DD \D\E MMMM \D\E AAAA"))</f>
        <v>ESTADO DE FLUJO DE CAJA AL 30 DE SEPTIEMBRE DE 2020</v>
      </c>
      <c r="C4" s="375"/>
      <c r="D4" s="375"/>
      <c r="E4" s="375"/>
      <c r="F4" s="144"/>
    </row>
    <row r="5" spans="1:11" ht="15">
      <c r="A5" s="5"/>
      <c r="B5" s="96"/>
      <c r="C5" s="352">
        <f>+indice!P3</f>
        <v>2020</v>
      </c>
      <c r="D5" s="60"/>
      <c r="E5" s="362">
        <f>+indice!P2</f>
        <v>2019</v>
      </c>
      <c r="G5" s="38"/>
      <c r="H5" s="38"/>
      <c r="I5" s="38"/>
      <c r="J5" s="276"/>
    </row>
    <row r="6" spans="1:11" s="45" customFormat="1" ht="15">
      <c r="A6" s="2"/>
      <c r="B6" s="69"/>
      <c r="C6" s="353"/>
      <c r="D6" s="98"/>
      <c r="E6" s="363"/>
      <c r="G6" s="46"/>
      <c r="H6" s="46"/>
      <c r="I6" s="11"/>
      <c r="J6" s="11"/>
    </row>
    <row r="7" spans="1:11" s="45" customFormat="1" ht="15">
      <c r="A7" s="2"/>
      <c r="B7" s="61"/>
      <c r="C7" s="3" t="s">
        <v>1</v>
      </c>
      <c r="D7" s="64"/>
      <c r="E7" s="141" t="s">
        <v>1</v>
      </c>
      <c r="G7" s="46"/>
      <c r="H7" s="46"/>
      <c r="I7" s="46"/>
    </row>
    <row r="8" spans="1:11" s="45" customFormat="1" ht="15">
      <c r="A8" s="2"/>
      <c r="B8" s="61"/>
      <c r="C8" s="65"/>
      <c r="D8" s="65"/>
      <c r="E8" s="142"/>
      <c r="G8" s="46"/>
      <c r="H8" s="46"/>
      <c r="I8" s="46"/>
      <c r="K8" s="277"/>
    </row>
    <row r="9" spans="1:11" s="45" customFormat="1" ht="15">
      <c r="A9" s="2"/>
      <c r="B9" s="66" t="s">
        <v>2</v>
      </c>
      <c r="C9" s="287">
        <f>+'1'!C9*6979.36</f>
        <v>2920213568.0751987</v>
      </c>
      <c r="D9" s="288"/>
      <c r="E9" s="289">
        <v>127399226.39799881</v>
      </c>
      <c r="F9" s="204"/>
      <c r="G9" s="46"/>
      <c r="H9" s="46"/>
      <c r="I9" s="46"/>
    </row>
    <row r="10" spans="1:11" s="45" customFormat="1" ht="15">
      <c r="A10" s="2"/>
      <c r="B10" s="74" t="s">
        <v>3</v>
      </c>
      <c r="C10" s="288"/>
      <c r="D10" s="288"/>
      <c r="E10" s="290"/>
      <c r="G10" s="46"/>
      <c r="H10" s="46"/>
      <c r="I10" s="46"/>
    </row>
    <row r="11" spans="1:11" s="45" customFormat="1" ht="15">
      <c r="A11" s="5"/>
      <c r="B11" s="66" t="s">
        <v>4</v>
      </c>
      <c r="C11" s="291"/>
      <c r="D11" s="291"/>
      <c r="E11" s="292"/>
      <c r="G11" s="46"/>
      <c r="H11" s="46"/>
      <c r="I11" s="46"/>
    </row>
    <row r="12" spans="1:11" s="45" customFormat="1" ht="15">
      <c r="A12" s="5"/>
      <c r="B12" s="66" t="s">
        <v>5</v>
      </c>
      <c r="C12" s="291"/>
      <c r="D12" s="291"/>
      <c r="E12" s="292"/>
      <c r="G12" s="46"/>
      <c r="H12" s="46"/>
      <c r="I12" s="47"/>
    </row>
    <row r="13" spans="1:11" s="45" customFormat="1" ht="15">
      <c r="A13" s="2"/>
      <c r="B13" s="61" t="s">
        <v>6</v>
      </c>
      <c r="C13" s="291">
        <f>+'1'!C13*6979.36</f>
        <v>67832091640.855156</v>
      </c>
      <c r="D13" s="291"/>
      <c r="E13" s="292">
        <v>7886919381.3272018</v>
      </c>
      <c r="G13" s="46"/>
      <c r="H13" s="46"/>
      <c r="I13" s="7"/>
    </row>
    <row r="14" spans="1:11" s="45" customFormat="1">
      <c r="A14" s="2"/>
      <c r="B14" s="61" t="s">
        <v>7</v>
      </c>
      <c r="C14" s="291">
        <f>+'1'!C14*indice!M3</f>
        <v>0</v>
      </c>
      <c r="D14" s="291"/>
      <c r="E14" s="292">
        <v>0</v>
      </c>
      <c r="G14" s="46"/>
      <c r="H14" s="46"/>
      <c r="I14" s="46"/>
    </row>
    <row r="15" spans="1:11" s="45" customFormat="1">
      <c r="A15" s="2"/>
      <c r="B15" s="61" t="s">
        <v>8</v>
      </c>
      <c r="C15" s="291">
        <f>+'1'!C15*6979.36</f>
        <v>82314272.632635787</v>
      </c>
      <c r="D15" s="291"/>
      <c r="E15" s="292">
        <v>0</v>
      </c>
      <c r="G15" s="46"/>
      <c r="H15" s="46"/>
      <c r="I15" s="46"/>
    </row>
    <row r="16" spans="1:11" s="45" customFormat="1">
      <c r="A16" s="2"/>
      <c r="B16" s="61" t="s">
        <v>9</v>
      </c>
      <c r="C16" s="291">
        <f>+'1'!C16*indice!M2</f>
        <v>0</v>
      </c>
      <c r="D16" s="291"/>
      <c r="E16" s="292">
        <v>0</v>
      </c>
      <c r="G16" s="46"/>
      <c r="H16" s="46"/>
      <c r="I16" s="46"/>
    </row>
    <row r="17" spans="1:10" s="45" customFormat="1" ht="15">
      <c r="A17" s="2"/>
      <c r="B17" s="66" t="s">
        <v>10</v>
      </c>
      <c r="C17" s="293">
        <f>+C13+C14+C15+C16</f>
        <v>67914405913.487793</v>
      </c>
      <c r="D17" s="288"/>
      <c r="E17" s="294">
        <f>+E13+E14+E15+E16</f>
        <v>7886919381.3272018</v>
      </c>
      <c r="G17" s="46"/>
      <c r="H17" s="46"/>
      <c r="I17" s="46"/>
    </row>
    <row r="18" spans="1:10" s="45" customFormat="1">
      <c r="A18" s="2"/>
      <c r="B18" s="61"/>
      <c r="C18" s="291"/>
      <c r="D18" s="291"/>
      <c r="E18" s="292"/>
      <c r="G18" s="46"/>
      <c r="H18" s="46"/>
      <c r="I18" s="46"/>
    </row>
    <row r="19" spans="1:10" s="45" customFormat="1">
      <c r="A19" s="2"/>
      <c r="B19" s="74" t="s">
        <v>11</v>
      </c>
      <c r="C19" s="291"/>
      <c r="D19" s="291"/>
      <c r="E19" s="292"/>
      <c r="G19" s="46"/>
      <c r="H19" s="46"/>
      <c r="I19" s="46"/>
    </row>
    <row r="20" spans="1:10" s="45" customFormat="1" ht="15">
      <c r="A20" s="5"/>
      <c r="B20" s="66" t="s">
        <v>12</v>
      </c>
      <c r="C20" s="291"/>
      <c r="D20" s="291"/>
      <c r="E20" s="292"/>
      <c r="G20" s="46"/>
      <c r="H20" s="46"/>
      <c r="I20" s="46"/>
    </row>
    <row r="21" spans="1:10" s="45" customFormat="1" ht="15">
      <c r="A21" s="5"/>
      <c r="B21" s="61" t="s">
        <v>13</v>
      </c>
      <c r="C21" s="291">
        <f>+'1'!C21*6979.36</f>
        <v>-68394190511.384003</v>
      </c>
      <c r="D21" s="291"/>
      <c r="E21" s="292">
        <v>-5340192385.8488016</v>
      </c>
      <c r="G21" s="46"/>
      <c r="H21" s="46"/>
      <c r="I21" s="46"/>
    </row>
    <row r="22" spans="1:10" s="45" customFormat="1">
      <c r="A22" s="2"/>
      <c r="B22" s="61" t="s">
        <v>14</v>
      </c>
      <c r="C22" s="295">
        <f>+'1'!C22*indice!M2</f>
        <v>0</v>
      </c>
      <c r="D22" s="291"/>
      <c r="E22" s="296">
        <v>0</v>
      </c>
    </row>
    <row r="23" spans="1:10" s="45" customFormat="1">
      <c r="A23" s="2"/>
      <c r="B23" s="61" t="s">
        <v>15</v>
      </c>
      <c r="C23" s="291">
        <f>+C21+C22</f>
        <v>-68394190511.384003</v>
      </c>
      <c r="D23" s="291"/>
      <c r="E23" s="292">
        <f>+E21+E22</f>
        <v>-5340192385.8488016</v>
      </c>
    </row>
    <row r="24" spans="1:10" s="45" customFormat="1" ht="15.75" thickBot="1">
      <c r="A24" s="5"/>
      <c r="B24" s="66" t="s">
        <v>16</v>
      </c>
      <c r="C24" s="297">
        <f>+'1'!C24*indice!M2</f>
        <v>2440428970.1789942</v>
      </c>
      <c r="D24" s="288"/>
      <c r="E24" s="298">
        <f>+E17+E23+E9</f>
        <v>2674126221.876399</v>
      </c>
      <c r="I24" s="46"/>
      <c r="J24" s="46"/>
    </row>
    <row r="25" spans="1:10" s="45" customFormat="1" ht="15" thickTop="1">
      <c r="A25" s="2"/>
      <c r="B25" s="69"/>
      <c r="C25" s="71"/>
      <c r="D25" s="71"/>
      <c r="E25" s="143"/>
      <c r="I25" s="46"/>
    </row>
    <row r="26" spans="1:10" s="45" customFormat="1">
      <c r="A26" s="2"/>
      <c r="B26" s="2"/>
      <c r="C26" s="6"/>
      <c r="D26" s="6"/>
      <c r="E26" s="6"/>
    </row>
    <row r="27" spans="1:10">
      <c r="B27" s="2" t="s">
        <v>352</v>
      </c>
      <c r="C27" s="48"/>
      <c r="D27" s="48"/>
      <c r="E27" s="48"/>
    </row>
    <row r="28" spans="1:10" ht="15">
      <c r="B28" s="20"/>
      <c r="C28" s="38"/>
      <c r="D28" s="38"/>
      <c r="E28" s="38"/>
      <c r="F28" s="38"/>
      <c r="G28" s="38"/>
      <c r="H28" s="38"/>
      <c r="I28" s="38"/>
    </row>
    <row r="29" spans="1:10">
      <c r="B29" s="9"/>
      <c r="C29" s="48"/>
      <c r="D29" s="48"/>
      <c r="E29" s="48"/>
    </row>
    <row r="30" spans="1:10" ht="15">
      <c r="B30" s="20"/>
      <c r="C30" s="48"/>
      <c r="D30" s="48"/>
      <c r="E30" s="48"/>
    </row>
    <row r="31" spans="1:10">
      <c r="C31" s="48"/>
      <c r="D31" s="48"/>
      <c r="E31" s="48"/>
    </row>
    <row r="32" spans="1:10" ht="15">
      <c r="B32" s="4"/>
      <c r="C32" s="5"/>
      <c r="D32" s="5"/>
      <c r="E32" s="5"/>
      <c r="F32" s="5"/>
      <c r="G32" s="5"/>
    </row>
    <row r="33" spans="2:7" ht="15">
      <c r="B33" s="4"/>
      <c r="C33" s="5"/>
      <c r="D33" s="5"/>
      <c r="E33" s="5"/>
      <c r="F33" s="5"/>
      <c r="G33" s="5"/>
    </row>
    <row r="34" spans="2:7">
      <c r="C34" s="48"/>
      <c r="D34" s="48"/>
      <c r="E34" s="48"/>
    </row>
  </sheetData>
  <mergeCells count="7">
    <mergeCell ref="C5:C6"/>
    <mergeCell ref="E5:E6"/>
    <mergeCell ref="B4:E4"/>
    <mergeCell ref="E2:F2"/>
    <mergeCell ref="G2:H2"/>
    <mergeCell ref="G3:H3"/>
    <mergeCell ref="B3:E3"/>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UDLtgxiqg2NZTr5g5MFI7j8PfF/4QmbROzdgU4JEVxY=</DigestValue>
    </Reference>
    <Reference Type="http://www.w3.org/2000/09/xmldsig#Object" URI="#idOfficeObject">
      <DigestMethod Algorithm="http://www.w3.org/2001/04/xmlenc#sha256"/>
      <DigestValue>WiFiogjSJag+YnhgalGzdVIl5IXTCrTcHj7iV5ocKtc=</DigestValue>
    </Reference>
    <Reference Type="http://uri.etsi.org/01903#SignedProperties" URI="#idSignedProperties">
      <Transforms>
        <Transform Algorithm="http://www.w3.org/TR/2001/REC-xml-c14n-20010315"/>
      </Transforms>
      <DigestMethod Algorithm="http://www.w3.org/2001/04/xmlenc#sha256"/>
      <DigestValue>4Wg1ZYCpajY2O5+AIBL8lJdb+tsbEO/AXRTxTbmOi5Y=</DigestValue>
    </Reference>
    <Reference Type="http://www.w3.org/2000/09/xmldsig#Object" URI="#idValidSigLnImg">
      <DigestMethod Algorithm="http://www.w3.org/2001/04/xmlenc#sha256"/>
      <DigestValue>rw1+ru4J9PFHn7afzAwqm23J35v8ovIobT1/qmYjux0=</DigestValue>
    </Reference>
    <Reference Type="http://www.w3.org/2000/09/xmldsig#Object" URI="#idInvalidSigLnImg">
      <DigestMethod Algorithm="http://www.w3.org/2001/04/xmlenc#sha256"/>
      <DigestValue>iG0q5SPFxzFMeRdgvuJ3NWws5Ly1TIN17/1Dpdq7iT4=</DigestValue>
    </Reference>
  </SignedInfo>
  <SignatureValue>WWvaI8T3693l+vLqzeFz5Ii0WwVhhajfRL4t87oL+auC0FNmLM+dLG1GvP61I+p6FMJVqk0W8Ut1
onlXHB65tQUfMCuOf6n5nIhrP9HN9RIoUY0K7MCtnSok9Otw+Fwi7hdP336Gsk4f06PwC1ZkEsoi
8vwneGJ8+JeAbXOHh2MTv88e5nzyMokHtD589iH9wi2ikyhQcsAHcligb8I3M9+U7t4HY+ZQLvIc
7EMkaCqSiRi7J8AsRlZLdcIPt89VOc1PaePqk/dJoKivOqyLafg9PvKnSpzsM4v+rnyHjMp5rQlV
CFF2pxGXQrNJxAuo2RPWWhRgSdtzYwdmlZGCUg==</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WTaMCpbB00a8p2Cwmz7hc/KcVI1cw8G84X4icpIv5UQ=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le4WGzVF0vKIZ2+IvwLDbKkK7k+VjFefQEREm+IoKTM=</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p8/9a6ULtdjZVJ5U5hNEYK2aOwgaGsSQveMMxZ0TRTA=</DigestValue>
      </Reference>
      <Reference URI="/xl/media/image3.emf?ContentType=image/x-emf">
        <DigestMethod Algorithm="http://www.w3.org/2001/04/xmlenc#sha256"/>
        <DigestValue>JCWfGZmkyFM+ZuLyZJ7Xb3b42yErTZBY9PC2mjaCrwE=</DigestValue>
      </Reference>
      <Reference URI="/xl/media/image4.emf?ContentType=image/x-emf">
        <DigestMethod Algorithm="http://www.w3.org/2001/04/xmlenc#sha256"/>
        <DigestValue>xLUn0jYUyhKJIyPITyo+2eaS2hxyxLjuh6G0t4BHooE=</DigestValue>
      </Reference>
      <Reference URI="/xl/media/image5.emf?ContentType=image/x-emf">
        <DigestMethod Algorithm="http://www.w3.org/2001/04/xmlenc#sha256"/>
        <DigestValue>8lA51WyfspvrgPM9RmExR3vao8weCKuN7N6KadtnYDE=</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kXQJQiGzVQzMG7xEfsEYsZhLXWt6LaQSY0xBqph7cYw=</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WZE7E5LyZ7mKDbWHAB///zgOFwGfpV50cSd/gQ06ZMo=</DigestValue>
      </Reference>
      <Reference URI="/xl/styles.xml?ContentType=application/vnd.openxmlformats-officedocument.spreadsheetml.styles+xml">
        <DigestMethod Algorithm="http://www.w3.org/2001/04/xmlenc#sha256"/>
        <DigestValue>Yv8Csl9dABRAPhHar0uABKggqxTYdTnIQigT+4pLkzU=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jJ33R56vMAubIB8A8dKOyBbV2a1Ug/4eW5FNC1WS04g=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KM1wPnnB2SLP87mA4Dkq0Z/3/QBUixUMe2h93OixCM0=</DigestValue>
      </Reference>
      <Reference URI="/xl/worksheets/sheet10.xml?ContentType=application/vnd.openxmlformats-officedocument.spreadsheetml.worksheet+xml">
        <DigestMethod Algorithm="http://www.w3.org/2001/04/xmlenc#sha256"/>
        <DigestValue>YEgMVSrQr9XOsFyhZmhapxInFLF0fA3n/CrzvY9otWc=</DigestValue>
      </Reference>
      <Reference URI="/xl/worksheets/sheet11.xml?ContentType=application/vnd.openxmlformats-officedocument.spreadsheetml.worksheet+xml">
        <DigestMethod Algorithm="http://www.w3.org/2001/04/xmlenc#sha256"/>
        <DigestValue>a8gJGrWZ/paseGCsGkiFBIrFCoOEPEFhCEPe3obo4WQ=</DigestValue>
      </Reference>
      <Reference URI="/xl/worksheets/sheet12.xml?ContentType=application/vnd.openxmlformats-officedocument.spreadsheetml.worksheet+xml">
        <DigestMethod Algorithm="http://www.w3.org/2001/04/xmlenc#sha256"/>
        <DigestValue>MGS+D2DtOCVNKsd9Pm9lHMimZiC+sWKtT4ZtS783Rso=</DigestValue>
      </Reference>
      <Reference URI="/xl/worksheets/sheet2.xml?ContentType=application/vnd.openxmlformats-officedocument.spreadsheetml.worksheet+xml">
        <DigestMethod Algorithm="http://www.w3.org/2001/04/xmlenc#sha256"/>
        <DigestValue>pgvsvU8W+q38uKhPzoHroo/amwHREyY1hmfdlDpNtSQ=</DigestValue>
      </Reference>
      <Reference URI="/xl/worksheets/sheet3.xml?ContentType=application/vnd.openxmlformats-officedocument.spreadsheetml.worksheet+xml">
        <DigestMethod Algorithm="http://www.w3.org/2001/04/xmlenc#sha256"/>
        <DigestValue>Bqtk2kpjm5EUPB00CGx+yGRXnhtMZ0BiOxMDU7z3u+I=</DigestValue>
      </Reference>
      <Reference URI="/xl/worksheets/sheet4.xml?ContentType=application/vnd.openxmlformats-officedocument.spreadsheetml.worksheet+xml">
        <DigestMethod Algorithm="http://www.w3.org/2001/04/xmlenc#sha256"/>
        <DigestValue>YJQFijotljVgiIS3h11WhsiG0UQNX6w79Xew2zPJT/Q=</DigestValue>
      </Reference>
      <Reference URI="/xl/worksheets/sheet5.xml?ContentType=application/vnd.openxmlformats-officedocument.spreadsheetml.worksheet+xml">
        <DigestMethod Algorithm="http://www.w3.org/2001/04/xmlenc#sha256"/>
        <DigestValue>rXt0S6EQCpmrj/+FYp6ACD4TdsOyChkptfjW+je+in0=</DigestValue>
      </Reference>
      <Reference URI="/xl/worksheets/sheet6.xml?ContentType=application/vnd.openxmlformats-officedocument.spreadsheetml.worksheet+xml">
        <DigestMethod Algorithm="http://www.w3.org/2001/04/xmlenc#sha256"/>
        <DigestValue>CuqvZBvBZ/4fmwnZtXlfkI2aBmnJtYRBxBfvYm3sVWA=</DigestValue>
      </Reference>
      <Reference URI="/xl/worksheets/sheet7.xml?ContentType=application/vnd.openxmlformats-officedocument.spreadsheetml.worksheet+xml">
        <DigestMethod Algorithm="http://www.w3.org/2001/04/xmlenc#sha256"/>
        <DigestValue>vpqBj7+IFLyQrcPbTiHaqkxMatykorSrl1re2cdt7V0=</DigestValue>
      </Reference>
      <Reference URI="/xl/worksheets/sheet8.xml?ContentType=application/vnd.openxmlformats-officedocument.spreadsheetml.worksheet+xml">
        <DigestMethod Algorithm="http://www.w3.org/2001/04/xmlenc#sha256"/>
        <DigestValue>341p0xXzmMJkGyJW9pdElsZp4Nle0VFTV8thgnBvaaE=</DigestValue>
      </Reference>
      <Reference URI="/xl/worksheets/sheet9.xml?ContentType=application/vnd.openxmlformats-officedocument.spreadsheetml.worksheet+xml">
        <DigestMethod Algorithm="http://www.w3.org/2001/04/xmlenc#sha256"/>
        <DigestValue>ThlRej2ZgPojUC7OdLcyG9enBjRhtlUbH7X011grXOg=</DigestValue>
      </Reference>
    </Manifest>
    <SignatureProperties>
      <SignatureProperty Id="idSignatureTime" Target="#idPackageSignature">
        <mdssi:SignatureTime xmlns:mdssi="http://schemas.openxmlformats.org/package/2006/digital-signature">
          <mdssi:Format>YYYY-MM-DDThh:mm:ssTZD</mdssi:Format>
          <mdssi:Value>2020-10-30T20:03:26Z</mdssi:Value>
        </mdssi:SignatureTime>
      </SignatureProperty>
    </SignatureProperties>
  </Object>
  <Object Id="idOfficeObject">
    <SignatureProperties>
      <SignatureProperty Id="idOfficeV1Details" Target="#idPackageSignature">
        <SignatureInfoV1 xmlns="http://schemas.microsoft.com/office/2006/digsig">
          <SetupID>{92B86CC5-469E-47E0-9D19-AFEA3CC7EF76}</SetupID>
          <SignatureText>Juan José Talavera Saguier</SignatureText>
          <SignatureImage/>
          <SignatureComments/>
          <WindowsVersion>10.0</WindowsVersion>
          <OfficeVersion>16.0.13328/21</OfficeVersion>
          <ApplicationVersion>16.0.13328</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2020-10-30T20:03:26Z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R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EYBAAAHAAAApQEAAB8AAABGAQAABwAAAGAAAAAZAAAAIQDwAAAAAAAAAAAAAACAPwAAAAAAAAAAAACAPwAAAAAAAAAAAAAAAAAAAAAAAAAAAAAAAAAAAAAAAAAAJQAAAAwAAAAAAACAKAAAAAwAAAABAAAAUgAAAHABAAABAAAA7f///wAAAAAAAAAAAAAAAJABAAAAAAABAAAAAHMAZQBnAG8AZQAgAHUAaQAAAAAAAAAAAAAAAAAAAAAAAAAAAAAAAAAAAAAAAAAAAAAAAAAAAAAAAAAAAAAAAAAAAAAA3vE9diBeNnaIl54DioZHXSIAAAD0jbYEGuq2I/////+Qy10DdMfbXNjKXQMgAAAAEAABAOjKXQMCAgAA0MpdAwIAAAABAAAAHwEAAAgAAABKJdkFAAAAAAIAAAA4y10DkMtdAzdULu0AAAAAPMxdA/nwPXaMyl0DCBmFBAAAPXaJAYYA7f///wAAAAAAAAAAAAAAAJABAAAAAAABAAAAAHMAZQBnAG8AZQAgAHUAaQBZsjcY8MpdA41l6XUAADZ25MpdAwAAAADsyl0DAAAAANuU2lwAADZ2AAAAABMAFACKhkddIF42dgTLXQPE9GN1AAAAAMBqhATgxDd2ZHYACAAAAAAlAAAADAAAAAEAAAAYAAAADAAAAAAAAAASAAAADAAAAAEAAAAeAAAAGAAAAEYBAAAHAAAApgEAACAAAAAlAAAADAAAAAEAAABUAAAAiAAAAEcBAAAHAAAApAEAAB8AAAABAAAAAAAbQauqGkFHAQAABwAAAAoAAABMAAAAAAAAAAAAAAAAAAAA//////////9gAAAAMQAwAC8AMwAwAC8AMgAwADIAMAAKAAAACgAAAAcAAAAKAAAACgAAAAcAAAAKAAAACgAAAAoAAAAKAAAASwAAAEAAAAAwAAAABQAAACAAAAABAAAAAQAAABAAAAAAAAAAAAAAAMABAADgAAAAAAAAAAAAAADAAQAA4AAAAFIAAABwAQAAAgAAABQAAAAJAAAAAAAAAAAAAAC8AgAAAAAAAAECAiJTAHkAcwB0AGUAbQAAAAAAAAAAAAAAAAAAAAAAAAAAAAAAAAAAAAAAAAAAAAAAAAAAAAAAAAAAAAAAAAAAAAAAAAD8dgkAAADIlaQDAAAAAIiXngOIl54DYIZHXQAAAABuhkddAAAAAAAAAAAAAAAAAAAAAAAAAABokp4DAAAAAAAAAAAAAAAAAAAAAAAAAAAAAAAAAAAAAAAAAAAAAAAAAAAAAAAAAAAAAAAAAAAAAAAAAAAAAAAASOpdA1mRNxgAAAZ3POtdA/gQ+HaIl54D25TaXAAAAAAIEvh2//8AAAAAAADrEvh26xL4dmzrXQNw610DYIZHXQAAAAAAAAAAAAAAAAAAAADEruh1CQAAAKTrXQMHAAAApOtdAwAAAAABAAAAAdgAAAACAAAAAAAAAAAAAAAAAAAAAAAAwGqEBGR2AAgAAAAAJQAAAAwAAAACAAAAJwAAABgAAAADAAAAAAAAAAAAAAAAAAAAJQAAAAwAAAADAAAATAAAAGQAAAAAAAAAAAAAAP//////////AAAAACgAAAAAAAAAUwAAACEA8AAAAAAAAAAAAAAAgD8AAAAAAAAAAAAAgD8AAAAAAAAAAAAAAAAAAAAAAAAAAAAAAAAAAAAAAAAAACUAAAAMAAAAAAAAgCgAAAAMAAAAAwAAACcAAAAYAAAAAwAAAAAAAAAAAAAAAAAAACUAAAAMAAAAAwAAAEwAAABkAAAAAAAAAAAAAAD//////////wAAAAAoAAAAwAEAAAAAAAAhAPAAAAAAAAAAAAAAAIA/AAAAAAAAAAAAAIA/AAAAAAAAAAAAAAAAAAAAAAAAAAAAAAAAAAAAAAAAAAAlAAAADAAAAAAAAIAoAAAADAAAAAMAAAAnAAAAGAAAAAMAAAAAAAAAAAAAAAAAAAAlAAAADAAAAAMAAABMAAAAZAAAAAAAAAAAAAAA///////////AAQAAKAAAAAAAAABTAAAAIQDwAAAAAAAAAAAAAACAPwAAAAAAAAAAAACAPwAAAAAAAAAAAAAAAAAAAAAAAAAAAAAAAAAAAAAAAAAAJQAAAAwAAAAAAACAKAAAAAwAAAADAAAAJwAAABgAAAADAAAAAAAAAAAAAAAAAAAAJQAAAAwAAAADAAAATAAAAGQAAAAAAAAAewAAAL8BAAB8AAAAAAAAAHsAAADAAQAAAgAAACEA8AAAAAAAAAAAAAAAgD8AAAAAAAAAAAAAgD8AAAAAAAAAAAAAAAAAAAAAAAAAAAAAAAAAAAAAAAAAACUAAAAMAAAAAAAAgCgAAAAMAAAAAwAAACcAAAAYAAAAAwAAAAAAAAD///8AAAAAACUAAAAMAAAAAwAAAEwAAABkAAAAAAAAACgAAAC/AQAAegAAAAAAAAAoAAAAwAEAAFMAAAAhAPAAAAAAAAAAAAAAAIA/AAAAAAAAAAAAAIA/AAAAAAAAAAAAAAAAAAAAAAAAAAAAAAAAAAAAAAAAAAAlAAAADAAAAAAAAIAoAAAADAAAAAMAAAAnAAAAGAAAAAMAAAAAAAAA////AAAAAAAlAAAADAAAAAMAAABMAAAAZAAAAA8AAABXAAAAJQAAAHoAAAAPAAAAVwAAABcAAAAkAAAAIQDwAAAAAAAAAAAAAACAPwAAAAAAAAAAAACAPwAAAAAAAAAAAAAAAAAAAAAAAAAAAAAAAAAAAAAAAAAAJQAAAAwAAAAAAACAKAAAAAwAAAADAAAAUgAAAHABAAADAAAA4P///wAAAAAAAAAAAAAAAJABAAAAAAABAAAAAGEAcgBpAGEAbAAAAAAAAAAAAAAAAAAAAAAAAAAAAAAAAAAAAAAAAAAAAAAAAAAAAAAAAAAAAAAAAAAAAAAAAAAAAFwD3vE9dgAAAAAgAAAApREKWvCMaxIYllwDhMJRXQAAngMAAAAAIAAAANiaXAOgDwAAmJpcA41cNlwgAAAAAQAAANtANlzVR3EwyGslCf89Nly9Vz9cEGCYXMhrJQmMwo5cAwAAABcIL+3YmlwDHJhcA/nwPXZsllwDBgAAAAAAPXZswo5c4P///wAAAAAAAAAAAAAAAJABAAAAAAABAAAAAGEAcgBpAGEAbAAAAAAAAAAAAAAAAAAAAAAAAAAAAAAABgAAAAAAAADEruh1AAAAANCXXAMGAAAA0JdcAwAAAAABAAAAAdgAAAACAAAAAAAAAAAAAMBqhATgxDd2ZHYACAAAAAAlAAAADAAAAAMAAAAYAAAADAAAAAAAAAASAAAADAAAAAEAAAAWAAAADAAAAAgAAABUAAAAVAAAABAAAABXAAAAJAAAAHoAAAABAAAAAAAbQauqGkEQAAAAewAAAAEAAABMAAAABAAAAA8AAABXAAAAJgAAAHsAAABQAAAAWABdAxUAAAAWAAAADAAAAAAAAAAlAAAADAAAAAIAAAAnAAAAGAAAAAQAAAAAAAAA////AAAAAAAlAAAADAAAAAQAAABMAAAAZAAAAEAAAAAuAAAAsAEAAHoAAABAAAAALgAAAHEBAABNAAAAIQDwAAAAAAAAAAAAAACAPwAAAAAAAAAAAACAPwAAAAAAAAAAAAAAAAAAAAAAAAAAAAAAAAAAAAAAAAAAJQAAAAwAAAAAAACAKAAAAAwAAAAEAAAAJwAAABgAAAAEAAAAAAAAAP///wAAAAAAJQAAAAwAAAAEAAAATAAAAGQAAABAAAAALgAAALABAAB0AAAAQAAAAC4AAABxAQAARwAAACEA8AAAAAAAAAAAAAAAgD8AAAAAAAAAAAAAgD8AAAAAAAAAAAAAAAAAAAAAAAAAAAAAAAAAAAAAAAAAACUAAAAMAAAAAAAAgCgAAAAMAAAABAAAACcAAAAYAAAABAAAAAAAAAD///8AAAAAACUAAAAMAAAABAAAAEwAAABkAAAAQAAAAE8AAACJAQAAdAAAAEAAAABPAAAASgEAACYAAAAhAPAAAAAAAAAAAAAAAIA/AAAAAAAAAAAAAIA/AAAAAAAAAAAAAAAAAAAAAAAAAAAAAAAAAAAAAAAAAAAlAAAADAAAAAAAAIAoAAAADAAAAAQAAABSAAAAcAEAAAQAAADk////AAAAAAAAAAAAAAAAkAEAAAAAAAEAAAAAcwBlAGcAbwBlACAAdQBpAAAAAAAAAAAAAAAAAAAAAAAAAAAAAAAAAAAAAAAAAAAAAAAAAAAAAAAAAAAAAAAAAAAAXAPe8T12TwAAAPCcXANuDgp/RKk5XFjYtgQAAAAAAAAAAAAAAAAAAABAWGpsC3iYXAMgAAAABwAAAAAAAEIBllwDSDdWCwAAAAB0mFwDAQAAAAAAAADsllwACAAAAMjaIAk89i4Ljwgv7TiXAACUmFwD+fA9duSWXAMIGYUEAAA9dlyZXAPk////AAAAAAAAAAAAAAAAkAEAAAAAAAEAAAAAcwBlAGcAbwBlACAAdQBpAAAAAAAAAAAAAAAAAAAAAAAJAAAAAAAAAMSu6HUAAAAASJhcAwkAAABImFwDAAAAAAEAAAAB2AAAAAIAAAAAAAAAAAAAwGqEBODEN3ZkdgAIAAAAACUAAAAMAAAABAAAABgAAAAMAAAAAAAAABIAAAAMAAAAAQAAAB4AAAAYAAAAQAAAAE8AAACKAQAAdQAAACUAAAAMAAAABAAAAFQAAADoAAAAQQAAAE8AAACIAQAAdAAAAAEAAAAAABtBq6oaQUEAAABPAAAAGgAAAEwAAAAAAAAAAAAAAAAAAAD//////////4AAAABKAHUAYQBuACAASgBvAHMA6QAgAFQAYQBsAGEAdgBlAHIAYQAgAFMAYQBnAHUAaQBlAHIACgAAABAAAAAOAAAAEAAAAAgAAAAKAAAAEAAAAAwAAAAPAAAACAAAAA8AAAAOAAAABwAAAA4AAAANAAAADwAAAAoAAAAOAAAACAAAAA8AAAAOAAAAEAAAABAAAAAHAAAADwAAAAoAAABLAAAAQAAAADAAAAAFAAAAIAAAAAEAAAABAAAAEAAAAAAAAAAAAAAAwAEAAOAAAAAAAAAAAAAAAMABAADgAAAAJQAAAAwAAAACAAAAJwAAABgAAAAFAAAAAAAAAP///wAAAAAAJQAAAAwAAAAFAAAATAAAAGQAAAAAAAAAgwAAAL8BAADZAAAAAAAAAIMAAADAAQAAVwAAACEA8AAAAAAAAAAAAAAAgD8AAAAAAAAAAAAAgD8AAAAAAAAAAAAAAAAAAAAAAAAAAAAAAAAAAAAAAAAAACUAAAAMAAAAAAAAgCgAAAAMAAAABQAAACcAAAAYAAAABQAAAAAAAAD///8AAAAAACUAAAAMAAAABQAAAEwAAABkAAAAGgAAAIMAAAClAQAAmwAAABoAAACDAAAAjAEAABkAAAAhAPAAAAAAAAAAAAAAAIA/AAAAAAAAAAAAAIA/AAAAAAAAAAAAAAAAAAAAAAAAAAAAAAAAAAAAAAAAAAAlAAAADAAAAAAAAIAoAAAADAAAAAUAAAAlAAAADAAAAAEAAAAYAAAADAAAAAAAAAASAAAADAAAAAEAAAAeAAAAGAAAABoAAACDAAAApgEAAJwAAAAlAAAADAAAAAEAAABUAAAA6AAAABsAAACDAAAA+wAAAJsAAAABAAAAAAAbQauqGkEbAAAAgwAAABoAAABMAAAAAAAAAAAAAAAAAAAA//////////+AAAAASgB1AGEAbgAgAEoAbwBzAGUAIABUAGEAbABhAHYAZQByAGEAIABTAGEAZwB1AGkAZQByAAcAAAALAAAACgAAAAsAAAAFAAAABwAAAAsAAAAIAAAACgAAAAUAAAAKAAAACgAAAAUAAAAKAAAACQAAAAoAAAAHAAAACgAAAAUAAAAKAAAACgAAAAsAAAALAAAABQAAAAoAAAAHAAAASwAAAEAAAAAwAAAABQAAACAAAAABAAAAAQAAABAAAAAAAAAAAAAAAMABAADgAAAAAAAAAAAAAADAAQAA4AAAACUAAAAMAAAAAgAAACcAAAAYAAAABQAAAAAAAAD///8AAAAAACUAAAAMAAAABQAAAEwAAABkAAAAGgAAAKIAAAClAQAAugAAABoAAACiAAAAjAEAABkAAAAhAPAAAAAAAAAAAAAAAIA/AAAAAAAAAAAAAIA/AAAAAAAAAAAAAAAAAAAAAAAAAAAAAAAAAAAAAAAAAAAlAAAADAAAAAAAAIAoAAAADAAAAAUAAAAlAAAADAAAAAEAAAAYAAAADAAAAAAAAAASAAAADAAAAAEAAAAeAAAAGAAAABoAAACiAAAApgEAALsAAAAlAAAADAAAAAEAAABUAAAAqAAAABsAAACiAAAAkwAAALoAAAABAAAAAAAbQauqGkEbAAAAogAAAA8AAABMAAAAAAAAAAAAAAAAAAAA//////////9sAAAAUwBpAG4AZABpAGMAbwAgAFQAaQB0AHUAbABhAHIAAAAKAAAABQAAAAsAAAALAAAABQAAAAkAAAALAAAABQAAAAoAAAAFAAAABgAAAAsAAAAFAAAACgAAAAcAAABLAAAAQAAAADAAAAAFAAAAIAAAAAEAAAABAAAAEAAAAAAAAAAAAAAAwAEAAOAAAAAAAAAAAAAAAMABAADgAAAAJQAAAAwAAAACAAAAJwAAABgAAAAFAAAAAAAAAP///wAAAAAAJQAAAAwAAAAFAAAATAAAAGQAAAAaAAAAwQAAAJMBAADZAAAAGgAAAMEAAAB6AQAAGQAAACEA8AAAAAAAAAAAAAAAgD8AAAAAAAAAAAAAgD8AAAAAAAAAAAAAAAAAAAAAAAAAAAAAAAAAAAAAAAAAACUAAAAMAAAAAAAAgCgAAAAMAAAABQAAACUAAAAMAAAAAQAAABgAAAAMAAAAAAAAABIAAAAMAAAAAQAAABYAAAAMAAAAAAAAAFQAAAA4AQAAGwAAAMEAAACSAQAA2QAAAAEAAAAAABtBq6oaQRsAAADBAAAAJwAAAEwAAAAEAAAAGgAAAMEAAACUAQAA2gAAAJwAAABGAGkAcgBtAGEAZABvACAAcABvAHIAOgAgAEoAVQBBAE4AIABKAE8AUwBFACAAVABBAEwAQQBWAEUAUgBBACAAUwBBAEcAVQBJAEUAUgAAAAkAAAAFAAAABwAAABAAAAAKAAAACwAAAAsAAAAFAAAACwAAAAsAAAAHAAAABAAAAAUAAAAHAAAADQAAAAwAAAAOAAAABQAAAAcAAAAOAAAACgAAAAoAAAAFAAAACgAAAAwAAAAJAAAADAAAAAwAAAAKAAAACwAAAAwAAAAFAAAACgAAAAwAAAANAAAADQAAAAUAAAAKAAAACwAAABYAAAAMAAAAAAAAACUAAAAMAAAAAgAAAA4AAAAUAAAAAAAAABAAAAAU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AAA3vE9diBeNnaIl54DioZHXSIAAAD0jbYEGuq2I/////+Qy10DdMfbXNjKXQMgAAAAEAABAOjKXQMCAgAA0MpdAwIAAAABAAAAHwEAAAgAAABKJdkFAAAAAAIAAAA4y10DkMtdAzdULu0AAAAAPMxdA/nwPXaMyl0DCBmFBAAAPXaJAYYA7f///wAAAAAAAAAAAAAAAJABAAAAAAABAAAAAHMAZQBnAG8AZQAgAHUAaQBZsjcY8MpdA41l6XUAADZ25MpdAwAAAADsyl0DAAAAANuU2lwAADZ2AAAAABMAFACKhkddIF42dgTLXQPE9GN1AAAAAMBqhATgxDd2ZHYACAAAAAAlAAAADAAAAAEAAAAYAAAADAAAAP8AAAASAAAADAAAAAEAAAAeAAAAGAAAAFAAAAAHAAAA0wAAACAAAAAlAAAADAAAAAEAAABUAAAAqAAAAFEAAAAHAAAA0QAAAB8AAAABAAAAAAAbQauqGkFRAAAABwAAAA8AAABMAAAAAAAAAAAAAAAAAAAA//////////9sAAAARgBpAHIAbQBhACAAbgBvACAAdgDhAGwAaQBkAGEAGB0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Px2CQAAAMiVpAMAAAAAiJeeA4iXngNghkddAAAAAG6GR10AAAAAAAAAAAAAAAAAAAAAAAAAAGiSngMAAAAAAAAAAAAAAAAAAAAAAAAAAAAAAAAAAAAAAAAAAAAAAAAAAAAAAAAAAAAAAAAAAAAAAAAAAAAAAABI6l0DWZE3GAAABnc8610D+BD4doiXngPblNpcAAAAAAgS+Hb//wAAAAAAAOsS+HbrEvh2bOtdA3DrXQNghkddAAAAAAAAAAAAAAAAAAAAAMSu6HUJAAAApOtdAwcAAACk610DAAAAAAEAAAAB2AAAAAIAAAAAAAAAAAAAAAAAAAAAAADAaoQE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XAPe8T12AAAAACAAAAClEQpa8IxrEhiWXAOEwlFdAACeAwAAAAAgAAAA2JpcA6APAACYmlwDjVw2XCAAAAABAAAA20A2XNVHcTDIayUJ/z02XL1XP1wQYJhcyGslCYzCjlwDAAAAFwgv7diaXAMcmFwD+fA9dmyWXAMGAAAAAAA9dmzCjlzg////AAAAAAAAAAAAAAAAkAEAAAAAAAEAAAAAYQByAGkAYQBsAAAAAAAAAAAAAAAAAAAAAAAAAAAAAAAGAAAAAAAAAMSu6HUAAAAA0JdcAwYAAADQl1wDAAAAAAEAAAAB2AAAAAIAAAAAAAAAAAAAwGqEBODEN3ZkdgAIAAAAACUAAAAMAAAAAwAAABgAAAAMAAAAAAAAABIAAAAMAAAAAQAAABYAAAAMAAAACAAAAFQAAABUAAAAEAAAAFcAAAAkAAAAegAAAAEAAAAAABtBq6oaQRAAAAB7AAAAAQAAAEwAAAAEAAAADwAAAFcAAAAmAAAAewAAAFAAAABYAAk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BcA97xPXZPAAAA8JxcA24OCn9EqTlcWNi2BAAAAAAAAAAAAAAAAAAAAEBYamwLeJhcAyAAAAAHAAAAAAAAQgGWXANIN1YLAAAAAHSYXAMBAAAAAAAAAOyWXAAIAAAAyNogCTz2LguPCC/tOJcAAJSYXAP58D125JZcAwgZhQQAAD12XJlcA+T///8AAAAAAAAAAAAAAACQAQAAAAAAAQAAAABzAGUAZwBvAGUAIAB1AGkAAAAAAAAAAAAAAAAAAAAAAAkAAAAAAAAAxK7odQAAAABImFwDCQAAAEiYXAMAAAAAAQAAAAHYAAAAAgAAAAAAAAAAAADAaoQE4MQ3dm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B4B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F4J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8ykfwWAQ22edLN0whJ/4xiDbIYLED0oNBE4wv/lxdIY=</DigestValue>
    </Reference>
    <Reference Type="http://www.w3.org/2000/09/xmldsig#Object" URI="#idOfficeObject">
      <DigestMethod Algorithm="http://www.w3.org/2001/04/xmlenc#sha256"/>
      <DigestValue>wK8M4S2asB1/bxZUg5imjfdfMJZb5BueAvWJyDFuZec=</DigestValue>
    </Reference>
    <Reference Type="http://uri.etsi.org/01903#SignedProperties" URI="#idSignedProperties">
      <Transforms>
        <Transform Algorithm="http://www.w3.org/TR/2001/REC-xml-c14n-20010315"/>
      </Transforms>
      <DigestMethod Algorithm="http://www.w3.org/2001/04/xmlenc#sha256"/>
      <DigestValue>dgsXvYmNUX8k63wufIoSwmdBo8qnAoOOajhgl+E0muw=</DigestValue>
    </Reference>
    <Reference Type="http://www.w3.org/2000/09/xmldsig#Object" URI="#idValidSigLnImg">
      <DigestMethod Algorithm="http://www.w3.org/2001/04/xmlenc#sha256"/>
      <DigestValue>Dz/7iKgq9tNDiy7Gx3B1EZpxQ22tpxcP6pM83Ys1Bn4=</DigestValue>
    </Reference>
    <Reference Type="http://www.w3.org/2000/09/xmldsig#Object" URI="#idInvalidSigLnImg">
      <DigestMethod Algorithm="http://www.w3.org/2001/04/xmlenc#sha256"/>
      <DigestValue>sU4hZwg3W16xhzee77U4lwb6Uj41WrKm9Ln616UlI8s=</DigestValue>
    </Reference>
  </SignedInfo>
  <SignatureValue>gP+2V3EX78voTZEgOOqTc1P+0HuH7lCvmwJG8Uyz41XW4WKLbZCQhtKNPgqZdUPvy53IA4NO7Mtb
C3I5ywzzKlJ6wkzFJ1Avx9TBGQ074+ReHYPWslEtBTOZ2Qu1en+nCn6WEJTID1kVyG/RSHnNb8CX
jzJATHuzZ0UeAMPt/+ONhC92h3JtqojPsFUFdTn43pq1TrdEcb5XbHqCVu/qtsJMB5TJat/W9ZUS
yZNP8nfW/tHqUFrld8cU7VVT9S0wRUuVABSRGoZAIm5ZsOJJwYbP0n2FNMCllXKL3LvZ/imrlm26
m58WjF2CFyeu+p6X3Dtvn5y94aHapEw6HBCNSQ==</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WTaMCpbB00a8p2Cwmz7hc/KcVI1cw8G84X4icpIv5UQ=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le4WGzVF0vKIZ2+IvwLDbKkK7k+VjFefQEREm+IoKTM=</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p8/9a6ULtdjZVJ5U5hNEYK2aOwgaGsSQveMMxZ0TRTA=</DigestValue>
      </Reference>
      <Reference URI="/xl/media/image3.emf?ContentType=image/x-emf">
        <DigestMethod Algorithm="http://www.w3.org/2001/04/xmlenc#sha256"/>
        <DigestValue>JCWfGZmkyFM+ZuLyZJ7Xb3b42yErTZBY9PC2mjaCrwE=</DigestValue>
      </Reference>
      <Reference URI="/xl/media/image4.emf?ContentType=image/x-emf">
        <DigestMethod Algorithm="http://www.w3.org/2001/04/xmlenc#sha256"/>
        <DigestValue>xLUn0jYUyhKJIyPITyo+2eaS2hxyxLjuh6G0t4BHooE=</DigestValue>
      </Reference>
      <Reference URI="/xl/media/image5.emf?ContentType=image/x-emf">
        <DigestMethod Algorithm="http://www.w3.org/2001/04/xmlenc#sha256"/>
        <DigestValue>8lA51WyfspvrgPM9RmExR3vao8weCKuN7N6KadtnYDE=</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kXQJQiGzVQzMG7xEfsEYsZhLXWt6LaQSY0xBqph7cYw=</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WZE7E5LyZ7mKDbWHAB///zgOFwGfpV50cSd/gQ06ZMo=</DigestValue>
      </Reference>
      <Reference URI="/xl/styles.xml?ContentType=application/vnd.openxmlformats-officedocument.spreadsheetml.styles+xml">
        <DigestMethod Algorithm="http://www.w3.org/2001/04/xmlenc#sha256"/>
        <DigestValue>Yv8Csl9dABRAPhHar0uABKggqxTYdTnIQigT+4pLkzU=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jJ33R56vMAubIB8A8dKOyBbV2a1Ug/4eW5FNC1WS04g=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KM1wPnnB2SLP87mA4Dkq0Z/3/QBUixUMe2h93OixCM0=</DigestValue>
      </Reference>
      <Reference URI="/xl/worksheets/sheet10.xml?ContentType=application/vnd.openxmlformats-officedocument.spreadsheetml.worksheet+xml">
        <DigestMethod Algorithm="http://www.w3.org/2001/04/xmlenc#sha256"/>
        <DigestValue>YEgMVSrQr9XOsFyhZmhapxInFLF0fA3n/CrzvY9otWc=</DigestValue>
      </Reference>
      <Reference URI="/xl/worksheets/sheet11.xml?ContentType=application/vnd.openxmlformats-officedocument.spreadsheetml.worksheet+xml">
        <DigestMethod Algorithm="http://www.w3.org/2001/04/xmlenc#sha256"/>
        <DigestValue>a8gJGrWZ/paseGCsGkiFBIrFCoOEPEFhCEPe3obo4WQ=</DigestValue>
      </Reference>
      <Reference URI="/xl/worksheets/sheet12.xml?ContentType=application/vnd.openxmlformats-officedocument.spreadsheetml.worksheet+xml">
        <DigestMethod Algorithm="http://www.w3.org/2001/04/xmlenc#sha256"/>
        <DigestValue>MGS+D2DtOCVNKsd9Pm9lHMimZiC+sWKtT4ZtS783Rso=</DigestValue>
      </Reference>
      <Reference URI="/xl/worksheets/sheet2.xml?ContentType=application/vnd.openxmlformats-officedocument.spreadsheetml.worksheet+xml">
        <DigestMethod Algorithm="http://www.w3.org/2001/04/xmlenc#sha256"/>
        <DigestValue>pgvsvU8W+q38uKhPzoHroo/amwHREyY1hmfdlDpNtSQ=</DigestValue>
      </Reference>
      <Reference URI="/xl/worksheets/sheet3.xml?ContentType=application/vnd.openxmlformats-officedocument.spreadsheetml.worksheet+xml">
        <DigestMethod Algorithm="http://www.w3.org/2001/04/xmlenc#sha256"/>
        <DigestValue>Bqtk2kpjm5EUPB00CGx+yGRXnhtMZ0BiOxMDU7z3u+I=</DigestValue>
      </Reference>
      <Reference URI="/xl/worksheets/sheet4.xml?ContentType=application/vnd.openxmlformats-officedocument.spreadsheetml.worksheet+xml">
        <DigestMethod Algorithm="http://www.w3.org/2001/04/xmlenc#sha256"/>
        <DigestValue>YJQFijotljVgiIS3h11WhsiG0UQNX6w79Xew2zPJT/Q=</DigestValue>
      </Reference>
      <Reference URI="/xl/worksheets/sheet5.xml?ContentType=application/vnd.openxmlformats-officedocument.spreadsheetml.worksheet+xml">
        <DigestMethod Algorithm="http://www.w3.org/2001/04/xmlenc#sha256"/>
        <DigestValue>rXt0S6EQCpmrj/+FYp6ACD4TdsOyChkptfjW+je+in0=</DigestValue>
      </Reference>
      <Reference URI="/xl/worksheets/sheet6.xml?ContentType=application/vnd.openxmlformats-officedocument.spreadsheetml.worksheet+xml">
        <DigestMethod Algorithm="http://www.w3.org/2001/04/xmlenc#sha256"/>
        <DigestValue>CuqvZBvBZ/4fmwnZtXlfkI2aBmnJtYRBxBfvYm3sVWA=</DigestValue>
      </Reference>
      <Reference URI="/xl/worksheets/sheet7.xml?ContentType=application/vnd.openxmlformats-officedocument.spreadsheetml.worksheet+xml">
        <DigestMethod Algorithm="http://www.w3.org/2001/04/xmlenc#sha256"/>
        <DigestValue>vpqBj7+IFLyQrcPbTiHaqkxMatykorSrl1re2cdt7V0=</DigestValue>
      </Reference>
      <Reference URI="/xl/worksheets/sheet8.xml?ContentType=application/vnd.openxmlformats-officedocument.spreadsheetml.worksheet+xml">
        <DigestMethod Algorithm="http://www.w3.org/2001/04/xmlenc#sha256"/>
        <DigestValue>341p0xXzmMJkGyJW9pdElsZp4Nle0VFTV8thgnBvaaE=</DigestValue>
      </Reference>
      <Reference URI="/xl/worksheets/sheet9.xml?ContentType=application/vnd.openxmlformats-officedocument.spreadsheetml.worksheet+xml">
        <DigestMethod Algorithm="http://www.w3.org/2001/04/xmlenc#sha256"/>
        <DigestValue>ThlRej2ZgPojUC7OdLcyG9enBjRhtlUbH7X011grXOg=</DigestValue>
      </Reference>
    </Manifest>
    <SignatureProperties>
      <SignatureProperty Id="idSignatureTime" Target="#idPackageSignature">
        <mdssi:SignatureTime xmlns:mdssi="http://schemas.openxmlformats.org/package/2006/digital-signature">
          <mdssi:Format>YYYY-MM-DDThh:mm:ssTZD</mdssi:Format>
          <mdssi:Value>2020-10-30T20:30:26Z</mdssi:Value>
        </mdssi:SignatureTime>
      </SignatureProperty>
    </SignatureProperties>
  </Object>
  <Object Id="idOfficeObject">
    <SignatureProperties>
      <SignatureProperty Id="idOfficeV1Details" Target="#idPackageSignature">
        <SignatureInfoV1 xmlns="http://schemas.microsoft.com/office/2006/digsig">
          <SetupID>{6E9E9175-6233-406C-8B84-09F6E37ABFEB}</SetupID>
          <SignatureText>Federico CALLIZO PECCI</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2020-10-30T20:30:26Z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QZG4AuGWXAAAAAADw0pEA8NKRAI5P5GQAAAAA8Z54ZAkAAAAAAAAAAAAAAAAAAAAAAAAA2NORAAAAAAAAAAAAAAAAAAAAAAAAAAAAAAAAAAAAAAAAAAAAAAAAAAAAAAAAAAAAAAAAAAAAAAAAAAAAAAAAAE4Q6XcAAB11sGVuADgR4nfw0pEA8Z54ZAAAAABIEuJ3//8AAAAAAAArE+J3KxPid+BlbgDkZW4Ajk/kZAAAAAAAAAAAAAAAAAcAAAAAAAAA1K+rdwkAAAAYZm4ABwAAABhmbgAAAAAAAQAAAAHYAAAAAgAAAAAAAAAAAADILuQA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G4A3vHBdyAAAAD0Y24AEw0KhwAAkQAAAAAAIAAAALRobgCgDwAAdGhuAKNZwGEgAAAAAQAAAIs+wGGThSBPIADpE687wGHwSiNiAQAAACAA6RMDAAAAO4kgTyDIGWK0aG4AAAAAAHF3d36QKxliBGZuAPnwwXdUZG4ABAAAAAAAwXcwbBIU4P///wAAAAAAAAAAAAAAAJABAAAAAAABAAAAAGEAcgBpAGEAbAAAAAAAAAAAAAAAAAAAAAAAAAAAAAAABgAAAAAAAADUr6t3AAAAALhlbgAGAAAAuGVuAAAAAAABAAAAAdgAAAACAAAAAAAAAAAAAMgu5ADgxFZ3ZHYACAAAAAAlAAAADAAAAAMAAAAYAAAADAAAAAAAAAASAAAADAAAAAEAAAAWAAAADAAAAAgAAABUAAAAVAAAAAoAAAAnAAAAHgAAAEoAAAABAAAAVRXZQXsJ2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bgDe8cF3LQAAANhqbgDqEwpJ5KfDYaD6nwUAAAAAAAAAAAAAAAAAAABA2GASFGBmbgAgAAAABwAAAAAAAEIBZG4AYC8QFAAAAABcZm4AAQAAAAAAAADUZG4ACAAAAPjPBRF0kBYU+Xd3fjDCAAB8Zm4A+fDBd8xkbgAAcOQAAADBd0RnbgDw////AAAAAAAAAAAAAAAAkAEAAAAAAAEAAAAAcwBlAGcAbwBlACAAdQBpAAAAAAAAAAAAAAAAAAAAAAAJAAAAAAAAANSvq3cAAAAAMGZuAAkAAAAwZm4AAAAAAAEAAAAB2AAAAAIAAAAAAAAAAAAAyC7kAODEVnd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J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w0pEAuE/kZCIAAAAU0p8FC3v9uf////+AxW8AFNF5ZA8ADwDAxG8AFDQVEdjEbwACAgAASQAAAAIAAAABAAAAHwEAAAgAAABKJbwPAAAAAAIAAAAoxW8AgMVvACnXdn4AAAAALMZvAPnwwXd8xG8AAHDkAAAAwXcCAAIA9f///wAAAAAAAAAAAAAAAJABAAAAAAABAAAAAHMAZQBnAG8AZQAgAHUAaQBjxBx14MRvAI1mrHcAAFV31MRvAAAAAADcxG8AAAAAAPGeeGQAAFV3AAAAABMAFAC4T+RkIF5Vd/TEbwBk9Z52AAAAAMgu5ADgxFZ3ZHYACAAAAAAlAAAADAAAAAEAAAAYAAAADAAAAP8AAAASAAAADAAAAAEAAAAeAAAAGAAAACIAAAAEAAAAcgAAABEAAAAlAAAADAAAAAEAAABUAAAAqAAAACMAAAAEAAAAcAAAABAAAAABAAAAVRXZQXsJ2UEjAAAABAAAAA8AAABMAAAAAAAAAAAAAAAAAAAA//////////9sAAAARgBpAHIAbQBhACAAbgBvACAAdgDhAGwAaQBkAGEAaHQ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BkbgC4ZZcAAAAAAPDSkQDw0pEAjk/kZAAAAADxnnhkCQAAAAAAAAAAAAAAAAAAAAAAAADY05EAAAAAAAAAAAAAAAAAAAAAAAAAAAAAAAAAAAAAAAAAAAAAAAAAAAAAAAAAAAAAAAAAAAAAAAAAAAAAAAAAThDpdwAAHXWwZW4AOBHid/DSkQDxnnhkAAAAAEgS4nf//wAAAAAAACsT4ncrE+J34GVuAORlbgCOT+RkAAAAAAAAAAAAAAAABwAAAAAAAADUr6t3CQAAABhmbgAHAAAAGGZuAAAAAAABAAAAAdgAAAACAAAAAAAAAAAAAMgu5AD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bgDe8cF3IAAAAPRjbgATDQqHAACRAAAAAAAgAAAAtGhuAKAPAAB0aG4Ao1nAYSAAAAABAAAAiz7AYZOFIE8gAOkTrzvAYfBKI2IBAAAAIADpEwMAAAA7iSBPIMgZYrRobgAAAAAAcXd3fpArGWIEZm4A+fDBd1RkbgAEAAAAAADBdzBsEhTg////AAAAAAAAAAAAAAAAkAEAAAAAAAEAAAAAYQByAGkAYQBsAAAAAAAAAAAAAAAAAAAAAAAAAAAAAAAGAAAAAAAAANSvq3cAAAAAuGVuAAYAAAC4ZW4AAAAAAAEAAAAB2AAAAAIAAAAAAAAAAAAAyC7kAODEVndkdgAIAAAAACUAAAAMAAAAAwAAABgAAAAMAAAAAAAAABIAAAAMAAAAAQAAABYAAAAMAAAACAAAAFQAAABUAAAACgAAACcAAAAeAAAASgAAAAEAAABVFdlBewnZQQoAAABLAAAAAQAAAEwAAAAEAAAACQAAACcAAAAgAAAASwAAAFAAAABYABN/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BuAN7xwXctAAAA2GpuAOoTCknkp8NhoPqfBQAAAAAAAAAAAAAAAAAAAEDYYBIUYGZuACAAAAAHAAAAAAAAQgFkbgBgLxAUAAAAAFxmbgABAAAAAAAAANRkbgAIAAAA+M8FEXSQFhT5d3d+MMIAAHxmbgD58MF3zGRuAABw5AAAAMF3RGduAPD///8AAAAAAAAAAAAAAACQAQAAAAAAAQAAAABzAGUAZwBvAGUAIAB1AGkAAAAAAAAAAAAAAAAAAAAAAAkAAAAAAAAA1K+rdwAAAAAwZm4ACQAAADBmbgAAAAAAAQAAAAHYAAAAAgAAAAAAAAAAAADILuQA4MRWd2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E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wImFIXq1g1T12+dvxLf50Lh7XbvFLX5rG0OkvEUhy0U=</DigestValue>
    </Reference>
    <Reference Type="http://www.w3.org/2000/09/xmldsig#Object" URI="#idOfficeObject">
      <DigestMethod Algorithm="http://www.w3.org/2001/04/xmlenc#sha256"/>
      <DigestValue>EY6eZR0vEt2maIPrQNutyqyN+GN+cNdIfUyezsvEmiU=</DigestValue>
    </Reference>
    <Reference Type="http://uri.etsi.org/01903#SignedProperties" URI="#idSignedProperties">
      <Transforms>
        <Transform Algorithm="http://www.w3.org/TR/2001/REC-xml-c14n-20010315"/>
      </Transforms>
      <DigestMethod Algorithm="http://www.w3.org/2001/04/xmlenc#sha256"/>
      <DigestValue>E9cHLyA0HjV0XmhxYezR38uS9cWkvtCiNCzt5tUNYaY=</DigestValue>
    </Reference>
    <Reference Type="http://www.w3.org/2000/09/xmldsig#Object" URI="#idValidSigLnImg">
      <DigestMethod Algorithm="http://www.w3.org/2001/04/xmlenc#sha256"/>
      <DigestValue>PMeqGOgJiie3Wj1tiXpaOOkMd4kns5R60+UBpceDERI=</DigestValue>
    </Reference>
    <Reference Type="http://www.w3.org/2000/09/xmldsig#Object" URI="#idInvalidSigLnImg">
      <DigestMethod Algorithm="http://www.w3.org/2001/04/xmlenc#sha256"/>
      <DigestValue>N2EhFLZPZcBRsYazioJuZ122oPOPEl8L9GbRSNNDsOE=</DigestValue>
    </Reference>
  </SignedInfo>
  <SignatureValue>RCQK2N7KZtosLjJYjuWRyUUxUMr2AfW7vryF/5WX0R4kA9IHAop9XgYH11Y1tVKHwXQlyfhDRiHL
j8yFbYA6gHx0NKlXydcVxTwuZKRW013nlslkhAnFnyfpVwr0N6/1XGD/jlFfX5u0fkPTcDDlGyhR
QyxON14uSHkjyNNNHlqwLb0uKm3oAibUARHHmQF5P8hngNr+/KcCtNaRka4YDM48Cpi89bfnjc7o
uXPwenxSZBXe/94W+ZKbz3EmxFRE32TluJM0KKDwqUgrfWrACzBiHAOpGVjF7hfzS3RQQuhA7XhC
kGSpv8nvpDLHLmQsCWpulnQ5TdL7Jq2CIoNDHQ==</SignatureValue>
  <KeyInfo>
    <X509Data>
      <X509Certificate>MIIH/TCCBeWgAwIBAgIIfadh7InbXLIwDQYJKoZIhvcNAQELBQAwWzEXMBUGA1UEBRMOUlVDIDgwMDUwMTcyLTExGjAYBgNVBAMTEUNBLURPQ1VNRU5UQSBTLkEuMRcwFQYDVQQKEw5ET0NVTUVOVEEgUy5BLjELMAkGA1UEBhMCUFkwHhcNMTkwNjA0MTUzMDI4WhcNMjEwNjAzMTU0MDI4WjCBoTELMAkGA1UEBhMCUFkxFjAUBgNVBAQMDU5FRkZBIFBFUlNBTk8xEjAQBgNVBAUTCUNJMTQ4ODQ3MjEVMBMGA1UEKgwMQU5BIENSSVNUSU5BMRcwFQYDVQQKDA5QRVJTT05BIEZJU0lDQTERMA8GA1UECwwIRklSTUEgRjIxIzAhBgNVBAMMGkFOQSBDUklTVElOQSBORUZGQSBQRVJTQU5PMIIBIjANBgkqhkiG9w0BAQEFAAOCAQ8AMIIBCgKCAQEAsQw7Ce5b70+nf2lIOuU+dxAAQ1EvYpJOHwB/+llAyFNFZ7wBlp7N6xLsTlRk5nUSw5a2E8LN+tj/O96/zmUtdo836zYmEAhxsG4hU+mwT4lzf5RcddHGLHAT4R4X57Lr1jJXKjXTy5Gh8h0PaW0ewE5xYladTjNY4NiPkpUm/HyMuiM3EqFuA8iKLjZ7R9l9eUb3C2vNb5t1fqLZDyxi6+vUdw563BFOvu4RWSKtTjt4pQ+aHQauafnbyYFHzvtTThacRWIlQqilh4azFZy+jiG4e0O1nLWtku/FdRGZMNfQt2t1hoJ9n99epuZJE6FrHrvs8WPGk2lvtiuAFETv/QIDAQABo4IDfDCCA3gwDAYDVR0TAQH/BAIwADAOBgNVHQ8BAf8EBAMCBeAwKgYDVR0lAQH/BCAwHgYIKwYBBQUHAwEGCCsGAQUFBwMCBggrBgEFBQcDBDAdBgNVHQ4EFgQUA/zKkiov3OEIw0r2Gkwxr5E7bzM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QYDVR0RBBowGIEWYW5lZmZh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Cb00FwTajSXz9oI3+v7+sYV+iHd9Mj4aolRcbIZ2Hb1OLBvFmekgxma022x1dWCoiLzDoI66Uwq7+0NoZjYtqf2gRQu5lhcXFtUwiIUacgaOh4s1dBnhhfLbdSSeMv271bsJePkh0iJW0wF8pLJILOudugvgpEvlF1HeOrt92+8CXlQbygy38O3zwpFfhEbbHgEhjCxppe7FkZ4bxGLhNELZLTCq+jUr/6bZldBXqqHwbxKk8SaLCIlQht+YqE6ioGf5z0DHQtFzbdXj4jqtZ4puAHU+EXF+FGFdGzhvYrDw2md8bBo/wTWKYrkNzp3wVx1bR0zKTbSdkZdUwUUJUP5C98K/naGznd6VxJ9j0ct+9rQK0W3ojjWvjXUiC6VjipoFKA8YJHyJTNRBHZgRcXYTUaHj49UV5OEVgduQqnoq4htMIaOtM4JOYpQPxJUBuqHJEFAV74lezvGicydzJdXB4bbVIlQKynAqe0vmKv15hVLSiiO9Uy8xbyD60fRe2OiqlQ473XRiqCGoayzN25VbWelTPu76g1RnUuMH62mXBBj9iQm9eTBbEu2zN+VzKCMXVKVVK/weh3SVMO2ipMVTBJRAgj9SjyertAwpqHF17A5l8N/WRscHZQCE+OcQLGup0RVaUZorgrkc0R/AcO8Xp4bu3DFINsheo2PYpY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WTaMCpbB00a8p2Cwmz7hc/KcVI1cw8G84X4icpIv5UQ=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6iOBfZu2rf+MSoqfkT1yegyHatr8YW5EzzXQyQ2zIeM=</DigestValue>
      </Reference>
      <Reference URI="/xl/drawings/vmlDrawing1.vml?ContentType=application/vnd.openxmlformats-officedocument.vmlDrawing">
        <DigestMethod Algorithm="http://www.w3.org/2001/04/xmlenc#sha256"/>
        <DigestValue>le4WGzVF0vKIZ2+IvwLDbKkK7k+VjFefQEREm+IoKTM=</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p8/9a6ULtdjZVJ5U5hNEYK2aOwgaGsSQveMMxZ0TRTA=</DigestValue>
      </Reference>
      <Reference URI="/xl/media/image3.emf?ContentType=image/x-emf">
        <DigestMethod Algorithm="http://www.w3.org/2001/04/xmlenc#sha256"/>
        <DigestValue>JCWfGZmkyFM+ZuLyZJ7Xb3b42yErTZBY9PC2mjaCrwE=</DigestValue>
      </Reference>
      <Reference URI="/xl/media/image4.emf?ContentType=image/x-emf">
        <DigestMethod Algorithm="http://www.w3.org/2001/04/xmlenc#sha256"/>
        <DigestValue>xLUn0jYUyhKJIyPITyo+2eaS2hxyxLjuh6G0t4BHooE=</DigestValue>
      </Reference>
      <Reference URI="/xl/media/image5.emf?ContentType=image/x-emf">
        <DigestMethod Algorithm="http://www.w3.org/2001/04/xmlenc#sha256"/>
        <DigestValue>8lA51WyfspvrgPM9RmExR3vao8weCKuN7N6KadtnYDE=</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kXQJQiGzVQzMG7xEfsEYsZhLXWt6LaQSY0xBqph7cYw=</DigestValue>
      </Reference>
      <Reference URI="/xl/printerSettings/printerSettings6.bin?ContentType=application/vnd.openxmlformats-officedocument.spreadsheetml.printerSettings">
        <DigestMethod Algorithm="http://www.w3.org/2001/04/xmlenc#sha256"/>
        <DigestValue>dQty6h4y3OjaBO679MIWuMByZpg6RKGw7ezGcnYUuw0=</DigestValue>
      </Reference>
      <Reference URI="/xl/printerSettings/printerSettings7.bin?ContentType=application/vnd.openxmlformats-officedocument.spreadsheetml.printerSettings">
        <DigestMethod Algorithm="http://www.w3.org/2001/04/xmlenc#sha256"/>
        <DigestValue>dQty6h4y3OjaBO679MIWuMByZpg6RKGw7ezGcnYUuw0=</DigestValue>
      </Reference>
      <Reference URI="/xl/printerSettings/printerSettings8.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WZE7E5LyZ7mKDbWHAB///zgOFwGfpV50cSd/gQ06ZMo=</DigestValue>
      </Reference>
      <Reference URI="/xl/styles.xml?ContentType=application/vnd.openxmlformats-officedocument.spreadsheetml.styles+xml">
        <DigestMethod Algorithm="http://www.w3.org/2001/04/xmlenc#sha256"/>
        <DigestValue>Yv8Csl9dABRAPhHar0uABKggqxTYdTnIQigT+4pLkzU=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jJ33R56vMAubIB8A8dKOyBbV2a1Ug/4eW5FNC1WS04g=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KM1wPnnB2SLP87mA4Dkq0Z/3/QBUixUMe2h93OixCM0=</DigestValue>
      </Reference>
      <Reference URI="/xl/worksheets/sheet10.xml?ContentType=application/vnd.openxmlformats-officedocument.spreadsheetml.worksheet+xml">
        <DigestMethod Algorithm="http://www.w3.org/2001/04/xmlenc#sha256"/>
        <DigestValue>YEgMVSrQr9XOsFyhZmhapxInFLF0fA3n/CrzvY9otWc=</DigestValue>
      </Reference>
      <Reference URI="/xl/worksheets/sheet11.xml?ContentType=application/vnd.openxmlformats-officedocument.spreadsheetml.worksheet+xml">
        <DigestMethod Algorithm="http://www.w3.org/2001/04/xmlenc#sha256"/>
        <DigestValue>a8gJGrWZ/paseGCsGkiFBIrFCoOEPEFhCEPe3obo4WQ=</DigestValue>
      </Reference>
      <Reference URI="/xl/worksheets/sheet12.xml?ContentType=application/vnd.openxmlformats-officedocument.spreadsheetml.worksheet+xml">
        <DigestMethod Algorithm="http://www.w3.org/2001/04/xmlenc#sha256"/>
        <DigestValue>MGS+D2DtOCVNKsd9Pm9lHMimZiC+sWKtT4ZtS783Rso=</DigestValue>
      </Reference>
      <Reference URI="/xl/worksheets/sheet2.xml?ContentType=application/vnd.openxmlformats-officedocument.spreadsheetml.worksheet+xml">
        <DigestMethod Algorithm="http://www.w3.org/2001/04/xmlenc#sha256"/>
        <DigestValue>pgvsvU8W+q38uKhPzoHroo/amwHREyY1hmfdlDpNtSQ=</DigestValue>
      </Reference>
      <Reference URI="/xl/worksheets/sheet3.xml?ContentType=application/vnd.openxmlformats-officedocument.spreadsheetml.worksheet+xml">
        <DigestMethod Algorithm="http://www.w3.org/2001/04/xmlenc#sha256"/>
        <DigestValue>Bqtk2kpjm5EUPB00CGx+yGRXnhtMZ0BiOxMDU7z3u+I=</DigestValue>
      </Reference>
      <Reference URI="/xl/worksheets/sheet4.xml?ContentType=application/vnd.openxmlformats-officedocument.spreadsheetml.worksheet+xml">
        <DigestMethod Algorithm="http://www.w3.org/2001/04/xmlenc#sha256"/>
        <DigestValue>YJQFijotljVgiIS3h11WhsiG0UQNX6w79Xew2zPJT/Q=</DigestValue>
      </Reference>
      <Reference URI="/xl/worksheets/sheet5.xml?ContentType=application/vnd.openxmlformats-officedocument.spreadsheetml.worksheet+xml">
        <DigestMethod Algorithm="http://www.w3.org/2001/04/xmlenc#sha256"/>
        <DigestValue>rXt0S6EQCpmrj/+FYp6ACD4TdsOyChkptfjW+je+in0=</DigestValue>
      </Reference>
      <Reference URI="/xl/worksheets/sheet6.xml?ContentType=application/vnd.openxmlformats-officedocument.spreadsheetml.worksheet+xml">
        <DigestMethod Algorithm="http://www.w3.org/2001/04/xmlenc#sha256"/>
        <DigestValue>CuqvZBvBZ/4fmwnZtXlfkI2aBmnJtYRBxBfvYm3sVWA=</DigestValue>
      </Reference>
      <Reference URI="/xl/worksheets/sheet7.xml?ContentType=application/vnd.openxmlformats-officedocument.spreadsheetml.worksheet+xml">
        <DigestMethod Algorithm="http://www.w3.org/2001/04/xmlenc#sha256"/>
        <DigestValue>vpqBj7+IFLyQrcPbTiHaqkxMatykorSrl1re2cdt7V0=</DigestValue>
      </Reference>
      <Reference URI="/xl/worksheets/sheet8.xml?ContentType=application/vnd.openxmlformats-officedocument.spreadsheetml.worksheet+xml">
        <DigestMethod Algorithm="http://www.w3.org/2001/04/xmlenc#sha256"/>
        <DigestValue>341p0xXzmMJkGyJW9pdElsZp4Nle0VFTV8thgnBvaaE=</DigestValue>
      </Reference>
      <Reference URI="/xl/worksheets/sheet9.xml?ContentType=application/vnd.openxmlformats-officedocument.spreadsheetml.worksheet+xml">
        <DigestMethod Algorithm="http://www.w3.org/2001/04/xmlenc#sha256"/>
        <DigestValue>ThlRej2ZgPojUC7OdLcyG9enBjRhtlUbH7X011grXOg=</DigestValue>
      </Reference>
    </Manifest>
    <SignatureProperties>
      <SignatureProperty Id="idSignatureTime" Target="#idPackageSignature">
        <mdssi:SignatureTime xmlns:mdssi="http://schemas.openxmlformats.org/package/2006/digital-signature">
          <mdssi:Format>YYYY-MM-DDThh:mm:ssTZD</mdssi:Format>
          <mdssi:Value>2020-10-30T20:45:44Z</mdssi:Value>
        </mdssi:SignatureTime>
      </SignatureProperty>
    </SignatureProperties>
  </Object>
  <Object Id="idOfficeObject">
    <SignatureProperties>
      <SignatureProperty Id="idOfficeV1Details" Target="#idPackageSignature">
        <SignatureInfoV1 xmlns="http://schemas.microsoft.com/office/2006/digsig">
          <SetupID>{3A0E01FA-5451-4542-AA95-7E4361E4780B}</SetupID>
          <SignatureText>Ana Neffa</SignatureText>
          <SignatureImage/>
          <SignatureComments/>
          <WindowsVersion>10.0</WindowsVersion>
          <OfficeVersion>16.0.13231/21</OfficeVersion>
          <ApplicationVersion>16.0.13231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2020-10-30T20:45:44Z</xd:SigningTime>
          <xd:SigningCertificate>
            <xd:Cert>
              <xd:CertDigest>
                <DigestMethod Algorithm="http://www.w3.org/2001/04/xmlenc#sha256"/>
                <DigestValue>DTt+7gHvTjpQh7dGVNSquwOCcnCxB+KNPktPDov4qTU=</DigestValue>
              </xd:CertDigest>
              <xd:IssuerSerial>
                <X509IssuerName>C=PY, O=DOCUMENTA S.A., CN=CA-DOCUMENTA S.A., SERIALNUMBER=RUC 80050172-1</X509IssuerName>
                <X509SerialNumber>9054313244404702386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5Bs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AAAAAASAAAADAAAAAEAAAAeAAAAGAAAAL0AAAAEAAAA9wAAABEAAAAlAAAADAAAAAEAAABUAAAAiAAAAL4AAAAEAAAA9QAAABAAAAABAAAAVRXZQXsJ2UG+AAAABAAAAAoAAABMAAAAAAAAAAAAAAAAAAAA//////////9gAAAAMwAwAC8AMQAw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xO5nfYZK4AiGfNAAAAAADIg8cAyIPHAI5P5GQAAAAA/GSuAE8AAAAAAAAAAAAAAAAAAAAAAAAAsITHAAAAAAAAAAAAAAAAAAAAAAAAAAAAAAAAAAAAAAAAAAAAAAAAAAAAAAAAAAAAAAAAAAAAAAAAAAAAAAAAAE4Q6XcAAErVuGWuADgR4nfIg8cA8Z54ZAAAAABIEuJ3//8AAAAAAAArE+J3KxPid+hlrgDsZa4Ajk/kZAAAAAAAAAAAAAAAAAcAAAAAAAAA1K+rdwkAAAAgZq4ABwAAACBmrgAAAAAAAQAAAAHYAAAAAgAAAAAAAAAAAADAF4IF4MRWd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K4A3vHBdyAAAAD8Y64AiBAK3AAAxwAAAAAAIAAAALxorgCgDwAAfGiuAKNZwGEgAAAAAQAAAIs+wGGyKz5AEE2kEq87wGHwSiNiAQAAABBNpBIDAAAAKic+QCDIGWK8aK4AAAAAAHF8teaQKxliDGauAPnwwXdcZK4ABAAAAAAAwXcQidIS4P///wAAAAAAAAAAAAAAAJABAAAAAAABAAAAAGEAcgBpAGEAbAAAAAAAAAAAAAAAAAAAAAAAAAAAAAAABgAAAAAAAADUr6t3AAAAAMBlrgAGAAAAwGWuAAAAAAABAAAAAdgAAAACAAAAAAAAAAAAAMAXggXgxFZ3ZHYACAAAAAAlAAAADAAAAAMAAAAYAAAADAAAAAAAAAASAAAADAAAAAEAAAAWAAAADAAAAAgAAABUAAAAVAAAAAoAAAAnAAAAHgAAAEoAAAABAAAAVRXZQXsJ2UEKAAAASwAAAAEAAABMAAAABAAAAAkAAAAnAAAAIAAAAEsAAABQAAAAWABuZ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vAAAARwAAACkAAAAzAAAARwAAABUAAAAhAPAAAAAAAAAAAAAAAIA/AAAAAAAAAAAAAIA/AAAAAAAAAAAAAAAAAAAAAAAAAAAAAAAAAAAAAAAAAAAlAAAADAAAAAAAAIAoAAAADAAAAAQAAABSAAAAcAEAAAQAAADw////AAAAAAAAAAAAAAAAkAEAAAAAAAEAAAAAcwBlAGcAbwBlACAAdQBpAAAAAAAAAAAAAAAAAAAAAAAAAAAAAAAAAAAAAAAAAAAAAAAAAAAAAAAAAAAAAAAAAAAArgDe8cF3LQAAAOBqrgBtEwoF5KfDYWiXfwUAAAAAAAAAAAAAAAAAAABA0LbJEmhmrgAgAAAABwAAAAAAAEIBZK4A0L85EQAAAABkZq4AAQAAAAAAAADcZK4ACAAAALg6OhFE+sQSiXy15nAnAACEZq4A+fDBd9RkrgCwL4IFAADBd0xnrgDw////AAAAAAAAAAAAAAAAkAEAAAAAAAEAAAAAcwBlAGcAbwBlACAAdQBpAAAAAAAAAAAAAAAAAAAAAAAJAAAAAAAAANSvq3cAAAAAOGauAAkAAAA4Zq4AAAAAAAEAAAAB2AAAAAIAAAAAAAAAAAAAwBeCBeDEVndkdgAIAAAAACUAAAAMAAAABAAAABgAAAAMAAAAAAAAABIAAAAMAAAAAQAAAB4AAAAYAAAAKQAAADMAAABwAAAASAAAACUAAAAMAAAABAAAAFQAAACEAAAAKgAAADMAAABuAAAARwAAAAEAAABVFdlBewnZQSoAAAAzAAAACQAAAEwAAAAAAAAAAAAAAAAAAAD//////////2AAAABBAG4AYQAgAE4AZQBmAGYAYQBTZQoAAAAJAAAACAAAAAQAAAAMAAAACAAAAAUAAAAF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SAAAAXAAAAAEAAABVFdlBewnZQQoAAABQAAAAGgAAAEwAAAAAAAAAAAAAAAAAAAD//////////4AAAABBAG4AYQAgAEMAcgBpAHMAdABpAG4AYQAgAE4AZQBmAGYAYQAgAFAAZQByAHMAYQBuAG8ABwAAAAcAAAAGAAAAAwAAAAcAAAAEAAAAAwAAAAUAAAAEAAAAAwAAAAcAAAAGAAAAAwAAAAgAAAAGAAAABAAAAAQAAAAGAAAAAwAAAAYAAAAGAAAABAAAAAUAAAAGAAAABwAAAAc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O8AAAB8AAAACQAAAHAAAADnAAAADQAAACEA8AAAAAAAAAAAAAAAgD8AAAAAAAAAAAAAgD8AAAAAAAAAAAAAAAAAAAAAAAAAAAAAAAAAAAAAAAAAACUAAAAMAAAAAAAAgCgAAAAMAAAABQAAACUAAAAMAAAAAQAAABgAAAAMAAAAAAAAABIAAAAMAAAAAQAAABYAAAAMAAAAAAAAAFQAAAA4AQAACgAAAHAAAADuAAAAfAAAAAEAAABVFdlBewnZQQoAAABwAAAAJwAAAEwAAAAEAAAACQAAAHAAAADwAAAAfQAAAJwAAABGAGkAcgBtAGEAZABvACAAcABvAHIAOgAgAEEATgBBACAAQwBSAEkAUwBUAEkATgBBACAATgBFAEYARgBBACAAUABFAFIAUwBBAE4ATwAAAAYAAAADAAAABAAAAAkAAAAGAAAABwAAAAcAAAADAAAABwAAAAcAAAAEAAAAAwAAAAMAAAAHAAAACAAAAAcAAAADAAAABwAAAAcAAAADAAAABgAAAAYAAAADAAAACAAAAAcAAAADAAAACAAAAAYAAAAGAAAABgAAAAcAAAADAAAABgAAAAYAAAAHAAAABgAAAAcAAAAIAAAACQAAABYAAAAMAAAAAAAAACUAAAAMAAAAAgAAAA4AAAAUAAAAAAAAABAAAAAUAAAA</Object>
  <Object Id="idInvalidSigLnImg">AQAAAGwAAAAAAAAAAAAAAP8AAAB/AAAAAAAAAAAAAAAjGwAAkQ0AACBFTUYAAAEAU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3vHBdyBeVXfIg8cAuE/kZCIAAABcb34Fs4HwA/////+Ixa8AFNF5ZAEAEgDIxK8AjPJKEeDErwACAgAAWgAAAAIAAAABAAAAHwEAAAgAAABKJe8PAAAAAAIAAAAwxa8AiMWvAFnctOYAAAAANMavAPnwwXeExK8AsC+CBQAAwXfWATIA9f///wAAAAAAAAAAAAAAAJABAAAAAAABAAAAAHMAZQBnAG8AZQAgAHUAaQDyoEvV6MSvAI1mrHcAAFV33MSvAAAAAADkxK8AAAAAAPGeeGQAAFV3AAAAABMAFAC4T+RkIF5Vd/zErwBk9Z52AAAAAMAXggXgxFZ3ZHYACAAAAAAlAAAADAAAAAEAAAAYAAAADAAAAP8AAAASAAAADAAAAAEAAAAeAAAAGAAAACIAAAAEAAAAcgAAABEAAAAlAAAADAAAAAEAAABUAAAAqAAAACMAAAAEAAAAcAAAABAAAAABAAAAVRXZQXsJ2UEjAAAABAAAAA8AAABMAAAAAAAAAAAAAAAAAAAA//////////9sAAAARgBpAHIAbQBhACAAbgBvACAAdgDhAGwAaQBkAGEAV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DE7md9hkrgCIZ80AAAAAAMiDxwDIg8cAjk/kZAAAAAD8ZK4ATwAAAAAAAAAAAAAAAAAAAAAAAACwhMcAAAAAAAAAAAAAAAAAAAAAAAAAAAAAAAAAAAAAAAAAAAAAAAAAAAAAAAAAAAAAAAAAAAAAAAAAAAAAAAAAThDpdwAAStW4Za4AOBHid8iDxwDxnnhkAAAAAEgS4nf//wAAAAAAACsT4ncrE+J36GWuAOxlrgCOT+RkAAAAAAAAAAAAAAAABwAAAAAAAADUr6t3CQAAACBmrgAHAAAAIGauAAAAAAABAAAAAdgAAAACAAAAAAAAAAAAAMAXggXgxFZ3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rgDe8cF3IAAAAPxjrgCIEArcAADHAAAAAAAgAAAAvGiuAKAPAAB8aK4Ao1nAYSAAAAABAAAAiz7AYbIrPkAQTaQSrzvAYfBKI2IBAAAAEE2kEgMAAAAqJz5AIMgZYrxorgAAAAAAcXy15pArGWIMZq4A+fDBd1xkrgAEAAAAAADBdxCJ0hLg////AAAAAAAAAAAAAAAAkAEAAAAAAAEAAAAAYQByAGkAYQBsAAAAAAAAAAAAAAAAAAAAAAAAAAAAAAAGAAAAAAAAANSvq3cAAAAAwGWuAAYAAADAZa4AAAAAAAEAAAAB2AAAAAIAAAAAAAAAAAAAwBeCBeDEVnd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8AAABHAAAAKQAAADMAAABHAAAAFQAAACEA8AAAAAAAAAAAAAAAgD8AAAAAAAAAAAAAgD8AAAAAAAAAAAAAAAAAAAAAAAAAAAAAAAAAAAAAAAAAACUAAAAMAAAAAAAAgCgAAAAMAAAABAAAAFIAAABwAQAABAAAAPD///8AAAAAAAAAAAAAAACQAQAAAAAAAQAAAABzAGUAZwBvAGUAIAB1AGkAAAAAAAAAAAAAAAAAAAAAAAAAAAAAAAAAAAAAAAAAAAAAAAAAAAAAAAAAAAAAAAAAAACuAN7xwXctAAAA4GquAG0TCgXkp8NhaJd/BQAAAAAAAAAAAAAAAAAAAEDQtskSaGauACAAAAAHAAAAAAAAQgFkrgDQvzkRAAAAAGRmrgABAAAAAAAAANxkrgAIAAAAuDo6EUT6xBKJfLXmcCcAAIRmrgD58MF31GSuALAvggUAAMF3TGeuAPD///8AAAAAAAAAAAAAAACQAQAAAAAAAQAAAABzAGUAZwBvAGUAIAB1AGkAAAAAAAAAAAAAAAAAAAAAAAkAAAAAAAAA1K+rdwAAAAA4Zq4ACQAAADhmrgAAAAAAAQAAAAHYAAAAAgAAAAAAAAAAAADAF4IF4MRWd2R2AAgAAAAAJQAAAAwAAAAEAAAAGAAAAAwAAAAAAAAAEgAAAAwAAAABAAAAHgAAABgAAAApAAAAMwAAAHAAAABIAAAAJQAAAAwAAAAEAAAAVAAAAIQAAAAqAAAAMwAAAG4AAABHAAAAAQAAAFUV2UF7CdlBKgAAADMAAAAJAAAATAAAAAAAAAAAAAAAAAAAAP//////////YAAAAEEAbgBhACAATgBlAGYAZgBhAAAACgAAAAkAAAAIAAAABAAAAAwAAAAIAAAABQAAAAU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OgAAAAKAAAAUAAAAJIAAABcAAAAAQAAAFUV2UF7CdlBCgAAAFAAAAAaAAAATAAAAAAAAAAAAAAAAAAAAP//////////gAAAAEEAbgBhACAAQwByAGkAcwB0AGkAbgBhACAATgBlAGYAZgBhACAAUABlAHIAcwBhAG4AbwAHAAAABwAAAAYAAAADAAAABwAAAAQAAAADAAAABQAAAAQAAAADAAAABwAAAAYAAAADAAAACAAAAAYAAAAEAAAABAAAAAYAAAADAAAABgAAAAYAAAAEAAAABQAAAAYAAAAHAAAABwAAAEsAAABAAAAAMAAAAAUAAAAgAAAAAQAAAAEAAAAQAAAAAAAAAAAAAAAAAQAAgAAAAAAAAAAAAAAAAAEAAIAAAAAlAAAADAAAAAI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KwAAAAKAAAAYAAAAFYAAABsAAAAAQAAAFUV2UF7CdlBCgAAAGAAAAAQAAAATAAAAAAAAAAAAAAAAAAAAP//////////bAAAAEQAaQByAGUAYwB0AG8AcgAgAFQAaQB0AHUAbABhAHIACAAAAAMAAAAEAAAABgAAAAUAAAAEAAAABwAAAAQAAAADAAAABgAAAAMAAAAEAAAABwAAAAMAAAAGAAAABAAAAEsAAABAAAAAMAAAAAUAAAAgAAAAAQAAAAEAAAAQAAAAAAAAAAAAAAAAAQAAgAAAAAAAAAAAAAAAAAEAAIAAAAAlAAAADAAAAAIAAAAnAAAAGAAAAAUAAAAAAAAA////AAAAAAAlAAAADAAAAAUAAABMAAAAZAAAAAkAAABwAAAA7wAAAHwAAAAJAAAAcAAAAOcAAAANAAAAIQDwAAAAAAAAAAAAAACAPwAAAAAAAAAAAACAPwAAAAAAAAAAAAAAAAAAAAAAAAAAAAAAAAAAAAAAAAAAJQAAAAwAAAAAAACAKAAAAAwAAAAFAAAAJQAAAAwAAAABAAAAGAAAAAwAAAAAAAAAEgAAAAwAAAABAAAAFgAAAAwAAAAAAAAAVAAAADgBAAAKAAAAcAAAAO4AAAB8AAAAAQAAAFUV2UF7CdlBCgAAAHAAAAAnAAAATAAAAAQAAAAJAAAAcAAAAPAAAAB9AAAAnAAAAEYAaQByAG0AYQBkAG8AIABwAG8AcgA6ACAAQQBOAEEAIABDAFIASQBTAFQASQBOAEEAIABOAEUARgBGAEEAIABQAEUAUgBTAEEATgBPAERlBgAAAAMAAAAEAAAACQAAAAYAAAAHAAAABwAAAAMAAAAHAAAABwAAAAQAAAADAAAAAwAAAAcAAAAIAAAABwAAAAMAAAAHAAAABwAAAAMAAAAGAAAABgAAAAMAAAAIAAAABwAAAAMAAAAIAAAABgAAAAYAAAAGAAAABwAAAAMAAAAGAAAABgAAAAcAAAAGAAAABwAAAAgAAAAJ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indice</vt:lpstr>
      <vt:lpstr>1</vt:lpstr>
      <vt:lpstr>2</vt:lpstr>
      <vt:lpstr>3</vt:lpstr>
      <vt:lpstr>4</vt:lpstr>
      <vt:lpstr>5</vt:lpstr>
      <vt:lpstr>6</vt:lpstr>
      <vt:lpstr>7</vt:lpstr>
      <vt:lpstr>8</vt:lpstr>
      <vt:lpstr>9</vt:lpstr>
      <vt:lpstr>10</vt:lpstr>
      <vt:lpstr>11</vt:lpstr>
      <vt:lpstr>'10'!_Hlk486413223</vt:lpstr>
      <vt:lpstr>'10'!_Hlk492023274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Pablo.Roa</cp:lastModifiedBy>
  <cp:lastPrinted>2019-08-27T18:48:00Z</cp:lastPrinted>
  <dcterms:created xsi:type="dcterms:W3CDTF">2015-06-05T18:19:34Z</dcterms:created>
  <dcterms:modified xsi:type="dcterms:W3CDTF">2020-10-30T19:44:40Z</dcterms:modified>
</cp:coreProperties>
</file>