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Pablo Roa\Desktop\BALANCES MARZO\"/>
    </mc:Choice>
  </mc:AlternateContent>
  <xr:revisionPtr revIDLastSave="0" documentId="13_ncr:201_{534A0768-391B-464A-8BAB-6A84E761C6AF}" xr6:coauthVersionLast="47" xr6:coauthVersionMax="47" xr10:uidLastSave="{00000000-0000-0000-0000-000000000000}"/>
  <bookViews>
    <workbookView xWindow="20145" yWindow="720" windowWidth="16215" windowHeight="11385" tabRatio="713" xr2:uid="{00000000-000D-0000-FFFF-FFFF00000000}"/>
  </bookViews>
  <sheets>
    <sheet name="indice" sheetId="9" r:id="rId1"/>
    <sheet name="1" sheetId="1" r:id="rId2"/>
    <sheet name="2" sheetId="2" r:id="rId3"/>
    <sheet name="3" sheetId="3" r:id="rId4"/>
    <sheet name="4" sheetId="4" r:id="rId5"/>
    <sheet name="5" sheetId="5" r:id="rId6"/>
    <sheet name="6" sheetId="6" r:id="rId7"/>
    <sheet name="7" sheetId="7" r:id="rId8"/>
    <sheet name="8" sheetId="8" r:id="rId9"/>
    <sheet name="9" sheetId="12" r:id="rId10"/>
    <sheet name="10" sheetId="10" r:id="rId11"/>
    <sheet name="11" sheetId="11" r:id="rId12"/>
  </sheets>
  <definedNames>
    <definedName name="_Hlk486413223" localSheetId="10">'10'!$A$6</definedName>
    <definedName name="_Hlk492023274" localSheetId="10">'10'!$A$62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C24" i="1"/>
  <c r="E6" i="7"/>
  <c r="E53" i="10"/>
  <c r="C21" i="8"/>
  <c r="C16" i="8"/>
  <c r="C13" i="8"/>
  <c r="E23" i="1"/>
  <c r="E17" i="1"/>
  <c r="E24" i="1"/>
  <c r="C9" i="1"/>
  <c r="C9" i="8"/>
  <c r="B4" i="8"/>
  <c r="E14" i="7"/>
  <c r="B4" i="7"/>
  <c r="D13" i="7"/>
  <c r="D12" i="7"/>
  <c r="C11" i="7"/>
  <c r="C10" i="7"/>
  <c r="D7" i="7"/>
  <c r="C7" i="7"/>
  <c r="C17" i="6"/>
  <c r="C18" i="6"/>
  <c r="C15" i="6"/>
  <c r="C12" i="6"/>
  <c r="C11" i="6"/>
  <c r="B4" i="6"/>
  <c r="C29" i="5"/>
  <c r="C21" i="5"/>
  <c r="C14" i="5"/>
  <c r="C10" i="5"/>
  <c r="C9" i="5"/>
  <c r="B4" i="5"/>
  <c r="B4" i="4"/>
  <c r="C4" i="3"/>
  <c r="B4" i="2"/>
  <c r="E14" i="2"/>
  <c r="E6" i="2"/>
  <c r="B4" i="1"/>
  <c r="C23" i="1"/>
  <c r="C17" i="1"/>
  <c r="C10" i="9"/>
  <c r="C139" i="10"/>
  <c r="C113" i="10"/>
  <c r="B113" i="10"/>
  <c r="E71" i="10"/>
  <c r="E70" i="10"/>
  <c r="E69" i="10"/>
  <c r="E72" i="10"/>
  <c r="E52" i="10"/>
  <c r="E13" i="7"/>
  <c r="E12" i="2"/>
  <c r="E5" i="1"/>
  <c r="C5" i="1"/>
  <c r="B106" i="10"/>
  <c r="C72" i="10"/>
  <c r="C148" i="10"/>
  <c r="B148" i="10"/>
  <c r="B139" i="10"/>
  <c r="C131" i="10"/>
  <c r="B131" i="10"/>
  <c r="C106" i="10"/>
  <c r="C14" i="7"/>
  <c r="D14" i="7"/>
  <c r="E15" i="7"/>
  <c r="E10" i="7"/>
  <c r="E11" i="7"/>
  <c r="E12" i="7"/>
  <c r="C23" i="5"/>
  <c r="C14" i="2"/>
  <c r="E7" i="2"/>
  <c r="O4" i="9"/>
  <c r="D6" i="4"/>
  <c r="C6" i="4"/>
  <c r="D5" i="5"/>
  <c r="C5" i="5"/>
  <c r="D5" i="6"/>
  <c r="C5" i="6"/>
  <c r="E5" i="8"/>
  <c r="C5" i="8"/>
  <c r="D16" i="4"/>
  <c r="D12" i="4"/>
  <c r="E5" i="3"/>
  <c r="D5" i="3"/>
  <c r="D17" i="4"/>
  <c r="D22" i="4"/>
  <c r="D23" i="4"/>
  <c r="D29" i="4"/>
  <c r="D30" i="4"/>
  <c r="D32" i="4"/>
  <c r="C31" i="5"/>
  <c r="C16" i="5"/>
  <c r="D31" i="5"/>
  <c r="D23" i="5"/>
  <c r="D16" i="5"/>
  <c r="D12" i="5"/>
  <c r="D17" i="5"/>
  <c r="D25" i="5"/>
  <c r="D32" i="5"/>
  <c r="D34" i="5"/>
  <c r="C12" i="5"/>
  <c r="C17" i="5"/>
  <c r="C25" i="5"/>
  <c r="C32" i="5"/>
  <c r="C34" i="5"/>
  <c r="E23" i="8"/>
  <c r="E17" i="8"/>
  <c r="C17" i="8"/>
  <c r="D19" i="6"/>
  <c r="C19" i="6"/>
  <c r="D13" i="6"/>
  <c r="C13" i="6"/>
  <c r="C20" i="6"/>
  <c r="C29" i="4"/>
  <c r="C22" i="4"/>
  <c r="C16" i="4"/>
  <c r="C12" i="4"/>
  <c r="C17" i="4"/>
  <c r="C23" i="4"/>
  <c r="C30" i="4"/>
  <c r="C32" i="4"/>
  <c r="E18" i="3"/>
  <c r="D18" i="3"/>
  <c r="E12" i="3"/>
  <c r="E19" i="3"/>
  <c r="D12" i="3"/>
  <c r="D19" i="3"/>
  <c r="E11" i="2"/>
  <c r="E10" i="2"/>
  <c r="E24" i="8"/>
  <c r="D20" i="6"/>
  <c r="C23" i="8"/>
  <c r="C24" i="8"/>
  <c r="E13" i="2"/>
  <c r="D14" i="2"/>
  <c r="E15" i="2"/>
</calcChain>
</file>

<file path=xl/sharedStrings.xml><?xml version="1.0" encoding="utf-8"?>
<sst xmlns="http://schemas.openxmlformats.org/spreadsheetml/2006/main" count="1393" uniqueCount="401">
  <si>
    <t>FONDO MUTUO CORTO PLAZO DOLARES AMERICANOS</t>
  </si>
  <si>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</si>
  <si>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</si>
  <si>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</si>
  <si>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</si>
  <si>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</si>
  <si>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</si>
  <si>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</si>
  <si>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</si>
  <si>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</si>
  <si>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</si>
  <si>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</si>
  <si>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</si>
  <si>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</si>
  <si>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</si>
  <si>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</si>
  <si>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</si>
  <si>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</si>
  <si>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</si>
  <si>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</si>
  <si>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</si>
  <si>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</si>
  <si>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</si>
  <si>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</si>
  <si>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</si>
  <si>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</si>
  <si>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</si>
  <si>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</si>
  <si>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</si>
  <si>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 xml:space="preserve">Otros </t>
  </si>
  <si>
    <t>Total Ingresos</t>
  </si>
  <si>
    <t>EGRESOS</t>
  </si>
  <si>
    <t>Comisión por Administración</t>
  </si>
  <si>
    <t xml:space="preserve">- Gastos de Ventas </t>
  </si>
  <si>
    <t>Comisión por Corretaje</t>
  </si>
  <si>
    <t>Otros Egresos</t>
  </si>
  <si>
    <t>Total Egresos</t>
  </si>
  <si>
    <t>Resultado del Ejercicio</t>
  </si>
  <si>
    <t>(EN MONEDA EXTRANJERA)</t>
  </si>
  <si>
    <t>ACTIVOS</t>
  </si>
  <si>
    <t>ACTIVO CORRIENTE</t>
  </si>
  <si>
    <t>DISPONIBILIDADES</t>
  </si>
  <si>
    <t>Bancos</t>
  </si>
  <si>
    <t xml:space="preserve">INVERSIONES </t>
  </si>
  <si>
    <t>Titulo de Renta Variable</t>
  </si>
  <si>
    <t>ACTIVO NO CORRIENTE</t>
  </si>
  <si>
    <t>Total de Activo Bruto</t>
  </si>
  <si>
    <t xml:space="preserve">PASIVOS </t>
  </si>
  <si>
    <t xml:space="preserve">PASIVO </t>
  </si>
  <si>
    <t>ACREEDORES POR OPERACIONES</t>
  </si>
  <si>
    <t>Comisiones a Pagar a la Administradora</t>
  </si>
  <si>
    <t>Rescates a Pagar</t>
  </si>
  <si>
    <t xml:space="preserve">Total Pasivo </t>
  </si>
  <si>
    <t>Activo Neto</t>
  </si>
  <si>
    <t>Cuotas partes en circulación</t>
  </si>
  <si>
    <t>Valor cuota parte al cierre</t>
  </si>
  <si>
    <t>(EN MONEDA LOCAL)</t>
  </si>
  <si>
    <t>TOTAL ACTIVO CORRIENTE</t>
  </si>
  <si>
    <t>TOTAL ACTIVO NO CORRIENTE</t>
  </si>
  <si>
    <t>(Moneda Local)</t>
  </si>
  <si>
    <t>Tipo de cambio Vendedor</t>
  </si>
  <si>
    <t>Desde</t>
  </si>
  <si>
    <t>Comparativo</t>
  </si>
  <si>
    <t>FECHA DE REPORTE</t>
  </si>
  <si>
    <t>USD</t>
  </si>
  <si>
    <t>Aumento o disminución en acreedores por operaciones</t>
  </si>
  <si>
    <t>Estados Financieros</t>
  </si>
  <si>
    <t>(Anexo D)</t>
  </si>
  <si>
    <t>Índice</t>
  </si>
  <si>
    <t>NOTAS A LOS ESTADOS FINANCIEROS</t>
  </si>
  <si>
    <t>Fondo Mutuo Corto Plazo Dólares Americanos</t>
  </si>
  <si>
    <t>ESTADO DE VARIACION DEL ACTIVO NETO EN DOLARES AMERICANOS</t>
  </si>
  <si>
    <t>ESTADO DE FLUJO DE CAJA EN DOLARES AMERICANOS</t>
  </si>
  <si>
    <t>ESTADO DE RESULTADO EN DOLARES AMERICANOS</t>
  </si>
  <si>
    <t>BALANCE GENERAL EN DOLARES AMERICANOS</t>
  </si>
  <si>
    <t>BALANCE GENERAL EN GUARANIES</t>
  </si>
  <si>
    <t>ESTADO DE RESULTADO EN GUARANIES</t>
  </si>
  <si>
    <t>ESTADO DE VARIACION DEL ACTIVO NETO EN GUARANIES</t>
  </si>
  <si>
    <t>ESTADO DE FLUJO DE CAJA EN GUARANIES</t>
  </si>
  <si>
    <t>Nota  1 – INFORMACIÓN BÁSICA DEL FONDO EN MONEDA EXTRANJERA</t>
  </si>
  <si>
    <r>
      <t>-</t>
    </r>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Fondos Mutuos </t>
    </r>
  </si>
  <si>
    <r>
      <t>-</t>
    </r>
    <r>
      <rPr>
        <sz val="7"/>
        <color theme="1"/>
        <rFont val="Times New Roman"/>
        <family val="1"/>
      </rPr>
      <t xml:space="preserve">       </t>
    </r>
    <r>
      <rPr>
        <sz val="12"/>
        <color theme="1"/>
        <rFont val="Arial"/>
        <family val="2"/>
      </rPr>
      <t>Autorizados por Resolución Nro. 34 E/17 de fecha 24 de Agosto de 2017 de la Comisión Nacional de Valores</t>
    </r>
    <r>
      <rPr>
        <b/>
        <sz val="12"/>
        <color theme="1"/>
        <rFont val="Arial"/>
        <family val="2"/>
      </rPr>
      <t>;</t>
    </r>
  </si>
  <si>
    <r>
      <t>-</t>
    </r>
    <r>
      <rPr>
        <sz val="7"/>
        <color theme="1"/>
        <rFont val="Times New Roman"/>
        <family val="1"/>
      </rPr>
      <t xml:space="preserve">       </t>
    </r>
    <r>
      <rPr>
        <sz val="12"/>
        <color theme="1"/>
        <rFont val="Arial"/>
        <family val="2"/>
      </rPr>
      <t>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r>
  </si>
  <si>
    <r>
      <t>-</t>
    </r>
    <r>
      <rPr>
        <sz val="7"/>
        <color theme="1"/>
        <rFont val="Times New Roman"/>
        <family val="1"/>
      </rPr>
      <t xml:space="preserve">       </t>
    </r>
    <r>
      <rPr>
        <sz val="12"/>
        <color theme="1"/>
        <rFont val="Arial"/>
        <family val="2"/>
      </rPr>
      <t>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r>
  </si>
  <si>
    <r>
      <t>-</t>
    </r>
    <r>
      <rPr>
        <sz val="7"/>
        <color theme="1"/>
        <rFont val="Times New Roman"/>
        <family val="1"/>
      </rPr>
      <t xml:space="preserve">       </t>
    </r>
    <r>
      <rPr>
        <sz val="12"/>
        <color theme="1"/>
        <rFont val="Arial"/>
        <family val="2"/>
      </rPr>
      <t>El reglamento interno de del Fondo fue aprobado por Resolución Nro. 34 E/17 de fecha 24 de Agosto de 2017, de la Comisión Nacional de Valores.</t>
    </r>
  </si>
  <si>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</si>
  <si>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</si>
  <si>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r>
      <t>-</t>
    </r>
    <r>
      <rPr>
        <sz val="7"/>
        <color theme="1"/>
        <rFont val="Times New Roman"/>
        <family val="1"/>
      </rPr>
      <t xml:space="preserve">       </t>
    </r>
    <r>
      <rPr>
        <sz val="12"/>
        <color theme="1"/>
        <rFont val="Arial"/>
        <family val="2"/>
      </rPr>
      <t>Fue inscripta en la Comisión Nacional de Valores por medio de la Resolución Nro. 34 E/17 de fecha 24 de Agosto de 2017 de la Comisión Nacional de Valores</t>
    </r>
    <r>
      <rPr>
        <b/>
        <sz val="12"/>
        <color theme="1"/>
        <rFont val="Arial"/>
        <family val="2"/>
      </rPr>
      <t>;</t>
    </r>
  </si>
  <si>
    <t>Nota 3.- Principales políticas y prácticas contables aplicadas.</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</si>
  <si>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</si>
  <si>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</si>
  <si>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</si>
  <si>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</si>
  <si>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r>
      <t xml:space="preserve"> </t>
    </r>
    <r>
      <rPr>
        <sz val="12"/>
        <color theme="1"/>
        <rFont val="Arial"/>
        <family val="2"/>
      </rPr>
      <t>Las inversiones (Bonos y CDA en cartera), se exponen a sus valores actualizados. Las diferencias  se exponen en el estado de resultados en el rubro intereses ganados</t>
    </r>
    <r>
      <rPr>
        <sz val="11"/>
        <color theme="1"/>
        <rFont val="Calibri"/>
        <family val="2"/>
        <scheme val="minor"/>
      </rPr>
      <t>.</t>
    </r>
  </si>
  <si>
    <t>3.6 Política de Reconocimiento de Ingresos:</t>
  </si>
  <si>
    <r>
      <t>Los ingresos son reconocidos con base en el criterio de lo devengado, de conformidad con las disposiciones de las Normas contables</t>
    </r>
    <r>
      <rPr>
        <b/>
        <sz val="12"/>
        <color theme="1"/>
        <rFont val="Arial"/>
        <family val="2"/>
      </rPr>
      <t>.</t>
    </r>
  </si>
  <si>
    <t xml:space="preserve">3.7  Flujo de Efectivo  </t>
  </si>
  <si>
    <t>3.13 Tipos de cambio utilizados para convertir en moneda nacional los saldos en Moneda Extranjera:</t>
  </si>
  <si>
    <t>Periodo actual</t>
  </si>
  <si>
    <t>Periodo anterior</t>
  </si>
  <si>
    <t>Tipo de cambio comprador</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</si>
  <si>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</si>
  <si>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</si>
  <si>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</si>
  <si>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</si>
  <si>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</si>
  <si>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</si>
  <si>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</si>
  <si>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</si>
  <si>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</si>
  <si>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t>NO APLICABLE. Los fondos se constituyeron y registran en moneda extranjera, y su conversión a Guaraníes se efectúa al cierre al solo efecto de su presentación a los entes reguladores.</t>
  </si>
  <si>
    <r>
      <t>b)</t>
    </r>
    <r>
      <rPr>
        <b/>
        <sz val="7"/>
        <color theme="1"/>
        <rFont val="Times New Roman"/>
        <family val="1"/>
      </rPr>
      <t xml:space="preserve">    </t>
    </r>
    <r>
      <rPr>
        <b/>
        <sz val="12"/>
        <color theme="1"/>
        <rFont val="Arial"/>
        <family val="2"/>
      </rPr>
      <t>Diferencia de cambio en Moneda Extranjera</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</si>
  <si>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</si>
  <si>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</si>
  <si>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r>
      <t>c)</t>
    </r>
    <r>
      <rPr>
        <b/>
        <sz val="7"/>
        <color theme="1"/>
        <rFont val="Times New Roman"/>
        <family val="1"/>
      </rPr>
      <t xml:space="preserve">    </t>
    </r>
    <r>
      <rPr>
        <b/>
        <sz val="12"/>
        <color theme="1"/>
        <rFont val="Arial"/>
        <family val="2"/>
      </rPr>
      <t>Gastos operacionales y comisiones de la administradora con cargo al Fondo:</t>
    </r>
  </si>
  <si>
    <t>Concepto</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</si>
  <si>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</si>
  <si>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</si>
  <si>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</si>
  <si>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</si>
  <si>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</si>
  <si>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</si>
  <si>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</si>
  <si>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</si>
  <si>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</si>
  <si>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</si>
  <si>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</si>
  <si>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</si>
  <si>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</si>
  <si>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</si>
  <si>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</si>
  <si>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</si>
  <si>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</si>
  <si>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</si>
  <si>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</si>
  <si>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</si>
  <si>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</si>
  <si>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</si>
  <si>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</si>
  <si>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</si>
  <si>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</si>
  <si>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Dólares americanos depositadas en bancos e INVESTOR CASA DE BOLSA S.A.</t>
  </si>
  <si>
    <t>Banco Familiar Cta. Cte.</t>
  </si>
  <si>
    <t>Valores al Cobro</t>
  </si>
  <si>
    <t>4.3 – ACREEDORES  POR OPERACIONES</t>
  </si>
  <si>
    <t>Comisión por Administración ( en usd)</t>
  </si>
  <si>
    <t>INGRESOS FINANCIEROS</t>
  </si>
  <si>
    <t>CONCEPTO</t>
  </si>
  <si>
    <t>INTERESES GANADOS EN OPERACIONES</t>
  </si>
  <si>
    <t>GANANCIA EN OPERACIONES</t>
  </si>
  <si>
    <t xml:space="preserve">EGRESOS OPERATIVOS </t>
  </si>
  <si>
    <t>COMISIONES DE ADM. DEVENGADOS</t>
  </si>
  <si>
    <t>PERDIDA EN OPERACIONES</t>
  </si>
  <si>
    <t>CUADRO DE INVERSIONES</t>
  </si>
  <si>
    <t>Instrumento</t>
  </si>
  <si>
    <t>Emisor</t>
  </si>
  <si>
    <t>Fecha de vencimiento</t>
  </si>
  <si>
    <t>Total de las Inversiones</t>
  </si>
  <si>
    <t>INFORME DEL SINDICO</t>
  </si>
  <si>
    <t>Señores accionistas de</t>
  </si>
  <si>
    <t>Es mi informe.</t>
  </si>
  <si>
    <t>Juan José Talavera</t>
  </si>
  <si>
    <t>Síndico Titular</t>
  </si>
  <si>
    <t>NOTAS A LOS ESTADOS CONTABLES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</si>
  <si>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</si>
  <si>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</si>
  <si>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</si>
  <si>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</si>
  <si>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</si>
  <si>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</si>
  <si>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</si>
  <si>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</si>
  <si>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</si>
  <si>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</si>
  <si>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</si>
  <si>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</si>
  <si>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CDA</t>
  </si>
  <si>
    <t xml:space="preserve">BANCO ATLAS S.A. </t>
  </si>
  <si>
    <t>Financiero (Bancos)</t>
  </si>
  <si>
    <t>Paraguay</t>
  </si>
  <si>
    <t>10.00%</t>
  </si>
  <si>
    <t>Bonos Subordinados</t>
  </si>
  <si>
    <t>BANCO BILBAO VIZCAYA ARGENTARIA PARAGUAY S.A.</t>
  </si>
  <si>
    <t>BANCO RIO S.A.E.C.A.</t>
  </si>
  <si>
    <t>BANCO BASA S.A.</t>
  </si>
  <si>
    <t xml:space="preserve">BANCO CONTINENTAL S.A.E.C.A. </t>
  </si>
  <si>
    <t>FIC S.A. DE FINANZAS</t>
  </si>
  <si>
    <t>Financiero (Financieras)</t>
  </si>
  <si>
    <t xml:space="preserve">BANCO FAMILIAR S.A.E.C.A. </t>
  </si>
  <si>
    <t>Bonos Financieros</t>
  </si>
  <si>
    <t>22/01/2020</t>
  </si>
  <si>
    <t>15/06/2020</t>
  </si>
  <si>
    <t>BANCO REGIONAL S.A.E.C.A.</t>
  </si>
  <si>
    <t xml:space="preserve">SUDAMERIS BANK S.A.E.C.A. </t>
  </si>
  <si>
    <t>CRISOL Y ENCARNACION FINANCIERA S.A.E.C.A.</t>
  </si>
  <si>
    <t>BANCO GNB PARAGUAY S.A.</t>
  </si>
  <si>
    <t>13/10/2020</t>
  </si>
  <si>
    <t>30/09/2020</t>
  </si>
  <si>
    <t>07/08/2019</t>
  </si>
  <si>
    <t>22/01/2021</t>
  </si>
  <si>
    <t xml:space="preserve">VISION BANCO S.A.E.C.A. </t>
  </si>
  <si>
    <t>22/03/2021</t>
  </si>
  <si>
    <t>17/03/2021</t>
  </si>
  <si>
    <t>30/03/2021</t>
  </si>
  <si>
    <t>4-2 COMPOSICIÓN DE LAS INVERSIONES</t>
  </si>
  <si>
    <t>Ver Cuadro</t>
  </si>
  <si>
    <t>Valores al cobro  (Nota  4.1  )</t>
  </si>
  <si>
    <t>Titulo de Renta fija (Nota  4.2  )</t>
  </si>
  <si>
    <r>
      <rPr>
        <b/>
        <sz val="12"/>
        <color theme="1"/>
        <rFont val="Arial"/>
        <family val="2"/>
      </rPr>
      <t xml:space="preserve">3.10 </t>
    </r>
    <r>
      <rPr>
        <sz val="12"/>
        <color theme="1"/>
        <rFont val="Arial"/>
        <family val="2"/>
      </rPr>
      <t>– Valorización de las Inversiones. Las inversiones son incorporadas al valor de costo, y ajustadas diariamente por devengamiento de los intereses, y las ganancias a realizar, afectando a resultados como Intereses Ganados.</t>
    </r>
  </si>
  <si>
    <r>
      <rPr>
        <b/>
        <sz val="12"/>
        <color theme="1"/>
        <rFont val="Arial"/>
        <family val="2"/>
      </rPr>
      <t>3.11</t>
    </r>
    <r>
      <rPr>
        <sz val="12"/>
        <color theme="1"/>
        <rFont val="Arial"/>
        <family val="2"/>
      </rPr>
      <t xml:space="preserve"> – Los ingresos y gastos del fondo son reconocidos aplicando el criterio de lo devengado;</t>
    </r>
  </si>
  <si>
    <r>
      <rPr>
        <b/>
        <sz val="12"/>
        <color theme="1"/>
        <rFont val="Arial"/>
        <family val="2"/>
      </rPr>
      <t xml:space="preserve">3.9 </t>
    </r>
    <r>
      <rPr>
        <sz val="12"/>
        <color theme="1"/>
        <rFont val="Arial"/>
        <family val="2"/>
      </rPr>
      <t>La Administradora no ha realizado cambios en la aplicación de los criterios contables del Fondo.</t>
    </r>
  </si>
  <si>
    <r>
      <rPr>
        <b/>
        <sz val="12"/>
        <color theme="1"/>
        <rFont val="Arial"/>
        <family val="2"/>
      </rPr>
      <t>3.12</t>
    </r>
    <r>
      <rPr>
        <sz val="12"/>
        <color theme="1"/>
        <rFont val="Arial"/>
        <family val="2"/>
      </rPr>
      <t xml:space="preserve"> -  A la fecha de la información financiera, no se ajustaron los precios por inflación.</t>
    </r>
  </si>
  <si>
    <r>
      <t>d)</t>
    </r>
    <r>
      <rPr>
        <b/>
        <sz val="7"/>
        <color theme="1"/>
        <rFont val="Times New Roman"/>
        <family val="1"/>
      </rPr>
      <t xml:space="preserve">    </t>
    </r>
    <r>
      <rPr>
        <b/>
        <sz val="12"/>
        <color theme="1"/>
        <rFont val="Arial"/>
        <family val="2"/>
      </rPr>
      <t>Información Estadística</t>
    </r>
  </si>
  <si>
    <t>El flujo de efectivos fue preparado de acuerdo con la Resolución CG N° 06/19 de la comisión Nacional de Valores.</t>
  </si>
  <si>
    <r>
      <t>-</t>
    </r>
    <r>
      <rPr>
        <b/>
        <sz val="7"/>
        <color theme="1"/>
        <rFont val="Times New Roman"/>
        <family val="1"/>
      </rPr>
      <t xml:space="preserve">       </t>
    </r>
    <r>
      <rPr>
        <b/>
        <sz val="11"/>
        <color theme="1"/>
        <rFont val="Calibri"/>
        <family val="2"/>
        <scheme val="minor"/>
      </rPr>
      <t xml:space="preserve"> </t>
    </r>
    <r>
      <rPr>
        <b/>
        <sz val="12"/>
        <color theme="1"/>
        <rFont val="Arial"/>
        <family val="2"/>
      </rPr>
      <t>Política de Inversiones de EL FONDO</t>
    </r>
  </si>
  <si>
    <r>
      <t>2.2 – Entidad encargada de la custodia:</t>
    </r>
    <r>
      <rPr>
        <sz val="11"/>
        <color theme="1"/>
        <rFont val="Calibri"/>
        <family val="2"/>
        <scheme val="minor"/>
      </rPr>
      <t xml:space="preserve"> </t>
    </r>
    <r>
      <rPr>
        <sz val="12"/>
        <color theme="1"/>
        <rFont val="Arial"/>
        <family val="2"/>
      </rPr>
      <t xml:space="preserve"> INVESTOR Casa de Bolsa S.A.</t>
    </r>
  </si>
  <si>
    <t>Aranceles</t>
  </si>
  <si>
    <t>Investor Casa de Bolsa</t>
  </si>
  <si>
    <t>Valores a depositar</t>
  </si>
  <si>
    <t>(1) Valores al Cobro</t>
  </si>
  <si>
    <t>No aplicable. No se adeuda  ninguna operación.</t>
  </si>
  <si>
    <t xml:space="preserve">4.4 – COMISIONES A PAGAR A ADMINISTRADORA  </t>
  </si>
  <si>
    <t>4.5  – INGRESOS</t>
  </si>
  <si>
    <t>4.6 – EGRESOS</t>
  </si>
  <si>
    <t>ARANCELES PAGADOS</t>
  </si>
  <si>
    <t>Nota 5. HECHOS POSTERIORES - SITUACION SANITARIA GLOBAL</t>
  </si>
  <si>
    <t>SOLAR AHORRO Y FINANZAS S.A.E.C.A.</t>
  </si>
  <si>
    <t>BANCOP S.A.</t>
  </si>
  <si>
    <t>07/11/2022</t>
  </si>
  <si>
    <t xml:space="preserve">FINEXPAR S.A.E.C.A. </t>
  </si>
  <si>
    <t>INTERFISA BANCO S.A.E.C.A.</t>
  </si>
  <si>
    <t>03/12/2019</t>
  </si>
  <si>
    <t>16/12/2021</t>
  </si>
  <si>
    <t>30/05/2022</t>
  </si>
  <si>
    <t>15/03/2021</t>
  </si>
  <si>
    <t>Resultados Acumulados</t>
  </si>
  <si>
    <t>Resultadodel Ejercicio</t>
  </si>
  <si>
    <t>Saldo al 31/03/2020</t>
  </si>
  <si>
    <t>02/02/2022</t>
  </si>
  <si>
    <t>22/01/2024</t>
  </si>
  <si>
    <t>Las cinco (5) Notas que se acompañan son parte integrande de estos Estados Financieros</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</si>
  <si>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y pasivos 1 USD = 6277,54  Gs.</t>
  </si>
  <si>
    <r>
      <t>3.8</t>
    </r>
    <r>
      <rPr>
        <sz val="12"/>
        <color theme="1"/>
        <rFont val="Arial"/>
        <family val="2"/>
      </rPr>
      <t xml:space="preserve"> – Los estados contables corresponden al trimestre cerrado el 31 de Marzo de 2021.</t>
    </r>
  </si>
  <si>
    <r>
      <t>Ø</t>
    </r>
    <r>
      <rPr>
        <sz val="7"/>
        <color theme="1"/>
        <rFont val="Times New Roman"/>
        <family val="1"/>
      </rPr>
      <t xml:space="preserve">  </t>
    </r>
    <r>
      <rPr>
        <u/>
        <sz val="12"/>
        <color theme="1"/>
        <rFont val="Arial"/>
        <family val="2"/>
      </rPr>
      <t>Comisión de administración</t>
    </r>
    <r>
      <rPr>
        <sz val="12"/>
        <color theme="1"/>
        <rFont val="Arial"/>
        <family val="2"/>
      </rPr>
      <t xml:space="preserve">: 1,50% nominal anual (base 365) IVA incluido sobre el patrimonio neto de pre cierre administrado. La comisión se devenga diariamente y se cobra mensualmente. </t>
    </r>
  </si>
  <si>
    <t>Saldo al 31/03/2021</t>
  </si>
  <si>
    <t>No existen hechos posteriores al cierre del trimestre que modifiquen sustancialmente los estados financieros intermedios cerrados el 31 de marzo de 2021</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</si>
  <si>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2021,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</si>
  <si>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t>3.1 Los Estados Financieros han sido preparados de acuerdo a las normas establecidas por la comisión Nacional de Valores y Normas Contables emitidas por el Consejo de Contadores Publicos del Paraguay</t>
  </si>
  <si>
    <t>06/06/2022</t>
  </si>
  <si>
    <t>29/07/2020</t>
  </si>
  <si>
    <t>05/06/2020</t>
  </si>
  <si>
    <t>26/06/2020</t>
  </si>
  <si>
    <t>14/12/2021</t>
  </si>
  <si>
    <t>06/08/2020</t>
  </si>
  <si>
    <t>19/08/2020</t>
  </si>
  <si>
    <t>20/08/2020</t>
  </si>
  <si>
    <t>31/08/2020</t>
  </si>
  <si>
    <t>07/08/2023</t>
  </si>
  <si>
    <t>BANCO NACIONAL DE FOMENTO</t>
  </si>
  <si>
    <t>06/10/2020</t>
  </si>
  <si>
    <t>30/10/2020</t>
  </si>
  <si>
    <t>04/11/2020</t>
  </si>
  <si>
    <t>13/11/2020</t>
  </si>
  <si>
    <t>10/12/2020</t>
  </si>
  <si>
    <t>30/12/2020</t>
  </si>
  <si>
    <t>02/02/2021</t>
  </si>
  <si>
    <t>17/02/2021</t>
  </si>
  <si>
    <t>19/02/2021</t>
  </si>
  <si>
    <t>23/09/2024</t>
  </si>
  <si>
    <t>10/03/2021</t>
  </si>
  <si>
    <t>19/03/2021</t>
  </si>
  <si>
    <t>29/03/2021</t>
  </si>
  <si>
    <t>26/03/2018</t>
  </si>
  <si>
    <t>05/11/2021</t>
  </si>
  <si>
    <t>Dólares Americanos</t>
  </si>
  <si>
    <t>01/02/2018</t>
  </si>
  <si>
    <t>06/03/2018</t>
  </si>
  <si>
    <t>20/03/2019</t>
  </si>
  <si>
    <t>18/11/2022</t>
  </si>
  <si>
    <t>12/07/2019</t>
  </si>
  <si>
    <t>15/07/2019</t>
  </si>
  <si>
    <t>27/08/2021</t>
  </si>
  <si>
    <t>06/08/2019</t>
  </si>
  <si>
    <t>29/08/2019</t>
  </si>
  <si>
    <t>27/08/2024</t>
  </si>
  <si>
    <t>29/10/2019</t>
  </si>
  <si>
    <t>30/04/2021</t>
  </si>
  <si>
    <t>30/10/2019</t>
  </si>
  <si>
    <t>24/10/2022</t>
  </si>
  <si>
    <t>19/11/2019</t>
  </si>
  <si>
    <t>27/11/2019</t>
  </si>
  <si>
    <t>27/09/2022</t>
  </si>
  <si>
    <t>20/04/2023</t>
  </si>
  <si>
    <t>06/12/2019</t>
  </si>
  <si>
    <t>11/12/2019</t>
  </si>
  <si>
    <t>22/10/2021</t>
  </si>
  <si>
    <t>04/12/2023</t>
  </si>
  <si>
    <t>27/12/2019</t>
  </si>
  <si>
    <t>24/04/2020</t>
  </si>
  <si>
    <t>02/01/2020</t>
  </si>
  <si>
    <t>03/01/2020</t>
  </si>
  <si>
    <t>02/01/2024</t>
  </si>
  <si>
    <t>11/02/2020</t>
  </si>
  <si>
    <t>13/02/2020</t>
  </si>
  <si>
    <t>20/03/2020</t>
  </si>
  <si>
    <t>29/11/2024</t>
  </si>
  <si>
    <t>13/03/2020</t>
  </si>
  <si>
    <t>09/01/2023</t>
  </si>
  <si>
    <t>27/10/2023</t>
  </si>
  <si>
    <t>16/03/2020</t>
  </si>
  <si>
    <t>02/06/2020</t>
  </si>
  <si>
    <t>24/06/2022</t>
  </si>
  <si>
    <t>03/07/2020</t>
  </si>
  <si>
    <t>28/05/2024</t>
  </si>
  <si>
    <t>28/07/2020</t>
  </si>
  <si>
    <t>23/10/2024</t>
  </si>
  <si>
    <t>24/07/2023</t>
  </si>
  <si>
    <t>30/07/2020</t>
  </si>
  <si>
    <t>27/06/2024</t>
  </si>
  <si>
    <t>10/05/2024</t>
  </si>
  <si>
    <t>15/08/2024</t>
  </si>
  <si>
    <t>03/08/2020</t>
  </si>
  <si>
    <t>05/08/2024</t>
  </si>
  <si>
    <t>02/08/2024</t>
  </si>
  <si>
    <t>21/08/2023</t>
  </si>
  <si>
    <t>28/04/2022</t>
  </si>
  <si>
    <t>04/08/2020</t>
  </si>
  <si>
    <t>30/05/2025</t>
  </si>
  <si>
    <t>05/08/2020</t>
  </si>
  <si>
    <t>04/08/2023</t>
  </si>
  <si>
    <t>11/08/2020</t>
  </si>
  <si>
    <t>11/12/2023</t>
  </si>
  <si>
    <t>13/02/2023</t>
  </si>
  <si>
    <t>26/08/2020</t>
  </si>
  <si>
    <t>14/03/2022</t>
  </si>
  <si>
    <t>08/09/2020</t>
  </si>
  <si>
    <t>05/09/2022</t>
  </si>
  <si>
    <t>09/09/2020</t>
  </si>
  <si>
    <t>11/09/2023</t>
  </si>
  <si>
    <t>22/09/2020</t>
  </si>
  <si>
    <t>17/09/2025</t>
  </si>
  <si>
    <t>05/07/2021</t>
  </si>
  <si>
    <t>29/04/2024</t>
  </si>
  <si>
    <t>14/08/2023</t>
  </si>
  <si>
    <t>02/10/2020</t>
  </si>
  <si>
    <t>17/08/2023</t>
  </si>
  <si>
    <t>06/10/2022</t>
  </si>
  <si>
    <t>12/10/2020</t>
  </si>
  <si>
    <t>16/10/2020</t>
  </si>
  <si>
    <t>29/09/2027</t>
  </si>
  <si>
    <t>19/10/2020</t>
  </si>
  <si>
    <t>20/10/2023</t>
  </si>
  <si>
    <t>22/10/2020</t>
  </si>
  <si>
    <t>23/10/2020</t>
  </si>
  <si>
    <t>04/11/2022</t>
  </si>
  <si>
    <t>12/03/2022</t>
  </si>
  <si>
    <t>10/10/2022</t>
  </si>
  <si>
    <t>26/01/2023</t>
  </si>
  <si>
    <t>11/08/2023</t>
  </si>
  <si>
    <t>29/10/2024</t>
  </si>
  <si>
    <t>06/11/2020</t>
  </si>
  <si>
    <t>04/11/2021</t>
  </si>
  <si>
    <t>28/02/2022</t>
  </si>
  <si>
    <t>24/09/2025</t>
  </si>
  <si>
    <t>27/12/2021</t>
  </si>
  <si>
    <t>16/03/2023</t>
  </si>
  <si>
    <t>15/12/2020</t>
  </si>
  <si>
    <t>25/05/2023</t>
  </si>
  <si>
    <t>06/01/2021</t>
  </si>
  <si>
    <t>06/04/2022</t>
  </si>
  <si>
    <t>14/11/2022</t>
  </si>
  <si>
    <t>08/01/2021</t>
  </si>
  <si>
    <t>12/01/2021</t>
  </si>
  <si>
    <t>13/06/2022</t>
  </si>
  <si>
    <t>11/06/2022</t>
  </si>
  <si>
    <t>03/08/2021</t>
  </si>
  <si>
    <t>20/01/2021</t>
  </si>
  <si>
    <t>17/05/2021</t>
  </si>
  <si>
    <t>26/01/2021</t>
  </si>
  <si>
    <t>27/06/2022</t>
  </si>
  <si>
    <t>27/01/2021</t>
  </si>
  <si>
    <t>09/02/2021</t>
  </si>
  <si>
    <t>16/02/2021</t>
  </si>
  <si>
    <t>19/02/2024</t>
  </si>
  <si>
    <t>18/02/2021</t>
  </si>
  <si>
    <t>27/02/2025</t>
  </si>
  <si>
    <t>23/02/2021</t>
  </si>
  <si>
    <t>26/02/2022</t>
  </si>
  <si>
    <t>03/03/2021</t>
  </si>
  <si>
    <t>21/07/2023</t>
  </si>
  <si>
    <t>31/10/2023</t>
  </si>
  <si>
    <t>30/12/2025</t>
  </si>
  <si>
    <t>14/03/2024</t>
  </si>
  <si>
    <t>14/03/2025</t>
  </si>
  <si>
    <t>17/03/2028</t>
  </si>
  <si>
    <t>09/01/2024</t>
  </si>
  <si>
    <t>24/03/2021</t>
  </si>
  <si>
    <t>28/06/2021</t>
  </si>
  <si>
    <t>05/09/2023</t>
  </si>
  <si>
    <t>24/08/2023</t>
  </si>
  <si>
    <t>07/05/2021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</si>
</sst>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 #,##0_ ;_ * \-#,##0_ ;_ * &quot;-&quot;_ ;_ @_ "/>
    <numFmt numFmtId="165" formatCode="_ * #,##0.00_ ;_ * \-#,##0.00_ ;_ * &quot;-&quot;??_ ;_ @_ "/>
    <numFmt numFmtId="166" formatCode="#,##0.000000"/>
    <numFmt numFmtId="167" formatCode="#,##0.00_ ;\-#,##0.00\ "/>
    <numFmt numFmtId="168" formatCode="#,##0.##"/>
    <numFmt numFmtId="169" formatCode="_-* #,##0_-;\-* #,##0_-;_-* &quot;-&quot;??_-;_-@_-"/>
    <numFmt numFmtId="170" formatCode="0.0000"/>
    <numFmt numFmtId="171" formatCode="_-* #,##0.00000_-;\-* #,##0.00000_-;_-* &quot;-&quot;??_-;_-@_-"/>
    <numFmt numFmtId="172" formatCode="_-* #,##0.000000_-;\-* #,##0.000000_-;_-* &quot;-&quot;??_-;_-@_-"/>
    <numFmt numFmtId="173" formatCode="_-* #,##0.0000_-;\-* #,##0.0000_-;_-* &quot;-&quot;??_-;_-@_-"/>
    <numFmt numFmtId="174" formatCode="_(* #,##0.00_);_(* \(#,##0.00\);_(* &quot;-&quot;??_);_(@_)"/>
  </numFmts>
  <fonts count="51">
    <font>
      <sz val="11"/>
      <color theme="1"/>
      <name val="Calibri"/>
      <family val="2"/>
      <scheme val="minor"/>
    </font>
    <font>
      <sz val="11"/>
      <color theme="1"/>
      <name val="Calibri"/>
      <family val="2"/>
      <scheme val="minor"/>
    </font>
    <font>
      <b/>
      <sz val="20"/>
      <color indexed="8"/>
      <name val="Subway"/>
    </font>
    <font>
      <sz val="11"/>
      <color indexed="8"/>
      <name val="Subway"/>
    </font>
    <font>
      <b/>
      <u/>
      <sz val="14"/>
      <name val="Arial"/>
      <family val="2"/>
    </font>
    <font>
      <sz val="11"/>
      <name val="Arial"/>
      <family val="2"/>
    </font>
    <font>
      <b/>
      <sz val="11"/>
      <name val="Arial"/>
      <family val="2"/>
    </font>
    <font>
      <b/>
      <sz val="10"/>
      <name val="Arial"/>
      <family val="2"/>
    </font>
    <font>
      <sz val="10"/>
      <name val="Arial"/>
      <family val="2"/>
    </font>
    <font>
      <b/>
      <sz val="8"/>
      <name val="Arial"/>
      <family val="2"/>
    </font>
    <font>
      <sz val="8"/>
      <name val="Arial"/>
      <family val="2"/>
    </font>
    <font>
      <b/>
      <sz val="11"/>
      <color indexed="8"/>
      <name val="Arial"/>
      <family val="2"/>
    </font>
    <font>
      <b/>
      <sz val="11"/>
      <color indexed="8"/>
      <name val="Subway"/>
    </font>
    <font>
      <b/>
      <u/>
      <sz val="16"/>
      <name val="Arial"/>
      <family val="2"/>
    </font>
    <font>
      <b/>
      <sz val="8"/>
      <color indexed="8"/>
      <name val="Subway"/>
    </font>
    <font>
      <b/>
      <sz val="12"/>
      <name val="Arial"/>
      <family val="2"/>
    </font>
    <font>
      <b/>
      <sz val="16"/>
      <name val="Arial"/>
      <family val="2"/>
    </font>
    <font>
      <sz val="10"/>
      <color rgb="FF222222"/>
      <name val="Arial"/>
      <family val="2"/>
    </font>
    <font>
      <b/>
      <sz val="18"/>
      <color indexed="8"/>
      <name val="Subway"/>
    </font>
    <font>
      <b/>
      <u/>
      <sz val="12"/>
      <name val="Arial"/>
      <family val="2"/>
    </font>
    <font>
      <u/>
      <sz val="8"/>
      <name val="Arial"/>
      <family val="2"/>
    </font>
    <font>
      <sz val="9"/>
      <name val="Arial"/>
      <family val="2"/>
    </font>
    <font>
      <b/>
      <sz val="11"/>
      <color theme="1"/>
      <name val="Calibri"/>
      <family val="2"/>
      <scheme val="minor"/>
    </font>
    <font>
      <sz val="11"/>
      <color theme="1"/>
      <name val="Arial"/>
      <family val="2"/>
    </font>
    <font>
      <b/>
      <sz val="11"/>
      <color theme="1"/>
      <name val="Arial"/>
      <family val="2"/>
    </font>
    <font>
      <b/>
      <sz val="8"/>
      <color indexed="8"/>
      <name val="Arial"/>
      <family val="2"/>
    </font>
    <font>
      <b/>
      <sz val="18"/>
      <color indexed="8"/>
      <name val="Arial"/>
      <family val="2"/>
    </font>
    <font>
      <b/>
      <sz val="20"/>
      <color indexed="8"/>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u/>
      <sz val="11"/>
      <name val="Arial"/>
      <family val="2"/>
    </font>
    <font>
      <b/>
      <sz val="12"/>
      <color theme="1"/>
      <name val="Arial"/>
      <family val="2"/>
    </font>
    <font>
      <sz val="12"/>
      <color theme="1"/>
      <name val="Arial"/>
      <family val="2"/>
    </font>
    <font>
      <sz val="7"/>
      <color theme="1"/>
      <name val="Times New Roman"/>
      <family val="1"/>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sz val="11"/>
      <color rgb="FF000000"/>
      <name val="Arial"/>
      <family val="2"/>
    </font>
    <font>
      <b/>
      <u/>
      <sz val="12"/>
      <color theme="1"/>
      <name val="Calibri"/>
      <family val="2"/>
      <scheme val="minor"/>
    </font>
    <font>
      <b/>
      <sz val="18"/>
      <name val="Arial"/>
      <family val="2"/>
    </font>
    <font>
      <sz val="10"/>
      <name val="Arial"/>
      <family val="2"/>
    </font>
    <font>
      <b/>
      <sz val="12"/>
      <color rgb="FF000000"/>
      <name val="Arial"/>
      <family val="2"/>
    </font>
    <font>
      <sz val="11"/>
      <color indexed="8"/>
      <name val="Calibri"/>
      <family val="2"/>
      <scheme val="minor"/>
    </font>
    <font>
      <b/>
      <sz val="11"/>
      <color rgb="FF000000"/>
      <name val="Arial"/>
      <family val="2"/>
    </font>
    <font>
      <b/>
      <sz val="8"/>
      <name val="Calibri"/>
      <family val="2"/>
    </font>
    <font>
      <b/>
      <sz val="10"/>
      <name val="Calibri"/>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10">
    <xf numFmtId="0" fontId="0" fillId="0" borderId="0"/>
    <xf numFmtId="43" fontId="1" fillId="0" borderId="0" applyFont="0" applyFill="0" applyBorder="0" applyAlignment="0" applyProtection="0"/>
    <xf numFmtId="0" fontId="28" fillId="0" borderId="0" applyNumberFormat="0" applyFill="0" applyBorder="0" applyAlignment="0" applyProtection="0"/>
    <xf numFmtId="0" fontId="45" fillId="0" borderId="0"/>
    <xf numFmtId="165" fontId="45" fillId="0" borderId="0" applyFont="0" applyFill="0" applyBorder="0" applyAlignment="0" applyProtection="0"/>
    <xf numFmtId="164" fontId="47" fillId="0" borderId="0" applyFont="0" applyFill="0" applyBorder="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41" fontId="1" fillId="0" borderId="0" applyFont="0" applyFill="0" applyBorder="0" applyAlignment="0" applyProtection="0"/>
  </cellStyleXfs>
  <cellXfs count="401">
    <xf numFmtId="0" fontId="0" fillId="0" borderId="0" xfId="0"/>
    <xf numFmtId="0" fontId="3" fillId="0" borderId="0" xfId="0" applyFont="1" applyAlignment="1">
      <alignment horizontal="center"/>
    </xf>
    <xf numFmtId="0" fontId="5" fillId="0" borderId="0" xfId="0" applyFont="1"/>
    <xf numFmtId="3" fontId="6" fillId="0" borderId="1" xfId="0" applyNumberFormat="1" applyFont="1" applyBorder="1" applyAlignment="1">
      <alignment horizontal="center"/>
    </xf>
    <xf numFmtId="0" fontId="6" fillId="0" borderId="0" xfId="0" applyFont="1" applyAlignment="1">
      <alignment horizontal="center"/>
    </xf>
    <xf numFmtId="0" fontId="6" fillId="0" borderId="0" xfId="0" applyFont="1"/>
    <xf numFmtId="37" fontId="5" fillId="0" borderId="0" xfId="0" applyNumberFormat="1" applyFont="1"/>
    <xf numFmtId="4" fontId="0" fillId="2" borderId="0" xfId="0" applyNumberFormat="1" applyFill="1"/>
    <xf numFmtId="4" fontId="5" fillId="0" borderId="0" xfId="0" applyNumberFormat="1" applyFont="1"/>
    <xf numFmtId="0" fontId="7" fillId="0" borderId="0" xfId="0" applyFont="1"/>
    <xf numFmtId="0" fontId="0" fillId="0" borderId="0" xfId="0" applyAlignment="1">
      <alignment horizontal="center"/>
    </xf>
    <xf numFmtId="4" fontId="0" fillId="0" borderId="0" xfId="0" applyNumberFormat="1"/>
    <xf numFmtId="0" fontId="9" fillId="0" borderId="0" xfId="0" applyFont="1" applyAlignment="1">
      <alignment vertical="center"/>
    </xf>
    <xf numFmtId="0" fontId="9" fillId="0" borderId="0" xfId="0" applyFont="1" applyAlignment="1">
      <alignment horizontal="center" wrapText="1"/>
    </xf>
    <xf numFmtId="0" fontId="9" fillId="0" borderId="0" xfId="0" applyFont="1" applyAlignment="1">
      <alignment horizontal="center"/>
    </xf>
    <xf numFmtId="14" fontId="9" fillId="0" borderId="0" xfId="0" applyNumberFormat="1" applyFont="1" applyAlignment="1">
      <alignment horizontal="center"/>
    </xf>
    <xf numFmtId="0" fontId="10" fillId="0" borderId="0" xfId="0" applyFont="1"/>
    <xf numFmtId="4" fontId="10" fillId="0" borderId="0" xfId="0" applyNumberFormat="1" applyFont="1"/>
    <xf numFmtId="3" fontId="10" fillId="0" borderId="0" xfId="0" applyNumberFormat="1" applyFont="1"/>
    <xf numFmtId="4" fontId="9" fillId="0" borderId="0" xfId="0" applyNumberFormat="1" applyFont="1" applyAlignment="1">
      <alignment horizontal="right" wrapText="1"/>
    </xf>
    <xf numFmtId="0" fontId="11" fillId="0" borderId="0" xfId="0" applyFont="1"/>
    <xf numFmtId="0" fontId="3" fillId="0" borderId="0" xfId="0" applyFont="1"/>
    <xf numFmtId="0" fontId="3" fillId="2" borderId="0" xfId="0" applyFont="1" applyFill="1"/>
    <xf numFmtId="14" fontId="12" fillId="0" borderId="0" xfId="0" applyNumberFormat="1" applyFont="1" applyAlignment="1">
      <alignment horizontal="center"/>
    </xf>
    <xf numFmtId="0" fontId="13" fillId="0" borderId="0" xfId="0" applyFont="1"/>
    <xf numFmtId="0" fontId="0" fillId="0" borderId="1" xfId="0" applyBorder="1"/>
    <xf numFmtId="3" fontId="0" fillId="0" borderId="0" xfId="0" applyNumberFormat="1"/>
    <xf numFmtId="0" fontId="8" fillId="0" borderId="0" xfId="0" applyFont="1"/>
    <xf numFmtId="4" fontId="0" fillId="0" borderId="1" xfId="0" applyNumberFormat="1" applyBorder="1"/>
    <xf numFmtId="3" fontId="0" fillId="0" borderId="1" xfId="0" applyNumberFormat="1" applyBorder="1"/>
    <xf numFmtId="49" fontId="0" fillId="0" borderId="0" xfId="0" applyNumberFormat="1"/>
    <xf numFmtId="4" fontId="8" fillId="0" borderId="0" xfId="0" applyNumberFormat="1" applyFont="1"/>
    <xf numFmtId="49" fontId="7" fillId="0" borderId="0" xfId="0" applyNumberFormat="1" applyFont="1"/>
    <xf numFmtId="3" fontId="7" fillId="0" borderId="0" xfId="0" applyNumberFormat="1" applyFont="1"/>
    <xf numFmtId="0" fontId="16" fillId="0" borderId="0" xfId="0" applyFont="1"/>
    <xf numFmtId="0" fontId="0" fillId="2" borderId="0" xfId="0" applyFill="1"/>
    <xf numFmtId="166" fontId="17" fillId="0" borderId="0" xfId="0" applyNumberFormat="1" applyFont="1"/>
    <xf numFmtId="0" fontId="17" fillId="0" borderId="0" xfId="0" applyFont="1"/>
    <xf numFmtId="3" fontId="8" fillId="0" borderId="0" xfId="0" applyNumberFormat="1" applyFont="1"/>
    <xf numFmtId="0" fontId="15" fillId="0" borderId="0" xfId="0" applyFont="1"/>
    <xf numFmtId="0" fontId="19" fillId="0" borderId="0" xfId="0" applyFont="1"/>
    <xf numFmtId="0" fontId="15" fillId="0" borderId="0" xfId="0" applyFont="1" applyAlignment="1">
      <alignment horizontal="center"/>
    </xf>
    <xf numFmtId="37" fontId="10" fillId="0" borderId="0" xfId="0" applyNumberFormat="1" applyFont="1"/>
    <xf numFmtId="0" fontId="20" fillId="0" borderId="0" xfId="0" applyFont="1"/>
    <xf numFmtId="0" fontId="9" fillId="0" borderId="0" xfId="0" applyFont="1"/>
    <xf numFmtId="0" fontId="21" fillId="0" borderId="0" xfId="0" applyFont="1"/>
    <xf numFmtId="3" fontId="21" fillId="0" borderId="0" xfId="0" applyNumberFormat="1" applyFont="1"/>
    <xf numFmtId="4" fontId="21" fillId="0" borderId="0" xfId="0" applyNumberFormat="1" applyFont="1"/>
    <xf numFmtId="3" fontId="5" fillId="0" borderId="0" xfId="0" applyNumberFormat="1" applyFont="1"/>
    <xf numFmtId="0" fontId="6" fillId="0" borderId="0" xfId="0" applyFont="1" applyAlignment="1">
      <alignment horizontal="center"/>
    </xf>
    <xf numFmtId="14" fontId="12" fillId="0" borderId="0" xfId="0" applyNumberFormat="1" applyFont="1" applyAlignment="1">
      <alignment horizontal="center"/>
    </xf>
    <xf numFmtId="0" fontId="3" fillId="0" borderId="0" xfId="0" applyFont="1" applyAlignment="1">
      <alignment horizontal="center"/>
    </xf>
    <xf numFmtId="14" fontId="12" fillId="0" borderId="0" xfId="0" applyNumberFormat="1" applyFont="1" applyAlignment="1">
      <alignment horizontal="center"/>
    </xf>
    <xf numFmtId="2" fontId="8" fillId="0" borderId="0" xfId="0" applyNumberFormat="1" applyFont="1"/>
    <xf numFmtId="0" fontId="22" fillId="0" borderId="0" xfId="0" applyFont="1"/>
    <xf numFmtId="14" fontId="22" fillId="3" borderId="0" xfId="0" applyNumberFormat="1" applyFont="1" applyFill="1" applyAlignment="1">
      <alignment horizontal="center"/>
    </xf>
    <xf numFmtId="1" fontId="22" fillId="3" borderId="0" xfId="0" applyNumberFormat="1" applyFont="1" applyFill="1" applyAlignment="1">
      <alignment horizontal="center"/>
    </xf>
    <xf numFmtId="17" fontId="22" fillId="3" borderId="0" xfId="0" applyNumberFormat="1" applyFont="1" applyFill="1" applyAlignment="1">
      <alignment horizontal="center"/>
    </xf>
    <xf numFmtId="43" fontId="22" fillId="3" borderId="0" xfId="1" applyFont="1" applyFill="1" applyAlignment="1">
      <alignment horizontal="center"/>
    </xf>
    <xf numFmtId="14" fontId="12" fillId="0" borderId="0" xfId="0" applyNumberFormat="1" applyFont="1" applyAlignment="1"/>
    <xf numFmtId="0" fontId="5" fillId="0" borderId="9" xfId="0" applyFont="1" applyBorder="1"/>
    <xf numFmtId="0" fontId="5" fillId="0" borderId="12" xfId="0" applyFont="1" applyBorder="1"/>
    <xf numFmtId="0" fontId="5" fillId="0" borderId="0" xfId="0" applyFont="1" applyBorder="1"/>
    <xf numFmtId="0" fontId="21" fillId="0" borderId="13" xfId="0" applyFont="1" applyBorder="1"/>
    <xf numFmtId="0" fontId="6" fillId="0" borderId="0" xfId="0" applyFont="1" applyBorder="1" applyAlignment="1">
      <alignment horizontal="center"/>
    </xf>
    <xf numFmtId="3" fontId="6" fillId="0" borderId="0" xfId="0" applyNumberFormat="1" applyFont="1" applyBorder="1" applyAlignment="1">
      <alignment horizontal="center"/>
    </xf>
    <xf numFmtId="0" fontId="6" fillId="0" borderId="12" xfId="0" applyFont="1" applyBorder="1"/>
    <xf numFmtId="37" fontId="5" fillId="0" borderId="0" xfId="0" applyNumberFormat="1" applyFont="1" applyBorder="1"/>
    <xf numFmtId="167" fontId="5" fillId="0" borderId="0" xfId="0" applyNumberFormat="1" applyFont="1" applyBorder="1"/>
    <xf numFmtId="0" fontId="5" fillId="0" borderId="14" xfId="0" applyFont="1" applyBorder="1"/>
    <xf numFmtId="167" fontId="5" fillId="0" borderId="1" xfId="0" applyNumberFormat="1" applyFont="1" applyBorder="1"/>
    <xf numFmtId="37" fontId="5" fillId="0" borderId="1" xfId="0" applyNumberFormat="1" applyFont="1" applyBorder="1"/>
    <xf numFmtId="0" fontId="21" fillId="0" borderId="15" xfId="0" applyFont="1" applyBorder="1"/>
    <xf numFmtId="0" fontId="5" fillId="0" borderId="12" xfId="0" applyFont="1" applyBorder="1" applyAlignment="1">
      <alignment horizontal="center"/>
    </xf>
    <xf numFmtId="0" fontId="7" fillId="0" borderId="0" xfId="0" applyFont="1" applyAlignment="1">
      <alignment vertical="center"/>
    </xf>
    <xf numFmtId="0" fontId="7" fillId="0" borderId="0" xfId="0" applyFont="1" applyAlignment="1"/>
    <xf numFmtId="0" fontId="6" fillId="0" borderId="5" xfId="0" applyFont="1" applyBorder="1" applyAlignment="1">
      <alignment horizontal="center" wrapText="1"/>
    </xf>
    <xf numFmtId="0" fontId="5" fillId="0" borderId="6" xfId="0" applyFont="1" applyBorder="1" applyAlignment="1">
      <alignment horizontal="center" wrapText="1"/>
    </xf>
    <xf numFmtId="0" fontId="6" fillId="0" borderId="6" xfId="0" applyFont="1" applyBorder="1" applyAlignment="1">
      <alignment horizontal="center" wrapText="1"/>
    </xf>
    <xf numFmtId="0" fontId="5" fillId="0" borderId="6" xfId="0" applyFont="1" applyBorder="1" applyAlignment="1">
      <alignment vertical="center"/>
    </xf>
    <xf numFmtId="0" fontId="5" fillId="0" borderId="6" xfId="0" applyFont="1" applyBorder="1" applyAlignment="1">
      <alignment horizontal="left"/>
    </xf>
    <xf numFmtId="0" fontId="6" fillId="0" borderId="7" xfId="0" applyFont="1" applyBorder="1" applyAlignment="1">
      <alignment horizontal="center"/>
    </xf>
    <xf numFmtId="3" fontId="6" fillId="0" borderId="4" xfId="0" applyNumberFormat="1" applyFont="1" applyBorder="1" applyAlignment="1">
      <alignment horizontal="center" vertical="center"/>
    </xf>
    <xf numFmtId="0" fontId="6" fillId="0" borderId="4" xfId="0" applyFont="1" applyBorder="1" applyAlignment="1">
      <alignment horizontal="center" vertical="center"/>
    </xf>
    <xf numFmtId="4" fontId="6"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4" fontId="5" fillId="0" borderId="6" xfId="0" applyNumberFormat="1" applyFont="1" applyBorder="1" applyAlignment="1">
      <alignment horizontal="center" vertical="center"/>
    </xf>
    <xf numFmtId="0" fontId="10" fillId="0" borderId="0" xfId="0" applyFont="1" applyBorder="1"/>
    <xf numFmtId="0" fontId="3" fillId="0" borderId="0" xfId="0" applyFont="1" applyBorder="1"/>
    <xf numFmtId="0" fontId="3" fillId="0" borderId="0" xfId="0" applyFont="1" applyBorder="1" applyAlignment="1">
      <alignment horizontal="center"/>
    </xf>
    <xf numFmtId="0" fontId="5" fillId="0" borderId="10" xfId="0" applyFont="1" applyBorder="1"/>
    <xf numFmtId="0" fontId="8" fillId="0" borderId="11" xfId="0" applyFont="1" applyBorder="1"/>
    <xf numFmtId="1" fontId="6" fillId="0" borderId="1" xfId="0" applyNumberFormat="1" applyFont="1" applyBorder="1" applyAlignment="1">
      <alignment horizontal="center"/>
    </xf>
    <xf numFmtId="3" fontId="0" fillId="0" borderId="2" xfId="0" applyNumberFormat="1" applyFont="1" applyBorder="1" applyAlignment="1">
      <alignment horizontal="center"/>
    </xf>
    <xf numFmtId="0" fontId="0" fillId="0" borderId="10" xfId="0" applyBorder="1"/>
    <xf numFmtId="0" fontId="0" fillId="0" borderId="14" xfId="0" applyBorder="1"/>
    <xf numFmtId="0" fontId="6" fillId="0" borderId="16" xfId="0" applyFont="1" applyBorder="1"/>
    <xf numFmtId="3" fontId="0" fillId="0" borderId="17" xfId="0" applyNumberFormat="1" applyFont="1" applyBorder="1" applyAlignment="1">
      <alignment horizontal="center"/>
    </xf>
    <xf numFmtId="3" fontId="0" fillId="0" borderId="0" xfId="0" applyNumberFormat="1" applyFont="1" applyBorder="1" applyAlignment="1">
      <alignment horizontal="center"/>
    </xf>
    <xf numFmtId="3" fontId="0" fillId="0" borderId="13" xfId="0" applyNumberFormat="1" applyFont="1" applyBorder="1" applyAlignment="1">
      <alignment horizontal="center"/>
    </xf>
    <xf numFmtId="49" fontId="5" fillId="0" borderId="12" xfId="0" applyNumberFormat="1" applyFont="1" applyBorder="1"/>
    <xf numFmtId="4" fontId="5" fillId="0" borderId="13" xfId="0" applyNumberFormat="1" applyFont="1" applyBorder="1" applyAlignment="1">
      <alignment horizontal="center"/>
    </xf>
    <xf numFmtId="49" fontId="6" fillId="0" borderId="16" xfId="0" applyNumberFormat="1" applyFont="1" applyBorder="1"/>
    <xf numFmtId="49" fontId="6" fillId="0" borderId="18" xfId="0" applyNumberFormat="1" applyFont="1" applyBorder="1"/>
    <xf numFmtId="49" fontId="0" fillId="0" borderId="12" xfId="0" applyNumberFormat="1" applyBorder="1"/>
    <xf numFmtId="3" fontId="0" fillId="0" borderId="0" xfId="0" applyNumberFormat="1" applyBorder="1"/>
    <xf numFmtId="3" fontId="0" fillId="0" borderId="13" xfId="0" applyNumberFormat="1" applyBorder="1"/>
    <xf numFmtId="0" fontId="0" fillId="0" borderId="15" xfId="0" applyBorder="1"/>
    <xf numFmtId="0" fontId="0" fillId="2" borderId="9" xfId="0" applyFill="1" applyBorder="1"/>
    <xf numFmtId="0" fontId="13" fillId="0" borderId="10" xfId="0" applyFont="1" applyBorder="1"/>
    <xf numFmtId="0" fontId="0" fillId="2" borderId="11" xfId="0" applyFill="1" applyBorder="1"/>
    <xf numFmtId="0" fontId="7" fillId="0" borderId="16" xfId="0" applyFont="1" applyBorder="1"/>
    <xf numFmtId="0" fontId="7" fillId="0" borderId="12" xfId="0" applyFont="1" applyBorder="1"/>
    <xf numFmtId="3" fontId="0" fillId="2" borderId="0" xfId="0" applyNumberFormat="1" applyFill="1" applyBorder="1" applyAlignment="1">
      <alignment horizontal="center" vertical="center"/>
    </xf>
    <xf numFmtId="3" fontId="0" fillId="2" borderId="13" xfId="0" applyNumberFormat="1" applyFill="1" applyBorder="1" applyAlignment="1">
      <alignment horizontal="center" vertical="center"/>
    </xf>
    <xf numFmtId="0" fontId="8" fillId="0" borderId="12" xfId="0" applyFont="1" applyBorder="1"/>
    <xf numFmtId="0" fontId="0" fillId="0" borderId="12" xfId="0" applyBorder="1"/>
    <xf numFmtId="0" fontId="7" fillId="0" borderId="14" xfId="0" applyFont="1" applyBorder="1"/>
    <xf numFmtId="4" fontId="23" fillId="2" borderId="0" xfId="0" applyNumberFormat="1" applyFont="1" applyFill="1" applyBorder="1" applyAlignment="1">
      <alignment horizontal="center" vertical="center"/>
    </xf>
    <xf numFmtId="0" fontId="23" fillId="0" borderId="0" xfId="0" applyFont="1"/>
    <xf numFmtId="0" fontId="13" fillId="0" borderId="10" xfId="0" applyFont="1" applyBorder="1" applyAlignment="1">
      <alignment horizontal="center"/>
    </xf>
    <xf numFmtId="0" fontId="6" fillId="0" borderId="14" xfId="0" applyFont="1" applyBorder="1"/>
    <xf numFmtId="3" fontId="23" fillId="2" borderId="0" xfId="0" applyNumberFormat="1" applyFont="1" applyFill="1" applyBorder="1" applyAlignment="1">
      <alignment horizontal="center" vertical="center"/>
    </xf>
    <xf numFmtId="3" fontId="23" fillId="2" borderId="13" xfId="0" applyNumberFormat="1" applyFont="1" applyFill="1" applyBorder="1" applyAlignment="1">
      <alignment horizontal="center" vertical="center"/>
    </xf>
    <xf numFmtId="0" fontId="23" fillId="0" borderId="12" xfId="0" applyFont="1" applyBorder="1"/>
    <xf numFmtId="4" fontId="0" fillId="0" borderId="15" xfId="0" applyNumberFormat="1" applyBorder="1"/>
    <xf numFmtId="3" fontId="0" fillId="0" borderId="2" xfId="0" applyNumberFormat="1" applyBorder="1"/>
    <xf numFmtId="3" fontId="0" fillId="0" borderId="17" xfId="0" applyNumberFormat="1" applyBorder="1"/>
    <xf numFmtId="49" fontId="0" fillId="0" borderId="14" xfId="0" applyNumberFormat="1" applyBorder="1"/>
    <xf numFmtId="3" fontId="0" fillId="0" borderId="15" xfId="0" applyNumberFormat="1" applyBorder="1"/>
    <xf numFmtId="3" fontId="23" fillId="0" borderId="0" xfId="0" applyNumberFormat="1" applyFont="1" applyBorder="1" applyAlignment="1">
      <alignment horizontal="center" vertical="center"/>
    </xf>
    <xf numFmtId="3" fontId="23" fillId="0" borderId="13" xfId="0" applyNumberFormat="1" applyFont="1" applyBorder="1" applyAlignment="1">
      <alignment horizontal="center" vertical="center"/>
    </xf>
    <xf numFmtId="49" fontId="23" fillId="0" borderId="12" xfId="0" applyNumberFormat="1" applyFont="1" applyBorder="1"/>
    <xf numFmtId="1" fontId="6" fillId="2" borderId="2" xfId="0" applyNumberFormat="1" applyFont="1" applyFill="1" applyBorder="1" applyAlignment="1">
      <alignment horizontal="center" vertical="center"/>
    </xf>
    <xf numFmtId="1" fontId="6" fillId="2" borderId="17" xfId="0" applyNumberFormat="1" applyFont="1" applyFill="1" applyBorder="1" applyAlignment="1">
      <alignment horizontal="center" vertical="center"/>
    </xf>
    <xf numFmtId="3" fontId="6" fillId="0" borderId="15" xfId="0" applyNumberFormat="1" applyFont="1" applyBorder="1" applyAlignment="1">
      <alignment horizontal="center"/>
    </xf>
    <xf numFmtId="3" fontId="6" fillId="0" borderId="13" xfId="0" applyNumberFormat="1" applyFont="1" applyBorder="1" applyAlignment="1">
      <alignment horizontal="center"/>
    </xf>
    <xf numFmtId="37" fontId="5" fillId="0" borderId="15" xfId="0" applyNumberFormat="1" applyFont="1" applyBorder="1"/>
    <xf numFmtId="0" fontId="4" fillId="0" borderId="0" xfId="0" applyFont="1" applyBorder="1" applyAlignment="1">
      <alignment vertical="center"/>
    </xf>
    <xf numFmtId="0" fontId="23" fillId="2" borderId="0" xfId="0" applyFont="1" applyFill="1" applyAlignment="1">
      <alignment horizontal="center"/>
    </xf>
    <xf numFmtId="0" fontId="32" fillId="2" borderId="0" xfId="0" applyFont="1" applyFill="1"/>
    <xf numFmtId="0" fontId="32" fillId="0" borderId="0" xfId="0" applyFont="1"/>
    <xf numFmtId="0" fontId="29" fillId="4" borderId="0" xfId="0" applyFont="1" applyFill="1" applyAlignment="1">
      <alignment vertical="center" wrapText="1"/>
    </xf>
    <xf numFmtId="0" fontId="0" fillId="4" borderId="0" xfId="0" applyFill="1"/>
    <xf numFmtId="0" fontId="30" fillId="4" borderId="0" xfId="0" applyFont="1" applyFill="1"/>
    <xf numFmtId="0" fontId="29" fillId="4" borderId="0" xfId="0" applyFont="1" applyFill="1" applyAlignment="1">
      <alignment horizontal="center" vertical="center"/>
    </xf>
    <xf numFmtId="0" fontId="29" fillId="4" borderId="0" xfId="0" applyFont="1" applyFill="1" applyAlignment="1">
      <alignment vertical="center"/>
    </xf>
    <xf numFmtId="14" fontId="29" fillId="4" borderId="0" xfId="0" applyNumberFormat="1" applyFont="1" applyFill="1" applyAlignment="1">
      <alignment horizontal="center" vertical="center"/>
    </xf>
    <xf numFmtId="0" fontId="32" fillId="4" borderId="0" xfId="0" applyFont="1" applyFill="1"/>
    <xf numFmtId="0" fontId="23" fillId="4" borderId="0" xfId="0" applyFont="1" applyFill="1" applyAlignment="1">
      <alignment horizontal="center"/>
    </xf>
    <xf numFmtId="0" fontId="5" fillId="0" borderId="0" xfId="0" applyFont="1" applyFill="1"/>
    <xf numFmtId="0" fontId="33" fillId="0" borderId="0" xfId="2" applyFont="1" applyFill="1"/>
    <xf numFmtId="0" fontId="34" fillId="0" borderId="0" xfId="0" applyFont="1" applyAlignment="1">
      <alignment vertical="center"/>
    </xf>
    <xf numFmtId="0" fontId="35" fillId="0" borderId="0" xfId="0" applyFont="1" applyAlignment="1">
      <alignment horizontal="left" vertical="center" indent="5"/>
    </xf>
    <xf numFmtId="0" fontId="34" fillId="0" borderId="0" xfId="0" applyFont="1" applyAlignment="1">
      <alignment horizontal="left" vertical="center"/>
    </xf>
    <xf numFmtId="0" fontId="0" fillId="0" borderId="0" xfId="0" applyAlignment="1">
      <alignment horizontal="left"/>
    </xf>
    <xf numFmtId="0" fontId="34" fillId="0" borderId="0" xfId="0" applyFont="1" applyAlignment="1">
      <alignment horizontal="left" vertical="center" indent="5"/>
    </xf>
    <xf numFmtId="0" fontId="0" fillId="0" borderId="0" xfId="0" applyAlignment="1"/>
    <xf numFmtId="0" fontId="39" fillId="0" borderId="0" xfId="0" applyFont="1" applyAlignment="1">
      <alignment vertical="center"/>
    </xf>
    <xf numFmtId="0" fontId="35" fillId="0" borderId="0" xfId="0" applyFont="1" applyAlignment="1">
      <alignment vertical="center"/>
    </xf>
    <xf numFmtId="0" fontId="41" fillId="0" borderId="0" xfId="0" applyFont="1" applyAlignment="1">
      <alignment vertical="center"/>
    </xf>
    <xf numFmtId="0" fontId="34" fillId="0" borderId="0" xfId="0" applyFont="1" applyAlignment="1">
      <alignment horizontal="left" vertical="center" indent="2"/>
    </xf>
    <xf numFmtId="0" fontId="42" fillId="0" borderId="4" xfId="0" applyFont="1" applyBorder="1" applyAlignment="1">
      <alignment horizontal="left" vertical="center"/>
    </xf>
    <xf numFmtId="0" fontId="37" fillId="0" borderId="4" xfId="0" applyFont="1" applyBorder="1" applyAlignment="1">
      <alignment vertical="center"/>
    </xf>
    <xf numFmtId="0" fontId="37" fillId="0" borderId="4" xfId="0" applyFont="1" applyBorder="1" applyAlignment="1">
      <alignment horizontal="center" vertical="center"/>
    </xf>
    <xf numFmtId="0" fontId="41" fillId="0" borderId="4" xfId="0" applyFont="1" applyBorder="1" applyAlignment="1">
      <alignment vertical="center"/>
    </xf>
    <xf numFmtId="0" fontId="41" fillId="0" borderId="4" xfId="0" applyFont="1" applyBorder="1" applyAlignment="1">
      <alignment horizontal="center" vertical="center"/>
    </xf>
    <xf numFmtId="0" fontId="41" fillId="0" borderId="4" xfId="0" applyFont="1" applyBorder="1" applyAlignment="1">
      <alignment horizontal="center" vertical="center" wrapText="1"/>
    </xf>
    <xf numFmtId="0" fontId="41" fillId="0" borderId="0" xfId="0" applyFont="1" applyBorder="1" applyAlignment="1">
      <alignment horizontal="center" vertical="center"/>
    </xf>
    <xf numFmtId="0" fontId="41" fillId="0" borderId="0" xfId="0" applyFont="1" applyBorder="1" applyAlignment="1">
      <alignment vertical="center"/>
    </xf>
    <xf numFmtId="4" fontId="41" fillId="0" borderId="0" xfId="0" applyNumberFormat="1" applyFont="1" applyBorder="1" applyAlignment="1">
      <alignment horizontal="center" vertical="center"/>
    </xf>
    <xf numFmtId="3" fontId="41" fillId="0" borderId="0" xfId="0" applyNumberFormat="1" applyFont="1" applyBorder="1" applyAlignment="1">
      <alignment horizontal="center" vertical="center"/>
    </xf>
    <xf numFmtId="4" fontId="37" fillId="0" borderId="4" xfId="0" applyNumberFormat="1" applyFont="1" applyBorder="1" applyAlignment="1">
      <alignment horizontal="center" vertical="center" wrapText="1"/>
    </xf>
    <xf numFmtId="0" fontId="33" fillId="0" borderId="0" xfId="2" applyFont="1"/>
    <xf numFmtId="4" fontId="24" fillId="0" borderId="4" xfId="0" applyNumberFormat="1" applyFont="1" applyBorder="1" applyAlignment="1">
      <alignment horizontal="right" vertical="center"/>
    </xf>
    <xf numFmtId="0" fontId="23" fillId="0" borderId="0" xfId="0" applyFont="1" applyAlignment="1">
      <alignment horizontal="left" vertical="center"/>
    </xf>
    <xf numFmtId="0" fontId="24" fillId="0" borderId="0" xfId="0" applyFont="1" applyAlignment="1">
      <alignment horizontal="left" vertical="center"/>
    </xf>
    <xf numFmtId="0" fontId="44" fillId="0" borderId="0" xfId="0" applyFont="1" applyAlignment="1">
      <alignment horizontal="center"/>
    </xf>
    <xf numFmtId="43" fontId="0" fillId="0" borderId="0" xfId="1" applyFont="1"/>
    <xf numFmtId="4" fontId="5" fillId="2" borderId="0" xfId="0" applyNumberFormat="1" applyFont="1" applyFill="1" applyBorder="1" applyAlignment="1">
      <alignment horizontal="center" vertical="center"/>
    </xf>
    <xf numFmtId="169" fontId="0" fillId="0" borderId="0" xfId="1" applyNumberFormat="1" applyFont="1"/>
    <xf numFmtId="0" fontId="5" fillId="0" borderId="12" xfId="0" applyFont="1" applyBorder="1" applyAlignment="1">
      <alignment horizontal="left"/>
    </xf>
    <xf numFmtId="0" fontId="6" fillId="0" borderId="10" xfId="0" applyFont="1" applyBorder="1" applyAlignment="1">
      <alignment horizontal="center" wrapText="1"/>
    </xf>
    <xf numFmtId="0" fontId="6" fillId="0" borderId="12" xfId="0" applyFont="1" applyBorder="1" applyAlignment="1">
      <alignment horizontal="center" wrapText="1"/>
    </xf>
    <xf numFmtId="0" fontId="5" fillId="0" borderId="12" xfId="0" applyFont="1" applyBorder="1" applyAlignment="1">
      <alignment vertical="center"/>
    </xf>
    <xf numFmtId="3" fontId="6" fillId="0" borderId="7" xfId="0" applyNumberFormat="1" applyFont="1" applyBorder="1" applyAlignment="1">
      <alignment horizontal="center" vertical="center"/>
    </xf>
    <xf numFmtId="0" fontId="6" fillId="0" borderId="6" xfId="0" applyFont="1" applyBorder="1" applyAlignment="1">
      <alignment horizontal="center"/>
    </xf>
    <xf numFmtId="3" fontId="6" fillId="0" borderId="11" xfId="0" applyNumberFormat="1" applyFont="1" applyBorder="1" applyAlignment="1">
      <alignment horizontal="center" vertical="center"/>
    </xf>
    <xf numFmtId="3" fontId="24" fillId="0" borderId="5" xfId="0" applyNumberFormat="1" applyFont="1" applyBorder="1" applyAlignment="1">
      <alignment horizontal="center" vertical="center"/>
    </xf>
    <xf numFmtId="170" fontId="21" fillId="0" borderId="0" xfId="0" applyNumberFormat="1" applyFont="1"/>
    <xf numFmtId="0" fontId="5" fillId="0" borderId="12" xfId="0" applyFont="1" applyBorder="1" applyAlignment="1">
      <alignment horizontal="center" vertical="center" wrapText="1"/>
    </xf>
    <xf numFmtId="49" fontId="6" fillId="0" borderId="12" xfId="0" applyNumberFormat="1" applyFont="1" applyBorder="1"/>
    <xf numFmtId="43" fontId="37" fillId="0" borderId="0" xfId="1" applyFont="1" applyBorder="1" applyAlignment="1">
      <alignment horizontal="center"/>
    </xf>
    <xf numFmtId="0" fontId="46" fillId="0" borderId="0" xfId="0" applyFont="1" applyAlignment="1">
      <alignment vertical="center"/>
    </xf>
    <xf numFmtId="0" fontId="42" fillId="0" borderId="0" xfId="0" applyFont="1" applyAlignment="1">
      <alignment vertical="top" wrapText="1"/>
    </xf>
    <xf numFmtId="43" fontId="6" fillId="0" borderId="0" xfId="1" applyFont="1" applyBorder="1" applyAlignment="1">
      <alignment horizontal="center"/>
    </xf>
    <xf numFmtId="43" fontId="6" fillId="0" borderId="1" xfId="1" applyFont="1" applyBorder="1" applyAlignment="1">
      <alignment horizontal="center"/>
    </xf>
    <xf numFmtId="43" fontId="5" fillId="0" borderId="0" xfId="1" applyFont="1" applyBorder="1" applyAlignment="1">
      <alignment horizontal="center"/>
    </xf>
    <xf numFmtId="43" fontId="6" fillId="0" borderId="2" xfId="1" applyFont="1" applyBorder="1" applyAlignment="1">
      <alignment horizontal="center"/>
    </xf>
    <xf numFmtId="43" fontId="5" fillId="0" borderId="1" xfId="1" applyFont="1" applyBorder="1" applyAlignment="1">
      <alignment horizontal="center"/>
    </xf>
    <xf numFmtId="43" fontId="6" fillId="0" borderId="3" xfId="1" applyFont="1" applyBorder="1" applyAlignment="1">
      <alignment horizontal="center"/>
    </xf>
    <xf numFmtId="43" fontId="5" fillId="0" borderId="13" xfId="1" applyFont="1" applyBorder="1" applyAlignment="1">
      <alignment horizontal="center"/>
    </xf>
    <xf numFmtId="43" fontId="6" fillId="0" borderId="17" xfId="1" applyFont="1" applyBorder="1" applyAlignment="1">
      <alignment horizontal="center"/>
    </xf>
    <xf numFmtId="43" fontId="6" fillId="0" borderId="8" xfId="1" applyFont="1" applyBorder="1" applyAlignment="1">
      <alignment horizontal="center"/>
    </xf>
    <xf numFmtId="43" fontId="6" fillId="0" borderId="19" xfId="1" applyFont="1" applyBorder="1" applyAlignment="1">
      <alignment horizontal="center"/>
    </xf>
    <xf numFmtId="43" fontId="23" fillId="2" borderId="0" xfId="1" applyFont="1" applyFill="1" applyBorder="1" applyAlignment="1">
      <alignment horizontal="center" vertical="center"/>
    </xf>
    <xf numFmtId="43" fontId="23" fillId="2" borderId="13" xfId="1" applyFont="1" applyFill="1" applyBorder="1" applyAlignment="1">
      <alignment horizontal="center" vertical="center"/>
    </xf>
    <xf numFmtId="43" fontId="6" fillId="2" borderId="2" xfId="1" applyFont="1" applyFill="1" applyBorder="1" applyAlignment="1">
      <alignment horizontal="center" vertical="center"/>
    </xf>
    <xf numFmtId="43" fontId="6" fillId="2" borderId="17" xfId="1" applyFont="1" applyFill="1" applyBorder="1" applyAlignment="1">
      <alignment horizontal="center" vertical="center"/>
    </xf>
    <xf numFmtId="43" fontId="5" fillId="2" borderId="13" xfId="1" applyFont="1" applyFill="1" applyBorder="1" applyAlignment="1">
      <alignment horizontal="center" vertical="center"/>
    </xf>
    <xf numFmtId="43" fontId="5" fillId="2" borderId="1" xfId="1" applyFont="1" applyFill="1" applyBorder="1" applyAlignment="1">
      <alignment horizontal="center" vertical="center"/>
    </xf>
    <xf numFmtId="43" fontId="5" fillId="2" borderId="15" xfId="1" applyFont="1" applyFill="1" applyBorder="1" applyAlignment="1">
      <alignment horizontal="center" vertical="center"/>
    </xf>
    <xf numFmtId="43" fontId="6" fillId="2" borderId="0" xfId="1" applyFont="1" applyFill="1" applyBorder="1" applyAlignment="1">
      <alignment horizontal="center" vertical="center"/>
    </xf>
    <xf numFmtId="43" fontId="6" fillId="2" borderId="13" xfId="1" applyFont="1" applyFill="1" applyBorder="1" applyAlignment="1">
      <alignment horizontal="center" vertical="center"/>
    </xf>
    <xf numFmtId="43" fontId="6" fillId="2" borderId="8" xfId="1" applyFont="1" applyFill="1" applyBorder="1" applyAlignment="1">
      <alignment horizontal="center" vertical="center"/>
    </xf>
    <xf numFmtId="43" fontId="6" fillId="2" borderId="19" xfId="1" applyFont="1" applyFill="1" applyBorder="1" applyAlignment="1">
      <alignment horizontal="center" vertical="center"/>
    </xf>
    <xf numFmtId="43" fontId="6" fillId="2" borderId="1" xfId="1" applyFont="1" applyFill="1" applyBorder="1" applyAlignment="1">
      <alignment horizontal="center" vertical="center"/>
    </xf>
    <xf numFmtId="43" fontId="6" fillId="2" borderId="15" xfId="1" applyFont="1" applyFill="1" applyBorder="1" applyAlignment="1">
      <alignment horizontal="center" vertical="center"/>
    </xf>
    <xf numFmtId="43" fontId="6" fillId="0" borderId="13" xfId="1" applyFont="1" applyBorder="1" applyAlignment="1">
      <alignment horizontal="center" vertical="center"/>
    </xf>
    <xf numFmtId="43" fontId="17" fillId="0" borderId="1" xfId="1" applyFont="1" applyBorder="1"/>
    <xf numFmtId="43" fontId="17" fillId="0" borderId="15" xfId="1" applyFont="1" applyBorder="1"/>
    <xf numFmtId="169" fontId="23" fillId="0" borderId="0" xfId="1" applyNumberFormat="1" applyFont="1" applyBorder="1" applyAlignment="1">
      <alignment horizontal="center" vertical="center"/>
    </xf>
    <xf numFmtId="169" fontId="23" fillId="0" borderId="13" xfId="1" applyNumberFormat="1" applyFont="1" applyBorder="1" applyAlignment="1">
      <alignment horizontal="center" vertical="center"/>
    </xf>
    <xf numFmtId="169" fontId="6" fillId="0" borderId="2" xfId="1" applyNumberFormat="1" applyFont="1" applyBorder="1" applyAlignment="1">
      <alignment horizontal="center" vertical="center"/>
    </xf>
    <xf numFmtId="169" fontId="6" fillId="0" borderId="17" xfId="1" applyNumberFormat="1" applyFont="1" applyBorder="1" applyAlignment="1">
      <alignment horizontal="center" vertical="center"/>
    </xf>
    <xf numFmtId="169" fontId="5" fillId="0" borderId="0" xfId="1" applyNumberFormat="1" applyFont="1" applyBorder="1" applyAlignment="1">
      <alignment horizontal="center" vertical="center"/>
    </xf>
    <xf numFmtId="169" fontId="6" fillId="0" borderId="8" xfId="1" applyNumberFormat="1" applyFont="1" applyBorder="1" applyAlignment="1">
      <alignment horizontal="center" vertical="center"/>
    </xf>
    <xf numFmtId="169" fontId="6" fillId="0" borderId="19" xfId="1" applyNumberFormat="1" applyFont="1" applyBorder="1" applyAlignment="1">
      <alignment horizontal="center" vertical="center"/>
    </xf>
    <xf numFmtId="169" fontId="23" fillId="2" borderId="0" xfId="1" applyNumberFormat="1" applyFont="1" applyFill="1" applyBorder="1" applyAlignment="1">
      <alignment horizontal="center" vertical="center"/>
    </xf>
    <xf numFmtId="169" fontId="23" fillId="2" borderId="13" xfId="1" applyNumberFormat="1" applyFont="1" applyFill="1" applyBorder="1" applyAlignment="1">
      <alignment horizontal="center" vertical="center"/>
    </xf>
    <xf numFmtId="169" fontId="6" fillId="2" borderId="2" xfId="1" applyNumberFormat="1" applyFont="1" applyFill="1" applyBorder="1" applyAlignment="1">
      <alignment horizontal="center" vertical="center"/>
    </xf>
    <xf numFmtId="169" fontId="6" fillId="2" borderId="17" xfId="1" applyNumberFormat="1" applyFont="1" applyFill="1" applyBorder="1" applyAlignment="1">
      <alignment horizontal="center" vertical="center"/>
    </xf>
    <xf numFmtId="169" fontId="6" fillId="2" borderId="0" xfId="1" applyNumberFormat="1" applyFont="1" applyFill="1" applyBorder="1" applyAlignment="1">
      <alignment horizontal="center" vertical="center"/>
    </xf>
    <xf numFmtId="169" fontId="6" fillId="2" borderId="13" xfId="1" applyNumberFormat="1" applyFont="1" applyFill="1" applyBorder="1" applyAlignment="1">
      <alignment horizontal="center" vertical="center"/>
    </xf>
    <xf numFmtId="169" fontId="5" fillId="2" borderId="13" xfId="1" applyNumberFormat="1" applyFont="1" applyFill="1" applyBorder="1" applyAlignment="1">
      <alignment horizontal="center" vertical="center"/>
    </xf>
    <xf numFmtId="169" fontId="5" fillId="2" borderId="0" xfId="1" applyNumberFormat="1" applyFont="1" applyFill="1" applyBorder="1" applyAlignment="1">
      <alignment horizontal="center" vertical="center"/>
    </xf>
    <xf numFmtId="169" fontId="6" fillId="2" borderId="8" xfId="1" applyNumberFormat="1" applyFont="1" applyFill="1" applyBorder="1" applyAlignment="1">
      <alignment horizontal="center" vertical="center"/>
    </xf>
    <xf numFmtId="169" fontId="6" fillId="2" borderId="19" xfId="1" applyNumberFormat="1" applyFont="1" applyFill="1" applyBorder="1" applyAlignment="1">
      <alignment horizontal="center" vertical="center"/>
    </xf>
    <xf numFmtId="169" fontId="6" fillId="2" borderId="1" xfId="1" applyNumberFormat="1" applyFont="1" applyFill="1" applyBorder="1" applyAlignment="1">
      <alignment horizontal="center" vertical="center"/>
    </xf>
    <xf numFmtId="169" fontId="6" fillId="2" borderId="15" xfId="1" applyNumberFormat="1" applyFont="1" applyFill="1" applyBorder="1" applyAlignment="1">
      <alignment horizontal="center" vertical="center"/>
    </xf>
    <xf numFmtId="171" fontId="6" fillId="0" borderId="8" xfId="1" applyNumberFormat="1" applyFont="1" applyBorder="1" applyAlignment="1">
      <alignment horizontal="center" vertical="center"/>
    </xf>
    <xf numFmtId="171" fontId="6" fillId="0" borderId="19" xfId="1" applyNumberFormat="1" applyFont="1" applyBorder="1" applyAlignment="1">
      <alignment horizontal="center" vertical="center"/>
    </xf>
    <xf numFmtId="172" fontId="6" fillId="0" borderId="8" xfId="1" applyNumberFormat="1" applyFont="1" applyBorder="1" applyAlignment="1">
      <alignment horizontal="center" vertical="center"/>
    </xf>
    <xf numFmtId="172" fontId="6" fillId="0" borderId="19" xfId="1" applyNumberFormat="1" applyFont="1" applyBorder="1" applyAlignment="1">
      <alignment horizontal="center" vertical="center"/>
    </xf>
    <xf numFmtId="0" fontId="6" fillId="0" borderId="7" xfId="0" applyFont="1" applyBorder="1" applyAlignment="1">
      <alignment horizontal="center" vertical="center" wrapText="1"/>
    </xf>
    <xf numFmtId="169" fontId="23" fillId="0" borderId="6" xfId="1" applyNumberFormat="1" applyFont="1" applyBorder="1" applyAlignment="1">
      <alignment horizontal="center" vertical="center"/>
    </xf>
    <xf numFmtId="169" fontId="5" fillId="0" borderId="13" xfId="1" applyNumberFormat="1" applyFont="1" applyBorder="1" applyAlignment="1">
      <alignment horizontal="center" vertical="center"/>
    </xf>
    <xf numFmtId="169" fontId="5" fillId="0" borderId="6" xfId="1" applyNumberFormat="1" applyFont="1" applyBorder="1" applyAlignment="1">
      <alignment horizontal="center" vertical="center"/>
    </xf>
    <xf numFmtId="169" fontId="24" fillId="0" borderId="13" xfId="1" applyNumberFormat="1" applyFont="1" applyBorder="1" applyAlignment="1">
      <alignment horizontal="center" vertical="center"/>
    </xf>
    <xf numFmtId="169" fontId="5" fillId="0" borderId="15" xfId="1" applyNumberFormat="1" applyFont="1" applyBorder="1" applyAlignment="1">
      <alignment horizontal="center" vertical="center"/>
    </xf>
    <xf numFmtId="169" fontId="24" fillId="0" borderId="15" xfId="1" applyNumberFormat="1" applyFont="1" applyBorder="1" applyAlignment="1">
      <alignment horizontal="center" vertical="center"/>
    </xf>
    <xf numFmtId="169" fontId="5" fillId="0" borderId="7" xfId="1" applyNumberFormat="1" applyFont="1" applyBorder="1" applyAlignment="1">
      <alignment horizontal="center" vertical="center"/>
    </xf>
    <xf numFmtId="169" fontId="8" fillId="0" borderId="0" xfId="1" applyNumberFormat="1" applyFont="1"/>
    <xf numFmtId="169" fontId="21" fillId="0" borderId="0" xfId="1" applyNumberFormat="1" applyFont="1"/>
    <xf numFmtId="43" fontId="37" fillId="0" borderId="4" xfId="1" applyFont="1" applyBorder="1" applyAlignment="1">
      <alignment horizontal="center" vertical="center"/>
    </xf>
    <xf numFmtId="3" fontId="37" fillId="0" borderId="4" xfId="0" applyNumberFormat="1" applyFont="1" applyBorder="1" applyAlignment="1">
      <alignment horizontal="right" vertical="center"/>
    </xf>
    <xf numFmtId="43" fontId="23" fillId="0" borderId="4" xfId="1" applyFont="1" applyBorder="1" applyAlignment="1">
      <alignment horizontal="center" vertical="center"/>
    </xf>
    <xf numFmtId="43" fontId="41" fillId="0" borderId="4" xfId="1" applyFont="1" applyBorder="1" applyAlignment="1">
      <alignment horizontal="center" vertical="center"/>
    </xf>
    <xf numFmtId="169" fontId="37" fillId="0" borderId="4" xfId="1" applyNumberFormat="1" applyFont="1" applyBorder="1" applyAlignment="1">
      <alignment horizontal="center" vertical="center"/>
    </xf>
    <xf numFmtId="169" fontId="41" fillId="0" borderId="4" xfId="1" applyNumberFormat="1" applyFont="1" applyBorder="1" applyAlignment="1">
      <alignment horizontal="center" vertical="center"/>
    </xf>
    <xf numFmtId="169" fontId="6" fillId="0" borderId="1" xfId="1" applyNumberFormat="1" applyFont="1" applyBorder="1" applyAlignment="1">
      <alignment horizontal="center"/>
    </xf>
    <xf numFmtId="169" fontId="6" fillId="0" borderId="0" xfId="1" applyNumberFormat="1" applyFont="1" applyBorder="1" applyAlignment="1">
      <alignment horizontal="center"/>
    </xf>
    <xf numFmtId="169" fontId="6" fillId="0" borderId="15" xfId="1" applyNumberFormat="1" applyFont="1" applyBorder="1" applyAlignment="1">
      <alignment horizontal="center"/>
    </xf>
    <xf numFmtId="169" fontId="6" fillId="0" borderId="13" xfId="1" applyNumberFormat="1" applyFont="1" applyBorder="1" applyAlignment="1">
      <alignment horizontal="center"/>
    </xf>
    <xf numFmtId="169" fontId="5" fillId="0" borderId="0" xfId="1" applyNumberFormat="1" applyFont="1" applyBorder="1" applyAlignment="1">
      <alignment horizontal="center"/>
    </xf>
    <xf numFmtId="169" fontId="5" fillId="0" borderId="13" xfId="1" applyNumberFormat="1" applyFont="1" applyBorder="1" applyAlignment="1">
      <alignment horizontal="center"/>
    </xf>
    <xf numFmtId="169" fontId="6" fillId="0" borderId="2" xfId="1" applyNumberFormat="1" applyFont="1" applyBorder="1" applyAlignment="1">
      <alignment horizontal="center"/>
    </xf>
    <xf numFmtId="169" fontId="6" fillId="0" borderId="17" xfId="1" applyNumberFormat="1" applyFont="1" applyBorder="1" applyAlignment="1">
      <alignment horizontal="center"/>
    </xf>
    <xf numFmtId="169" fontId="5" fillId="0" borderId="1" xfId="1" applyNumberFormat="1" applyFont="1" applyBorder="1" applyAlignment="1">
      <alignment horizontal="center"/>
    </xf>
    <xf numFmtId="169" fontId="5" fillId="0" borderId="15" xfId="1" applyNumberFormat="1" applyFont="1" applyBorder="1" applyAlignment="1">
      <alignment horizontal="center"/>
    </xf>
    <xf numFmtId="169" fontId="6" fillId="0" borderId="3" xfId="1" applyNumberFormat="1" applyFont="1" applyBorder="1" applyAlignment="1">
      <alignment horizontal="center"/>
    </xf>
    <xf numFmtId="169" fontId="6" fillId="0" borderId="20" xfId="1" applyNumberFormat="1" applyFont="1" applyBorder="1" applyAlignment="1">
      <alignment horizontal="center"/>
    </xf>
    <xf numFmtId="0" fontId="0" fillId="0" borderId="2" xfId="0" applyBorder="1"/>
    <xf numFmtId="4" fontId="5" fillId="0" borderId="0" xfId="0" applyNumberFormat="1" applyFont="1" applyBorder="1" applyAlignment="1">
      <alignment vertical="center"/>
    </xf>
    <xf numFmtId="4" fontId="5" fillId="0" borderId="0" xfId="0" applyNumberFormat="1" applyFont="1" applyBorder="1" applyAlignment="1">
      <alignment horizontal="right"/>
    </xf>
    <xf numFmtId="4" fontId="6" fillId="0" borderId="5" xfId="0" applyNumberFormat="1" applyFont="1" applyBorder="1" applyAlignment="1">
      <alignment horizontal="right" vertical="center"/>
    </xf>
    <xf numFmtId="43" fontId="5" fillId="0" borderId="6" xfId="1" applyFont="1" applyBorder="1" applyAlignment="1">
      <alignment horizontal="right" vertical="center"/>
    </xf>
    <xf numFmtId="4" fontId="5" fillId="0" borderId="6" xfId="0" applyNumberFormat="1" applyFont="1" applyBorder="1" applyAlignment="1">
      <alignment horizontal="right" vertical="center"/>
    </xf>
    <xf numFmtId="4" fontId="24" fillId="0" borderId="21" xfId="0" applyNumberFormat="1" applyFont="1" applyBorder="1" applyAlignment="1">
      <alignment horizontal="right"/>
    </xf>
    <xf numFmtId="3" fontId="0" fillId="0" borderId="0" xfId="0" applyNumberFormat="1" applyFill="1"/>
    <xf numFmtId="43" fontId="5" fillId="0" borderId="15" xfId="1" applyFont="1" applyBorder="1" applyAlignment="1">
      <alignment horizontal="center"/>
    </xf>
    <xf numFmtId="166" fontId="7" fillId="0" borderId="0" xfId="0" applyNumberFormat="1" applyFont="1" applyFill="1" applyBorder="1"/>
    <xf numFmtId="173" fontId="6" fillId="0" borderId="17" xfId="1" applyNumberFormat="1" applyFont="1" applyBorder="1" applyAlignment="1">
      <alignment horizontal="center" vertical="center"/>
    </xf>
    <xf numFmtId="169" fontId="23" fillId="0" borderId="15" xfId="1" applyNumberFormat="1" applyFont="1" applyBorder="1" applyAlignment="1">
      <alignment horizontal="center" vertical="center"/>
    </xf>
    <xf numFmtId="0" fontId="41" fillId="0" borderId="2" xfId="0" applyFont="1" applyBorder="1" applyAlignment="1">
      <alignment horizontal="center" vertical="center"/>
    </xf>
    <xf numFmtId="4" fontId="23" fillId="2" borderId="0" xfId="0" applyNumberFormat="1" applyFont="1" applyFill="1" applyBorder="1"/>
    <xf numFmtId="43" fontId="5" fillId="0" borderId="0" xfId="1" applyFont="1" applyBorder="1" applyAlignment="1">
      <alignment vertical="center"/>
    </xf>
    <xf numFmtId="43" fontId="5" fillId="0" borderId="0" xfId="1" applyFont="1" applyBorder="1" applyAlignment="1">
      <alignment horizontal="right"/>
    </xf>
    <xf numFmtId="43" fontId="5" fillId="0" borderId="1" xfId="1" applyFont="1" applyBorder="1" applyAlignment="1">
      <alignment horizontal="right"/>
    </xf>
    <xf numFmtId="4" fontId="23" fillId="0" borderId="5" xfId="0" applyNumberFormat="1" applyFont="1" applyBorder="1" applyAlignment="1">
      <alignment horizontal="right"/>
    </xf>
    <xf numFmtId="4" fontId="23" fillId="0" borderId="6" xfId="0" applyNumberFormat="1" applyFont="1" applyBorder="1"/>
    <xf numFmtId="4" fontId="6" fillId="0" borderId="6" xfId="0" applyNumberFormat="1" applyFont="1" applyBorder="1" applyAlignment="1">
      <alignment vertical="center"/>
    </xf>
    <xf numFmtId="4" fontId="6" fillId="0" borderId="6" xfId="0" applyNumberFormat="1" applyFont="1" applyBorder="1" applyAlignment="1">
      <alignment horizontal="center"/>
    </xf>
    <xf numFmtId="4" fontId="5" fillId="0" borderId="6" xfId="0" applyNumberFormat="1" applyFont="1" applyBorder="1"/>
    <xf numFmtId="4" fontId="5" fillId="0" borderId="7" xfId="0" applyNumberFormat="1" applyFont="1" applyBorder="1"/>
    <xf numFmtId="4" fontId="5" fillId="0" borderId="6" xfId="0" applyNumberFormat="1" applyFont="1" applyBorder="1" applyAlignment="1">
      <alignment vertical="center"/>
    </xf>
    <xf numFmtId="4" fontId="5" fillId="0" borderId="6" xfId="0" applyNumberFormat="1" applyFont="1" applyBorder="1" applyAlignment="1">
      <alignment horizontal="right" wrapText="1"/>
    </xf>
    <xf numFmtId="4" fontId="23" fillId="0" borderId="0" xfId="0" applyNumberFormat="1" applyFont="1" applyFill="1"/>
    <xf numFmtId="4" fontId="23" fillId="0" borderId="1" xfId="0" applyNumberFormat="1" applyFont="1" applyFill="1" applyBorder="1"/>
    <xf numFmtId="43" fontId="23" fillId="0" borderId="0" xfId="1" applyFont="1" applyBorder="1" applyAlignment="1">
      <alignment horizontal="center"/>
    </xf>
    <xf numFmtId="43" fontId="23" fillId="0" borderId="13" xfId="1" applyFont="1" applyBorder="1" applyAlignment="1">
      <alignment horizontal="center"/>
    </xf>
    <xf numFmtId="4" fontId="5" fillId="0" borderId="0" xfId="0" applyNumberFormat="1" applyFont="1" applyFill="1"/>
    <xf numFmtId="4" fontId="23" fillId="2" borderId="0" xfId="0" applyNumberFormat="1" applyFont="1" applyFill="1"/>
    <xf numFmtId="166" fontId="6" fillId="0" borderId="0" xfId="0" applyNumberFormat="1" applyFont="1" applyFill="1" applyBorder="1"/>
    <xf numFmtId="4" fontId="5" fillId="2" borderId="0" xfId="0" applyNumberFormat="1" applyFont="1" applyFill="1" applyBorder="1"/>
    <xf numFmtId="169" fontId="6" fillId="0" borderId="6" xfId="1" applyNumberFormat="1" applyFont="1" applyBorder="1" applyAlignment="1">
      <alignment horizontal="center" vertical="center"/>
    </xf>
    <xf numFmtId="169" fontId="24" fillId="0" borderId="4" xfId="1" applyNumberFormat="1" applyFont="1" applyBorder="1" applyAlignment="1">
      <alignment horizontal="center"/>
    </xf>
    <xf numFmtId="169" fontId="24" fillId="0" borderId="7" xfId="1" applyNumberFormat="1" applyFont="1" applyBorder="1" applyAlignment="1">
      <alignment horizontal="center" vertical="center"/>
    </xf>
    <xf numFmtId="169" fontId="24" fillId="0" borderId="7" xfId="1" applyNumberFormat="1" applyFont="1" applyBorder="1" applyAlignment="1">
      <alignment horizontal="right" vertical="center"/>
    </xf>
    <xf numFmtId="0" fontId="48" fillId="0" borderId="4" xfId="0" applyFont="1" applyBorder="1" applyAlignment="1">
      <alignment horizontal="center" vertical="center"/>
    </xf>
    <xf numFmtId="0" fontId="48" fillId="0" borderId="4" xfId="0" applyFont="1" applyBorder="1" applyAlignment="1">
      <alignment horizontal="center" vertical="center" wrapText="1"/>
    </xf>
    <xf numFmtId="43" fontId="37" fillId="0" borderId="1" xfId="1" applyFont="1" applyBorder="1" applyAlignment="1">
      <alignment horizontal="center"/>
    </xf>
    <xf numFmtId="0" fontId="37" fillId="0" borderId="6" xfId="0" applyFont="1" applyBorder="1" applyAlignment="1">
      <alignment vertical="center"/>
    </xf>
    <xf numFmtId="0" fontId="41" fillId="0" borderId="6" xfId="0" applyFont="1" applyBorder="1" applyAlignment="1">
      <alignment horizontal="center" vertical="center"/>
    </xf>
    <xf numFmtId="0" fontId="37" fillId="0" borderId="7" xfId="0" applyFont="1" applyBorder="1" applyAlignment="1">
      <alignment vertical="center"/>
    </xf>
    <xf numFmtId="0" fontId="0" fillId="0" borderId="6" xfId="0" applyBorder="1" applyAlignment="1">
      <alignment horizontal="center" vertical="center"/>
    </xf>
    <xf numFmtId="4" fontId="37" fillId="0" borderId="6" xfId="0" applyNumberFormat="1" applyFont="1" applyBorder="1" applyAlignment="1">
      <alignment horizontal="center"/>
    </xf>
    <xf numFmtId="0" fontId="0" fillId="0" borderId="6" xfId="0" applyBorder="1" applyAlignment="1">
      <alignment horizontal="center"/>
    </xf>
    <xf numFmtId="43" fontId="37" fillId="0" borderId="6" xfId="1" applyFont="1" applyBorder="1" applyAlignment="1">
      <alignment horizontal="center"/>
    </xf>
    <xf numFmtId="43" fontId="37" fillId="0" borderId="7" xfId="1" applyFont="1" applyBorder="1" applyAlignment="1">
      <alignment horizontal="center"/>
    </xf>
    <xf numFmtId="172" fontId="37" fillId="0" borderId="0" xfId="1" applyNumberFormat="1" applyFont="1" applyBorder="1" applyAlignment="1">
      <alignment horizontal="center"/>
    </xf>
    <xf numFmtId="0" fontId="37" fillId="0" borderId="6" xfId="0" applyFont="1" applyBorder="1" applyAlignment="1">
      <alignment horizontal="center" vertical="center"/>
    </xf>
    <xf numFmtId="0" fontId="37" fillId="0" borderId="6" xfId="0" applyFont="1" applyBorder="1" applyAlignment="1">
      <alignment horizontal="center"/>
    </xf>
    <xf numFmtId="43" fontId="0" fillId="0" borderId="6" xfId="1" applyFont="1" applyBorder="1" applyAlignment="1">
      <alignment horizontal="center"/>
    </xf>
    <xf numFmtId="0" fontId="42" fillId="0" borderId="4" xfId="0" applyFont="1" applyBorder="1" applyAlignment="1">
      <alignment vertical="center"/>
    </xf>
    <xf numFmtId="4" fontId="42" fillId="0" borderId="4" xfId="0" applyNumberFormat="1" applyFont="1" applyBorder="1" applyAlignment="1">
      <alignment horizontal="right" vertical="center"/>
    </xf>
    <xf numFmtId="4" fontId="42" fillId="0" borderId="4" xfId="0" applyNumberFormat="1" applyFont="1" applyBorder="1" applyAlignment="1">
      <alignment horizontal="right" vertical="center" wrapText="1"/>
    </xf>
    <xf numFmtId="0" fontId="48" fillId="0" borderId="4" xfId="0" applyFont="1" applyBorder="1" applyAlignment="1">
      <alignment vertical="center"/>
    </xf>
    <xf numFmtId="4" fontId="48" fillId="0" borderId="4" xfId="0" applyNumberFormat="1" applyFont="1" applyBorder="1" applyAlignment="1">
      <alignment horizontal="right" vertical="center"/>
    </xf>
    <xf numFmtId="0" fontId="48" fillId="0" borderId="4" xfId="0" applyFont="1" applyBorder="1" applyAlignment="1">
      <alignment horizontal="left" vertical="center"/>
    </xf>
    <xf numFmtId="0" fontId="33" fillId="0" borderId="0" xfId="2" applyFont="1" applyBorder="1" applyAlignment="1">
      <alignment vertical="center"/>
    </xf>
    <xf numFmtId="4" fontId="42" fillId="0" borderId="5" xfId="0" applyNumberFormat="1" applyFont="1" applyBorder="1" applyAlignment="1">
      <alignment horizontal="center" vertical="center"/>
    </xf>
    <xf numFmtId="4" fontId="42" fillId="0" borderId="7" xfId="0" applyNumberFormat="1" applyFont="1" applyBorder="1" applyAlignment="1">
      <alignment horizontal="center" vertical="center"/>
    </xf>
    <xf numFmtId="4" fontId="48" fillId="0" borderId="4" xfId="0" applyNumberFormat="1" applyFont="1" applyBorder="1" applyAlignment="1">
      <alignment horizontal="center" vertical="center"/>
    </xf>
    <xf numFmtId="14" fontId="48" fillId="0" borderId="4" xfId="0" applyNumberFormat="1" applyFont="1" applyBorder="1" applyAlignment="1">
      <alignment horizontal="center" vertical="center" wrapText="1"/>
    </xf>
    <xf numFmtId="4" fontId="42" fillId="0" borderId="4" xfId="0" applyNumberFormat="1" applyFont="1" applyBorder="1" applyAlignment="1">
      <alignment horizontal="center" vertical="center"/>
    </xf>
    <xf numFmtId="0" fontId="49" fillId="0" borderId="4" xfId="0" applyFont="1" applyBorder="1" applyAlignment="1">
      <alignment horizontal="center" vertical="center" wrapText="1"/>
    </xf>
    <xf numFmtId="0" fontId="0" fillId="0" borderId="17" xfId="0" applyBorder="1" applyAlignment="1">
      <alignment horizontal="left" vertical="center"/>
    </xf>
    <xf numFmtId="43" fontId="0" fillId="0" borderId="17" xfId="7" applyFont="1" applyBorder="1" applyAlignment="1">
      <alignment horizontal="right" vertical="center"/>
    </xf>
    <xf numFmtId="10" fontId="0" fillId="0" borderId="17" xfId="8" applyNumberFormat="1" applyFont="1" applyBorder="1" applyAlignment="1">
      <alignment horizontal="right" vertical="center"/>
    </xf>
    <xf numFmtId="168" fontId="0" fillId="0" borderId="17" xfId="0" applyNumberFormat="1" applyBorder="1" applyAlignment="1">
      <alignment horizontal="right" vertical="center"/>
    </xf>
    <xf numFmtId="174" fontId="0" fillId="0" borderId="13" xfId="9" applyNumberFormat="1" applyFont="1" applyFill="1" applyBorder="1" applyAlignment="1"/>
    <xf numFmtId="43" fontId="50" fillId="0" borderId="17" xfId="0" applyNumberFormat="1" applyFont="1" applyBorder="1" applyAlignment="1">
      <alignment horizontal="right"/>
    </xf>
    <xf numFmtId="0" fontId="31" fillId="4" borderId="0" xfId="0" applyFont="1" applyFill="1" applyAlignment="1">
      <alignment horizontal="center" vertical="center"/>
    </xf>
    <xf numFmtId="0" fontId="29" fillId="4" borderId="0" xfId="0" applyFont="1" applyFill="1" applyAlignment="1">
      <alignment horizontal="center" vertical="center"/>
    </xf>
    <xf numFmtId="14" fontId="29" fillId="4" borderId="0" xfId="0" applyNumberFormat="1" applyFont="1" applyFill="1" applyAlignment="1">
      <alignment horizontal="center" vertical="center"/>
    </xf>
    <xf numFmtId="0" fontId="6" fillId="0" borderId="0" xfId="0" applyFont="1" applyAlignment="1">
      <alignment horizont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Alignment="1">
      <alignment horizontal="center"/>
    </xf>
    <xf numFmtId="1" fontId="6" fillId="0" borderId="9"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9" xfId="0" applyNumberFormat="1" applyFont="1" applyBorder="1" applyAlignment="1">
      <alignment horizontal="center" vertical="center"/>
    </xf>
    <xf numFmtId="1" fontId="6" fillId="0" borderId="1" xfId="0" applyNumberFormat="1" applyFont="1"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xf>
    <xf numFmtId="0" fontId="27" fillId="0" borderId="0" xfId="0" applyFont="1" applyAlignment="1">
      <alignment horizontal="center"/>
    </xf>
    <xf numFmtId="0" fontId="13" fillId="0" borderId="0" xfId="0" applyFont="1" applyAlignment="1">
      <alignment horizontal="center"/>
    </xf>
    <xf numFmtId="1" fontId="6" fillId="0" borderId="11" xfId="0" applyNumberFormat="1" applyFont="1" applyBorder="1" applyAlignment="1">
      <alignment horizontal="center" vertical="center"/>
    </xf>
    <xf numFmtId="1" fontId="6" fillId="0" borderId="15" xfId="0" applyNumberFormat="1" applyFont="1" applyBorder="1" applyAlignment="1">
      <alignment horizontal="center" vertical="center"/>
    </xf>
    <xf numFmtId="0" fontId="14" fillId="0" borderId="0" xfId="0" applyFont="1" applyAlignment="1">
      <alignment horizontal="center"/>
    </xf>
    <xf numFmtId="0" fontId="26" fillId="0" borderId="0" xfId="0" applyFont="1" applyAlignment="1">
      <alignment horizontal="center"/>
    </xf>
    <xf numFmtId="0" fontId="6" fillId="0" borderId="1" xfId="0" applyFont="1" applyBorder="1" applyAlignment="1">
      <alignment horizontal="center" vertical="center" wrapText="1"/>
    </xf>
    <xf numFmtId="1" fontId="6" fillId="0" borderId="11"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25" fillId="0" borderId="0" xfId="0" applyFont="1" applyAlignment="1">
      <alignment horizontal="center"/>
    </xf>
    <xf numFmtId="0" fontId="12" fillId="0" borderId="0" xfId="0" applyFont="1" applyAlignment="1">
      <alignment horizontal="center"/>
    </xf>
    <xf numFmtId="0" fontId="18" fillId="0" borderId="0" xfId="0" applyFont="1" applyAlignment="1">
      <alignment horizontal="center"/>
    </xf>
    <xf numFmtId="0" fontId="18" fillId="0" borderId="0" xfId="0" applyFont="1" applyAlignment="1">
      <alignment horizontal="center" vertical="center"/>
    </xf>
    <xf numFmtId="0" fontId="4" fillId="0" borderId="1" xfId="0" applyFont="1" applyBorder="1" applyAlignment="1">
      <alignment horizontal="center" vertical="center"/>
    </xf>
    <xf numFmtId="14" fontId="12" fillId="0" borderId="0" xfId="0" applyNumberFormat="1" applyFont="1" applyAlignment="1">
      <alignment horizontal="center"/>
    </xf>
    <xf numFmtId="0" fontId="2" fillId="0" borderId="0" xfId="0" applyFont="1" applyAlignment="1">
      <alignment horizontal="center"/>
    </xf>
    <xf numFmtId="0" fontId="24" fillId="0" borderId="0" xfId="0" applyFont="1" applyAlignment="1">
      <alignment horizontal="center" vertical="center"/>
    </xf>
    <xf numFmtId="0" fontId="23" fillId="0" borderId="0" xfId="0" applyFont="1" applyAlignment="1">
      <alignment horizontal="left" vertical="center" wrapText="1"/>
    </xf>
    <xf numFmtId="0" fontId="34" fillId="0" borderId="0" xfId="0" applyFont="1" applyAlignment="1">
      <alignment horizontal="center" vertical="center"/>
    </xf>
    <xf numFmtId="0" fontId="48" fillId="0" borderId="16" xfId="0" applyFont="1" applyBorder="1" applyAlignment="1">
      <alignment horizontal="center" vertical="center"/>
    </xf>
    <xf numFmtId="0" fontId="48" fillId="0" borderId="2" xfId="0" applyFont="1" applyBorder="1" applyAlignment="1">
      <alignment horizontal="center" vertical="center"/>
    </xf>
    <xf numFmtId="0" fontId="48" fillId="0" borderId="17" xfId="0" applyFont="1" applyBorder="1" applyAlignment="1">
      <alignment horizontal="center" vertical="center"/>
    </xf>
    <xf numFmtId="0" fontId="41" fillId="0" borderId="16" xfId="0" applyFont="1" applyBorder="1" applyAlignment="1">
      <alignment horizontal="center" vertical="center"/>
    </xf>
    <xf numFmtId="0" fontId="41" fillId="0" borderId="2" xfId="0" applyFont="1" applyBorder="1" applyAlignment="1">
      <alignment horizontal="center" vertical="center"/>
    </xf>
    <xf numFmtId="0" fontId="41" fillId="0" borderId="17"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2" fillId="0" borderId="0" xfId="0" applyFont="1" applyAlignment="1">
      <alignment horizontal="left" vertical="top" wrapText="1"/>
    </xf>
    <xf numFmtId="0" fontId="42" fillId="0" borderId="4" xfId="0" applyFont="1" applyBorder="1" applyAlignment="1">
      <alignment horizontal="left" vertical="center" wrapText="1"/>
    </xf>
    <xf numFmtId="0" fontId="35" fillId="0" borderId="0" xfId="0" applyFont="1" applyAlignment="1">
      <alignment horizontal="left" vertical="center" wrapText="1"/>
    </xf>
    <xf numFmtId="0" fontId="34" fillId="0" borderId="0" xfId="0" applyFont="1" applyAlignment="1">
      <alignment horizontal="left" vertical="top"/>
    </xf>
    <xf numFmtId="0" fontId="35"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xf>
    <xf numFmtId="0" fontId="34" fillId="0" borderId="0" xfId="0" applyFont="1" applyAlignment="1">
      <alignment horizontal="left" vertical="center" wrapText="1"/>
    </xf>
    <xf numFmtId="0" fontId="0" fillId="0" borderId="0" xfId="0" applyAlignment="1">
      <alignment horizontal="left" vertical="top" wrapText="1"/>
    </xf>
    <xf numFmtId="0" fontId="43" fillId="0" borderId="16" xfId="0" applyFont="1" applyBorder="1" applyAlignment="1">
      <alignment horizontal="center"/>
    </xf>
    <xf numFmtId="0" fontId="43" fillId="0" borderId="2" xfId="0" applyFont="1" applyBorder="1" applyAlignment="1">
      <alignment horizontal="center"/>
    </xf>
    <xf numFmtId="0" fontId="50" fillId="0" borderId="17" xfId="0" applyFont="1" applyBorder="1" applyAlignment="1">
      <alignment horizontal="right"/>
    </xf>
    <xf numFmtId="0" fontId="49" fillId="0" borderId="4" xfId="0" applyFont="1" applyBorder="1" applyAlignment="1">
      <alignment horizontal="center" vertical="center" wrapText="1"/>
    </xf>
  </cellXfs>
  <cellStyles count="10">
    <cellStyle name="Hipervínculo" xfId="2" builtinId="8"/>
    <cellStyle name="Millares" xfId="1" builtinId="3"/>
    <cellStyle name="Millares [0]" xfId="9" builtinId="6"/>
    <cellStyle name="Millares [0] 3" xfId="5" xr:uid="{00000000-0005-0000-0000-000002000000}"/>
    <cellStyle name="Millares 2" xfId="4" xr:uid="{00000000-0005-0000-0000-000003000000}"/>
    <cellStyle name="Millares 3" xfId="7" xr:uid="{0C1BE83F-6AEF-40CF-9A6F-4BD554802164}"/>
    <cellStyle name="Normal" xfId="0" builtinId="0"/>
    <cellStyle name="Normal 2" xfId="3" xr:uid="{00000000-0005-0000-0000-000005000000}"/>
    <cellStyle name="Normal 3" xfId="6" xr:uid="{8F736FA5-9F03-4CE1-A0C0-73045D261287}"/>
    <cellStyle name="Porcentaje 2" xfId="8" xr:uid="{6E361FF8-CEE3-4828-BC87-EA2F8D7F67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156882</xdr:colOff>
      <xdr:row>4</xdr:row>
      <xdr:rowOff>99426</xdr:rowOff>
    </xdr:to>
    <xdr:pic>
      <xdr:nvPicPr>
        <xdr:cNvPr id="2" name="Imagen 2">
          <a:extLst>
            <a:ext uri="{FF2B5EF4-FFF2-40B4-BE49-F238E27FC236}">
              <a16:creationId xmlns:a16="http://schemas.microsoft.com/office/drawing/2014/main" id="{612A3B46-B2E4-408D-BE5A-0560B5959A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42882" cy="1163985"/>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showGridLines="0" tabSelected="1" topLeftCell="A10" zoomScaleNormal="100" workbookViewId="0">
      <selection activeCell="D43" sqref="D43"/>
    </sheetView>
  </sheetViews>
  <sheetFormatPr baseColWidth="10" defaultRowHeight="15"/>
  <cols>
    <col min="4" max="4" width="15.5703125" customWidth="1"/>
    <col min="5" max="5" width="21.5703125" customWidth="1"/>
    <col min="9" max="9" width="25.85546875" customWidth="1"/>
    <col min="11" max="11" width="21.140625" customWidth="1"/>
    <col min="12" max="12" width="25" hidden="1" customWidth="1"/>
    <col min="13" max="15" width="11.42578125" hidden="1" customWidth="1"/>
    <col min="16" max="16" width="21.5703125" hidden="1" customWidth="1"/>
  </cols>
  <sheetData>
    <row r="1" spans="1:16">
      <c r="A1" s="143"/>
      <c r="B1" s="143"/>
      <c r="C1" s="143"/>
      <c r="D1" s="143"/>
      <c r="E1" s="143"/>
      <c r="F1" s="143"/>
      <c r="G1" s="143"/>
      <c r="H1" s="143"/>
      <c r="I1" s="143"/>
      <c r="J1" s="143"/>
      <c r="K1" s="143"/>
      <c r="N1" s="54" t="s">
        <v>61</v>
      </c>
      <c r="O1" s="55">
        <v>43831</v>
      </c>
    </row>
    <row r="2" spans="1:16" ht="23.25">
      <c r="A2" s="142"/>
      <c r="B2" s="142"/>
      <c r="C2" s="142"/>
      <c r="D2" s="143"/>
      <c r="E2" s="143"/>
      <c r="F2" s="143"/>
      <c r="G2" s="143"/>
      <c r="H2" s="143"/>
      <c r="I2" s="144"/>
      <c r="J2" s="145"/>
      <c r="K2" s="144"/>
      <c r="L2" t="s">
        <v>100</v>
      </c>
      <c r="M2" s="58">
        <v>6277.54</v>
      </c>
      <c r="N2" s="54" t="s">
        <v>62</v>
      </c>
      <c r="O2" s="55">
        <v>43921</v>
      </c>
      <c r="P2" s="56">
        <v>2020</v>
      </c>
    </row>
    <row r="3" spans="1:16" ht="23.25">
      <c r="A3" s="142"/>
      <c r="B3" s="142"/>
      <c r="C3" s="142"/>
      <c r="D3" s="143"/>
      <c r="E3" s="143"/>
      <c r="F3" s="143"/>
      <c r="G3" s="143"/>
      <c r="H3" s="143"/>
      <c r="I3" s="144"/>
      <c r="J3" s="146"/>
      <c r="K3" s="144"/>
      <c r="L3" t="s">
        <v>60</v>
      </c>
      <c r="M3" s="58">
        <v>6351.33</v>
      </c>
      <c r="N3" s="54" t="s">
        <v>63</v>
      </c>
      <c r="O3" s="55">
        <v>44286</v>
      </c>
      <c r="P3" s="56">
        <v>2021</v>
      </c>
    </row>
    <row r="4" spans="1:16" ht="23.25">
      <c r="A4" s="142"/>
      <c r="B4" s="142"/>
      <c r="C4" s="142"/>
      <c r="D4" s="143"/>
      <c r="E4" s="143"/>
      <c r="F4" s="143"/>
      <c r="G4" s="143"/>
      <c r="H4" s="143"/>
      <c r="I4" s="144"/>
      <c r="J4" s="146"/>
      <c r="K4" s="144"/>
      <c r="N4" s="54"/>
      <c r="O4" s="57">
        <f>+O3</f>
        <v>44286</v>
      </c>
    </row>
    <row r="5" spans="1:16" ht="23.25">
      <c r="A5" s="142"/>
      <c r="B5" s="142"/>
      <c r="C5" s="142"/>
      <c r="D5" s="143"/>
      <c r="E5" s="143"/>
      <c r="F5" s="143"/>
      <c r="G5" s="143"/>
      <c r="H5" s="143"/>
      <c r="I5" s="144"/>
      <c r="J5" s="147"/>
      <c r="K5" s="144"/>
    </row>
    <row r="6" spans="1:16" ht="23.25">
      <c r="A6" s="142"/>
      <c r="B6" s="142"/>
      <c r="C6" s="142"/>
      <c r="D6" s="143"/>
      <c r="E6" s="143"/>
      <c r="F6" s="143"/>
      <c r="G6" s="143"/>
      <c r="H6" s="143"/>
      <c r="I6" s="143"/>
      <c r="J6" s="143"/>
      <c r="K6" s="143"/>
    </row>
    <row r="7" spans="1:16" ht="34.5">
      <c r="A7" s="143"/>
      <c r="B7" s="143"/>
      <c r="C7" s="343" t="s">
        <v>70</v>
      </c>
      <c r="D7" s="343"/>
      <c r="E7" s="343"/>
      <c r="F7" s="343"/>
      <c r="G7" s="343"/>
      <c r="H7" s="343"/>
      <c r="I7" s="343"/>
      <c r="J7" s="143"/>
      <c r="K7" s="143"/>
    </row>
    <row r="8" spans="1:16" ht="34.5">
      <c r="A8" s="143"/>
      <c r="B8" s="143"/>
      <c r="C8" s="343" t="s">
        <v>66</v>
      </c>
      <c r="D8" s="343"/>
      <c r="E8" s="343"/>
      <c r="F8" s="343"/>
      <c r="G8" s="343"/>
      <c r="H8" s="343"/>
      <c r="I8" s="343"/>
      <c r="J8" s="143"/>
      <c r="K8" s="143"/>
    </row>
    <row r="9" spans="1:16" ht="23.25">
      <c r="A9" s="143"/>
      <c r="B9" s="143"/>
      <c r="C9" s="344" t="s">
        <v>67</v>
      </c>
      <c r="D9" s="344"/>
      <c r="E9" s="344"/>
      <c r="F9" s="344"/>
      <c r="G9" s="344"/>
      <c r="H9" s="344"/>
      <c r="I9" s="344"/>
      <c r="J9" s="148"/>
      <c r="K9" s="143"/>
    </row>
    <row r="10" spans="1:16" ht="23.25">
      <c r="A10" s="143"/>
      <c r="B10" s="143"/>
      <c r="C10" s="345">
        <f>+O3</f>
        <v>44286</v>
      </c>
      <c r="D10" s="345"/>
      <c r="E10" s="345"/>
      <c r="F10" s="345"/>
      <c r="G10" s="345"/>
      <c r="H10" s="345"/>
      <c r="I10" s="345"/>
      <c r="J10" s="148"/>
      <c r="K10" s="143"/>
    </row>
    <row r="11" spans="1:16">
      <c r="A11" s="143"/>
      <c r="B11" s="143"/>
      <c r="C11" s="149"/>
      <c r="D11" s="149"/>
      <c r="E11" s="149"/>
      <c r="F11" s="149"/>
      <c r="G11" s="149"/>
      <c r="H11" s="149"/>
      <c r="I11" s="148"/>
      <c r="J11" s="148"/>
      <c r="K11" s="143"/>
    </row>
    <row r="12" spans="1:16">
      <c r="A12" s="35"/>
      <c r="B12" s="35"/>
      <c r="C12" s="139"/>
      <c r="D12" s="139"/>
      <c r="E12" s="139"/>
      <c r="F12" s="139"/>
      <c r="G12" s="139"/>
      <c r="H12" s="139"/>
      <c r="I12" s="140"/>
      <c r="J12" s="140"/>
      <c r="K12" s="35"/>
    </row>
    <row r="13" spans="1:16" ht="23.25">
      <c r="C13" s="141"/>
      <c r="D13" s="141"/>
      <c r="E13" s="177" t="s">
        <v>68</v>
      </c>
      <c r="F13" s="119"/>
      <c r="G13" s="119"/>
      <c r="H13" s="119"/>
    </row>
    <row r="14" spans="1:16">
      <c r="B14" s="2"/>
      <c r="C14" s="173" t="s">
        <v>72</v>
      </c>
      <c r="D14" s="150"/>
      <c r="E14" s="150"/>
      <c r="F14" s="150"/>
      <c r="G14" s="150"/>
      <c r="H14" s="151">
        <v>1</v>
      </c>
      <c r="I14" s="2"/>
      <c r="J14" s="2"/>
    </row>
    <row r="15" spans="1:16">
      <c r="B15" s="2"/>
      <c r="C15" s="173" t="s">
        <v>71</v>
      </c>
      <c r="D15" s="150"/>
      <c r="E15" s="150"/>
      <c r="F15" s="150"/>
      <c r="G15" s="150"/>
      <c r="H15" s="151">
        <v>2</v>
      </c>
      <c r="I15" s="2"/>
      <c r="J15" s="2"/>
    </row>
    <row r="16" spans="1:16">
      <c r="B16" s="2"/>
      <c r="C16" s="173" t="s">
        <v>73</v>
      </c>
      <c r="D16" s="150"/>
      <c r="E16" s="150"/>
      <c r="F16" s="150"/>
      <c r="G16" s="150"/>
      <c r="H16" s="151">
        <v>3</v>
      </c>
      <c r="I16" s="2"/>
      <c r="J16" s="2"/>
    </row>
    <row r="17" spans="2:10">
      <c r="B17" s="2"/>
      <c r="C17" s="173" t="s">
        <v>74</v>
      </c>
      <c r="D17" s="150"/>
      <c r="E17" s="150"/>
      <c r="F17" s="150"/>
      <c r="G17" s="150"/>
      <c r="H17" s="151">
        <v>4</v>
      </c>
      <c r="I17" s="2"/>
      <c r="J17" s="2"/>
    </row>
    <row r="18" spans="2:10">
      <c r="B18" s="2"/>
      <c r="C18" s="173" t="s">
        <v>75</v>
      </c>
      <c r="D18" s="150"/>
      <c r="E18" s="150"/>
      <c r="F18" s="150"/>
      <c r="G18" s="150"/>
      <c r="H18" s="151">
        <v>5</v>
      </c>
      <c r="I18" s="2"/>
      <c r="J18" s="2"/>
    </row>
    <row r="19" spans="2:10">
      <c r="B19" s="2"/>
      <c r="C19" s="173" t="s">
        <v>76</v>
      </c>
      <c r="D19" s="150"/>
      <c r="E19" s="150"/>
      <c r="F19" s="150"/>
      <c r="G19" s="150"/>
      <c r="H19" s="151">
        <v>6</v>
      </c>
      <c r="I19" s="2"/>
      <c r="J19" s="2"/>
    </row>
    <row r="20" spans="2:10">
      <c r="B20" s="2"/>
      <c r="C20" s="173" t="s">
        <v>77</v>
      </c>
      <c r="D20" s="150"/>
      <c r="E20" s="150"/>
      <c r="F20" s="150"/>
      <c r="G20" s="150"/>
      <c r="H20" s="151">
        <v>7</v>
      </c>
      <c r="I20" s="2"/>
      <c r="J20" s="2"/>
    </row>
    <row r="21" spans="2:10">
      <c r="B21" s="2"/>
      <c r="C21" s="173" t="s">
        <v>78</v>
      </c>
      <c r="D21" s="150"/>
      <c r="E21" s="150"/>
      <c r="F21" s="150"/>
      <c r="G21" s="150"/>
      <c r="H21" s="151">
        <v>8</v>
      </c>
      <c r="I21" s="2"/>
      <c r="J21" s="2"/>
    </row>
    <row r="22" spans="2:10">
      <c r="B22" s="2"/>
      <c r="C22" s="173" t="s">
        <v>158</v>
      </c>
      <c r="D22" s="2"/>
      <c r="E22" s="2"/>
      <c r="F22" s="2"/>
      <c r="G22" s="2"/>
      <c r="H22" s="173">
        <v>9</v>
      </c>
      <c r="I22" s="2"/>
      <c r="J22" s="2"/>
    </row>
    <row r="23" spans="2:10">
      <c r="B23" s="2"/>
      <c r="C23" s="173" t="s">
        <v>163</v>
      </c>
      <c r="D23" s="2"/>
      <c r="F23" s="2"/>
      <c r="G23" s="2"/>
      <c r="H23" s="173">
        <v>10</v>
      </c>
      <c r="I23" s="2"/>
      <c r="J23" s="2"/>
    </row>
    <row r="24" spans="2:10">
      <c r="B24" s="2"/>
      <c r="C24" s="173" t="s">
        <v>153</v>
      </c>
      <c r="D24" s="2"/>
      <c r="E24" s="2"/>
      <c r="F24" s="2"/>
      <c r="G24" s="2"/>
      <c r="H24" s="173">
        <v>11</v>
      </c>
      <c r="I24" s="2"/>
      <c r="J24" s="2"/>
    </row>
    <row r="25" spans="2:10">
      <c r="B25" s="2"/>
      <c r="C25" s="173"/>
      <c r="D25" s="2"/>
      <c r="E25" s="2"/>
      <c r="F25" s="2"/>
      <c r="G25" s="2"/>
      <c r="H25" s="2"/>
      <c r="I25" s="2"/>
      <c r="J25" s="2"/>
    </row>
    <row r="26" spans="2:10">
      <c r="B26" s="2"/>
      <c r="C26" s="2"/>
      <c r="D26" s="2"/>
      <c r="E26" s="2"/>
      <c r="F26" s="2"/>
      <c r="G26" s="2"/>
      <c r="H26" s="2"/>
      <c r="I26" s="2"/>
      <c r="J26" s="2"/>
    </row>
    <row r="27" spans="2:10">
      <c r="B27" s="2"/>
      <c r="C27" s="2"/>
      <c r="D27" s="2"/>
      <c r="E27" s="2"/>
      <c r="F27" s="2"/>
      <c r="G27" s="2"/>
      <c r="H27" s="2"/>
      <c r="I27" s="2"/>
      <c r="J27" s="2"/>
    </row>
  </sheetData>
  <mergeCells count="4">
    <mergeCell ref="C7:I7"/>
    <mergeCell ref="C8:I8"/>
    <mergeCell ref="C9:I9"/>
    <mergeCell ref="C10:I10"/>
  </mergeCells>
  <hyperlinks>
    <hyperlink ref="C14" location="'1'!A1" display="ESTADO DE FLUJO DE CAJA EN DOLARES AMERICANOS" xr:uid="{00000000-0004-0000-0000-000000000000}"/>
    <hyperlink ref="H14" location="'Flujo de Caja USD'!A1" display="'Flujo de Caja USD'!A1" xr:uid="{00000000-0004-0000-0000-000001000000}"/>
    <hyperlink ref="C15" location="'2'!A1" display="ESTADO DE VARIACION DEL ACTIVO NETO EN DOLARES AMERICANOS" xr:uid="{00000000-0004-0000-0000-000002000000}"/>
    <hyperlink ref="H15" location="'Var. del Activo'!A1" display="'Var. del Activo'!A1" xr:uid="{00000000-0004-0000-0000-000003000000}"/>
    <hyperlink ref="C16" location="'3'!A1" display="ESTADO DE RESULTADO EN DOLARES AMERICANOS" xr:uid="{00000000-0004-0000-0000-000004000000}"/>
    <hyperlink ref="H16" location="'Estado de Resultado USD'!A1" display="'Estado de Resultado USD'!A1" xr:uid="{00000000-0004-0000-0000-000005000000}"/>
    <hyperlink ref="C17" location="'4'!A1" display="BALANCE GENERAL EN DOLARES AMERICANOS" xr:uid="{00000000-0004-0000-0000-000006000000}"/>
    <hyperlink ref="H17" location="'BALANCE GENERAL USD'!A1" display="'BALANCE GENERAL USD'!A1" xr:uid="{00000000-0004-0000-0000-000007000000}"/>
    <hyperlink ref="C18" location="'5'!A1" display="BALANCE GENERAL EN GUARANIES" xr:uid="{00000000-0004-0000-0000-000008000000}"/>
    <hyperlink ref="H18" location="'BALANCE GENERAL PYG'!A1" display="'BALANCE GENERAL PYG'!A1" xr:uid="{00000000-0004-0000-0000-000009000000}"/>
    <hyperlink ref="C19" location="'6'!A1" display="ESTADO DE RESULTADO EN GUARANIES" xr:uid="{00000000-0004-0000-0000-00000A000000}"/>
    <hyperlink ref="H19" location="'EERR PYG'!A1" display="'EERR PYG'!A1" xr:uid="{00000000-0004-0000-0000-00000B000000}"/>
    <hyperlink ref="C20" location="'7'!A1" display="ESTADO DE VARIACION DEL ACTIVO NETO EN GUARANIES" xr:uid="{00000000-0004-0000-0000-00000C000000}"/>
    <hyperlink ref="H20" location="'Var del Activo PYG'!A1" display="'Var del Activo PYG'!A1" xr:uid="{00000000-0004-0000-0000-00000D000000}"/>
    <hyperlink ref="C21" location="'8'!A1" display="ESTADO DE FLUJO DE CAJA EN GUARANIES" xr:uid="{00000000-0004-0000-0000-00000E000000}"/>
    <hyperlink ref="H21" location="'Flujo de Caja PYG'!A1" display="'Flujo de Caja PYG'!A1" xr:uid="{00000000-0004-0000-0000-00000F000000}"/>
    <hyperlink ref="C22" location="'9'!A1" display="INFORME DEL SINDICO" xr:uid="{00000000-0004-0000-0000-000010000000}"/>
    <hyperlink ref="H22" location="'9'!A1" display="'9'!A1" xr:uid="{00000000-0004-0000-0000-000011000000}"/>
    <hyperlink ref="C23" location="'10'!A1" display="NOTAS A LOS ESTADOS CONTABLES" xr:uid="{00000000-0004-0000-0000-000012000000}"/>
    <hyperlink ref="H23" location="'10'!A1" display="'10'!A1" xr:uid="{00000000-0004-0000-0000-000013000000}"/>
    <hyperlink ref="C24" location="'11'!A1" display="CUADRO DE INVERSIONES" xr:uid="{00000000-0004-0000-0000-000014000000}"/>
    <hyperlink ref="H24" location="'11'!A1" display="'11'!A1" xr:uid="{00000000-0004-0000-0000-000015000000}"/>
  </hyperlink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21"/>
  <sheetViews>
    <sheetView showGridLines="0" zoomScale="115" zoomScaleNormal="115" workbookViewId="0">
      <selection activeCell="E16" sqref="E16"/>
    </sheetView>
  </sheetViews>
  <sheetFormatPr baseColWidth="10" defaultRowHeight="15"/>
  <cols>
    <col min="4" max="4" width="13" customWidth="1"/>
    <col min="5" max="5" width="12.42578125" customWidth="1"/>
    <col min="7" max="7" width="12.7109375" customWidth="1"/>
  </cols>
  <sheetData>
    <row r="2" spans="2:8">
      <c r="B2" s="175"/>
      <c r="C2" s="119"/>
      <c r="D2" s="119"/>
      <c r="E2" s="119"/>
      <c r="F2" s="119"/>
      <c r="G2" s="119"/>
      <c r="H2" s="119"/>
    </row>
    <row r="3" spans="2:8">
      <c r="B3" s="375" t="s">
        <v>158</v>
      </c>
      <c r="C3" s="375"/>
      <c r="D3" s="375"/>
      <c r="E3" s="375"/>
      <c r="F3" s="375"/>
      <c r="G3" s="375"/>
      <c r="H3" s="375"/>
    </row>
    <row r="4" spans="2:8">
      <c r="B4" s="175"/>
      <c r="C4" s="119"/>
      <c r="D4" s="119"/>
      <c r="E4" s="119"/>
      <c r="F4" s="119"/>
      <c r="G4" s="119"/>
      <c r="H4" s="119"/>
    </row>
    <row r="5" spans="2:8">
      <c r="B5" s="175"/>
      <c r="C5" s="119"/>
      <c r="D5" s="119"/>
      <c r="E5" s="119"/>
      <c r="F5" s="119"/>
      <c r="G5" s="119"/>
      <c r="H5" s="119"/>
    </row>
    <row r="6" spans="2:8">
      <c r="B6" s="175" t="s">
        <v>159</v>
      </c>
      <c r="C6" s="119"/>
      <c r="D6" s="119"/>
      <c r="E6" s="119"/>
      <c r="F6" s="119"/>
      <c r="G6" s="119"/>
      <c r="H6" s="119"/>
    </row>
    <row r="7" spans="2:8">
      <c r="B7" s="176" t="s">
        <v>70</v>
      </c>
      <c r="C7" s="119"/>
      <c r="D7" s="119"/>
      <c r="E7" s="119"/>
      <c r="F7" s="119"/>
      <c r="G7" s="119"/>
      <c r="H7" s="119"/>
    </row>
    <row r="8" spans="2:8">
      <c r="B8" s="119"/>
      <c r="C8" s="119"/>
      <c r="D8" s="119"/>
      <c r="E8" s="119"/>
      <c r="F8" s="119"/>
      <c r="G8" s="119"/>
      <c r="H8" s="119"/>
    </row>
    <row r="9" spans="2:8">
      <c r="B9" s="175"/>
      <c r="C9" s="119"/>
      <c r="D9" s="119"/>
      <c r="E9" s="119"/>
      <c r="F9" s="119"/>
      <c r="G9" s="119"/>
      <c r="H9" s="119"/>
    </row>
    <row r="10" spans="2:8" ht="72" customHeight="1">
      <c r="B10" s="376" t="s">
        <v>246</v>
      </c>
      <c r="C10" s="376"/>
      <c r="D10" s="376"/>
      <c r="E10" s="376"/>
      <c r="F10" s="376"/>
      <c r="G10" s="376"/>
      <c r="H10" s="376"/>
    </row>
    <row r="11" spans="2:8" ht="65.25" customHeight="1">
      <c r="B11" s="376"/>
      <c r="C11" s="376"/>
      <c r="D11" s="376"/>
      <c r="E11" s="376"/>
      <c r="F11" s="376"/>
      <c r="G11" s="376"/>
      <c r="H11" s="376"/>
    </row>
    <row r="12" spans="2:8">
      <c r="B12" s="119"/>
      <c r="C12" s="119"/>
      <c r="D12" s="119"/>
      <c r="E12" s="119"/>
      <c r="F12" s="119"/>
      <c r="G12" s="119"/>
      <c r="H12" s="119"/>
    </row>
    <row r="13" spans="2:8">
      <c r="B13" s="175"/>
      <c r="C13" s="119"/>
      <c r="D13" s="119"/>
      <c r="E13" s="119"/>
      <c r="F13" s="119"/>
      <c r="G13" s="119"/>
      <c r="H13" s="119"/>
    </row>
    <row r="14" spans="2:8">
      <c r="B14" s="175" t="s">
        <v>160</v>
      </c>
      <c r="C14" s="119"/>
      <c r="D14" s="119"/>
      <c r="E14" s="119"/>
      <c r="F14" s="119"/>
      <c r="G14" s="119"/>
      <c r="H14" s="119"/>
    </row>
    <row r="15" spans="2:8">
      <c r="B15" s="175"/>
      <c r="C15" s="119"/>
      <c r="D15" s="119"/>
      <c r="E15" s="119"/>
      <c r="F15" s="119"/>
      <c r="G15" s="119"/>
      <c r="H15" s="119"/>
    </row>
    <row r="16" spans="2:8">
      <c r="B16" s="119"/>
      <c r="C16" s="119"/>
      <c r="D16" s="119"/>
      <c r="E16" s="119"/>
      <c r="F16" s="119"/>
      <c r="G16" s="119"/>
      <c r="H16" s="119"/>
    </row>
    <row r="17" spans="2:8">
      <c r="B17" s="119"/>
      <c r="C17" s="119"/>
      <c r="D17" s="119"/>
      <c r="E17" s="119"/>
      <c r="F17" s="119"/>
      <c r="G17" s="119"/>
      <c r="H17" s="119"/>
    </row>
    <row r="18" spans="2:8">
      <c r="B18" s="176" t="s">
        <v>161</v>
      </c>
      <c r="C18" s="119"/>
      <c r="D18" s="119"/>
      <c r="E18" s="119"/>
      <c r="F18" s="119"/>
      <c r="G18" s="119"/>
      <c r="H18" s="119"/>
    </row>
    <row r="19" spans="2:8">
      <c r="B19" s="175" t="s">
        <v>162</v>
      </c>
      <c r="C19" s="119"/>
      <c r="D19" s="119"/>
      <c r="E19" s="119"/>
      <c r="F19" s="119"/>
      <c r="G19" s="119"/>
      <c r="H19" s="119"/>
    </row>
    <row r="20" spans="2:8">
      <c r="B20" s="119"/>
      <c r="C20" s="119"/>
      <c r="D20" s="119"/>
      <c r="E20" s="119"/>
      <c r="F20" s="119"/>
      <c r="G20" s="119"/>
      <c r="H20" s="119"/>
    </row>
    <row r="21" spans="2:8">
      <c r="B21" s="119"/>
      <c r="C21" s="119"/>
      <c r="D21" s="119"/>
      <c r="E21" s="119"/>
      <c r="F21" s="119"/>
      <c r="G21" s="119"/>
      <c r="H21" s="119"/>
    </row>
  </sheetData>
  <mergeCells count="2">
    <mergeCell ref="B3:H3"/>
    <mergeCell ref="B10:H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65"/>
  <sheetViews>
    <sheetView showGridLines="0" topLeftCell="A97" zoomScaleNormal="100" workbookViewId="0">
      <selection activeCell="A117" sqref="A117"/>
    </sheetView>
  </sheetViews>
  <sheetFormatPr baseColWidth="10" defaultRowHeight="15"/>
  <cols>
    <col min="1" max="1" width="34.42578125" customWidth="1"/>
    <col min="2" max="2" width="26.42578125" bestFit="1" customWidth="1"/>
    <col min="3" max="3" width="16.42578125" customWidth="1"/>
    <col min="4" max="4" width="14" customWidth="1"/>
    <col min="5" max="5" width="15.42578125" customWidth="1"/>
  </cols>
  <sheetData>
    <row r="2" spans="1:7" ht="15.75">
      <c r="A2" s="377" t="s">
        <v>69</v>
      </c>
      <c r="B2" s="377"/>
      <c r="C2" s="377"/>
      <c r="D2" s="377"/>
      <c r="E2" s="377"/>
      <c r="F2" s="377"/>
      <c r="G2" s="377"/>
    </row>
    <row r="3" spans="1:7" ht="15.75">
      <c r="A3" s="377" t="s">
        <v>79</v>
      </c>
      <c r="B3" s="377"/>
      <c r="C3" s="377"/>
      <c r="D3" s="377"/>
      <c r="E3" s="377"/>
      <c r="F3" s="377"/>
      <c r="G3" s="377"/>
    </row>
    <row r="4" spans="1:7" ht="15.75">
      <c r="A4" s="159" t="s">
        <v>80</v>
      </c>
      <c r="B4" s="159"/>
      <c r="C4" s="159"/>
      <c r="D4" s="159"/>
      <c r="E4" s="159"/>
      <c r="F4" s="159"/>
      <c r="G4" s="159"/>
    </row>
    <row r="5" spans="1:7" ht="42" customHeight="1">
      <c r="A5" s="390" t="s">
        <v>81</v>
      </c>
      <c r="B5" s="390"/>
      <c r="C5" s="390"/>
      <c r="D5" s="390"/>
      <c r="E5" s="390"/>
      <c r="F5" s="390"/>
      <c r="G5" s="390"/>
    </row>
    <row r="6" spans="1:7">
      <c r="A6" s="390" t="s">
        <v>82</v>
      </c>
      <c r="B6" s="390"/>
      <c r="C6" s="390"/>
      <c r="D6" s="390"/>
      <c r="E6" s="390"/>
      <c r="F6" s="390"/>
      <c r="G6" s="390"/>
    </row>
    <row r="7" spans="1:7" ht="108" customHeight="1">
      <c r="A7" s="390"/>
      <c r="B7" s="390"/>
      <c r="C7" s="390"/>
      <c r="D7" s="390"/>
      <c r="E7" s="390"/>
      <c r="F7" s="390"/>
      <c r="G7" s="390"/>
    </row>
    <row r="8" spans="1:7" ht="15.75">
      <c r="A8" s="394" t="s">
        <v>214</v>
      </c>
      <c r="B8" s="394"/>
      <c r="C8" s="394"/>
      <c r="D8" s="394"/>
      <c r="E8" s="394"/>
      <c r="F8" s="394"/>
      <c r="G8" s="394"/>
    </row>
    <row r="9" spans="1:7">
      <c r="A9" s="390" t="s">
        <v>83</v>
      </c>
      <c r="B9" s="390"/>
      <c r="C9" s="390"/>
      <c r="D9" s="390"/>
      <c r="E9" s="390"/>
      <c r="F9" s="390"/>
      <c r="G9" s="390"/>
    </row>
    <row r="10" spans="1:7" ht="90.75" customHeight="1">
      <c r="A10" s="390"/>
      <c r="B10" s="390"/>
      <c r="C10" s="390"/>
      <c r="D10" s="390"/>
      <c r="E10" s="390"/>
      <c r="F10" s="390"/>
      <c r="G10" s="390"/>
    </row>
    <row r="11" spans="1:7">
      <c r="A11" s="390" t="s">
        <v>84</v>
      </c>
      <c r="B11" s="390"/>
      <c r="C11" s="390"/>
      <c r="D11" s="390"/>
      <c r="E11" s="390"/>
      <c r="F11" s="390"/>
      <c r="G11" s="390"/>
    </row>
    <row r="12" spans="1:7" ht="27" customHeight="1">
      <c r="A12" s="390"/>
      <c r="B12" s="390"/>
      <c r="C12" s="390"/>
      <c r="D12" s="390"/>
      <c r="E12" s="390"/>
      <c r="F12" s="390"/>
      <c r="G12" s="390"/>
    </row>
    <row r="13" spans="1:7" ht="15.75">
      <c r="A13" s="394" t="s">
        <v>85</v>
      </c>
      <c r="B13" s="394"/>
      <c r="C13" s="394"/>
      <c r="D13" s="394"/>
      <c r="E13" s="394"/>
      <c r="F13" s="394"/>
      <c r="G13" s="394"/>
    </row>
    <row r="14" spans="1:7" ht="15.75">
      <c r="A14" s="154"/>
    </row>
    <row r="15" spans="1:7" ht="103.5" customHeight="1">
      <c r="A15" s="390" t="s">
        <v>86</v>
      </c>
      <c r="B15" s="390"/>
      <c r="C15" s="390"/>
      <c r="D15" s="390"/>
      <c r="E15" s="390"/>
      <c r="F15" s="390"/>
      <c r="G15" s="390"/>
    </row>
    <row r="16" spans="1:7" ht="15.75" customHeight="1">
      <c r="A16" s="390" t="s">
        <v>87</v>
      </c>
      <c r="B16" s="390"/>
      <c r="C16" s="390"/>
      <c r="D16" s="390"/>
      <c r="E16" s="390"/>
      <c r="F16" s="390"/>
      <c r="G16" s="390"/>
    </row>
    <row r="17" spans="1:7">
      <c r="A17" s="390"/>
      <c r="B17" s="390"/>
      <c r="C17" s="390"/>
      <c r="D17" s="390"/>
      <c r="E17" s="390"/>
      <c r="F17" s="390"/>
      <c r="G17" s="390"/>
    </row>
    <row r="18" spans="1:7">
      <c r="A18" s="390" t="s">
        <v>215</v>
      </c>
      <c r="B18" s="390"/>
      <c r="C18" s="390"/>
      <c r="D18" s="390"/>
      <c r="E18" s="390"/>
      <c r="F18" s="390"/>
      <c r="G18" s="390"/>
    </row>
    <row r="19" spans="1:7">
      <c r="A19" s="390"/>
      <c r="B19" s="390"/>
      <c r="C19" s="390"/>
      <c r="D19" s="390"/>
      <c r="E19" s="390"/>
      <c r="F19" s="390"/>
      <c r="G19" s="390"/>
    </row>
    <row r="20" spans="1:7" ht="15.75">
      <c r="A20" s="395" t="s">
        <v>88</v>
      </c>
      <c r="B20" s="395"/>
      <c r="C20" s="395"/>
      <c r="D20" s="395"/>
      <c r="E20" s="395"/>
      <c r="F20" s="395"/>
      <c r="G20" s="395"/>
    </row>
    <row r="21" spans="1:7" ht="15.75">
      <c r="A21" s="154"/>
    </row>
    <row r="22" spans="1:7">
      <c r="A22" s="390" t="s">
        <v>247</v>
      </c>
      <c r="B22" s="390"/>
      <c r="C22" s="390"/>
      <c r="D22" s="390"/>
      <c r="E22" s="390"/>
      <c r="F22" s="390"/>
      <c r="G22" s="390"/>
    </row>
    <row r="23" spans="1:7" ht="33" customHeight="1">
      <c r="A23" s="390"/>
      <c r="B23" s="390"/>
      <c r="C23" s="390"/>
      <c r="D23" s="390"/>
      <c r="E23" s="390"/>
      <c r="F23" s="390"/>
      <c r="G23" s="390"/>
    </row>
    <row r="24" spans="1:7" ht="15.75">
      <c r="A24" s="394" t="s">
        <v>89</v>
      </c>
      <c r="B24" s="394"/>
      <c r="C24" s="394"/>
      <c r="D24" s="394"/>
      <c r="E24" s="394"/>
      <c r="F24" s="394"/>
      <c r="G24" s="394"/>
    </row>
    <row r="25" spans="1:7" ht="15.75">
      <c r="A25" s="154"/>
    </row>
    <row r="26" spans="1:7" ht="84.75" customHeight="1">
      <c r="A26" s="392" t="s">
        <v>241</v>
      </c>
      <c r="B26" s="392"/>
      <c r="C26" s="392"/>
      <c r="D26" s="392"/>
      <c r="E26" s="392"/>
      <c r="F26" s="392"/>
      <c r="G26" s="392"/>
    </row>
    <row r="27" spans="1:7" ht="15.75">
      <c r="A27" s="391" t="s">
        <v>90</v>
      </c>
      <c r="B27" s="391"/>
      <c r="C27" s="391"/>
      <c r="D27" s="391"/>
    </row>
    <row r="28" spans="1:7">
      <c r="A28" s="392" t="s">
        <v>91</v>
      </c>
      <c r="B28" s="392"/>
      <c r="C28" s="392"/>
      <c r="D28" s="392"/>
      <c r="E28" s="392"/>
      <c r="F28" s="392"/>
      <c r="G28" s="392"/>
    </row>
    <row r="29" spans="1:7">
      <c r="A29" s="392"/>
      <c r="B29" s="392"/>
      <c r="C29" s="392"/>
      <c r="D29" s="392"/>
      <c r="E29" s="392"/>
      <c r="F29" s="392"/>
      <c r="G29" s="392"/>
    </row>
    <row r="30" spans="1:7" ht="15.75">
      <c r="A30" s="391" t="s">
        <v>92</v>
      </c>
      <c r="B30" s="391"/>
      <c r="C30" s="391"/>
      <c r="D30" s="391"/>
      <c r="E30" s="391"/>
      <c r="F30" s="391"/>
      <c r="G30" s="391"/>
    </row>
    <row r="31" spans="1:7" ht="15.75" customHeight="1">
      <c r="A31" s="396" t="s">
        <v>93</v>
      </c>
      <c r="B31" s="396"/>
      <c r="C31" s="396"/>
      <c r="D31" s="396"/>
      <c r="E31" s="396"/>
      <c r="F31" s="396"/>
      <c r="G31" s="396"/>
    </row>
    <row r="32" spans="1:7" ht="32.25" customHeight="1">
      <c r="A32" s="396"/>
      <c r="B32" s="396"/>
      <c r="C32" s="396"/>
      <c r="D32" s="396"/>
      <c r="E32" s="396"/>
      <c r="F32" s="396"/>
      <c r="G32" s="396"/>
    </row>
    <row r="33" spans="1:7" ht="15.75">
      <c r="A33" s="391" t="s">
        <v>94</v>
      </c>
      <c r="B33" s="391"/>
      <c r="C33" s="391"/>
      <c r="D33" s="391"/>
      <c r="E33" s="391"/>
      <c r="F33" s="391"/>
      <c r="G33" s="391"/>
    </row>
    <row r="34" spans="1:7" ht="32.25" customHeight="1">
      <c r="A34" s="392" t="s">
        <v>95</v>
      </c>
      <c r="B34" s="392"/>
      <c r="C34" s="392"/>
      <c r="D34" s="392"/>
      <c r="E34" s="392"/>
      <c r="F34" s="392"/>
      <c r="G34" s="392"/>
    </row>
    <row r="35" spans="1:7" ht="15.75">
      <c r="A35" s="391" t="s">
        <v>96</v>
      </c>
      <c r="B35" s="391"/>
      <c r="C35" s="391"/>
      <c r="D35" s="391"/>
      <c r="E35" s="391"/>
      <c r="F35" s="391"/>
      <c r="G35" s="391"/>
    </row>
    <row r="36" spans="1:7" ht="33" customHeight="1">
      <c r="A36" s="392" t="s">
        <v>213</v>
      </c>
      <c r="B36" s="392"/>
      <c r="C36" s="392"/>
      <c r="D36" s="392"/>
      <c r="E36" s="392"/>
      <c r="F36" s="392"/>
      <c r="G36" s="392"/>
    </row>
    <row r="37" spans="1:7" ht="32.25" customHeight="1">
      <c r="A37" s="393" t="s">
        <v>242</v>
      </c>
      <c r="B37" s="393"/>
      <c r="C37" s="393"/>
      <c r="D37" s="393"/>
      <c r="E37" s="393"/>
      <c r="F37" s="393"/>
      <c r="G37" s="393"/>
    </row>
    <row r="38" spans="1:7" ht="34.5" customHeight="1">
      <c r="A38" s="392" t="s">
        <v>210</v>
      </c>
      <c r="B38" s="392"/>
      <c r="C38" s="392"/>
      <c r="D38" s="392"/>
      <c r="E38" s="392"/>
      <c r="F38" s="392"/>
      <c r="G38" s="392"/>
    </row>
    <row r="39" spans="1:7" ht="54.75" customHeight="1">
      <c r="A39" s="392" t="s">
        <v>208</v>
      </c>
      <c r="B39" s="392"/>
      <c r="C39" s="392"/>
      <c r="D39" s="392"/>
      <c r="E39" s="392"/>
      <c r="F39" s="392"/>
      <c r="G39" s="392"/>
    </row>
    <row r="40" spans="1:7" ht="32.25" customHeight="1">
      <c r="A40" s="392" t="s">
        <v>209</v>
      </c>
      <c r="B40" s="392"/>
      <c r="C40" s="392"/>
      <c r="D40" s="392"/>
      <c r="E40" s="392"/>
      <c r="F40" s="392"/>
      <c r="G40" s="392"/>
    </row>
    <row r="41" spans="1:7">
      <c r="A41" s="392" t="s">
        <v>211</v>
      </c>
      <c r="B41" s="392"/>
      <c r="C41" s="392"/>
      <c r="D41" s="392"/>
      <c r="E41" s="392"/>
      <c r="F41" s="392"/>
      <c r="G41" s="392"/>
    </row>
    <row r="42" spans="1:7">
      <c r="A42" s="392"/>
      <c r="B42" s="392"/>
      <c r="C42" s="392"/>
      <c r="D42" s="392"/>
      <c r="E42" s="392"/>
      <c r="F42" s="392"/>
      <c r="G42" s="392"/>
    </row>
    <row r="43" spans="1:7" ht="15.75">
      <c r="A43" s="395" t="s">
        <v>97</v>
      </c>
      <c r="B43" s="395"/>
      <c r="C43" s="395"/>
      <c r="D43" s="395"/>
      <c r="E43" s="395"/>
      <c r="F43" s="395"/>
      <c r="G43" s="395"/>
    </row>
    <row r="44" spans="1:7">
      <c r="A44" s="155"/>
      <c r="B44" s="155"/>
    </row>
    <row r="45" spans="1:7" ht="30">
      <c r="B45" s="162"/>
      <c r="C45" s="309" t="s">
        <v>98</v>
      </c>
      <c r="D45" s="310" t="s">
        <v>99</v>
      </c>
    </row>
    <row r="46" spans="1:7">
      <c r="B46" s="162" t="s">
        <v>100</v>
      </c>
      <c r="C46" s="256">
        <v>6277.54</v>
      </c>
      <c r="D46" s="256">
        <v>6554.28</v>
      </c>
    </row>
    <row r="47" spans="1:7">
      <c r="B47" s="162" t="s">
        <v>101</v>
      </c>
      <c r="C47" s="256">
        <v>6351.33</v>
      </c>
      <c r="D47" s="256">
        <v>6571.73</v>
      </c>
    </row>
    <row r="48" spans="1:7">
      <c r="A48" s="155"/>
      <c r="B48" s="155"/>
    </row>
    <row r="49" spans="1:5" ht="15.75">
      <c r="A49" s="156" t="s">
        <v>102</v>
      </c>
    </row>
    <row r="51" spans="1:5" ht="45">
      <c r="A51" s="167" t="s">
        <v>103</v>
      </c>
      <c r="B51" s="167" t="s">
        <v>104</v>
      </c>
      <c r="C51" s="167" t="s">
        <v>105</v>
      </c>
      <c r="D51" s="167" t="s">
        <v>106</v>
      </c>
      <c r="E51" s="167" t="s">
        <v>107</v>
      </c>
    </row>
    <row r="52" spans="1:5">
      <c r="A52" s="164" t="s">
        <v>108</v>
      </c>
      <c r="B52" s="164" t="s">
        <v>64</v>
      </c>
      <c r="C52" s="254">
        <v>19204628.16</v>
      </c>
      <c r="D52" s="254">
        <v>6277.54</v>
      </c>
      <c r="E52" s="255">
        <f>+C52*D52</f>
        <v>120557821459.5264</v>
      </c>
    </row>
    <row r="53" spans="1:5">
      <c r="A53" s="164" t="s">
        <v>109</v>
      </c>
      <c r="B53" s="164" t="s">
        <v>64</v>
      </c>
      <c r="C53" s="254">
        <v>22419.78</v>
      </c>
      <c r="D53" s="254">
        <v>6277.54</v>
      </c>
      <c r="E53" s="255">
        <f>+C53*D53</f>
        <v>140741065.7412</v>
      </c>
    </row>
    <row r="55" spans="1:5" ht="15.75">
      <c r="A55" s="152"/>
    </row>
    <row r="56" spans="1:5" ht="15.75">
      <c r="A56" s="156" t="s">
        <v>111</v>
      </c>
    </row>
    <row r="57" spans="1:5" ht="15.75">
      <c r="A57" s="156"/>
    </row>
    <row r="58" spans="1:5">
      <c r="A58" s="153" t="s">
        <v>110</v>
      </c>
    </row>
    <row r="60" spans="1:5" ht="15.75">
      <c r="A60" s="156" t="s">
        <v>114</v>
      </c>
    </row>
    <row r="61" spans="1:5" ht="15.75">
      <c r="A61" s="152"/>
    </row>
    <row r="62" spans="1:5">
      <c r="A62" s="158" t="s">
        <v>243</v>
      </c>
    </row>
    <row r="63" spans="1:5">
      <c r="A63" s="159"/>
    </row>
    <row r="64" spans="1:5">
      <c r="A64" s="158" t="s">
        <v>112</v>
      </c>
    </row>
    <row r="65" spans="1:5">
      <c r="A65" s="159"/>
    </row>
    <row r="66" spans="1:5">
      <c r="A66" s="158" t="s">
        <v>113</v>
      </c>
    </row>
    <row r="67" spans="1:5">
      <c r="A67" s="157"/>
    </row>
    <row r="68" spans="1:5" ht="45">
      <c r="A68" s="166" t="s">
        <v>115</v>
      </c>
      <c r="B68" s="167" t="s">
        <v>104</v>
      </c>
      <c r="C68" s="167" t="s">
        <v>105</v>
      </c>
      <c r="D68" s="167" t="s">
        <v>106</v>
      </c>
      <c r="E68" s="167" t="s">
        <v>107</v>
      </c>
    </row>
    <row r="69" spans="1:5">
      <c r="A69" s="163" t="s">
        <v>116</v>
      </c>
      <c r="B69" s="164" t="s">
        <v>64</v>
      </c>
      <c r="C69" s="254">
        <v>65424.82</v>
      </c>
      <c r="D69" s="254">
        <v>6277.54</v>
      </c>
      <c r="E69" s="258">
        <f>+C69*D69</f>
        <v>410706924.54280001</v>
      </c>
    </row>
    <row r="70" spans="1:5">
      <c r="A70" s="163" t="s">
        <v>216</v>
      </c>
      <c r="B70" s="164" t="s">
        <v>64</v>
      </c>
      <c r="C70" s="254">
        <v>163.01</v>
      </c>
      <c r="D70" s="254">
        <v>6277.54</v>
      </c>
      <c r="E70" s="258">
        <f>+C70*D70</f>
        <v>1023301.7953999999</v>
      </c>
    </row>
    <row r="71" spans="1:5">
      <c r="A71" s="163" t="s">
        <v>117</v>
      </c>
      <c r="B71" s="164" t="s">
        <v>64</v>
      </c>
      <c r="C71" s="254">
        <v>18.3</v>
      </c>
      <c r="D71" s="254">
        <v>6277.54</v>
      </c>
      <c r="E71" s="258">
        <f>+C71*D71</f>
        <v>114878.982</v>
      </c>
    </row>
    <row r="72" spans="1:5">
      <c r="A72" s="166" t="s">
        <v>118</v>
      </c>
      <c r="B72" s="165"/>
      <c r="C72" s="257">
        <f>SUM(C69:C71)</f>
        <v>65606.13</v>
      </c>
      <c r="D72" s="257"/>
      <c r="E72" s="259">
        <f>+SUM(E69:E71)</f>
        <v>411845105.32020003</v>
      </c>
    </row>
    <row r="73" spans="1:5">
      <c r="A73" s="168"/>
      <c r="B73" s="169"/>
      <c r="C73" s="170"/>
      <c r="D73" s="168"/>
      <c r="E73" s="171"/>
    </row>
    <row r="74" spans="1:5">
      <c r="A74" s="157"/>
    </row>
    <row r="75" spans="1:5" ht="15.75">
      <c r="A75" s="156" t="s">
        <v>212</v>
      </c>
    </row>
    <row r="76" spans="1:5">
      <c r="A76" s="157"/>
    </row>
    <row r="77" spans="1:5" ht="30">
      <c r="A77" s="166" t="s">
        <v>119</v>
      </c>
      <c r="B77" s="284" t="s">
        <v>120</v>
      </c>
      <c r="C77" s="167" t="s">
        <v>121</v>
      </c>
      <c r="D77" s="167" t="s">
        <v>122</v>
      </c>
    </row>
    <row r="78" spans="1:5">
      <c r="A78" s="313" t="s">
        <v>123</v>
      </c>
      <c r="B78" s="320"/>
      <c r="C78" s="315"/>
      <c r="D78" s="321"/>
    </row>
    <row r="79" spans="1:5">
      <c r="A79" s="312" t="s">
        <v>124</v>
      </c>
      <c r="B79" s="320">
        <v>111.603493</v>
      </c>
      <c r="C79" s="316">
        <v>18687085.47030732</v>
      </c>
      <c r="D79" s="322">
        <v>159</v>
      </c>
    </row>
    <row r="80" spans="1:5">
      <c r="A80" s="312" t="s">
        <v>125</v>
      </c>
      <c r="B80" s="320">
        <v>111.908534</v>
      </c>
      <c r="C80" s="316">
        <v>16603737.698283546</v>
      </c>
      <c r="D80" s="322">
        <v>164</v>
      </c>
    </row>
    <row r="81" spans="1:4">
      <c r="A81" s="312" t="s">
        <v>126</v>
      </c>
      <c r="B81" s="320">
        <v>112.234076</v>
      </c>
      <c r="C81" s="316">
        <v>19182209.114140138</v>
      </c>
      <c r="D81" s="322">
        <v>173</v>
      </c>
    </row>
    <row r="82" spans="1:4">
      <c r="A82" s="313" t="s">
        <v>127</v>
      </c>
      <c r="B82" s="320"/>
      <c r="C82" s="323"/>
      <c r="D82" s="318"/>
    </row>
    <row r="83" spans="1:4">
      <c r="A83" s="312" t="s">
        <v>128</v>
      </c>
      <c r="B83" s="192">
        <v>0</v>
      </c>
      <c r="C83" s="318">
        <v>0</v>
      </c>
      <c r="D83" s="318">
        <v>0</v>
      </c>
    </row>
    <row r="84" spans="1:4">
      <c r="A84" s="312" t="s">
        <v>129</v>
      </c>
      <c r="B84" s="192">
        <v>0</v>
      </c>
      <c r="C84" s="318">
        <v>0</v>
      </c>
      <c r="D84" s="318">
        <v>0</v>
      </c>
    </row>
    <row r="85" spans="1:4">
      <c r="A85" s="312" t="s">
        <v>130</v>
      </c>
      <c r="B85" s="192">
        <v>0</v>
      </c>
      <c r="C85" s="318">
        <v>0</v>
      </c>
      <c r="D85" s="318">
        <v>0</v>
      </c>
    </row>
    <row r="86" spans="1:4">
      <c r="A86" s="313" t="s">
        <v>131</v>
      </c>
      <c r="B86" s="192"/>
      <c r="C86" s="323"/>
      <c r="D86" s="318"/>
    </row>
    <row r="87" spans="1:4">
      <c r="A87" s="312" t="s">
        <v>132</v>
      </c>
      <c r="B87" s="192">
        <v>0</v>
      </c>
      <c r="C87" s="318">
        <v>0</v>
      </c>
      <c r="D87" s="318">
        <v>0</v>
      </c>
    </row>
    <row r="88" spans="1:4">
      <c r="A88" s="312" t="s">
        <v>133</v>
      </c>
      <c r="B88" s="192">
        <v>0</v>
      </c>
      <c r="C88" s="318">
        <v>0</v>
      </c>
      <c r="D88" s="318">
        <v>0</v>
      </c>
    </row>
    <row r="89" spans="1:4">
      <c r="A89" s="312" t="s">
        <v>134</v>
      </c>
      <c r="B89" s="192">
        <v>0</v>
      </c>
      <c r="C89" s="318">
        <v>0</v>
      </c>
      <c r="D89" s="318">
        <v>0</v>
      </c>
    </row>
    <row r="90" spans="1:4">
      <c r="A90" s="313" t="s">
        <v>135</v>
      </c>
      <c r="B90" s="192"/>
      <c r="C90" s="317"/>
      <c r="D90" s="322"/>
    </row>
    <row r="91" spans="1:4">
      <c r="A91" s="312" t="s">
        <v>136</v>
      </c>
      <c r="B91" s="192">
        <v>0</v>
      </c>
      <c r="C91" s="318">
        <v>0</v>
      </c>
      <c r="D91" s="318">
        <v>0</v>
      </c>
    </row>
    <row r="92" spans="1:4">
      <c r="A92" s="312" t="s">
        <v>137</v>
      </c>
      <c r="B92" s="192">
        <v>0</v>
      </c>
      <c r="C92" s="318">
        <v>0</v>
      </c>
      <c r="D92" s="318">
        <v>0</v>
      </c>
    </row>
    <row r="93" spans="1:4">
      <c r="A93" s="314" t="s">
        <v>138</v>
      </c>
      <c r="B93" s="311">
        <v>0</v>
      </c>
      <c r="C93" s="319">
        <v>0</v>
      </c>
      <c r="D93" s="319">
        <v>0</v>
      </c>
    </row>
    <row r="96" spans="1:4" ht="15.75">
      <c r="A96" s="152" t="s">
        <v>139</v>
      </c>
    </row>
    <row r="97" spans="1:3" ht="15.75">
      <c r="A97" s="152"/>
    </row>
    <row r="98" spans="1:3" ht="15.75">
      <c r="A98" s="161" t="s">
        <v>140</v>
      </c>
    </row>
    <row r="100" spans="1:3">
      <c r="A100" s="153" t="s">
        <v>141</v>
      </c>
    </row>
    <row r="102" spans="1:3">
      <c r="A102" s="378" t="s">
        <v>41</v>
      </c>
      <c r="B102" s="379"/>
      <c r="C102" s="380"/>
    </row>
    <row r="103" spans="1:3" ht="30">
      <c r="A103" s="309" t="s">
        <v>18</v>
      </c>
      <c r="B103" s="310" t="s">
        <v>244</v>
      </c>
      <c r="C103" s="310" t="s">
        <v>237</v>
      </c>
    </row>
    <row r="104" spans="1:3">
      <c r="A104" s="324" t="s">
        <v>142</v>
      </c>
      <c r="B104" s="325">
        <v>4000</v>
      </c>
      <c r="C104" s="326">
        <v>4000</v>
      </c>
    </row>
    <row r="105" spans="1:3">
      <c r="A105" s="327" t="s">
        <v>143</v>
      </c>
      <c r="B105" s="325">
        <v>1482562.38</v>
      </c>
      <c r="C105" s="326">
        <v>500218.09</v>
      </c>
    </row>
    <row r="106" spans="1:3">
      <c r="A106" s="327" t="s">
        <v>118</v>
      </c>
      <c r="B106" s="328">
        <f>+SUM(B104:B105)</f>
        <v>1486562.38</v>
      </c>
      <c r="C106" s="328">
        <f>+SUM(C104:C105)</f>
        <v>504218.09</v>
      </c>
    </row>
    <row r="107" spans="1:3">
      <c r="A107" s="169"/>
      <c r="B107" s="170"/>
      <c r="C107" s="170"/>
    </row>
    <row r="108" spans="1:3">
      <c r="A108" s="169"/>
      <c r="B108" s="170"/>
      <c r="C108" s="170"/>
    </row>
    <row r="109" spans="1:3">
      <c r="A109" s="169"/>
      <c r="B109" s="170"/>
      <c r="C109" s="170"/>
    </row>
    <row r="110" spans="1:3">
      <c r="A110" s="378" t="s">
        <v>219</v>
      </c>
      <c r="B110" s="379"/>
      <c r="C110" s="380"/>
    </row>
    <row r="111" spans="1:3">
      <c r="A111" s="329" t="s">
        <v>217</v>
      </c>
      <c r="B111" s="325">
        <v>1453712.43</v>
      </c>
      <c r="C111" s="326">
        <v>499528.3</v>
      </c>
    </row>
    <row r="112" spans="1:3">
      <c r="A112" s="327" t="s">
        <v>218</v>
      </c>
      <c r="B112" s="325">
        <v>28849.95</v>
      </c>
      <c r="C112" s="326">
        <v>689.79</v>
      </c>
    </row>
    <row r="113" spans="1:7">
      <c r="A113" s="327" t="s">
        <v>118</v>
      </c>
      <c r="B113" s="328">
        <f>+SUM(B111:B112)</f>
        <v>1482562.38</v>
      </c>
      <c r="C113" s="328">
        <f>+SUM(C111:C112)</f>
        <v>500218.08999999997</v>
      </c>
    </row>
    <row r="114" spans="1:7">
      <c r="A114" s="169"/>
      <c r="B114" s="170"/>
      <c r="C114" s="170"/>
      <c r="E114" s="11"/>
    </row>
    <row r="115" spans="1:7" ht="15.75">
      <c r="A115" s="161" t="s">
        <v>204</v>
      </c>
      <c r="B115" s="170"/>
      <c r="C115" s="170"/>
    </row>
    <row r="116" spans="1:7" ht="15.75">
      <c r="A116" s="161"/>
      <c r="B116" s="170"/>
      <c r="C116" s="170"/>
    </row>
    <row r="117" spans="1:7">
      <c r="A117" s="330" t="s">
        <v>205</v>
      </c>
      <c r="B117" s="170"/>
      <c r="C117" s="170"/>
    </row>
    <row r="118" spans="1:7">
      <c r="A118" s="119"/>
    </row>
    <row r="119" spans="1:7" ht="15.75">
      <c r="A119" s="161" t="s">
        <v>144</v>
      </c>
    </row>
    <row r="120" spans="1:7" ht="15.75">
      <c r="A120" s="161"/>
    </row>
    <row r="121" spans="1:7" ht="15.75">
      <c r="A121" s="161"/>
    </row>
    <row r="122" spans="1:7">
      <c r="A122" s="381" t="s">
        <v>115</v>
      </c>
      <c r="B122" s="382" t="s">
        <v>98</v>
      </c>
      <c r="C122" s="383" t="s">
        <v>99</v>
      </c>
    </row>
    <row r="123" spans="1:7">
      <c r="A123" s="384" t="s">
        <v>220</v>
      </c>
      <c r="B123" s="385"/>
      <c r="C123" s="172"/>
    </row>
    <row r="124" spans="1:7">
      <c r="A124" s="386"/>
      <c r="B124" s="387"/>
      <c r="C124" s="172"/>
    </row>
    <row r="125" spans="1:7" ht="17.25" customHeight="1">
      <c r="A125" s="161"/>
    </row>
    <row r="126" spans="1:7" ht="12" customHeight="1">
      <c r="A126" s="377" t="s">
        <v>221</v>
      </c>
      <c r="B126" s="377"/>
    </row>
    <row r="127" spans="1:7">
      <c r="G127" s="205"/>
    </row>
    <row r="128" spans="1:7">
      <c r="A128" s="309" t="s">
        <v>115</v>
      </c>
      <c r="B128" s="309" t="s">
        <v>98</v>
      </c>
      <c r="C128" s="309" t="s">
        <v>99</v>
      </c>
    </row>
    <row r="129" spans="1:3">
      <c r="A129" s="389" t="s">
        <v>145</v>
      </c>
      <c r="B129" s="331">
        <v>22419.78</v>
      </c>
      <c r="C129" s="331">
        <v>6532.42</v>
      </c>
    </row>
    <row r="130" spans="1:3">
      <c r="A130" s="389"/>
      <c r="B130" s="332"/>
      <c r="C130" s="332"/>
    </row>
    <row r="131" spans="1:3">
      <c r="A131" s="309" t="s">
        <v>118</v>
      </c>
      <c r="B131" s="333">
        <f>+SUM(B129:B130)</f>
        <v>22419.78</v>
      </c>
      <c r="C131" s="333">
        <f>+SUM(C129:C130)</f>
        <v>6532.42</v>
      </c>
    </row>
    <row r="133" spans="1:3" ht="15.75">
      <c r="A133" s="161" t="s">
        <v>222</v>
      </c>
    </row>
    <row r="135" spans="1:3">
      <c r="A135" s="160" t="s">
        <v>146</v>
      </c>
    </row>
    <row r="136" spans="1:3">
      <c r="A136" s="309" t="s">
        <v>147</v>
      </c>
      <c r="B136" s="334">
        <v>44286</v>
      </c>
      <c r="C136" s="334">
        <v>43921</v>
      </c>
    </row>
    <row r="137" spans="1:3">
      <c r="A137" s="324" t="s">
        <v>148</v>
      </c>
      <c r="B137" s="335">
        <v>203819.93</v>
      </c>
      <c r="C137" s="335">
        <v>78442.13</v>
      </c>
    </row>
    <row r="138" spans="1:3">
      <c r="A138" s="324" t="s">
        <v>149</v>
      </c>
      <c r="B138" s="335">
        <v>12345.32</v>
      </c>
      <c r="C138" s="335">
        <v>2925.73</v>
      </c>
    </row>
    <row r="139" spans="1:3">
      <c r="A139" s="309" t="s">
        <v>118</v>
      </c>
      <c r="B139" s="333">
        <f>+SUM(B137:B138)</f>
        <v>216165.25</v>
      </c>
      <c r="C139" s="333">
        <f>+SUM(C137:C138)</f>
        <v>81367.86</v>
      </c>
    </row>
    <row r="140" spans="1:3">
      <c r="A140" s="119"/>
      <c r="B140" s="119"/>
      <c r="C140" s="119"/>
    </row>
    <row r="142" spans="1:3" ht="15.75">
      <c r="A142" s="161" t="s">
        <v>223</v>
      </c>
    </row>
    <row r="143" spans="1:3">
      <c r="A143" s="160" t="s">
        <v>150</v>
      </c>
    </row>
    <row r="144" spans="1:3">
      <c r="A144" s="309" t="s">
        <v>147</v>
      </c>
      <c r="B144" s="334">
        <v>44286</v>
      </c>
      <c r="C144" s="334">
        <v>43921</v>
      </c>
    </row>
    <row r="145" spans="1:3">
      <c r="A145" s="324" t="s">
        <v>151</v>
      </c>
      <c r="B145" s="335">
        <v>65424.82</v>
      </c>
      <c r="C145" s="335">
        <v>18950.650000000001</v>
      </c>
    </row>
    <row r="146" spans="1:3">
      <c r="A146" s="324" t="s">
        <v>224</v>
      </c>
      <c r="B146" s="335">
        <v>163.01</v>
      </c>
      <c r="C146" s="335">
        <v>0</v>
      </c>
    </row>
    <row r="147" spans="1:3">
      <c r="A147" s="324" t="s">
        <v>152</v>
      </c>
      <c r="B147" s="335">
        <v>18.3</v>
      </c>
      <c r="C147" s="335">
        <v>1103.21</v>
      </c>
    </row>
    <row r="148" spans="1:3">
      <c r="A148" s="309" t="s">
        <v>118</v>
      </c>
      <c r="B148" s="333">
        <f>+SUM(B145:B147)</f>
        <v>65606.13</v>
      </c>
      <c r="C148" s="333">
        <f>+SUM(C145:C147)</f>
        <v>20053.86</v>
      </c>
    </row>
    <row r="151" spans="1:3" ht="15.75">
      <c r="A151" s="193" t="s">
        <v>225</v>
      </c>
    </row>
    <row r="153" spans="1:3" ht="15" customHeight="1">
      <c r="A153" s="388" t="s">
        <v>245</v>
      </c>
      <c r="B153" s="388"/>
      <c r="C153" s="388"/>
    </row>
    <row r="154" spans="1:3">
      <c r="A154" s="388"/>
      <c r="B154" s="388"/>
      <c r="C154" s="388"/>
    </row>
    <row r="155" spans="1:3">
      <c r="A155" s="388"/>
      <c r="B155" s="388"/>
      <c r="C155" s="388"/>
    </row>
    <row r="156" spans="1:3">
      <c r="A156" s="388"/>
      <c r="B156" s="388"/>
      <c r="C156" s="388"/>
    </row>
    <row r="157" spans="1:3">
      <c r="A157" s="388"/>
      <c r="B157" s="388"/>
      <c r="C157" s="388"/>
    </row>
    <row r="158" spans="1:3">
      <c r="A158" s="388"/>
      <c r="B158" s="388"/>
      <c r="C158" s="388"/>
    </row>
    <row r="159" spans="1:3">
      <c r="A159" s="388"/>
      <c r="B159" s="388"/>
      <c r="C159" s="388"/>
    </row>
    <row r="160" spans="1:3">
      <c r="A160" s="388"/>
      <c r="B160" s="388"/>
      <c r="C160" s="388"/>
    </row>
    <row r="161" spans="1:3">
      <c r="A161" s="194"/>
      <c r="B161" s="194"/>
      <c r="C161" s="194"/>
    </row>
    <row r="162" spans="1:3">
      <c r="A162" s="194"/>
      <c r="B162" s="194"/>
      <c r="C162" s="194"/>
    </row>
    <row r="163" spans="1:3">
      <c r="A163" s="194"/>
      <c r="B163" s="194"/>
      <c r="C163" s="194"/>
    </row>
    <row r="164" spans="1:3" ht="154.5" customHeight="1">
      <c r="A164" s="194"/>
      <c r="B164" s="194"/>
      <c r="C164" s="194"/>
    </row>
    <row r="165" spans="1:3" ht="40.5" customHeight="1"/>
  </sheetData>
  <mergeCells count="36">
    <mergeCell ref="A39:G39"/>
    <mergeCell ref="A40:G40"/>
    <mergeCell ref="A41:G42"/>
    <mergeCell ref="A43:G43"/>
    <mergeCell ref="A27:D27"/>
    <mergeCell ref="A28:G29"/>
    <mergeCell ref="A30:G30"/>
    <mergeCell ref="A31:G32"/>
    <mergeCell ref="A33:G33"/>
    <mergeCell ref="A34:G34"/>
    <mergeCell ref="A16:G17"/>
    <mergeCell ref="A18:G19"/>
    <mergeCell ref="A20:G20"/>
    <mergeCell ref="A22:G23"/>
    <mergeCell ref="A24:G24"/>
    <mergeCell ref="A102:C102"/>
    <mergeCell ref="A129:A130"/>
    <mergeCell ref="A2:G2"/>
    <mergeCell ref="A3:G3"/>
    <mergeCell ref="A5:G5"/>
    <mergeCell ref="A35:G35"/>
    <mergeCell ref="A36:G36"/>
    <mergeCell ref="A37:G37"/>
    <mergeCell ref="A38:G38"/>
    <mergeCell ref="A26:G26"/>
    <mergeCell ref="A6:G7"/>
    <mergeCell ref="A8:G8"/>
    <mergeCell ref="A9:G10"/>
    <mergeCell ref="A11:G12"/>
    <mergeCell ref="A13:G13"/>
    <mergeCell ref="A15:G15"/>
    <mergeCell ref="A126:B126"/>
    <mergeCell ref="A110:C110"/>
    <mergeCell ref="A122:C122"/>
    <mergeCell ref="A123:B124"/>
    <mergeCell ref="A153:C160"/>
  </mergeCells>
  <hyperlinks>
    <hyperlink ref="A117" location="'11'!A1" display="Ver Cuadro" xr:uid="{00000000-0004-0000-0A00-000000000000}"/>
  </hyperlinks>
  <pageMargins left="0.7" right="0.7" top="0.75" bottom="0.75" header="0.3" footer="0.3"/>
  <pageSetup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O139"/>
  <sheetViews>
    <sheetView showGridLines="0" zoomScale="85" zoomScaleNormal="85" workbookViewId="0">
      <selection activeCell="A16" sqref="A16"/>
    </sheetView>
  </sheetViews>
  <sheetFormatPr baseColWidth="10" defaultRowHeight="15"/>
  <cols>
    <col min="1" max="1" width="22.42578125" bestFit="1" customWidth="1"/>
    <col min="2" max="2" width="49.140625" bestFit="1" customWidth="1"/>
    <col min="3" max="3" width="20.28515625" customWidth="1"/>
    <col min="5" max="5" width="12.7109375" bestFit="1" customWidth="1"/>
    <col min="6" max="6" width="16.140625" customWidth="1"/>
    <col min="7" max="7" width="19.85546875" bestFit="1" customWidth="1"/>
    <col min="8" max="9" width="15.140625" bestFit="1" customWidth="1"/>
    <col min="10" max="10" width="15.7109375" bestFit="1" customWidth="1"/>
    <col min="11" max="11" width="15.140625" bestFit="1" customWidth="1"/>
  </cols>
  <sheetData>
    <row r="2" spans="1:15" ht="15.75">
      <c r="A2" s="397" t="str">
        <f>+"4-2 COMPOSICIÓN DE LAS INVERSIONES DEL FONDO MUTUO CORTO PLAZO DÓLARES AMERICANOS CORRESPONDIENTE AL "&amp;UPPER(TEXT(indice!O3,"DD \D\E MMMM \D\E AAAA"))</f>
        <v>4-2 COMPOSICIÓN DE LAS INVERSIONES DEL FONDO MUTUO CORTO PLAZO DÓLARES AMERICANOS CORRESPONDIENTE AL 31 DE MARZO DE 2021</v>
      </c>
      <c r="B2" s="398"/>
      <c r="C2" s="398"/>
      <c r="D2" s="398"/>
      <c r="E2" s="398"/>
      <c r="F2" s="398"/>
      <c r="G2" s="398"/>
      <c r="H2" s="398"/>
      <c r="I2" s="398"/>
      <c r="J2" s="272"/>
      <c r="K2" s="272"/>
      <c r="L2" s="272"/>
      <c r="M2" s="272"/>
    </row>
    <row r="3" spans="1:15" ht="56.25">
      <c r="A3" s="336" t="s">
        <v>154</v>
      </c>
      <c r="B3" s="336" t="s">
        <v>155</v>
      </c>
      <c r="C3" s="336" t="s">
        <v>164</v>
      </c>
      <c r="D3" s="336" t="s">
        <v>165</v>
      </c>
      <c r="E3" s="336" t="s">
        <v>166</v>
      </c>
      <c r="F3" s="336" t="s">
        <v>156</v>
      </c>
      <c r="G3" s="336" t="s">
        <v>167</v>
      </c>
      <c r="H3" s="336" t="s">
        <v>168</v>
      </c>
      <c r="I3" s="336" t="s">
        <v>169</v>
      </c>
      <c r="J3" s="336" t="s">
        <v>170</v>
      </c>
      <c r="K3" s="336" t="s">
        <v>171</v>
      </c>
      <c r="L3" s="336" t="s">
        <v>172</v>
      </c>
      <c r="M3" s="336" t="s">
        <v>173</v>
      </c>
      <c r="N3" s="336" t="s">
        <v>174</v>
      </c>
      <c r="O3" s="336" t="s">
        <v>175</v>
      </c>
    </row>
    <row r="4" spans="1:15">
      <c r="A4" s="337" t="s">
        <v>181</v>
      </c>
      <c r="B4" s="337" t="s">
        <v>182</v>
      </c>
      <c r="C4" s="337" t="s">
        <v>178</v>
      </c>
      <c r="D4" s="337" t="s">
        <v>179</v>
      </c>
      <c r="E4" s="337" t="s">
        <v>272</v>
      </c>
      <c r="F4" s="337" t="s">
        <v>273</v>
      </c>
      <c r="G4" s="337" t="s">
        <v>274</v>
      </c>
      <c r="H4" s="338">
        <v>91380.725882999701</v>
      </c>
      <c r="I4" s="338">
        <v>77450.97</v>
      </c>
      <c r="J4" s="338">
        <v>86343.204844550593</v>
      </c>
      <c r="K4" s="338">
        <v>91380.725882999701</v>
      </c>
      <c r="L4" s="339">
        <v>6.7500000000000004E-2</v>
      </c>
      <c r="M4" s="340" t="s">
        <v>180</v>
      </c>
      <c r="N4" s="339">
        <v>4.501212781625798E-3</v>
      </c>
      <c r="O4" s="339">
        <v>4.5815510559126173E-2</v>
      </c>
    </row>
    <row r="5" spans="1:15">
      <c r="A5" s="337" t="s">
        <v>181</v>
      </c>
      <c r="B5" s="337" t="s">
        <v>182</v>
      </c>
      <c r="C5" s="337" t="s">
        <v>178</v>
      </c>
      <c r="D5" s="337" t="s">
        <v>179</v>
      </c>
      <c r="E5" s="337" t="s">
        <v>275</v>
      </c>
      <c r="F5" s="337" t="s">
        <v>273</v>
      </c>
      <c r="G5" s="337" t="s">
        <v>274</v>
      </c>
      <c r="H5" s="338">
        <v>37433.068467999998</v>
      </c>
      <c r="I5" s="338">
        <v>30783.3</v>
      </c>
      <c r="J5" s="338">
        <v>35369.483154793299</v>
      </c>
      <c r="K5" s="338">
        <v>37433.068467999998</v>
      </c>
      <c r="L5" s="339">
        <v>6.7500000000000004E-2</v>
      </c>
      <c r="M5" s="340" t="s">
        <v>180</v>
      </c>
      <c r="N5" s="339">
        <v>1.8438691260358278E-3</v>
      </c>
      <c r="O5" s="339">
        <v>4.5815510559126173E-2</v>
      </c>
    </row>
    <row r="6" spans="1:15">
      <c r="A6" s="337" t="s">
        <v>181</v>
      </c>
      <c r="B6" s="337" t="s">
        <v>182</v>
      </c>
      <c r="C6" s="337" t="s">
        <v>178</v>
      </c>
      <c r="D6" s="337" t="s">
        <v>179</v>
      </c>
      <c r="E6" s="337" t="s">
        <v>276</v>
      </c>
      <c r="F6" s="337" t="s">
        <v>273</v>
      </c>
      <c r="G6" s="337" t="s">
        <v>274</v>
      </c>
      <c r="H6" s="338">
        <v>179458.533962999</v>
      </c>
      <c r="I6" s="338">
        <v>149021.63</v>
      </c>
      <c r="J6" s="338">
        <v>169555.77657959799</v>
      </c>
      <c r="K6" s="338">
        <v>179458.533962999</v>
      </c>
      <c r="L6" s="339">
        <v>6.7500000000000004E-2</v>
      </c>
      <c r="M6" s="340" t="s">
        <v>180</v>
      </c>
      <c r="N6" s="339">
        <v>8.8392205282700146E-3</v>
      </c>
      <c r="O6" s="339">
        <v>4.5815510559126173E-2</v>
      </c>
    </row>
    <row r="7" spans="1:15">
      <c r="A7" s="337" t="s">
        <v>181</v>
      </c>
      <c r="B7" s="337" t="s">
        <v>182</v>
      </c>
      <c r="C7" s="337" t="s">
        <v>178</v>
      </c>
      <c r="D7" s="337" t="s">
        <v>179</v>
      </c>
      <c r="E7" s="337" t="s">
        <v>277</v>
      </c>
      <c r="F7" s="337" t="s">
        <v>278</v>
      </c>
      <c r="G7" s="337" t="s">
        <v>274</v>
      </c>
      <c r="H7" s="338">
        <v>22672.657520000001</v>
      </c>
      <c r="I7" s="338">
        <v>19175.39</v>
      </c>
      <c r="J7" s="338">
        <v>21090.2495423455</v>
      </c>
      <c r="K7" s="338">
        <v>22672.657520000001</v>
      </c>
      <c r="L7" s="339">
        <v>6.7000000000000004E-2</v>
      </c>
      <c r="M7" s="340" t="s">
        <v>180</v>
      </c>
      <c r="N7" s="339">
        <v>1.0994692747228348E-3</v>
      </c>
      <c r="O7" s="339">
        <v>4.5815510559126173E-2</v>
      </c>
    </row>
    <row r="8" spans="1:15">
      <c r="A8" s="337" t="s">
        <v>181</v>
      </c>
      <c r="B8" s="337" t="s">
        <v>182</v>
      </c>
      <c r="C8" s="337" t="s">
        <v>178</v>
      </c>
      <c r="D8" s="337" t="s">
        <v>179</v>
      </c>
      <c r="E8" s="337" t="s">
        <v>279</v>
      </c>
      <c r="F8" s="337" t="s">
        <v>278</v>
      </c>
      <c r="G8" s="337" t="s">
        <v>274</v>
      </c>
      <c r="H8" s="338">
        <v>51013.479420000003</v>
      </c>
      <c r="I8" s="338">
        <v>43430.23</v>
      </c>
      <c r="J8" s="338">
        <v>47273.349459442201</v>
      </c>
      <c r="K8" s="338">
        <v>51013.479420000003</v>
      </c>
      <c r="L8" s="339">
        <v>6.7000000000000004E-2</v>
      </c>
      <c r="M8" s="340" t="s">
        <v>180</v>
      </c>
      <c r="N8" s="339">
        <v>2.4644371864607009E-3</v>
      </c>
      <c r="O8" s="339">
        <v>4.5815510559126173E-2</v>
      </c>
    </row>
    <row r="9" spans="1:15">
      <c r="A9" s="337" t="s">
        <v>181</v>
      </c>
      <c r="B9" s="337" t="s">
        <v>182</v>
      </c>
      <c r="C9" s="337" t="s">
        <v>178</v>
      </c>
      <c r="D9" s="337" t="s">
        <v>179</v>
      </c>
      <c r="E9" s="337" t="s">
        <v>279</v>
      </c>
      <c r="F9" s="337" t="s">
        <v>273</v>
      </c>
      <c r="G9" s="337" t="s">
        <v>274</v>
      </c>
      <c r="H9" s="338">
        <v>131279.753364</v>
      </c>
      <c r="I9" s="338">
        <v>117178.38</v>
      </c>
      <c r="J9" s="338">
        <v>127552.92232111499</v>
      </c>
      <c r="K9" s="338">
        <v>131279.753364</v>
      </c>
      <c r="L9" s="339">
        <v>6.7500000000000004E-2</v>
      </c>
      <c r="M9" s="340" t="s">
        <v>180</v>
      </c>
      <c r="N9" s="339">
        <v>6.6495428947673744E-3</v>
      </c>
      <c r="O9" s="339">
        <v>4.5815510559126173E-2</v>
      </c>
    </row>
    <row r="10" spans="1:15">
      <c r="A10" s="337" t="s">
        <v>176</v>
      </c>
      <c r="B10" s="337" t="s">
        <v>195</v>
      </c>
      <c r="C10" s="337" t="s">
        <v>178</v>
      </c>
      <c r="D10" s="337" t="s">
        <v>179</v>
      </c>
      <c r="E10" s="337" t="s">
        <v>280</v>
      </c>
      <c r="F10" s="337" t="s">
        <v>281</v>
      </c>
      <c r="G10" s="337" t="s">
        <v>274</v>
      </c>
      <c r="H10" s="338">
        <v>21471.93</v>
      </c>
      <c r="I10" s="338">
        <v>19633.52</v>
      </c>
      <c r="J10" s="338">
        <v>21107.511818111299</v>
      </c>
      <c r="K10" s="338">
        <v>21471.93</v>
      </c>
      <c r="L10" s="339">
        <v>4.2500000000000003E-2</v>
      </c>
      <c r="M10" s="340" t="s">
        <v>180</v>
      </c>
      <c r="N10" s="339">
        <v>1.1003691854506894E-3</v>
      </c>
      <c r="O10" s="339">
        <v>2.4854135334908281E-2</v>
      </c>
    </row>
    <row r="11" spans="1:15">
      <c r="A11" s="337" t="s">
        <v>181</v>
      </c>
      <c r="B11" s="337" t="s">
        <v>182</v>
      </c>
      <c r="C11" s="337" t="s">
        <v>178</v>
      </c>
      <c r="D11" s="337" t="s">
        <v>179</v>
      </c>
      <c r="E11" s="337" t="s">
        <v>282</v>
      </c>
      <c r="F11" s="337" t="s">
        <v>273</v>
      </c>
      <c r="G11" s="337" t="s">
        <v>274</v>
      </c>
      <c r="H11" s="338">
        <v>53365.753400000001</v>
      </c>
      <c r="I11" s="338">
        <v>48324.84</v>
      </c>
      <c r="J11" s="338">
        <v>52000.383864923198</v>
      </c>
      <c r="K11" s="338">
        <v>53365.753400000001</v>
      </c>
      <c r="L11" s="339">
        <v>6.7500000000000004E-2</v>
      </c>
      <c r="M11" s="340" t="s">
        <v>180</v>
      </c>
      <c r="N11" s="339">
        <v>2.7108652374398497E-3</v>
      </c>
      <c r="O11" s="339">
        <v>4.5815510559126173E-2</v>
      </c>
    </row>
    <row r="12" spans="1:15">
      <c r="A12" s="337" t="s">
        <v>181</v>
      </c>
      <c r="B12" s="337" t="s">
        <v>182</v>
      </c>
      <c r="C12" s="337" t="s">
        <v>178</v>
      </c>
      <c r="D12" s="337" t="s">
        <v>179</v>
      </c>
      <c r="E12" s="337" t="s">
        <v>198</v>
      </c>
      <c r="F12" s="337" t="s">
        <v>273</v>
      </c>
      <c r="G12" s="337" t="s">
        <v>274</v>
      </c>
      <c r="H12" s="338">
        <v>1067.3150680000001</v>
      </c>
      <c r="I12" s="338">
        <v>966.67</v>
      </c>
      <c r="J12" s="338">
        <v>1040.02591713373</v>
      </c>
      <c r="K12" s="338">
        <v>1067.3150680000001</v>
      </c>
      <c r="L12" s="339">
        <v>6.7500000000000004E-2</v>
      </c>
      <c r="M12" s="340" t="s">
        <v>180</v>
      </c>
      <c r="N12" s="339">
        <v>5.4218255621303775E-5</v>
      </c>
      <c r="O12" s="339">
        <v>4.5815510559126173E-2</v>
      </c>
    </row>
    <row r="13" spans="1:15">
      <c r="A13" s="337" t="s">
        <v>181</v>
      </c>
      <c r="B13" s="337" t="s">
        <v>182</v>
      </c>
      <c r="C13" s="337" t="s">
        <v>178</v>
      </c>
      <c r="D13" s="337" t="s">
        <v>179</v>
      </c>
      <c r="E13" s="337" t="s">
        <v>198</v>
      </c>
      <c r="F13" s="337" t="s">
        <v>278</v>
      </c>
      <c r="G13" s="337" t="s">
        <v>274</v>
      </c>
      <c r="H13" s="338">
        <v>2267.2657519999998</v>
      </c>
      <c r="I13" s="338">
        <v>1967.57</v>
      </c>
      <c r="J13" s="338">
        <v>2116.9840469859701</v>
      </c>
      <c r="K13" s="338">
        <v>2267.2657519999998</v>
      </c>
      <c r="L13" s="339">
        <v>6.7000000000000004E-2</v>
      </c>
      <c r="M13" s="340" t="s">
        <v>180</v>
      </c>
      <c r="N13" s="339">
        <v>1.1036184802205154E-4</v>
      </c>
      <c r="O13" s="339">
        <v>4.5815510559126173E-2</v>
      </c>
    </row>
    <row r="14" spans="1:15">
      <c r="A14" s="337" t="s">
        <v>176</v>
      </c>
      <c r="B14" s="337" t="s">
        <v>192</v>
      </c>
      <c r="C14" s="337" t="s">
        <v>178</v>
      </c>
      <c r="D14" s="337" t="s">
        <v>179</v>
      </c>
      <c r="E14" s="337" t="s">
        <v>283</v>
      </c>
      <c r="F14" s="337" t="s">
        <v>284</v>
      </c>
      <c r="G14" s="337" t="s">
        <v>274</v>
      </c>
      <c r="H14" s="338">
        <v>242246.58</v>
      </c>
      <c r="I14" s="338">
        <v>183130.84</v>
      </c>
      <c r="J14" s="338">
        <v>201310.94808551201</v>
      </c>
      <c r="K14" s="338">
        <v>242246.58</v>
      </c>
      <c r="L14" s="339">
        <v>6.1373799272691251E-2</v>
      </c>
      <c r="M14" s="340" t="s">
        <v>180</v>
      </c>
      <c r="N14" s="339">
        <v>1.0494669664336693E-2</v>
      </c>
      <c r="O14" s="339">
        <v>6.9066442221279251E-2</v>
      </c>
    </row>
    <row r="15" spans="1:15">
      <c r="A15" s="337" t="s">
        <v>176</v>
      </c>
      <c r="B15" s="337" t="s">
        <v>194</v>
      </c>
      <c r="C15" s="337" t="s">
        <v>187</v>
      </c>
      <c r="D15" s="337" t="s">
        <v>179</v>
      </c>
      <c r="E15" s="337" t="s">
        <v>285</v>
      </c>
      <c r="F15" s="337" t="s">
        <v>286</v>
      </c>
      <c r="G15" s="337" t="s">
        <v>274</v>
      </c>
      <c r="H15" s="338">
        <v>25359.58</v>
      </c>
      <c r="I15" s="338">
        <v>23446.206471174453</v>
      </c>
      <c r="J15" s="338">
        <v>25251.1018558369</v>
      </c>
      <c r="K15" s="338">
        <v>25359.58</v>
      </c>
      <c r="L15" s="339">
        <v>5.2499999999999998E-2</v>
      </c>
      <c r="M15" s="340" t="s">
        <v>180</v>
      </c>
      <c r="N15" s="339">
        <v>1.3163813252966305E-3</v>
      </c>
      <c r="O15" s="339">
        <v>3.5317754347576683E-2</v>
      </c>
    </row>
    <row r="16" spans="1:15">
      <c r="A16" s="337" t="s">
        <v>176</v>
      </c>
      <c r="B16" s="337" t="s">
        <v>226</v>
      </c>
      <c r="C16" s="337" t="s">
        <v>187</v>
      </c>
      <c r="D16" s="337" t="s">
        <v>179</v>
      </c>
      <c r="E16" s="337" t="s">
        <v>287</v>
      </c>
      <c r="F16" s="337" t="s">
        <v>288</v>
      </c>
      <c r="G16" s="337" t="s">
        <v>274</v>
      </c>
      <c r="H16" s="338">
        <v>27867.13</v>
      </c>
      <c r="I16" s="338">
        <v>23105.99</v>
      </c>
      <c r="J16" s="338">
        <v>25319.9262958734</v>
      </c>
      <c r="K16" s="338">
        <v>27867.13</v>
      </c>
      <c r="L16" s="339">
        <v>6.5000000000000002E-2</v>
      </c>
      <c r="M16" s="340" t="s">
        <v>180</v>
      </c>
      <c r="N16" s="339">
        <v>1.3199692561562538E-3</v>
      </c>
      <c r="O16" s="339">
        <v>6.3069525673858984E-2</v>
      </c>
    </row>
    <row r="17" spans="1:15">
      <c r="A17" s="337" t="s">
        <v>176</v>
      </c>
      <c r="B17" s="337" t="s">
        <v>226</v>
      </c>
      <c r="C17" s="337" t="s">
        <v>187</v>
      </c>
      <c r="D17" s="337" t="s">
        <v>179</v>
      </c>
      <c r="E17" s="337" t="s">
        <v>287</v>
      </c>
      <c r="F17" s="337" t="s">
        <v>288</v>
      </c>
      <c r="G17" s="337" t="s">
        <v>274</v>
      </c>
      <c r="H17" s="338">
        <v>44410.95</v>
      </c>
      <c r="I17" s="338">
        <v>37080.800000000003</v>
      </c>
      <c r="J17" s="338">
        <v>40492.159066284199</v>
      </c>
      <c r="K17" s="338">
        <v>44410.95</v>
      </c>
      <c r="L17" s="339">
        <v>6.25E-2</v>
      </c>
      <c r="M17" s="340" t="s">
        <v>180</v>
      </c>
      <c r="N17" s="339">
        <v>2.1109226171639683E-3</v>
      </c>
      <c r="O17" s="339">
        <v>6.3069525673858984E-2</v>
      </c>
    </row>
    <row r="18" spans="1:15">
      <c r="A18" s="337" t="s">
        <v>176</v>
      </c>
      <c r="B18" s="337" t="s">
        <v>226</v>
      </c>
      <c r="C18" s="337" t="s">
        <v>187</v>
      </c>
      <c r="D18" s="337" t="s">
        <v>179</v>
      </c>
      <c r="E18" s="337" t="s">
        <v>289</v>
      </c>
      <c r="F18" s="337" t="s">
        <v>288</v>
      </c>
      <c r="G18" s="337" t="s">
        <v>274</v>
      </c>
      <c r="H18" s="338">
        <v>55734.26</v>
      </c>
      <c r="I18" s="338">
        <v>46376.480000000003</v>
      </c>
      <c r="J18" s="338">
        <v>50640.381815787703</v>
      </c>
      <c r="K18" s="338">
        <v>55734.26</v>
      </c>
      <c r="L18" s="339">
        <v>6.5000000000000002E-2</v>
      </c>
      <c r="M18" s="340" t="s">
        <v>180</v>
      </c>
      <c r="N18" s="339">
        <v>2.6399661016291371E-3</v>
      </c>
      <c r="O18" s="339">
        <v>6.3069525673858984E-2</v>
      </c>
    </row>
    <row r="19" spans="1:15">
      <c r="A19" s="337" t="s">
        <v>176</v>
      </c>
      <c r="B19" s="337" t="s">
        <v>185</v>
      </c>
      <c r="C19" s="337" t="s">
        <v>178</v>
      </c>
      <c r="D19" s="337" t="s">
        <v>179</v>
      </c>
      <c r="E19" s="337" t="s">
        <v>290</v>
      </c>
      <c r="F19" s="337" t="s">
        <v>291</v>
      </c>
      <c r="G19" s="337" t="s">
        <v>274</v>
      </c>
      <c r="H19" s="338">
        <v>81616.5</v>
      </c>
      <c r="I19" s="338">
        <v>69977.789999999994</v>
      </c>
      <c r="J19" s="338">
        <v>75384.154176860698</v>
      </c>
      <c r="K19" s="338">
        <v>81616.5</v>
      </c>
      <c r="L19" s="339">
        <v>5.7500000000000002E-2</v>
      </c>
      <c r="M19" s="340" t="s">
        <v>180</v>
      </c>
      <c r="N19" s="339">
        <v>3.9298995088708566E-3</v>
      </c>
      <c r="O19" s="339">
        <v>7.8910813278646463E-3</v>
      </c>
    </row>
    <row r="20" spans="1:15">
      <c r="A20" s="337" t="s">
        <v>189</v>
      </c>
      <c r="B20" s="337" t="s">
        <v>184</v>
      </c>
      <c r="C20" s="337" t="s">
        <v>178</v>
      </c>
      <c r="D20" s="337" t="s">
        <v>179</v>
      </c>
      <c r="E20" s="337" t="s">
        <v>231</v>
      </c>
      <c r="F20" s="337" t="s">
        <v>292</v>
      </c>
      <c r="G20" s="337" t="s">
        <v>274</v>
      </c>
      <c r="H20" s="338">
        <v>223560.2738</v>
      </c>
      <c r="I20" s="338">
        <v>190122.68</v>
      </c>
      <c r="J20" s="338">
        <v>203023.56537998599</v>
      </c>
      <c r="K20" s="338">
        <v>223560.2738</v>
      </c>
      <c r="L20" s="339">
        <v>5.2499999999999998E-2</v>
      </c>
      <c r="M20" s="340" t="s">
        <v>180</v>
      </c>
      <c r="N20" s="339">
        <v>1.0583951210809267E-2</v>
      </c>
      <c r="O20" s="339">
        <v>9.2233179079671629E-2</v>
      </c>
    </row>
    <row r="21" spans="1:15">
      <c r="A21" s="337" t="s">
        <v>176</v>
      </c>
      <c r="B21" s="337" t="s">
        <v>192</v>
      </c>
      <c r="C21" s="337" t="s">
        <v>178</v>
      </c>
      <c r="D21" s="337" t="s">
        <v>179</v>
      </c>
      <c r="E21" s="337" t="s">
        <v>293</v>
      </c>
      <c r="F21" s="337" t="s">
        <v>232</v>
      </c>
      <c r="G21" s="337" t="s">
        <v>274</v>
      </c>
      <c r="H21" s="338">
        <v>103958.88</v>
      </c>
      <c r="I21" s="338">
        <v>94031.78</v>
      </c>
      <c r="J21" s="338">
        <v>100396.61539561499</v>
      </c>
      <c r="K21" s="338">
        <v>103958.88</v>
      </c>
      <c r="L21" s="339">
        <v>0.05</v>
      </c>
      <c r="M21" s="340" t="s">
        <v>180</v>
      </c>
      <c r="N21" s="339">
        <v>5.2338401066338563E-3</v>
      </c>
      <c r="O21" s="339">
        <v>6.9066442221279251E-2</v>
      </c>
    </row>
    <row r="22" spans="1:15">
      <c r="A22" s="337" t="s">
        <v>176</v>
      </c>
      <c r="B22" s="337" t="s">
        <v>194</v>
      </c>
      <c r="C22" s="337" t="s">
        <v>187</v>
      </c>
      <c r="D22" s="337" t="s">
        <v>179</v>
      </c>
      <c r="E22" s="337" t="s">
        <v>294</v>
      </c>
      <c r="F22" s="337" t="s">
        <v>295</v>
      </c>
      <c r="G22" s="337" t="s">
        <v>274</v>
      </c>
      <c r="H22" s="338">
        <v>104668.6</v>
      </c>
      <c r="I22" s="338">
        <v>94777.3</v>
      </c>
      <c r="J22" s="338">
        <v>101631.44951623899</v>
      </c>
      <c r="K22" s="338">
        <v>104668.6</v>
      </c>
      <c r="L22" s="339">
        <v>0.06</v>
      </c>
      <c r="M22" s="340" t="s">
        <v>180</v>
      </c>
      <c r="N22" s="339">
        <v>5.2982140331860068E-3</v>
      </c>
      <c r="O22" s="339">
        <v>3.5317754347576683E-2</v>
      </c>
    </row>
    <row r="23" spans="1:15">
      <c r="A23" s="337" t="s">
        <v>189</v>
      </c>
      <c r="B23" s="337" t="s">
        <v>177</v>
      </c>
      <c r="C23" s="337" t="s">
        <v>178</v>
      </c>
      <c r="D23" s="337" t="s">
        <v>179</v>
      </c>
      <c r="E23" s="337" t="s">
        <v>190</v>
      </c>
      <c r="F23" s="337" t="s">
        <v>296</v>
      </c>
      <c r="G23" s="337" t="s">
        <v>274</v>
      </c>
      <c r="H23" s="338">
        <v>54241.219077000002</v>
      </c>
      <c r="I23" s="338">
        <v>44935.28</v>
      </c>
      <c r="J23" s="338">
        <v>47984.178793426203</v>
      </c>
      <c r="K23" s="338">
        <v>54241.219077000002</v>
      </c>
      <c r="L23" s="339">
        <v>5.7500000000000002E-2</v>
      </c>
      <c r="M23" s="340" t="s">
        <v>180</v>
      </c>
      <c r="N23" s="339">
        <v>2.5014938846623E-3</v>
      </c>
      <c r="O23" s="339">
        <v>6.3307874946393949E-2</v>
      </c>
    </row>
    <row r="24" spans="1:15">
      <c r="A24" s="337" t="s">
        <v>189</v>
      </c>
      <c r="B24" s="337" t="s">
        <v>177</v>
      </c>
      <c r="C24" s="337" t="s">
        <v>178</v>
      </c>
      <c r="D24" s="337" t="s">
        <v>179</v>
      </c>
      <c r="E24" s="337" t="s">
        <v>297</v>
      </c>
      <c r="F24" s="337" t="s">
        <v>296</v>
      </c>
      <c r="G24" s="337" t="s">
        <v>274</v>
      </c>
      <c r="H24" s="338">
        <v>27822.410904</v>
      </c>
      <c r="I24" s="338">
        <v>22852.62</v>
      </c>
      <c r="J24" s="338">
        <v>24416.243248350998</v>
      </c>
      <c r="K24" s="338">
        <v>27822.410904</v>
      </c>
      <c r="L24" s="339">
        <v>5.7500000000000002E-2</v>
      </c>
      <c r="M24" s="340" t="s">
        <v>180</v>
      </c>
      <c r="N24" s="339">
        <v>1.2728587777883302E-3</v>
      </c>
      <c r="O24" s="339">
        <v>6.3307874946393949E-2</v>
      </c>
    </row>
    <row r="25" spans="1:15">
      <c r="A25" s="337" t="s">
        <v>189</v>
      </c>
      <c r="B25" s="337" t="s">
        <v>177</v>
      </c>
      <c r="C25" s="337" t="s">
        <v>178</v>
      </c>
      <c r="D25" s="337" t="s">
        <v>179</v>
      </c>
      <c r="E25" s="337" t="s">
        <v>298</v>
      </c>
      <c r="F25" s="337" t="s">
        <v>296</v>
      </c>
      <c r="G25" s="337" t="s">
        <v>274</v>
      </c>
      <c r="H25" s="338">
        <v>11540.68491</v>
      </c>
      <c r="I25" s="338">
        <v>9572.56</v>
      </c>
      <c r="J25" s="338">
        <v>10209.4083250364</v>
      </c>
      <c r="K25" s="338">
        <v>11540.68491</v>
      </c>
      <c r="L25" s="339">
        <v>5.7500000000000002E-2</v>
      </c>
      <c r="M25" s="340" t="s">
        <v>180</v>
      </c>
      <c r="N25" s="339">
        <v>5.3223318879842374E-4</v>
      </c>
      <c r="O25" s="339">
        <v>6.3307874946393949E-2</v>
      </c>
    </row>
    <row r="26" spans="1:15">
      <c r="A26" s="337" t="s">
        <v>176</v>
      </c>
      <c r="B26" s="337" t="s">
        <v>229</v>
      </c>
      <c r="C26" s="337" t="s">
        <v>187</v>
      </c>
      <c r="D26" s="337" t="s">
        <v>179</v>
      </c>
      <c r="E26" s="337" t="s">
        <v>299</v>
      </c>
      <c r="F26" s="337" t="s">
        <v>238</v>
      </c>
      <c r="G26" s="337" t="s">
        <v>274</v>
      </c>
      <c r="H26" s="338">
        <v>31838.71</v>
      </c>
      <c r="I26" s="338">
        <v>28927.71</v>
      </c>
      <c r="J26" s="338">
        <v>30646.60204659</v>
      </c>
      <c r="K26" s="338">
        <v>31838.71</v>
      </c>
      <c r="L26" s="339">
        <v>6.25E-2</v>
      </c>
      <c r="M26" s="340" t="s">
        <v>180</v>
      </c>
      <c r="N26" s="339">
        <v>1.5976575932508548E-3</v>
      </c>
      <c r="O26" s="339">
        <v>8.8257031046772738E-2</v>
      </c>
    </row>
    <row r="27" spans="1:15">
      <c r="A27" s="337" t="s">
        <v>181</v>
      </c>
      <c r="B27" s="337" t="s">
        <v>182</v>
      </c>
      <c r="C27" s="337" t="s">
        <v>178</v>
      </c>
      <c r="D27" s="337" t="s">
        <v>179</v>
      </c>
      <c r="E27" s="337" t="s">
        <v>300</v>
      </c>
      <c r="F27" s="337" t="s">
        <v>273</v>
      </c>
      <c r="G27" s="337" t="s">
        <v>274</v>
      </c>
      <c r="H27" s="338">
        <v>8538.5205440000009</v>
      </c>
      <c r="I27" s="338">
        <v>7828.12</v>
      </c>
      <c r="J27" s="338">
        <v>8304.4300529233406</v>
      </c>
      <c r="K27" s="338">
        <v>8538.5205440000009</v>
      </c>
      <c r="L27" s="339">
        <v>6.7500000000000004E-2</v>
      </c>
      <c r="M27" s="340" t="s">
        <v>180</v>
      </c>
      <c r="N27" s="339">
        <v>4.3292354928953182E-4</v>
      </c>
      <c r="O27" s="339">
        <v>4.5815510559126173E-2</v>
      </c>
    </row>
    <row r="28" spans="1:15">
      <c r="A28" s="337" t="s">
        <v>176</v>
      </c>
      <c r="B28" s="337" t="s">
        <v>226</v>
      </c>
      <c r="C28" s="337" t="s">
        <v>187</v>
      </c>
      <c r="D28" s="337" t="s">
        <v>179</v>
      </c>
      <c r="E28" s="337" t="s">
        <v>190</v>
      </c>
      <c r="F28" s="337" t="s">
        <v>301</v>
      </c>
      <c r="G28" s="337" t="s">
        <v>274</v>
      </c>
      <c r="H28" s="338">
        <v>59041.1</v>
      </c>
      <c r="I28" s="338">
        <v>47718.720000000001</v>
      </c>
      <c r="J28" s="338">
        <v>51056.052134147903</v>
      </c>
      <c r="K28" s="338">
        <v>59041.1</v>
      </c>
      <c r="L28" s="339">
        <v>0.06</v>
      </c>
      <c r="M28" s="340" t="s">
        <v>180</v>
      </c>
      <c r="N28" s="339">
        <v>2.661635676592377E-3</v>
      </c>
      <c r="O28" s="339">
        <v>6.3069525673858984E-2</v>
      </c>
    </row>
    <row r="29" spans="1:15">
      <c r="A29" s="337" t="s">
        <v>176</v>
      </c>
      <c r="B29" s="337" t="s">
        <v>183</v>
      </c>
      <c r="C29" s="337" t="s">
        <v>187</v>
      </c>
      <c r="D29" s="337" t="s">
        <v>179</v>
      </c>
      <c r="E29" s="337" t="s">
        <v>302</v>
      </c>
      <c r="F29" s="337" t="s">
        <v>239</v>
      </c>
      <c r="G29" s="337" t="s">
        <v>274</v>
      </c>
      <c r="H29" s="338">
        <v>59494.84</v>
      </c>
      <c r="I29" s="338">
        <v>47259.47</v>
      </c>
      <c r="J29" s="338">
        <v>50702.624129552998</v>
      </c>
      <c r="K29" s="338">
        <v>59494.84</v>
      </c>
      <c r="L29" s="339">
        <v>6.25E-2</v>
      </c>
      <c r="M29" s="340" t="s">
        <v>180</v>
      </c>
      <c r="N29" s="339">
        <v>2.6432108954583993E-3</v>
      </c>
      <c r="O29" s="339">
        <v>8.1034689919606495E-2</v>
      </c>
    </row>
    <row r="30" spans="1:15">
      <c r="A30" s="337" t="s">
        <v>176</v>
      </c>
      <c r="B30" s="337" t="s">
        <v>226</v>
      </c>
      <c r="C30" s="337" t="s">
        <v>187</v>
      </c>
      <c r="D30" s="337" t="s">
        <v>179</v>
      </c>
      <c r="E30" s="337" t="s">
        <v>303</v>
      </c>
      <c r="F30" s="337" t="s">
        <v>288</v>
      </c>
      <c r="G30" s="337" t="s">
        <v>274</v>
      </c>
      <c r="H30" s="338">
        <v>55734.26</v>
      </c>
      <c r="I30" s="338">
        <v>47855.06</v>
      </c>
      <c r="J30" s="338">
        <v>51108.398364881301</v>
      </c>
      <c r="K30" s="338">
        <v>55734.26</v>
      </c>
      <c r="L30" s="339">
        <v>6.5000000000000002E-2</v>
      </c>
      <c r="M30" s="340" t="s">
        <v>180</v>
      </c>
      <c r="N30" s="339">
        <v>2.6643645713938999E-3</v>
      </c>
      <c r="O30" s="339">
        <v>6.3069525673858984E-2</v>
      </c>
    </row>
    <row r="31" spans="1:15">
      <c r="A31" s="337" t="s">
        <v>189</v>
      </c>
      <c r="B31" s="337" t="s">
        <v>177</v>
      </c>
      <c r="C31" s="337" t="s">
        <v>178</v>
      </c>
      <c r="D31" s="337" t="s">
        <v>179</v>
      </c>
      <c r="E31" s="337" t="s">
        <v>304</v>
      </c>
      <c r="F31" s="337" t="s">
        <v>305</v>
      </c>
      <c r="G31" s="337" t="s">
        <v>274</v>
      </c>
      <c r="H31" s="338">
        <v>7320.6575279999997</v>
      </c>
      <c r="I31" s="338">
        <v>5806.84</v>
      </c>
      <c r="J31" s="338">
        <v>6166.13366645102</v>
      </c>
      <c r="K31" s="338">
        <v>7320.6575279999997</v>
      </c>
      <c r="L31" s="339">
        <v>0.06</v>
      </c>
      <c r="M31" s="340" t="s">
        <v>180</v>
      </c>
      <c r="N31" s="339">
        <v>3.2145065407997988E-4</v>
      </c>
      <c r="O31" s="339">
        <v>6.3307874946393949E-2</v>
      </c>
    </row>
    <row r="32" spans="1:15">
      <c r="A32" s="337" t="s">
        <v>189</v>
      </c>
      <c r="B32" s="337" t="s">
        <v>177</v>
      </c>
      <c r="C32" s="337" t="s">
        <v>178</v>
      </c>
      <c r="D32" s="337" t="s">
        <v>179</v>
      </c>
      <c r="E32" s="337" t="s">
        <v>306</v>
      </c>
      <c r="F32" s="337" t="s">
        <v>296</v>
      </c>
      <c r="G32" s="337" t="s">
        <v>274</v>
      </c>
      <c r="H32" s="338">
        <v>202871.74617500001</v>
      </c>
      <c r="I32" s="338">
        <v>172801.25</v>
      </c>
      <c r="J32" s="338">
        <v>181223.897488199</v>
      </c>
      <c r="K32" s="338">
        <v>202871.74617500001</v>
      </c>
      <c r="L32" s="339">
        <v>5.7500000000000002E-2</v>
      </c>
      <c r="M32" s="340" t="s">
        <v>180</v>
      </c>
      <c r="N32" s="339">
        <v>9.4474987948215822E-3</v>
      </c>
      <c r="O32" s="339">
        <v>6.3307874946393949E-2</v>
      </c>
    </row>
    <row r="33" spans="1:15">
      <c r="A33" s="337" t="s">
        <v>176</v>
      </c>
      <c r="B33" s="337" t="s">
        <v>183</v>
      </c>
      <c r="C33" s="337" t="s">
        <v>187</v>
      </c>
      <c r="D33" s="337" t="s">
        <v>179</v>
      </c>
      <c r="E33" s="337" t="s">
        <v>306</v>
      </c>
      <c r="F33" s="337" t="s">
        <v>307</v>
      </c>
      <c r="G33" s="337" t="s">
        <v>274</v>
      </c>
      <c r="H33" s="338">
        <v>56666.81</v>
      </c>
      <c r="I33" s="338">
        <v>48541.26</v>
      </c>
      <c r="J33" s="338">
        <v>51525.179291026201</v>
      </c>
      <c r="K33" s="338">
        <v>56666.81</v>
      </c>
      <c r="L33" s="339">
        <v>6.7500000000000004E-2</v>
      </c>
      <c r="M33" s="340" t="s">
        <v>180</v>
      </c>
      <c r="N33" s="339">
        <v>2.6860920441611987E-3</v>
      </c>
      <c r="O33" s="339">
        <v>8.1034689919606495E-2</v>
      </c>
    </row>
    <row r="34" spans="1:15">
      <c r="A34" s="337" t="s">
        <v>176</v>
      </c>
      <c r="B34" s="337" t="s">
        <v>183</v>
      </c>
      <c r="C34" s="337" t="s">
        <v>187</v>
      </c>
      <c r="D34" s="337" t="s">
        <v>179</v>
      </c>
      <c r="E34" s="337" t="s">
        <v>306</v>
      </c>
      <c r="F34" s="337" t="s">
        <v>308</v>
      </c>
      <c r="G34" s="337" t="s">
        <v>274</v>
      </c>
      <c r="H34" s="338">
        <v>58726.12</v>
      </c>
      <c r="I34" s="338">
        <v>48012.19</v>
      </c>
      <c r="J34" s="338">
        <v>50988.8461186024</v>
      </c>
      <c r="K34" s="338">
        <v>58726.12</v>
      </c>
      <c r="L34" s="339">
        <v>6.5000000000000002E-2</v>
      </c>
      <c r="M34" s="340" t="s">
        <v>180</v>
      </c>
      <c r="N34" s="339">
        <v>2.6581321168540032E-3</v>
      </c>
      <c r="O34" s="339">
        <v>8.1034689919606495E-2</v>
      </c>
    </row>
    <row r="35" spans="1:15">
      <c r="A35" s="337" t="s">
        <v>189</v>
      </c>
      <c r="B35" s="337" t="s">
        <v>177</v>
      </c>
      <c r="C35" s="337" t="s">
        <v>178</v>
      </c>
      <c r="D35" s="337" t="s">
        <v>179</v>
      </c>
      <c r="E35" s="337" t="s">
        <v>309</v>
      </c>
      <c r="F35" s="337" t="s">
        <v>296</v>
      </c>
      <c r="G35" s="337" t="s">
        <v>274</v>
      </c>
      <c r="H35" s="338">
        <v>115926.7121</v>
      </c>
      <c r="I35" s="338">
        <v>98788.68</v>
      </c>
      <c r="J35" s="338">
        <v>103562.67065774401</v>
      </c>
      <c r="K35" s="338">
        <v>115926.7121</v>
      </c>
      <c r="L35" s="339">
        <v>5.7500000000000002E-2</v>
      </c>
      <c r="M35" s="340" t="s">
        <v>180</v>
      </c>
      <c r="N35" s="339">
        <v>5.398891756487321E-3</v>
      </c>
      <c r="O35" s="339">
        <v>6.3307874946393949E-2</v>
      </c>
    </row>
    <row r="36" spans="1:15">
      <c r="A36" s="337" t="s">
        <v>189</v>
      </c>
      <c r="B36" s="337" t="s">
        <v>177</v>
      </c>
      <c r="C36" s="337" t="s">
        <v>178</v>
      </c>
      <c r="D36" s="337" t="s">
        <v>179</v>
      </c>
      <c r="E36" s="337" t="s">
        <v>310</v>
      </c>
      <c r="F36" s="337" t="s">
        <v>296</v>
      </c>
      <c r="G36" s="337" t="s">
        <v>274</v>
      </c>
      <c r="H36" s="338">
        <v>2308.136982</v>
      </c>
      <c r="I36" s="338">
        <v>1910.9</v>
      </c>
      <c r="J36" s="338">
        <v>2010.4</v>
      </c>
      <c r="K36" s="338">
        <v>2308.136982</v>
      </c>
      <c r="L36" s="339">
        <v>5.7500000000000002E-2</v>
      </c>
      <c r="M36" s="340" t="s">
        <v>180</v>
      </c>
      <c r="N36" s="339">
        <v>1.0480544696565814E-4</v>
      </c>
      <c r="O36" s="339">
        <v>6.3307874946393949E-2</v>
      </c>
    </row>
    <row r="37" spans="1:15">
      <c r="A37" s="337" t="s">
        <v>176</v>
      </c>
      <c r="B37" s="337" t="s">
        <v>229</v>
      </c>
      <c r="C37" s="337" t="s">
        <v>187</v>
      </c>
      <c r="D37" s="337" t="s">
        <v>179</v>
      </c>
      <c r="E37" s="337" t="s">
        <v>250</v>
      </c>
      <c r="F37" s="337" t="s">
        <v>233</v>
      </c>
      <c r="G37" s="337" t="s">
        <v>274</v>
      </c>
      <c r="H37" s="338">
        <v>108085.12</v>
      </c>
      <c r="I37" s="338">
        <v>95800.16</v>
      </c>
      <c r="J37" s="338">
        <v>100792.80992483201</v>
      </c>
      <c r="K37" s="338">
        <v>108085.12</v>
      </c>
      <c r="L37" s="339">
        <v>6.5000000000000002E-2</v>
      </c>
      <c r="M37" s="340" t="s">
        <v>180</v>
      </c>
      <c r="N37" s="339">
        <v>5.2544943767890186E-3</v>
      </c>
      <c r="O37" s="339">
        <v>8.8257031046772738E-2</v>
      </c>
    </row>
    <row r="38" spans="1:15">
      <c r="A38" s="337" t="s">
        <v>176</v>
      </c>
      <c r="B38" s="337" t="s">
        <v>185</v>
      </c>
      <c r="C38" s="337" t="s">
        <v>178</v>
      </c>
      <c r="D38" s="337" t="s">
        <v>179</v>
      </c>
      <c r="E38" s="337" t="s">
        <v>191</v>
      </c>
      <c r="F38" s="337" t="s">
        <v>291</v>
      </c>
      <c r="G38" s="337" t="s">
        <v>274</v>
      </c>
      <c r="H38" s="338">
        <v>81616.5</v>
      </c>
      <c r="I38" s="338">
        <v>73040.850000000006</v>
      </c>
      <c r="J38" s="338">
        <v>75984.2179912133</v>
      </c>
      <c r="K38" s="338">
        <v>81616.5</v>
      </c>
      <c r="L38" s="339">
        <v>5.7500000000000002E-2</v>
      </c>
      <c r="M38" s="340" t="s">
        <v>180</v>
      </c>
      <c r="N38" s="339">
        <v>3.9611818189937888E-3</v>
      </c>
      <c r="O38" s="339">
        <v>7.8910813278646463E-3</v>
      </c>
    </row>
    <row r="39" spans="1:15">
      <c r="A39" s="337" t="s">
        <v>176</v>
      </c>
      <c r="B39" s="337" t="s">
        <v>186</v>
      </c>
      <c r="C39" s="337" t="s">
        <v>187</v>
      </c>
      <c r="D39" s="337" t="s">
        <v>179</v>
      </c>
      <c r="E39" s="337" t="s">
        <v>251</v>
      </c>
      <c r="F39" s="337" t="s">
        <v>311</v>
      </c>
      <c r="G39" s="337" t="s">
        <v>274</v>
      </c>
      <c r="H39" s="338">
        <v>106664.96000000001</v>
      </c>
      <c r="I39" s="338">
        <v>96193.9</v>
      </c>
      <c r="J39" s="338">
        <v>100129.769375809</v>
      </c>
      <c r="K39" s="338">
        <v>106664.96000000001</v>
      </c>
      <c r="L39" s="339">
        <v>5.2999999999999999E-2</v>
      </c>
      <c r="M39" s="340" t="s">
        <v>180</v>
      </c>
      <c r="N39" s="339">
        <v>5.2199289862713541E-3</v>
      </c>
      <c r="O39" s="339">
        <v>6.3481083009917741E-2</v>
      </c>
    </row>
    <row r="40" spans="1:15">
      <c r="A40" s="337" t="s">
        <v>176</v>
      </c>
      <c r="B40" s="337" t="s">
        <v>177</v>
      </c>
      <c r="C40" s="337" t="s">
        <v>178</v>
      </c>
      <c r="D40" s="337" t="s">
        <v>179</v>
      </c>
      <c r="E40" s="337" t="s">
        <v>312</v>
      </c>
      <c r="F40" s="337" t="s">
        <v>313</v>
      </c>
      <c r="G40" s="337" t="s">
        <v>274</v>
      </c>
      <c r="H40" s="338">
        <v>122884</v>
      </c>
      <c r="I40" s="338">
        <v>102828.9</v>
      </c>
      <c r="J40" s="338">
        <v>106669.286460822</v>
      </c>
      <c r="K40" s="338">
        <v>122884</v>
      </c>
      <c r="L40" s="339">
        <v>6.5000000000000002E-2</v>
      </c>
      <c r="M40" s="340" t="s">
        <v>180</v>
      </c>
      <c r="N40" s="339">
        <v>5.5608447299215456E-3</v>
      </c>
      <c r="O40" s="339">
        <v>6.3307874946393949E-2</v>
      </c>
    </row>
    <row r="41" spans="1:15">
      <c r="A41" s="337" t="s">
        <v>176</v>
      </c>
      <c r="B41" s="337" t="s">
        <v>229</v>
      </c>
      <c r="C41" s="337" t="s">
        <v>187</v>
      </c>
      <c r="D41" s="337" t="s">
        <v>179</v>
      </c>
      <c r="E41" s="337" t="s">
        <v>314</v>
      </c>
      <c r="F41" s="337" t="s">
        <v>315</v>
      </c>
      <c r="G41" s="337" t="s">
        <v>274</v>
      </c>
      <c r="H41" s="338">
        <v>62640.06</v>
      </c>
      <c r="I41" s="338">
        <v>51682.42</v>
      </c>
      <c r="J41" s="338">
        <v>53442.562847155197</v>
      </c>
      <c r="K41" s="338">
        <v>62640.06</v>
      </c>
      <c r="L41" s="339">
        <v>6.7500000000000004E-2</v>
      </c>
      <c r="M41" s="340" t="s">
        <v>180</v>
      </c>
      <c r="N41" s="339">
        <v>2.7860483914576087E-3</v>
      </c>
      <c r="O41" s="339">
        <v>8.8257031046772738E-2</v>
      </c>
    </row>
    <row r="42" spans="1:15">
      <c r="A42" s="337" t="s">
        <v>176</v>
      </c>
      <c r="B42" s="337" t="s">
        <v>226</v>
      </c>
      <c r="C42" s="337" t="s">
        <v>187</v>
      </c>
      <c r="D42" s="337" t="s">
        <v>179</v>
      </c>
      <c r="E42" s="337" t="s">
        <v>314</v>
      </c>
      <c r="F42" s="337" t="s">
        <v>288</v>
      </c>
      <c r="G42" s="337" t="s">
        <v>274</v>
      </c>
      <c r="H42" s="338">
        <v>33456.58</v>
      </c>
      <c r="I42" s="338">
        <v>30051.72</v>
      </c>
      <c r="J42" s="338">
        <v>31075.186291199399</v>
      </c>
      <c r="K42" s="338">
        <v>33456.58</v>
      </c>
      <c r="L42" s="339">
        <v>6.5000000000000002E-2</v>
      </c>
      <c r="M42" s="340" t="s">
        <v>180</v>
      </c>
      <c r="N42" s="339">
        <v>1.6200003923548774E-3</v>
      </c>
      <c r="O42" s="339">
        <v>6.3069525673858984E-2</v>
      </c>
    </row>
    <row r="43" spans="1:15">
      <c r="A43" s="337" t="s">
        <v>176</v>
      </c>
      <c r="B43" s="337" t="s">
        <v>184</v>
      </c>
      <c r="C43" s="337" t="s">
        <v>178</v>
      </c>
      <c r="D43" s="337" t="s">
        <v>179</v>
      </c>
      <c r="E43" s="337" t="s">
        <v>249</v>
      </c>
      <c r="F43" s="337" t="s">
        <v>316</v>
      </c>
      <c r="G43" s="337" t="s">
        <v>274</v>
      </c>
      <c r="H43" s="338">
        <v>507408</v>
      </c>
      <c r="I43" s="338">
        <v>439079.15</v>
      </c>
      <c r="J43" s="338">
        <v>454271.41286744003</v>
      </c>
      <c r="K43" s="338">
        <v>507408</v>
      </c>
      <c r="L43" s="339">
        <v>5.0999999999999997E-2</v>
      </c>
      <c r="M43" s="340" t="s">
        <v>180</v>
      </c>
      <c r="N43" s="339">
        <v>2.3681913285561618E-2</v>
      </c>
      <c r="O43" s="339">
        <v>9.2233179079671629E-2</v>
      </c>
    </row>
    <row r="44" spans="1:15">
      <c r="A44" s="337" t="s">
        <v>189</v>
      </c>
      <c r="B44" s="337" t="s">
        <v>192</v>
      </c>
      <c r="C44" s="337" t="s">
        <v>178</v>
      </c>
      <c r="D44" s="337" t="s">
        <v>179</v>
      </c>
      <c r="E44" s="337" t="s">
        <v>317</v>
      </c>
      <c r="F44" s="337" t="s">
        <v>318</v>
      </c>
      <c r="G44" s="337" t="s">
        <v>274</v>
      </c>
      <c r="H44" s="338">
        <v>121580.47972600001</v>
      </c>
      <c r="I44" s="338">
        <v>102350.99</v>
      </c>
      <c r="J44" s="338">
        <v>105967.45046264501</v>
      </c>
      <c r="K44" s="338">
        <v>121580.47972600001</v>
      </c>
      <c r="L44" s="339">
        <v>6.25E-2</v>
      </c>
      <c r="M44" s="340" t="s">
        <v>180</v>
      </c>
      <c r="N44" s="339">
        <v>5.524256869055286E-3</v>
      </c>
      <c r="O44" s="339">
        <v>6.9066442221279251E-2</v>
      </c>
    </row>
    <row r="45" spans="1:15">
      <c r="A45" s="337" t="s">
        <v>189</v>
      </c>
      <c r="B45" s="337" t="s">
        <v>192</v>
      </c>
      <c r="C45" s="337" t="s">
        <v>178</v>
      </c>
      <c r="D45" s="337" t="s">
        <v>179</v>
      </c>
      <c r="E45" s="337" t="s">
        <v>317</v>
      </c>
      <c r="F45" s="337" t="s">
        <v>319</v>
      </c>
      <c r="G45" s="337" t="s">
        <v>274</v>
      </c>
      <c r="H45" s="338">
        <v>120376.7126</v>
      </c>
      <c r="I45" s="338">
        <v>102747.97</v>
      </c>
      <c r="J45" s="338">
        <v>105557.84143358401</v>
      </c>
      <c r="K45" s="338">
        <v>120376.7126</v>
      </c>
      <c r="L45" s="339">
        <v>6.25E-2</v>
      </c>
      <c r="M45" s="340" t="s">
        <v>180</v>
      </c>
      <c r="N45" s="339">
        <v>5.5029032790374251E-3</v>
      </c>
      <c r="O45" s="339">
        <v>6.9066442221279251E-2</v>
      </c>
    </row>
    <row r="46" spans="1:15">
      <c r="A46" s="337" t="s">
        <v>176</v>
      </c>
      <c r="B46" s="337" t="s">
        <v>183</v>
      </c>
      <c r="C46" s="337" t="s">
        <v>187</v>
      </c>
      <c r="D46" s="337" t="s">
        <v>179</v>
      </c>
      <c r="E46" s="337" t="s">
        <v>317</v>
      </c>
      <c r="F46" s="337" t="s">
        <v>320</v>
      </c>
      <c r="G46" s="337" t="s">
        <v>274</v>
      </c>
      <c r="H46" s="338">
        <v>142334.79</v>
      </c>
      <c r="I46" s="338">
        <v>116903.3</v>
      </c>
      <c r="J46" s="338">
        <v>121050.868909496</v>
      </c>
      <c r="K46" s="338">
        <v>142334.79</v>
      </c>
      <c r="L46" s="339">
        <v>5.2499999999999998E-2</v>
      </c>
      <c r="M46" s="340" t="s">
        <v>180</v>
      </c>
      <c r="N46" s="339">
        <v>6.3105801938126834E-3</v>
      </c>
      <c r="O46" s="339">
        <v>8.1034689919606495E-2</v>
      </c>
    </row>
    <row r="47" spans="1:15">
      <c r="A47" s="337" t="s">
        <v>176</v>
      </c>
      <c r="B47" s="337" t="s">
        <v>183</v>
      </c>
      <c r="C47" s="337" t="s">
        <v>187</v>
      </c>
      <c r="D47" s="337" t="s">
        <v>179</v>
      </c>
      <c r="E47" s="337" t="s">
        <v>321</v>
      </c>
      <c r="F47" s="337" t="s">
        <v>322</v>
      </c>
      <c r="G47" s="337" t="s">
        <v>274</v>
      </c>
      <c r="H47" s="338">
        <v>121271.24</v>
      </c>
      <c r="I47" s="338">
        <v>97282.34</v>
      </c>
      <c r="J47" s="338">
        <v>101166.644505356</v>
      </c>
      <c r="K47" s="338">
        <v>121271.24</v>
      </c>
      <c r="L47" s="339">
        <v>0.06</v>
      </c>
      <c r="M47" s="340" t="s">
        <v>180</v>
      </c>
      <c r="N47" s="339">
        <v>5.2739829861717467E-3</v>
      </c>
      <c r="O47" s="339">
        <v>8.1034689919606495E-2</v>
      </c>
    </row>
    <row r="48" spans="1:15">
      <c r="A48" s="337" t="s">
        <v>176</v>
      </c>
      <c r="B48" s="337" t="s">
        <v>183</v>
      </c>
      <c r="C48" s="337" t="s">
        <v>187</v>
      </c>
      <c r="D48" s="337" t="s">
        <v>179</v>
      </c>
      <c r="E48" s="337" t="s">
        <v>321</v>
      </c>
      <c r="F48" s="337" t="s">
        <v>323</v>
      </c>
      <c r="G48" s="337" t="s">
        <v>274</v>
      </c>
      <c r="H48" s="338">
        <v>366472.62</v>
      </c>
      <c r="I48" s="338">
        <v>291664.34999999998</v>
      </c>
      <c r="J48" s="338">
        <v>303801.115434209</v>
      </c>
      <c r="K48" s="338">
        <v>366472.62</v>
      </c>
      <c r="L48" s="339">
        <v>6.25E-2</v>
      </c>
      <c r="M48" s="340" t="s">
        <v>180</v>
      </c>
      <c r="N48" s="339">
        <v>1.5837650065533115E-2</v>
      </c>
      <c r="O48" s="339">
        <v>8.1034689919606495E-2</v>
      </c>
    </row>
    <row r="49" spans="1:15">
      <c r="A49" s="337" t="s">
        <v>176</v>
      </c>
      <c r="B49" s="337" t="s">
        <v>183</v>
      </c>
      <c r="C49" s="337" t="s">
        <v>187</v>
      </c>
      <c r="D49" s="337" t="s">
        <v>179</v>
      </c>
      <c r="E49" s="337" t="s">
        <v>321</v>
      </c>
      <c r="F49" s="337" t="s">
        <v>324</v>
      </c>
      <c r="G49" s="337" t="s">
        <v>274</v>
      </c>
      <c r="H49" s="338">
        <v>5786.19</v>
      </c>
      <c r="I49" s="338">
        <v>4800.99</v>
      </c>
      <c r="J49" s="338">
        <v>5008.9339990558101</v>
      </c>
      <c r="K49" s="338">
        <v>5786.19</v>
      </c>
      <c r="L49" s="339">
        <v>6.5000000000000002E-2</v>
      </c>
      <c r="M49" s="340" t="s">
        <v>180</v>
      </c>
      <c r="N49" s="339">
        <v>2.6112393881442782E-4</v>
      </c>
      <c r="O49" s="339">
        <v>8.1034689919606495E-2</v>
      </c>
    </row>
    <row r="50" spans="1:15">
      <c r="A50" s="337" t="s">
        <v>176</v>
      </c>
      <c r="B50" s="337" t="s">
        <v>183</v>
      </c>
      <c r="C50" s="337" t="s">
        <v>187</v>
      </c>
      <c r="D50" s="337" t="s">
        <v>179</v>
      </c>
      <c r="E50" s="337" t="s">
        <v>321</v>
      </c>
      <c r="F50" s="337" t="s">
        <v>248</v>
      </c>
      <c r="G50" s="337" t="s">
        <v>274</v>
      </c>
      <c r="H50" s="338">
        <v>2366.0300000000002</v>
      </c>
      <c r="I50" s="338">
        <v>2124.92</v>
      </c>
      <c r="J50" s="338">
        <v>2209.7702906989002</v>
      </c>
      <c r="K50" s="338">
        <v>2366.0300000000002</v>
      </c>
      <c r="L50" s="339">
        <v>0.06</v>
      </c>
      <c r="M50" s="340" t="s">
        <v>180</v>
      </c>
      <c r="N50" s="339">
        <v>1.1519894697977047E-4</v>
      </c>
      <c r="O50" s="339">
        <v>8.1034689919606495E-2</v>
      </c>
    </row>
    <row r="51" spans="1:15">
      <c r="A51" s="337" t="s">
        <v>176</v>
      </c>
      <c r="B51" s="337" t="s">
        <v>183</v>
      </c>
      <c r="C51" s="337" t="s">
        <v>187</v>
      </c>
      <c r="D51" s="337" t="s">
        <v>179</v>
      </c>
      <c r="E51" s="337" t="s">
        <v>321</v>
      </c>
      <c r="F51" s="337" t="s">
        <v>325</v>
      </c>
      <c r="G51" s="337" t="s">
        <v>274</v>
      </c>
      <c r="H51" s="338">
        <v>1666.4</v>
      </c>
      <c r="I51" s="338">
        <v>1506.14</v>
      </c>
      <c r="J51" s="338">
        <v>1566.2656874352599</v>
      </c>
      <c r="K51" s="338">
        <v>1666.4</v>
      </c>
      <c r="L51" s="339">
        <v>0.06</v>
      </c>
      <c r="M51" s="340" t="s">
        <v>180</v>
      </c>
      <c r="N51" s="339">
        <v>8.1651997333180568E-5</v>
      </c>
      <c r="O51" s="339">
        <v>8.1034689919606495E-2</v>
      </c>
    </row>
    <row r="52" spans="1:15">
      <c r="A52" s="337" t="s">
        <v>189</v>
      </c>
      <c r="B52" s="337" t="s">
        <v>177</v>
      </c>
      <c r="C52" s="337" t="s">
        <v>178</v>
      </c>
      <c r="D52" s="337" t="s">
        <v>179</v>
      </c>
      <c r="E52" s="337" t="s">
        <v>326</v>
      </c>
      <c r="F52" s="337" t="s">
        <v>296</v>
      </c>
      <c r="G52" s="337" t="s">
        <v>274</v>
      </c>
      <c r="H52" s="338">
        <v>173889.92850000001</v>
      </c>
      <c r="I52" s="338">
        <v>152939.85999999999</v>
      </c>
      <c r="J52" s="338">
        <v>157084.90756668401</v>
      </c>
      <c r="K52" s="338">
        <v>173889.92850000001</v>
      </c>
      <c r="L52" s="339">
        <v>5.7500000000000002E-2</v>
      </c>
      <c r="M52" s="340" t="s">
        <v>180</v>
      </c>
      <c r="N52" s="339">
        <v>8.1890936873683911E-3</v>
      </c>
      <c r="O52" s="339">
        <v>6.3307874946393949E-2</v>
      </c>
    </row>
    <row r="53" spans="1:15">
      <c r="A53" s="337" t="s">
        <v>189</v>
      </c>
      <c r="B53" s="337" t="s">
        <v>177</v>
      </c>
      <c r="C53" s="337" t="s">
        <v>178</v>
      </c>
      <c r="D53" s="337" t="s">
        <v>179</v>
      </c>
      <c r="E53" s="337" t="s">
        <v>326</v>
      </c>
      <c r="F53" s="337" t="s">
        <v>327</v>
      </c>
      <c r="G53" s="337" t="s">
        <v>274</v>
      </c>
      <c r="H53" s="338">
        <v>16376.259796</v>
      </c>
      <c r="I53" s="338">
        <v>13400.3</v>
      </c>
      <c r="J53" s="338">
        <v>13787.8477688066</v>
      </c>
      <c r="K53" s="338">
        <v>16376.259796</v>
      </c>
      <c r="L53" s="339">
        <v>5.7500000000000002E-2</v>
      </c>
      <c r="M53" s="340" t="s">
        <v>180</v>
      </c>
      <c r="N53" s="339">
        <v>7.1878310192211893E-4</v>
      </c>
      <c r="O53" s="339">
        <v>6.3307874946393949E-2</v>
      </c>
    </row>
    <row r="54" spans="1:15">
      <c r="A54" s="337" t="s">
        <v>176</v>
      </c>
      <c r="B54" s="337" t="s">
        <v>226</v>
      </c>
      <c r="C54" s="337" t="s">
        <v>187</v>
      </c>
      <c r="D54" s="337" t="s">
        <v>179</v>
      </c>
      <c r="E54" s="337" t="s">
        <v>328</v>
      </c>
      <c r="F54" s="337" t="s">
        <v>288</v>
      </c>
      <c r="G54" s="337" t="s">
        <v>274</v>
      </c>
      <c r="H54" s="338">
        <v>55760.97</v>
      </c>
      <c r="I54" s="338">
        <v>49730.1</v>
      </c>
      <c r="J54" s="338">
        <v>51496.911356561097</v>
      </c>
      <c r="K54" s="338">
        <v>55760.97</v>
      </c>
      <c r="L54" s="339">
        <v>6.5000000000000002E-2</v>
      </c>
      <c r="M54" s="340" t="s">
        <v>180</v>
      </c>
      <c r="N54" s="339">
        <v>2.684618390407512E-3</v>
      </c>
      <c r="O54" s="339">
        <v>6.3069525673858984E-2</v>
      </c>
    </row>
    <row r="55" spans="1:15">
      <c r="A55" s="337" t="s">
        <v>181</v>
      </c>
      <c r="B55" s="337" t="s">
        <v>182</v>
      </c>
      <c r="C55" s="337" t="s">
        <v>178</v>
      </c>
      <c r="D55" s="337" t="s">
        <v>179</v>
      </c>
      <c r="E55" s="337" t="s">
        <v>253</v>
      </c>
      <c r="F55" s="337" t="s">
        <v>273</v>
      </c>
      <c r="G55" s="337" t="s">
        <v>274</v>
      </c>
      <c r="H55" s="338">
        <v>240145.89975000001</v>
      </c>
      <c r="I55" s="338">
        <v>228192.88</v>
      </c>
      <c r="J55" s="338">
        <v>234409.223370219</v>
      </c>
      <c r="K55" s="338">
        <v>240145.89975000001</v>
      </c>
      <c r="L55" s="339">
        <v>6.7500000000000004E-2</v>
      </c>
      <c r="M55" s="340" t="s">
        <v>180</v>
      </c>
      <c r="N55" s="339">
        <v>1.2220137001685536E-2</v>
      </c>
      <c r="O55" s="339">
        <v>4.5815510559126173E-2</v>
      </c>
    </row>
    <row r="56" spans="1:15">
      <c r="A56" s="337" t="s">
        <v>176</v>
      </c>
      <c r="B56" s="337" t="s">
        <v>229</v>
      </c>
      <c r="C56" s="337" t="s">
        <v>187</v>
      </c>
      <c r="D56" s="337" t="s">
        <v>179</v>
      </c>
      <c r="E56" s="337" t="s">
        <v>253</v>
      </c>
      <c r="F56" s="337" t="s">
        <v>329</v>
      </c>
      <c r="G56" s="337" t="s">
        <v>274</v>
      </c>
      <c r="H56" s="338">
        <v>174388.35</v>
      </c>
      <c r="I56" s="338">
        <v>147338.53</v>
      </c>
      <c r="J56" s="338">
        <v>153147.645359874</v>
      </c>
      <c r="K56" s="338">
        <v>174388.35</v>
      </c>
      <c r="L56" s="339">
        <v>6.5000000000000002E-2</v>
      </c>
      <c r="M56" s="340" t="s">
        <v>180</v>
      </c>
      <c r="N56" s="339">
        <v>7.9838377555111906E-3</v>
      </c>
      <c r="O56" s="339">
        <v>8.8257031046772738E-2</v>
      </c>
    </row>
    <row r="57" spans="1:15">
      <c r="A57" s="337" t="s">
        <v>176</v>
      </c>
      <c r="B57" s="337" t="s">
        <v>186</v>
      </c>
      <c r="C57" s="337" t="s">
        <v>187</v>
      </c>
      <c r="D57" s="337" t="s">
        <v>179</v>
      </c>
      <c r="E57" s="337" t="s">
        <v>253</v>
      </c>
      <c r="F57" s="337" t="s">
        <v>257</v>
      </c>
      <c r="G57" s="337" t="s">
        <v>274</v>
      </c>
      <c r="H57" s="338">
        <v>287684.90000000002</v>
      </c>
      <c r="I57" s="338">
        <v>242803.6</v>
      </c>
      <c r="J57" s="338">
        <v>252378.36249758099</v>
      </c>
      <c r="K57" s="338">
        <v>287684.90000000002</v>
      </c>
      <c r="L57" s="339">
        <v>0.06</v>
      </c>
      <c r="M57" s="340" t="s">
        <v>180</v>
      </c>
      <c r="N57" s="339">
        <v>1.3156897675099418E-2</v>
      </c>
      <c r="O57" s="339">
        <v>6.3481083009917741E-2</v>
      </c>
    </row>
    <row r="58" spans="1:15">
      <c r="A58" s="337" t="s">
        <v>176</v>
      </c>
      <c r="B58" s="337" t="s">
        <v>183</v>
      </c>
      <c r="C58" s="337" t="s">
        <v>187</v>
      </c>
      <c r="D58" s="337" t="s">
        <v>179</v>
      </c>
      <c r="E58" s="337" t="s">
        <v>330</v>
      </c>
      <c r="F58" s="337" t="s">
        <v>257</v>
      </c>
      <c r="G58" s="337" t="s">
        <v>274</v>
      </c>
      <c r="H58" s="338">
        <v>55628.08</v>
      </c>
      <c r="I58" s="338">
        <v>48920.9</v>
      </c>
      <c r="J58" s="338">
        <v>50332.204680119903</v>
      </c>
      <c r="K58" s="338">
        <v>55628.08</v>
      </c>
      <c r="L58" s="339">
        <v>4.4999999999999998E-2</v>
      </c>
      <c r="M58" s="340" t="s">
        <v>180</v>
      </c>
      <c r="N58" s="339">
        <v>2.6239003224567035E-3</v>
      </c>
      <c r="O58" s="339">
        <v>8.1034689919606495E-2</v>
      </c>
    </row>
    <row r="59" spans="1:15">
      <c r="A59" s="337" t="s">
        <v>176</v>
      </c>
      <c r="B59" s="337" t="s">
        <v>186</v>
      </c>
      <c r="C59" s="337" t="s">
        <v>187</v>
      </c>
      <c r="D59" s="337" t="s">
        <v>179</v>
      </c>
      <c r="E59" s="337" t="s">
        <v>330</v>
      </c>
      <c r="F59" s="337" t="s">
        <v>257</v>
      </c>
      <c r="G59" s="337" t="s">
        <v>274</v>
      </c>
      <c r="H59" s="338">
        <v>230082.16</v>
      </c>
      <c r="I59" s="338">
        <v>195423.96</v>
      </c>
      <c r="J59" s="338">
        <v>202709.17169349699</v>
      </c>
      <c r="K59" s="338">
        <v>230082.16</v>
      </c>
      <c r="L59" s="339">
        <v>0.06</v>
      </c>
      <c r="M59" s="340" t="s">
        <v>180</v>
      </c>
      <c r="N59" s="339">
        <v>1.0567561352653845E-2</v>
      </c>
      <c r="O59" s="339">
        <v>6.3481083009917741E-2</v>
      </c>
    </row>
    <row r="60" spans="1:15">
      <c r="A60" s="337" t="s">
        <v>176</v>
      </c>
      <c r="B60" s="337" t="s">
        <v>194</v>
      </c>
      <c r="C60" s="337" t="s">
        <v>187</v>
      </c>
      <c r="D60" s="337" t="s">
        <v>179</v>
      </c>
      <c r="E60" s="337" t="s">
        <v>254</v>
      </c>
      <c r="F60" s="337" t="s">
        <v>288</v>
      </c>
      <c r="G60" s="337" t="s">
        <v>274</v>
      </c>
      <c r="H60" s="338">
        <v>111593.2</v>
      </c>
      <c r="I60" s="338">
        <v>101064.63</v>
      </c>
      <c r="J60" s="338">
        <v>104036.107436251</v>
      </c>
      <c r="K60" s="338">
        <v>111593.2</v>
      </c>
      <c r="L60" s="339">
        <v>6.5000000000000002E-2</v>
      </c>
      <c r="M60" s="340" t="s">
        <v>180</v>
      </c>
      <c r="N60" s="339">
        <v>5.4235727916949446E-3</v>
      </c>
      <c r="O60" s="339">
        <v>3.5317754347576683E-2</v>
      </c>
    </row>
    <row r="61" spans="1:15">
      <c r="A61" s="337" t="s">
        <v>176</v>
      </c>
      <c r="B61" s="337" t="s">
        <v>226</v>
      </c>
      <c r="C61" s="337" t="s">
        <v>187</v>
      </c>
      <c r="D61" s="337" t="s">
        <v>179</v>
      </c>
      <c r="E61" s="337" t="s">
        <v>254</v>
      </c>
      <c r="F61" s="337" t="s">
        <v>331</v>
      </c>
      <c r="G61" s="337" t="s">
        <v>274</v>
      </c>
      <c r="H61" s="338">
        <v>118131.48</v>
      </c>
      <c r="I61" s="338">
        <v>98748.6</v>
      </c>
      <c r="J61" s="338">
        <v>102305.905454778</v>
      </c>
      <c r="K61" s="338">
        <v>118131.48</v>
      </c>
      <c r="L61" s="339">
        <v>0.06</v>
      </c>
      <c r="M61" s="340" t="s">
        <v>180</v>
      </c>
      <c r="N61" s="339">
        <v>5.3333745266685093E-3</v>
      </c>
      <c r="O61" s="339">
        <v>6.3069525673858984E-2</v>
      </c>
    </row>
    <row r="62" spans="1:15">
      <c r="A62" s="337" t="s">
        <v>176</v>
      </c>
      <c r="B62" s="337" t="s">
        <v>200</v>
      </c>
      <c r="C62" s="337" t="s">
        <v>178</v>
      </c>
      <c r="D62" s="337" t="s">
        <v>179</v>
      </c>
      <c r="E62" s="337" t="s">
        <v>255</v>
      </c>
      <c r="F62" s="337" t="s">
        <v>332</v>
      </c>
      <c r="G62" s="337" t="s">
        <v>274</v>
      </c>
      <c r="H62" s="338">
        <v>111076</v>
      </c>
      <c r="I62" s="338">
        <v>97462.73</v>
      </c>
      <c r="J62" s="338">
        <v>100768.964146251</v>
      </c>
      <c r="K62" s="338">
        <v>111076</v>
      </c>
      <c r="L62" s="339">
        <v>5.5E-2</v>
      </c>
      <c r="M62" s="340" t="s">
        <v>180</v>
      </c>
      <c r="N62" s="339">
        <v>5.2532512572693079E-3</v>
      </c>
      <c r="O62" s="339">
        <v>1.3126508045418803E-2</v>
      </c>
    </row>
    <row r="63" spans="1:15">
      <c r="A63" s="337" t="s">
        <v>176</v>
      </c>
      <c r="B63" s="337" t="s">
        <v>186</v>
      </c>
      <c r="C63" s="337" t="s">
        <v>187</v>
      </c>
      <c r="D63" s="337" t="s">
        <v>179</v>
      </c>
      <c r="E63" s="337" t="s">
        <v>333</v>
      </c>
      <c r="F63" s="337" t="s">
        <v>257</v>
      </c>
      <c r="G63" s="337" t="s">
        <v>274</v>
      </c>
      <c r="H63" s="338">
        <v>287971</v>
      </c>
      <c r="I63" s="338">
        <v>248851.06</v>
      </c>
      <c r="J63" s="338">
        <v>256723.301499783</v>
      </c>
      <c r="K63" s="338">
        <v>287971</v>
      </c>
      <c r="L63" s="339">
        <v>6.25E-2</v>
      </c>
      <c r="M63" s="340" t="s">
        <v>180</v>
      </c>
      <c r="N63" s="339">
        <v>1.3383406466466461E-2</v>
      </c>
      <c r="O63" s="339">
        <v>6.3481083009917741E-2</v>
      </c>
    </row>
    <row r="64" spans="1:15" ht="15.75" customHeight="1">
      <c r="A64" s="337" t="s">
        <v>176</v>
      </c>
      <c r="B64" s="337" t="s">
        <v>177</v>
      </c>
      <c r="C64" s="337" t="s">
        <v>178</v>
      </c>
      <c r="D64" s="337" t="s">
        <v>179</v>
      </c>
      <c r="E64" s="337" t="s">
        <v>256</v>
      </c>
      <c r="F64" s="337" t="s">
        <v>334</v>
      </c>
      <c r="G64" s="337" t="s">
        <v>274</v>
      </c>
      <c r="H64" s="338">
        <v>22593</v>
      </c>
      <c r="I64" s="338">
        <v>21207.390831388668</v>
      </c>
      <c r="J64" s="338">
        <v>21721.654143345098</v>
      </c>
      <c r="K64" s="338">
        <v>22593</v>
      </c>
      <c r="L64" s="339">
        <v>4.3499999999999997E-2</v>
      </c>
      <c r="M64" s="340" t="s">
        <v>180</v>
      </c>
      <c r="N64" s="339">
        <v>1.1323854314199777E-3</v>
      </c>
      <c r="O64" s="339">
        <v>6.3307874946393949E-2</v>
      </c>
    </row>
    <row r="65" spans="1:15">
      <c r="A65" s="337" t="s">
        <v>176</v>
      </c>
      <c r="B65" s="337" t="s">
        <v>226</v>
      </c>
      <c r="C65" s="337" t="s">
        <v>187</v>
      </c>
      <c r="D65" s="337" t="s">
        <v>179</v>
      </c>
      <c r="E65" s="337" t="s">
        <v>335</v>
      </c>
      <c r="F65" s="337" t="s">
        <v>336</v>
      </c>
      <c r="G65" s="337" t="s">
        <v>274</v>
      </c>
      <c r="H65" s="338">
        <v>74499.179999999993</v>
      </c>
      <c r="I65" s="338">
        <v>68927.39</v>
      </c>
      <c r="J65" s="338">
        <v>70477.873777078203</v>
      </c>
      <c r="K65" s="338">
        <v>74499.179999999993</v>
      </c>
      <c r="L65" s="339">
        <v>4.2500000000000003E-2</v>
      </c>
      <c r="M65" s="340" t="s">
        <v>180</v>
      </c>
      <c r="N65" s="339">
        <v>3.674127070431714E-3</v>
      </c>
      <c r="O65" s="339">
        <v>6.3069525673858984E-2</v>
      </c>
    </row>
    <row r="66" spans="1:15">
      <c r="A66" s="337" t="s">
        <v>176</v>
      </c>
      <c r="B66" s="337" t="s">
        <v>258</v>
      </c>
      <c r="C66" s="337" t="s">
        <v>178</v>
      </c>
      <c r="D66" s="337" t="s">
        <v>179</v>
      </c>
      <c r="E66" s="337" t="s">
        <v>337</v>
      </c>
      <c r="F66" s="337" t="s">
        <v>338</v>
      </c>
      <c r="G66" s="337" t="s">
        <v>274</v>
      </c>
      <c r="H66" s="338">
        <v>610732</v>
      </c>
      <c r="I66" s="338">
        <v>540116.28</v>
      </c>
      <c r="J66" s="338">
        <v>553042.20363647805</v>
      </c>
      <c r="K66" s="338">
        <v>610732</v>
      </c>
      <c r="L66" s="339">
        <v>4.3999999999999997E-2</v>
      </c>
      <c r="M66" s="340" t="s">
        <v>180</v>
      </c>
      <c r="N66" s="339">
        <v>2.8830996489750106E-2</v>
      </c>
      <c r="O66" s="339">
        <v>0.13930845225743155</v>
      </c>
    </row>
    <row r="67" spans="1:15">
      <c r="A67" s="337" t="s">
        <v>176</v>
      </c>
      <c r="B67" s="337" t="s">
        <v>229</v>
      </c>
      <c r="C67" s="337" t="s">
        <v>187</v>
      </c>
      <c r="D67" s="337" t="s">
        <v>179</v>
      </c>
      <c r="E67" s="337" t="s">
        <v>339</v>
      </c>
      <c r="F67" s="337" t="s">
        <v>340</v>
      </c>
      <c r="G67" s="337" t="s">
        <v>274</v>
      </c>
      <c r="H67" s="338">
        <v>387883.56</v>
      </c>
      <c r="I67" s="338">
        <v>297224.93</v>
      </c>
      <c r="J67" s="338">
        <v>306583.47852707899</v>
      </c>
      <c r="K67" s="338">
        <v>387883.56</v>
      </c>
      <c r="L67" s="339">
        <v>6.5000000000000002E-2</v>
      </c>
      <c r="M67" s="340" t="s">
        <v>180</v>
      </c>
      <c r="N67" s="339">
        <v>1.5982699213746902E-2</v>
      </c>
      <c r="O67" s="339">
        <v>8.8257031046772738E-2</v>
      </c>
    </row>
    <row r="68" spans="1:15">
      <c r="A68" s="337" t="s">
        <v>176</v>
      </c>
      <c r="B68" s="337" t="s">
        <v>193</v>
      </c>
      <c r="C68" s="337" t="s">
        <v>178</v>
      </c>
      <c r="D68" s="337" t="s">
        <v>179</v>
      </c>
      <c r="E68" s="337" t="s">
        <v>197</v>
      </c>
      <c r="F68" s="337" t="s">
        <v>268</v>
      </c>
      <c r="G68" s="337" t="s">
        <v>274</v>
      </c>
      <c r="H68" s="338">
        <v>574579.14</v>
      </c>
      <c r="I68" s="338">
        <v>490046.67</v>
      </c>
      <c r="J68" s="338">
        <v>500523.50378198398</v>
      </c>
      <c r="K68" s="338">
        <v>574579.14</v>
      </c>
      <c r="L68" s="339">
        <v>4.2500000000000003E-2</v>
      </c>
      <c r="M68" s="340" t="s">
        <v>180</v>
      </c>
      <c r="N68" s="339">
        <v>2.609311059027463E-2</v>
      </c>
      <c r="O68" s="339">
        <v>3.6741897376899715E-2</v>
      </c>
    </row>
    <row r="69" spans="1:15">
      <c r="A69" s="337" t="s">
        <v>176</v>
      </c>
      <c r="B69" s="337" t="s">
        <v>183</v>
      </c>
      <c r="C69" s="337" t="s">
        <v>187</v>
      </c>
      <c r="D69" s="337" t="s">
        <v>179</v>
      </c>
      <c r="E69" s="337" t="s">
        <v>197</v>
      </c>
      <c r="F69" s="337" t="s">
        <v>341</v>
      </c>
      <c r="G69" s="337" t="s">
        <v>274</v>
      </c>
      <c r="H69" s="338">
        <v>51495.92</v>
      </c>
      <c r="I69" s="338">
        <v>49798.125147015089</v>
      </c>
      <c r="J69" s="338">
        <v>50903.185452985002</v>
      </c>
      <c r="K69" s="338">
        <v>51495.92</v>
      </c>
      <c r="L69" s="339">
        <v>6.5000000000000002E-2</v>
      </c>
      <c r="M69" s="340" t="s">
        <v>180</v>
      </c>
      <c r="N69" s="339">
        <v>2.6536664859609436E-3</v>
      </c>
      <c r="O69" s="339">
        <v>8.1034689919606495E-2</v>
      </c>
    </row>
    <row r="70" spans="1:15">
      <c r="A70" s="337" t="s">
        <v>176</v>
      </c>
      <c r="B70" s="337" t="s">
        <v>194</v>
      </c>
      <c r="C70" s="337" t="s">
        <v>187</v>
      </c>
      <c r="D70" s="337" t="s">
        <v>179</v>
      </c>
      <c r="E70" s="337" t="s">
        <v>197</v>
      </c>
      <c r="F70" s="337" t="s">
        <v>342</v>
      </c>
      <c r="G70" s="337" t="s">
        <v>274</v>
      </c>
      <c r="H70" s="338">
        <v>246849.29</v>
      </c>
      <c r="I70" s="338">
        <v>201145.47</v>
      </c>
      <c r="J70" s="338">
        <v>207513.27901214399</v>
      </c>
      <c r="K70" s="338">
        <v>246849.29</v>
      </c>
      <c r="L70" s="339">
        <v>7.4999999999999997E-2</v>
      </c>
      <c r="M70" s="340" t="s">
        <v>180</v>
      </c>
      <c r="N70" s="339">
        <v>1.0818007340915778E-2</v>
      </c>
      <c r="O70" s="339">
        <v>3.5317754347576683E-2</v>
      </c>
    </row>
    <row r="71" spans="1:15">
      <c r="A71" s="337" t="s">
        <v>176</v>
      </c>
      <c r="B71" s="337" t="s">
        <v>229</v>
      </c>
      <c r="C71" s="337" t="s">
        <v>187</v>
      </c>
      <c r="D71" s="337" t="s">
        <v>179</v>
      </c>
      <c r="E71" s="337" t="s">
        <v>197</v>
      </c>
      <c r="F71" s="337" t="s">
        <v>343</v>
      </c>
      <c r="G71" s="337" t="s">
        <v>274</v>
      </c>
      <c r="H71" s="338">
        <v>232517.8</v>
      </c>
      <c r="I71" s="338">
        <v>197899.01</v>
      </c>
      <c r="J71" s="338">
        <v>203863.85203633801</v>
      </c>
      <c r="K71" s="338">
        <v>232517.8</v>
      </c>
      <c r="L71" s="339">
        <v>6.5000000000000002E-2</v>
      </c>
      <c r="M71" s="340" t="s">
        <v>180</v>
      </c>
      <c r="N71" s="339">
        <v>1.0627756731401313E-2</v>
      </c>
      <c r="O71" s="339">
        <v>8.8257031046772738E-2</v>
      </c>
    </row>
    <row r="72" spans="1:15">
      <c r="A72" s="337" t="s">
        <v>181</v>
      </c>
      <c r="B72" s="337" t="s">
        <v>184</v>
      </c>
      <c r="C72" s="337" t="s">
        <v>178</v>
      </c>
      <c r="D72" s="337" t="s">
        <v>179</v>
      </c>
      <c r="E72" s="337" t="s">
        <v>344</v>
      </c>
      <c r="F72" s="337" t="s">
        <v>345</v>
      </c>
      <c r="G72" s="337" t="s">
        <v>274</v>
      </c>
      <c r="H72" s="338">
        <v>91967.1</v>
      </c>
      <c r="I72" s="338">
        <v>80352.600000000006</v>
      </c>
      <c r="J72" s="338">
        <v>82341.720841282295</v>
      </c>
      <c r="K72" s="338">
        <v>91967.1</v>
      </c>
      <c r="L72" s="339">
        <v>0.06</v>
      </c>
      <c r="M72" s="340" t="s">
        <v>180</v>
      </c>
      <c r="N72" s="339">
        <v>4.2926088622622562E-3</v>
      </c>
      <c r="O72" s="339">
        <v>9.2233179079671629E-2</v>
      </c>
    </row>
    <row r="73" spans="1:15">
      <c r="A73" s="337" t="s">
        <v>181</v>
      </c>
      <c r="B73" s="337" t="s">
        <v>182</v>
      </c>
      <c r="C73" s="337" t="s">
        <v>178</v>
      </c>
      <c r="D73" s="337" t="s">
        <v>179</v>
      </c>
      <c r="E73" s="337" t="s">
        <v>344</v>
      </c>
      <c r="F73" s="337" t="s">
        <v>273</v>
      </c>
      <c r="G73" s="337" t="s">
        <v>274</v>
      </c>
      <c r="H73" s="338">
        <v>42692.6</v>
      </c>
      <c r="I73" s="338">
        <v>40920.99</v>
      </c>
      <c r="J73" s="338">
        <v>41722.676552522702</v>
      </c>
      <c r="K73" s="338">
        <v>42692.6</v>
      </c>
      <c r="L73" s="339">
        <v>6.7500000000000004E-2</v>
      </c>
      <c r="M73" s="340" t="s">
        <v>180</v>
      </c>
      <c r="N73" s="339">
        <v>2.1750715104908109E-3</v>
      </c>
      <c r="O73" s="339">
        <v>4.5815510559126173E-2</v>
      </c>
    </row>
    <row r="74" spans="1:15">
      <c r="A74" s="337" t="s">
        <v>176</v>
      </c>
      <c r="B74" s="337" t="s">
        <v>194</v>
      </c>
      <c r="C74" s="337" t="s">
        <v>187</v>
      </c>
      <c r="D74" s="337" t="s">
        <v>179</v>
      </c>
      <c r="E74" s="337" t="s">
        <v>259</v>
      </c>
      <c r="F74" s="337" t="s">
        <v>346</v>
      </c>
      <c r="G74" s="337" t="s">
        <v>274</v>
      </c>
      <c r="H74" s="338">
        <v>54383.56</v>
      </c>
      <c r="I74" s="338">
        <v>49627.83</v>
      </c>
      <c r="J74" s="338">
        <v>50770.773348921801</v>
      </c>
      <c r="K74" s="338">
        <v>54383.56</v>
      </c>
      <c r="L74" s="339">
        <v>0.05</v>
      </c>
      <c r="M74" s="340" t="s">
        <v>180</v>
      </c>
      <c r="N74" s="339">
        <v>2.6467636259579555E-3</v>
      </c>
      <c r="O74" s="339">
        <v>3.5317754347576683E-2</v>
      </c>
    </row>
    <row r="75" spans="1:15">
      <c r="A75" s="337" t="s">
        <v>189</v>
      </c>
      <c r="B75" s="337" t="s">
        <v>177</v>
      </c>
      <c r="C75" s="337" t="s">
        <v>178</v>
      </c>
      <c r="D75" s="337" t="s">
        <v>179</v>
      </c>
      <c r="E75" s="337" t="s">
        <v>347</v>
      </c>
      <c r="F75" s="337" t="s">
        <v>327</v>
      </c>
      <c r="G75" s="337" t="s">
        <v>274</v>
      </c>
      <c r="H75" s="338">
        <v>113373.81774</v>
      </c>
      <c r="I75" s="338">
        <v>91317.62</v>
      </c>
      <c r="J75" s="338">
        <v>93548.411785798598</v>
      </c>
      <c r="K75" s="338">
        <v>113373.81774</v>
      </c>
      <c r="L75" s="339">
        <v>6.0999999999999999E-2</v>
      </c>
      <c r="M75" s="340" t="s">
        <v>180</v>
      </c>
      <c r="N75" s="339">
        <v>4.8768320285207242E-3</v>
      </c>
      <c r="O75" s="339">
        <v>6.3307874946393949E-2</v>
      </c>
    </row>
    <row r="76" spans="1:15">
      <c r="A76" s="337" t="s">
        <v>176</v>
      </c>
      <c r="B76" s="337" t="s">
        <v>229</v>
      </c>
      <c r="C76" s="337" t="s">
        <v>187</v>
      </c>
      <c r="D76" s="337" t="s">
        <v>179</v>
      </c>
      <c r="E76" s="337" t="s">
        <v>196</v>
      </c>
      <c r="F76" s="337" t="s">
        <v>329</v>
      </c>
      <c r="G76" s="337" t="s">
        <v>274</v>
      </c>
      <c r="H76" s="338">
        <v>58129.45</v>
      </c>
      <c r="I76" s="338">
        <v>49660.79</v>
      </c>
      <c r="J76" s="338">
        <v>51049.2125171429</v>
      </c>
      <c r="K76" s="338">
        <v>58129.45</v>
      </c>
      <c r="L76" s="339">
        <v>6.5000000000000002E-2</v>
      </c>
      <c r="M76" s="340" t="s">
        <v>180</v>
      </c>
      <c r="N76" s="339">
        <v>2.6612791161480459E-3</v>
      </c>
      <c r="O76" s="339">
        <v>8.8257031046772738E-2</v>
      </c>
    </row>
    <row r="77" spans="1:15">
      <c r="A77" s="337" t="s">
        <v>181</v>
      </c>
      <c r="B77" s="337" t="s">
        <v>182</v>
      </c>
      <c r="C77" s="337" t="s">
        <v>178</v>
      </c>
      <c r="D77" s="337" t="s">
        <v>179</v>
      </c>
      <c r="E77" s="337" t="s">
        <v>348</v>
      </c>
      <c r="F77" s="337" t="s">
        <v>278</v>
      </c>
      <c r="G77" s="337" t="s">
        <v>274</v>
      </c>
      <c r="H77" s="338">
        <v>55547.999947999997</v>
      </c>
      <c r="I77" s="338">
        <v>51080.97</v>
      </c>
      <c r="J77" s="338">
        <v>52063.9945113719</v>
      </c>
      <c r="K77" s="338">
        <v>55547.999947999997</v>
      </c>
      <c r="L77" s="339">
        <v>6.7000000000000004E-2</v>
      </c>
      <c r="M77" s="340" t="s">
        <v>180</v>
      </c>
      <c r="N77" s="339">
        <v>2.7141813646945406E-3</v>
      </c>
      <c r="O77" s="339">
        <v>4.5815510559126173E-2</v>
      </c>
    </row>
    <row r="78" spans="1:15">
      <c r="A78" s="337" t="s">
        <v>189</v>
      </c>
      <c r="B78" s="337" t="s">
        <v>192</v>
      </c>
      <c r="C78" s="337" t="s">
        <v>178</v>
      </c>
      <c r="D78" s="337" t="s">
        <v>179</v>
      </c>
      <c r="E78" s="337" t="s">
        <v>348</v>
      </c>
      <c r="F78" s="337" t="s">
        <v>318</v>
      </c>
      <c r="G78" s="337" t="s">
        <v>274</v>
      </c>
      <c r="H78" s="338">
        <v>120376.72</v>
      </c>
      <c r="I78" s="338">
        <v>102244.22</v>
      </c>
      <c r="J78" s="338">
        <v>104480.042404515</v>
      </c>
      <c r="K78" s="338">
        <v>120376.72</v>
      </c>
      <c r="L78" s="339">
        <v>6.25E-2</v>
      </c>
      <c r="M78" s="340" t="s">
        <v>180</v>
      </c>
      <c r="N78" s="339">
        <v>5.4467158491823073E-3</v>
      </c>
      <c r="O78" s="339">
        <v>6.9066442221279251E-2</v>
      </c>
    </row>
    <row r="79" spans="1:15">
      <c r="A79" s="337" t="s">
        <v>181</v>
      </c>
      <c r="B79" s="337" t="s">
        <v>229</v>
      </c>
      <c r="C79" s="337" t="s">
        <v>187</v>
      </c>
      <c r="D79" s="337" t="s">
        <v>179</v>
      </c>
      <c r="E79" s="337" t="s">
        <v>267</v>
      </c>
      <c r="F79" s="337" t="s">
        <v>349</v>
      </c>
      <c r="G79" s="337" t="s">
        <v>274</v>
      </c>
      <c r="H79" s="338">
        <v>815155.81784999999</v>
      </c>
      <c r="I79" s="341">
        <v>582947</v>
      </c>
      <c r="J79" s="338">
        <v>583171.86616639502</v>
      </c>
      <c r="K79" s="338">
        <v>815155.81784999999</v>
      </c>
      <c r="L79" s="339">
        <v>6.1249999999999999E-2</v>
      </c>
      <c r="M79" s="340" t="s">
        <v>180</v>
      </c>
      <c r="N79" s="339">
        <v>3.0401705178753482E-2</v>
      </c>
      <c r="O79" s="339">
        <v>8.8257031046772738E-2</v>
      </c>
    </row>
    <row r="80" spans="1:15">
      <c r="A80" s="337" t="s">
        <v>181</v>
      </c>
      <c r="B80" s="337" t="s">
        <v>229</v>
      </c>
      <c r="C80" s="337" t="s">
        <v>187</v>
      </c>
      <c r="D80" s="337" t="s">
        <v>179</v>
      </c>
      <c r="E80" s="337" t="s">
        <v>348</v>
      </c>
      <c r="F80" s="337" t="s">
        <v>349</v>
      </c>
      <c r="G80" s="337" t="s">
        <v>274</v>
      </c>
      <c r="H80" s="338">
        <v>17805.461299999999</v>
      </c>
      <c r="I80" s="338">
        <v>16788.970304409675</v>
      </c>
      <c r="J80" s="338">
        <v>17805.461299999999</v>
      </c>
      <c r="K80" s="338">
        <v>17805.461299999999</v>
      </c>
      <c r="L80" s="339">
        <v>6.1249999999999999E-2</v>
      </c>
      <c r="M80" s="340" t="s">
        <v>180</v>
      </c>
      <c r="N80" s="339">
        <v>9.2822788001205151E-4</v>
      </c>
      <c r="O80" s="339">
        <v>8.8257031046772738E-2</v>
      </c>
    </row>
    <row r="81" spans="1:15">
      <c r="A81" s="337" t="s">
        <v>176</v>
      </c>
      <c r="B81" s="337" t="s">
        <v>186</v>
      </c>
      <c r="C81" s="337" t="s">
        <v>187</v>
      </c>
      <c r="D81" s="337" t="s">
        <v>179</v>
      </c>
      <c r="E81" s="337" t="s">
        <v>350</v>
      </c>
      <c r="F81" s="337" t="s">
        <v>351</v>
      </c>
      <c r="G81" s="337" t="s">
        <v>274</v>
      </c>
      <c r="H81" s="338">
        <v>29130.14</v>
      </c>
      <c r="I81" s="338">
        <v>24803.26</v>
      </c>
      <c r="J81" s="338">
        <v>25443.7618341696</v>
      </c>
      <c r="K81" s="338">
        <v>29130.14</v>
      </c>
      <c r="L81" s="339">
        <v>0.06</v>
      </c>
      <c r="M81" s="340" t="s">
        <v>180</v>
      </c>
      <c r="N81" s="339">
        <v>1.3264250057291578E-3</v>
      </c>
      <c r="O81" s="339">
        <v>6.3481083009917741E-2</v>
      </c>
    </row>
    <row r="82" spans="1:15">
      <c r="A82" s="337" t="s">
        <v>189</v>
      </c>
      <c r="B82" s="337" t="s">
        <v>177</v>
      </c>
      <c r="C82" s="337" t="s">
        <v>178</v>
      </c>
      <c r="D82" s="337" t="s">
        <v>179</v>
      </c>
      <c r="E82" s="337" t="s">
        <v>352</v>
      </c>
      <c r="F82" s="337" t="s">
        <v>327</v>
      </c>
      <c r="G82" s="337" t="s">
        <v>274</v>
      </c>
      <c r="H82" s="338">
        <v>2519.44</v>
      </c>
      <c r="I82" s="338">
        <v>2113.04</v>
      </c>
      <c r="J82" s="338">
        <v>2152.6312975451401</v>
      </c>
      <c r="K82" s="338">
        <v>2519.44</v>
      </c>
      <c r="L82" s="339">
        <v>6.0999999999999999E-2</v>
      </c>
      <c r="M82" s="340" t="s">
        <v>180</v>
      </c>
      <c r="N82" s="339">
        <v>1.1222019761812726E-4</v>
      </c>
      <c r="O82" s="339">
        <v>6.3307874946393949E-2</v>
      </c>
    </row>
    <row r="83" spans="1:15">
      <c r="A83" s="337" t="s">
        <v>189</v>
      </c>
      <c r="B83" s="337" t="s">
        <v>177</v>
      </c>
      <c r="C83" s="337" t="s">
        <v>178</v>
      </c>
      <c r="D83" s="337" t="s">
        <v>179</v>
      </c>
      <c r="E83" s="337" t="s">
        <v>352</v>
      </c>
      <c r="F83" s="337" t="s">
        <v>305</v>
      </c>
      <c r="G83" s="337" t="s">
        <v>274</v>
      </c>
      <c r="H83" s="338">
        <v>18382.999800000001</v>
      </c>
      <c r="I83" s="338">
        <v>15710.88</v>
      </c>
      <c r="J83" s="338">
        <v>16001.7756884148</v>
      </c>
      <c r="K83" s="338">
        <v>18382.999800000001</v>
      </c>
      <c r="L83" s="339">
        <v>0.06</v>
      </c>
      <c r="M83" s="340" t="s">
        <v>180</v>
      </c>
      <c r="N83" s="339">
        <v>8.3419879291111976E-4</v>
      </c>
      <c r="O83" s="339">
        <v>6.3307874946393949E-2</v>
      </c>
    </row>
    <row r="84" spans="1:15">
      <c r="A84" s="337" t="s">
        <v>189</v>
      </c>
      <c r="B84" s="337" t="s">
        <v>177</v>
      </c>
      <c r="C84" s="337" t="s">
        <v>178</v>
      </c>
      <c r="D84" s="337" t="s">
        <v>179</v>
      </c>
      <c r="E84" s="337" t="s">
        <v>352</v>
      </c>
      <c r="F84" s="337" t="s">
        <v>296</v>
      </c>
      <c r="G84" s="337" t="s">
        <v>274</v>
      </c>
      <c r="H84" s="338">
        <v>40574.319555000002</v>
      </c>
      <c r="I84" s="338">
        <v>36108.75</v>
      </c>
      <c r="J84" s="338">
        <v>36744.460009371403</v>
      </c>
      <c r="K84" s="338">
        <v>40574.319555000002</v>
      </c>
      <c r="L84" s="339">
        <v>5.7500000000000002E-2</v>
      </c>
      <c r="M84" s="340" t="s">
        <v>180</v>
      </c>
      <c r="N84" s="339">
        <v>1.9155489229973743E-3</v>
      </c>
      <c r="O84" s="339">
        <v>6.3307874946393949E-2</v>
      </c>
    </row>
    <row r="85" spans="1:15">
      <c r="A85" s="337" t="s">
        <v>176</v>
      </c>
      <c r="B85" s="337" t="s">
        <v>226</v>
      </c>
      <c r="C85" s="337" t="s">
        <v>187</v>
      </c>
      <c r="D85" s="337" t="s">
        <v>179</v>
      </c>
      <c r="E85" s="337" t="s">
        <v>352</v>
      </c>
      <c r="F85" s="337" t="s">
        <v>288</v>
      </c>
      <c r="G85" s="337" t="s">
        <v>274</v>
      </c>
      <c r="H85" s="338">
        <v>27880.48</v>
      </c>
      <c r="I85" s="338">
        <v>25498.47</v>
      </c>
      <c r="J85" s="338">
        <v>26022.4864642018</v>
      </c>
      <c r="K85" s="338">
        <v>27880.48</v>
      </c>
      <c r="L85" s="339">
        <v>6.5000000000000002E-2</v>
      </c>
      <c r="M85" s="340" t="s">
        <v>180</v>
      </c>
      <c r="N85" s="339">
        <v>1.3565948691993924E-3</v>
      </c>
      <c r="O85" s="339">
        <v>6.3069525673858984E-2</v>
      </c>
    </row>
    <row r="86" spans="1:15">
      <c r="A86" s="337" t="s">
        <v>176</v>
      </c>
      <c r="B86" s="337" t="s">
        <v>227</v>
      </c>
      <c r="C86" s="337" t="s">
        <v>178</v>
      </c>
      <c r="D86" s="337" t="s">
        <v>179</v>
      </c>
      <c r="E86" s="337" t="s">
        <v>353</v>
      </c>
      <c r="F86" s="337" t="s">
        <v>354</v>
      </c>
      <c r="G86" s="337" t="s">
        <v>274</v>
      </c>
      <c r="H86" s="338">
        <v>109630.82</v>
      </c>
      <c r="I86" s="338">
        <v>10054798</v>
      </c>
      <c r="J86" s="338">
        <v>102494.23920952401</v>
      </c>
      <c r="K86" s="338">
        <v>109630.82</v>
      </c>
      <c r="L86" s="339">
        <v>4.4999967916489116E-2</v>
      </c>
      <c r="M86" s="340" t="s">
        <v>180</v>
      </c>
      <c r="N86" s="339">
        <v>5.3431926739749541E-3</v>
      </c>
      <c r="O86" s="339">
        <v>2.7838784657858912E-2</v>
      </c>
    </row>
    <row r="87" spans="1:15">
      <c r="A87" s="337" t="s">
        <v>176</v>
      </c>
      <c r="B87" s="337" t="s">
        <v>230</v>
      </c>
      <c r="C87" s="337" t="s">
        <v>178</v>
      </c>
      <c r="D87" s="337" t="s">
        <v>179</v>
      </c>
      <c r="E87" s="337" t="s">
        <v>260</v>
      </c>
      <c r="F87" s="337" t="s">
        <v>355</v>
      </c>
      <c r="G87" s="337" t="s">
        <v>274</v>
      </c>
      <c r="H87" s="338">
        <v>320424</v>
      </c>
      <c r="I87" s="338">
        <v>295232.74</v>
      </c>
      <c r="J87" s="338">
        <v>302840.51557785401</v>
      </c>
      <c r="K87" s="338">
        <v>320424</v>
      </c>
      <c r="L87" s="339">
        <v>6.8000000000000005E-2</v>
      </c>
      <c r="M87" s="340" t="s">
        <v>180</v>
      </c>
      <c r="N87" s="339">
        <v>1.5787572420636362E-2</v>
      </c>
      <c r="O87" s="339">
        <v>3.9507226566895461E-2</v>
      </c>
    </row>
    <row r="88" spans="1:15">
      <c r="A88" s="337" t="s">
        <v>176</v>
      </c>
      <c r="B88" s="337" t="s">
        <v>227</v>
      </c>
      <c r="C88" s="337" t="s">
        <v>178</v>
      </c>
      <c r="D88" s="337" t="s">
        <v>179</v>
      </c>
      <c r="E88" s="337" t="s">
        <v>260</v>
      </c>
      <c r="F88" s="337" t="s">
        <v>354</v>
      </c>
      <c r="G88" s="337" t="s">
        <v>274</v>
      </c>
      <c r="H88" s="338">
        <v>109630.82</v>
      </c>
      <c r="I88" s="338">
        <v>100820.09</v>
      </c>
      <c r="J88" s="338">
        <v>102644.257362487</v>
      </c>
      <c r="K88" s="338">
        <v>109630.82</v>
      </c>
      <c r="L88" s="339">
        <v>4.4499999999999998E-2</v>
      </c>
      <c r="M88" s="340" t="s">
        <v>180</v>
      </c>
      <c r="N88" s="339">
        <v>5.3510133661627017E-3</v>
      </c>
      <c r="O88" s="339">
        <v>2.7838784657858912E-2</v>
      </c>
    </row>
    <row r="89" spans="1:15">
      <c r="A89" s="337" t="s">
        <v>176</v>
      </c>
      <c r="B89" s="337" t="s">
        <v>193</v>
      </c>
      <c r="C89" s="337" t="s">
        <v>178</v>
      </c>
      <c r="D89" s="337" t="s">
        <v>179</v>
      </c>
      <c r="E89" s="337" t="s">
        <v>260</v>
      </c>
      <c r="F89" s="337" t="s">
        <v>356</v>
      </c>
      <c r="G89" s="337" t="s">
        <v>274</v>
      </c>
      <c r="H89" s="338">
        <v>218024.68</v>
      </c>
      <c r="I89" s="338">
        <v>200517.81</v>
      </c>
      <c r="J89" s="338">
        <v>204267.25495332299</v>
      </c>
      <c r="K89" s="338">
        <v>218024.68</v>
      </c>
      <c r="L89" s="339">
        <v>4.4999999999999998E-2</v>
      </c>
      <c r="M89" s="340" t="s">
        <v>180</v>
      </c>
      <c r="N89" s="339">
        <v>1.0648786786625081E-2</v>
      </c>
      <c r="O89" s="339">
        <v>3.6741897376899715E-2</v>
      </c>
    </row>
    <row r="90" spans="1:15">
      <c r="A90" s="337" t="s">
        <v>176</v>
      </c>
      <c r="B90" s="337" t="s">
        <v>183</v>
      </c>
      <c r="C90" s="337" t="s">
        <v>187</v>
      </c>
      <c r="D90" s="337" t="s">
        <v>179</v>
      </c>
      <c r="E90" s="337" t="s">
        <v>260</v>
      </c>
      <c r="F90" s="337" t="s">
        <v>357</v>
      </c>
      <c r="G90" s="337" t="s">
        <v>274</v>
      </c>
      <c r="H90" s="338">
        <v>221246.7</v>
      </c>
      <c r="I90" s="338">
        <v>196648.38</v>
      </c>
      <c r="J90" s="338">
        <v>201015.002215427</v>
      </c>
      <c r="K90" s="338">
        <v>221246.7</v>
      </c>
      <c r="L90" s="339">
        <v>5.5E-2</v>
      </c>
      <c r="M90" s="340" t="s">
        <v>180</v>
      </c>
      <c r="N90" s="339">
        <v>1.0479241521085649E-2</v>
      </c>
      <c r="O90" s="339">
        <v>8.1034689919606495E-2</v>
      </c>
    </row>
    <row r="91" spans="1:15">
      <c r="A91" s="337" t="s">
        <v>176</v>
      </c>
      <c r="B91" s="337" t="s">
        <v>186</v>
      </c>
      <c r="C91" s="337" t="s">
        <v>187</v>
      </c>
      <c r="D91" s="337" t="s">
        <v>179</v>
      </c>
      <c r="E91" s="337" t="s">
        <v>261</v>
      </c>
      <c r="F91" s="337" t="s">
        <v>358</v>
      </c>
      <c r="G91" s="337" t="s">
        <v>274</v>
      </c>
      <c r="H91" s="338">
        <v>86738.01</v>
      </c>
      <c r="I91" s="338">
        <v>74744.990000000005</v>
      </c>
      <c r="J91" s="338">
        <v>76471.115912299894</v>
      </c>
      <c r="K91" s="338">
        <v>86738.01</v>
      </c>
      <c r="L91" s="339">
        <v>6.25E-2</v>
      </c>
      <c r="M91" s="340" t="s">
        <v>180</v>
      </c>
      <c r="N91" s="339">
        <v>3.9865646056263648E-3</v>
      </c>
      <c r="O91" s="339">
        <v>6.3481083009917741E-2</v>
      </c>
    </row>
    <row r="92" spans="1:15">
      <c r="A92" s="337" t="s">
        <v>176</v>
      </c>
      <c r="B92" s="337" t="s">
        <v>195</v>
      </c>
      <c r="C92" s="337" t="s">
        <v>178</v>
      </c>
      <c r="D92" s="337" t="s">
        <v>179</v>
      </c>
      <c r="E92" s="337" t="s">
        <v>261</v>
      </c>
      <c r="F92" s="337" t="s">
        <v>359</v>
      </c>
      <c r="G92" s="337" t="s">
        <v>274</v>
      </c>
      <c r="H92" s="338">
        <v>291500.05</v>
      </c>
      <c r="I92" s="338">
        <v>251519.34</v>
      </c>
      <c r="J92" s="338">
        <v>255563.39358411499</v>
      </c>
      <c r="K92" s="338">
        <v>291500.05</v>
      </c>
      <c r="L92" s="339">
        <v>4.1500000000000002E-2</v>
      </c>
      <c r="M92" s="340" t="s">
        <v>180</v>
      </c>
      <c r="N92" s="339">
        <v>1.3322938565779737E-2</v>
      </c>
      <c r="O92" s="339">
        <v>2.4854135334908281E-2</v>
      </c>
    </row>
    <row r="93" spans="1:15">
      <c r="A93" s="337" t="s">
        <v>176</v>
      </c>
      <c r="B93" s="337" t="s">
        <v>227</v>
      </c>
      <c r="C93" s="337" t="s">
        <v>178</v>
      </c>
      <c r="D93" s="337" t="s">
        <v>179</v>
      </c>
      <c r="E93" s="337" t="s">
        <v>360</v>
      </c>
      <c r="F93" s="337" t="s">
        <v>361</v>
      </c>
      <c r="G93" s="337" t="s">
        <v>274</v>
      </c>
      <c r="H93" s="338">
        <v>207978.04</v>
      </c>
      <c r="I93" s="338">
        <v>198688.77</v>
      </c>
      <c r="J93" s="338">
        <v>202385.63745298199</v>
      </c>
      <c r="K93" s="338">
        <v>207978.04</v>
      </c>
      <c r="L93" s="339">
        <v>5.1999999999999998E-2</v>
      </c>
      <c r="M93" s="340" t="s">
        <v>180</v>
      </c>
      <c r="N93" s="339">
        <v>1.0550694982436042E-2</v>
      </c>
      <c r="O93" s="339">
        <v>2.7838784657858912E-2</v>
      </c>
    </row>
    <row r="94" spans="1:15">
      <c r="A94" s="337" t="s">
        <v>176</v>
      </c>
      <c r="B94" s="337" t="s">
        <v>192</v>
      </c>
      <c r="C94" s="337" t="s">
        <v>178</v>
      </c>
      <c r="D94" s="337" t="s">
        <v>179</v>
      </c>
      <c r="E94" s="337" t="s">
        <v>360</v>
      </c>
      <c r="F94" s="337" t="s">
        <v>232</v>
      </c>
      <c r="G94" s="337" t="s">
        <v>274</v>
      </c>
      <c r="H94" s="338">
        <v>103958.88</v>
      </c>
      <c r="I94" s="338">
        <v>98687.22</v>
      </c>
      <c r="J94" s="338">
        <v>100561.534065662</v>
      </c>
      <c r="K94" s="338">
        <v>103958.88</v>
      </c>
      <c r="L94" s="339">
        <v>0.05</v>
      </c>
      <c r="M94" s="340" t="s">
        <v>180</v>
      </c>
      <c r="N94" s="339">
        <v>5.2424375871985493E-3</v>
      </c>
      <c r="O94" s="339">
        <v>6.9066442221279251E-2</v>
      </c>
    </row>
    <row r="95" spans="1:15">
      <c r="A95" s="337" t="s">
        <v>176</v>
      </c>
      <c r="B95" s="337" t="s">
        <v>200</v>
      </c>
      <c r="C95" s="337" t="s">
        <v>178</v>
      </c>
      <c r="D95" s="337" t="s">
        <v>179</v>
      </c>
      <c r="E95" s="337" t="s">
        <v>360</v>
      </c>
      <c r="F95" s="337" t="s">
        <v>362</v>
      </c>
      <c r="G95" s="337" t="s">
        <v>274</v>
      </c>
      <c r="H95" s="338">
        <v>156480</v>
      </c>
      <c r="I95" s="338">
        <v>148691.57</v>
      </c>
      <c r="J95" s="338">
        <v>151026.458119894</v>
      </c>
      <c r="K95" s="338">
        <v>156480</v>
      </c>
      <c r="L95" s="339">
        <v>4.2500000000000003E-2</v>
      </c>
      <c r="M95" s="340" t="s">
        <v>180</v>
      </c>
      <c r="N95" s="339">
        <v>7.8732567881494939E-3</v>
      </c>
      <c r="O95" s="339">
        <v>1.3126508045418803E-2</v>
      </c>
    </row>
    <row r="96" spans="1:15">
      <c r="A96" s="337" t="s">
        <v>181</v>
      </c>
      <c r="B96" s="337" t="s">
        <v>229</v>
      </c>
      <c r="C96" s="337" t="s">
        <v>187</v>
      </c>
      <c r="D96" s="337" t="s">
        <v>179</v>
      </c>
      <c r="E96" s="337" t="s">
        <v>262</v>
      </c>
      <c r="F96" s="337" t="s">
        <v>363</v>
      </c>
      <c r="G96" s="337" t="s">
        <v>274</v>
      </c>
      <c r="H96" s="338">
        <v>77352.3</v>
      </c>
      <c r="I96" s="338">
        <v>60419.519999999997</v>
      </c>
      <c r="J96" s="338">
        <v>61754.9300261932</v>
      </c>
      <c r="K96" s="338">
        <v>77352.3</v>
      </c>
      <c r="L96" s="339">
        <v>5.8000000000000003E-2</v>
      </c>
      <c r="M96" s="340" t="s">
        <v>180</v>
      </c>
      <c r="N96" s="339">
        <v>3.219385716140132E-3</v>
      </c>
      <c r="O96" s="339">
        <v>8.8257031046772738E-2</v>
      </c>
    </row>
    <row r="97" spans="1:15">
      <c r="A97" s="337" t="s">
        <v>181</v>
      </c>
      <c r="B97" s="337" t="s">
        <v>229</v>
      </c>
      <c r="C97" s="337" t="s">
        <v>187</v>
      </c>
      <c r="D97" s="337" t="s">
        <v>179</v>
      </c>
      <c r="E97" s="337" t="s">
        <v>202</v>
      </c>
      <c r="F97" s="337" t="s">
        <v>349</v>
      </c>
      <c r="G97" s="337" t="s">
        <v>274</v>
      </c>
      <c r="H97" s="338">
        <v>37751.634386999998</v>
      </c>
      <c r="I97" s="338">
        <v>26204.799999999999</v>
      </c>
      <c r="J97" s="338">
        <v>27833.9</v>
      </c>
      <c r="K97" s="338">
        <v>37751.634386999998</v>
      </c>
      <c r="L97" s="339">
        <v>6.1249999999999999E-2</v>
      </c>
      <c r="M97" s="340" t="s">
        <v>180</v>
      </c>
      <c r="N97" s="339">
        <v>1.4510268256553085E-3</v>
      </c>
      <c r="O97" s="339">
        <v>8.8257031046772738E-2</v>
      </c>
    </row>
    <row r="98" spans="1:15">
      <c r="A98" s="337" t="s">
        <v>176</v>
      </c>
      <c r="B98" s="337" t="s">
        <v>192</v>
      </c>
      <c r="C98" s="337" t="s">
        <v>178</v>
      </c>
      <c r="D98" s="337" t="s">
        <v>179</v>
      </c>
      <c r="E98" s="337" t="s">
        <v>262</v>
      </c>
      <c r="F98" s="337" t="s">
        <v>252</v>
      </c>
      <c r="G98" s="337" t="s">
        <v>274</v>
      </c>
      <c r="H98" s="338">
        <v>145688.99</v>
      </c>
      <c r="I98" s="338">
        <v>139248.43</v>
      </c>
      <c r="J98" s="338">
        <v>141482.67670941801</v>
      </c>
      <c r="K98" s="338">
        <v>145688.99</v>
      </c>
      <c r="L98" s="339">
        <v>5.1499999999999997E-2</v>
      </c>
      <c r="M98" s="340" t="s">
        <v>180</v>
      </c>
      <c r="N98" s="339">
        <v>7.3757238213431487E-3</v>
      </c>
      <c r="O98" s="339">
        <v>6.9066442221279251E-2</v>
      </c>
    </row>
    <row r="99" spans="1:15">
      <c r="A99" s="337" t="s">
        <v>176</v>
      </c>
      <c r="B99" s="337" t="s">
        <v>188</v>
      </c>
      <c r="C99" s="337" t="s">
        <v>178</v>
      </c>
      <c r="D99" s="337" t="s">
        <v>179</v>
      </c>
      <c r="E99" s="337" t="s">
        <v>262</v>
      </c>
      <c r="F99" s="337" t="s">
        <v>364</v>
      </c>
      <c r="G99" s="337" t="s">
        <v>274</v>
      </c>
      <c r="H99" s="338">
        <v>312883.68</v>
      </c>
      <c r="I99" s="338">
        <v>298925.87</v>
      </c>
      <c r="J99" s="338">
        <v>303612.03643447103</v>
      </c>
      <c r="K99" s="338">
        <v>312883.68</v>
      </c>
      <c r="L99" s="339">
        <v>5.5E-2</v>
      </c>
      <c r="M99" s="340" t="s">
        <v>180</v>
      </c>
      <c r="N99" s="339">
        <v>1.5827793067383814E-2</v>
      </c>
      <c r="O99" s="339">
        <v>3.4170511056315786E-2</v>
      </c>
    </row>
    <row r="100" spans="1:15">
      <c r="A100" s="337" t="s">
        <v>176</v>
      </c>
      <c r="B100" s="337" t="s">
        <v>188</v>
      </c>
      <c r="C100" s="337" t="s">
        <v>178</v>
      </c>
      <c r="D100" s="337" t="s">
        <v>179</v>
      </c>
      <c r="E100" s="337" t="s">
        <v>262</v>
      </c>
      <c r="F100" s="337" t="s">
        <v>365</v>
      </c>
      <c r="G100" s="337" t="s">
        <v>274</v>
      </c>
      <c r="H100" s="338">
        <v>109135.66</v>
      </c>
      <c r="I100" s="338">
        <v>98083.520000000004</v>
      </c>
      <c r="J100" s="338">
        <v>99851.290086175897</v>
      </c>
      <c r="K100" s="338">
        <v>109135.66</v>
      </c>
      <c r="L100" s="339">
        <v>4.4999999999999998E-2</v>
      </c>
      <c r="M100" s="340" t="s">
        <v>180</v>
      </c>
      <c r="N100" s="339">
        <v>5.2054114044862987E-3</v>
      </c>
      <c r="O100" s="339">
        <v>3.4170511056315786E-2</v>
      </c>
    </row>
    <row r="101" spans="1:15">
      <c r="A101" s="337" t="s">
        <v>189</v>
      </c>
      <c r="B101" s="337" t="s">
        <v>177</v>
      </c>
      <c r="C101" s="337" t="s">
        <v>178</v>
      </c>
      <c r="D101" s="337" t="s">
        <v>179</v>
      </c>
      <c r="E101" s="337" t="s">
        <v>263</v>
      </c>
      <c r="F101" s="337" t="s">
        <v>327</v>
      </c>
      <c r="G101" s="337" t="s">
        <v>274</v>
      </c>
      <c r="H101" s="338">
        <v>75582.53916</v>
      </c>
      <c r="I101" s="338">
        <v>62747.59</v>
      </c>
      <c r="J101" s="338">
        <v>63638.053813800303</v>
      </c>
      <c r="K101" s="338">
        <v>75582.53916</v>
      </c>
      <c r="L101" s="339">
        <v>6.0999999999999999E-2</v>
      </c>
      <c r="M101" s="340" t="s">
        <v>180</v>
      </c>
      <c r="N101" s="339">
        <v>3.317556045553097E-3</v>
      </c>
      <c r="O101" s="339">
        <v>6.3307874946393949E-2</v>
      </c>
    </row>
    <row r="102" spans="1:15">
      <c r="A102" s="337" t="s">
        <v>189</v>
      </c>
      <c r="B102" s="337" t="s">
        <v>177</v>
      </c>
      <c r="C102" s="337" t="s">
        <v>178</v>
      </c>
      <c r="D102" s="337" t="s">
        <v>179</v>
      </c>
      <c r="E102" s="337" t="s">
        <v>366</v>
      </c>
      <c r="F102" s="337" t="s">
        <v>305</v>
      </c>
      <c r="G102" s="337" t="s">
        <v>274</v>
      </c>
      <c r="H102" s="338">
        <v>379915.64695000002</v>
      </c>
      <c r="I102" s="338">
        <v>323226.52</v>
      </c>
      <c r="J102" s="338">
        <v>327462.93508207501</v>
      </c>
      <c r="K102" s="338">
        <v>379915.64695000002</v>
      </c>
      <c r="L102" s="339">
        <v>0.06</v>
      </c>
      <c r="M102" s="340" t="s">
        <v>180</v>
      </c>
      <c r="N102" s="339">
        <v>1.7071179504557884E-2</v>
      </c>
      <c r="O102" s="339">
        <v>6.3307874946393949E-2</v>
      </c>
    </row>
    <row r="103" spans="1:15">
      <c r="A103" s="337" t="s">
        <v>189</v>
      </c>
      <c r="B103" s="337" t="s">
        <v>184</v>
      </c>
      <c r="C103" s="337" t="s">
        <v>178</v>
      </c>
      <c r="D103" s="337" t="s">
        <v>179</v>
      </c>
      <c r="E103" s="337" t="s">
        <v>366</v>
      </c>
      <c r="F103" s="337" t="s">
        <v>292</v>
      </c>
      <c r="G103" s="337" t="s">
        <v>274</v>
      </c>
      <c r="H103" s="338">
        <v>111780.1</v>
      </c>
      <c r="I103" s="338">
        <v>101721.11</v>
      </c>
      <c r="J103" s="338">
        <v>102973.948184115</v>
      </c>
      <c r="K103" s="338">
        <v>111780.1</v>
      </c>
      <c r="L103" s="339">
        <v>5.2499999999999998E-2</v>
      </c>
      <c r="M103" s="340" t="s">
        <v>180</v>
      </c>
      <c r="N103" s="339">
        <v>5.3682006890443165E-3</v>
      </c>
      <c r="O103" s="339">
        <v>9.2233179079671629E-2</v>
      </c>
    </row>
    <row r="104" spans="1:15">
      <c r="A104" s="337" t="s">
        <v>181</v>
      </c>
      <c r="B104" s="337" t="s">
        <v>192</v>
      </c>
      <c r="C104" s="337" t="s">
        <v>178</v>
      </c>
      <c r="D104" s="337" t="s">
        <v>179</v>
      </c>
      <c r="E104" s="337" t="s">
        <v>264</v>
      </c>
      <c r="F104" s="337" t="s">
        <v>367</v>
      </c>
      <c r="G104" s="337" t="s">
        <v>274</v>
      </c>
      <c r="H104" s="338">
        <v>42303.459924000003</v>
      </c>
      <c r="I104" s="338">
        <v>37912.93</v>
      </c>
      <c r="J104" s="338">
        <v>38386.305038987099</v>
      </c>
      <c r="K104" s="338">
        <v>42303.459924000003</v>
      </c>
      <c r="L104" s="339">
        <v>7.0000000000000007E-2</v>
      </c>
      <c r="M104" s="340" t="s">
        <v>180</v>
      </c>
      <c r="N104" s="339">
        <v>2.0011409953099575E-3</v>
      </c>
      <c r="O104" s="339">
        <v>6.9066442221279251E-2</v>
      </c>
    </row>
    <row r="105" spans="1:15">
      <c r="A105" s="337" t="s">
        <v>176</v>
      </c>
      <c r="B105" s="337" t="s">
        <v>192</v>
      </c>
      <c r="C105" s="337" t="s">
        <v>178</v>
      </c>
      <c r="D105" s="337" t="s">
        <v>179</v>
      </c>
      <c r="E105" s="337" t="s">
        <v>264</v>
      </c>
      <c r="F105" s="337" t="s">
        <v>284</v>
      </c>
      <c r="G105" s="337" t="s">
        <v>274</v>
      </c>
      <c r="H105" s="338">
        <v>242246.58</v>
      </c>
      <c r="I105" s="338">
        <v>198347.05</v>
      </c>
      <c r="J105" s="338">
        <v>201314.454823259</v>
      </c>
      <c r="K105" s="338">
        <v>242246.58</v>
      </c>
      <c r="L105" s="339">
        <v>0.06</v>
      </c>
      <c r="M105" s="340" t="s">
        <v>180</v>
      </c>
      <c r="N105" s="339">
        <v>1.0494852476322848E-2</v>
      </c>
      <c r="O105" s="339">
        <v>6.9066442221279251E-2</v>
      </c>
    </row>
    <row r="106" spans="1:15">
      <c r="A106" s="337" t="s">
        <v>176</v>
      </c>
      <c r="B106" s="337" t="s">
        <v>226</v>
      </c>
      <c r="C106" s="337" t="s">
        <v>187</v>
      </c>
      <c r="D106" s="337" t="s">
        <v>179</v>
      </c>
      <c r="E106" s="337" t="s">
        <v>264</v>
      </c>
      <c r="F106" s="337" t="s">
        <v>301</v>
      </c>
      <c r="G106" s="337" t="s">
        <v>274</v>
      </c>
      <c r="H106" s="338">
        <v>177123.3</v>
      </c>
      <c r="I106" s="338">
        <v>155282.95000000001</v>
      </c>
      <c r="J106" s="338">
        <v>157108.66794886399</v>
      </c>
      <c r="K106" s="338">
        <v>177123.3</v>
      </c>
      <c r="L106" s="339">
        <v>0.06</v>
      </c>
      <c r="M106" s="340" t="s">
        <v>180</v>
      </c>
      <c r="N106" s="339">
        <v>8.190332355033754E-3</v>
      </c>
      <c r="O106" s="339">
        <v>6.3069525673858984E-2</v>
      </c>
    </row>
    <row r="107" spans="1:15">
      <c r="A107" s="337" t="s">
        <v>176</v>
      </c>
      <c r="B107" s="337" t="s">
        <v>230</v>
      </c>
      <c r="C107" s="337" t="s">
        <v>178</v>
      </c>
      <c r="D107" s="337" t="s">
        <v>179</v>
      </c>
      <c r="E107" s="337" t="s">
        <v>368</v>
      </c>
      <c r="F107" s="337" t="s">
        <v>369</v>
      </c>
      <c r="G107" s="337" t="s">
        <v>274</v>
      </c>
      <c r="H107" s="338">
        <v>44012</v>
      </c>
      <c r="I107" s="338">
        <v>41988.56</v>
      </c>
      <c r="J107" s="338">
        <v>42369.270992855098</v>
      </c>
      <c r="K107" s="338">
        <v>44012</v>
      </c>
      <c r="L107" s="339">
        <v>0.05</v>
      </c>
      <c r="M107" s="340" t="s">
        <v>180</v>
      </c>
      <c r="N107" s="339">
        <v>2.2087795384079152E-3</v>
      </c>
      <c r="O107" s="339">
        <v>3.9507226566895461E-2</v>
      </c>
    </row>
    <row r="108" spans="1:15">
      <c r="A108" s="337" t="s">
        <v>176</v>
      </c>
      <c r="B108" s="337" t="s">
        <v>230</v>
      </c>
      <c r="C108" s="337" t="s">
        <v>178</v>
      </c>
      <c r="D108" s="337" t="s">
        <v>179</v>
      </c>
      <c r="E108" s="337" t="s">
        <v>368</v>
      </c>
      <c r="F108" s="337" t="s">
        <v>370</v>
      </c>
      <c r="G108" s="337" t="s">
        <v>274</v>
      </c>
      <c r="H108" s="338">
        <v>35065</v>
      </c>
      <c r="I108" s="338">
        <v>32666.51</v>
      </c>
      <c r="J108" s="338">
        <v>32962.697473027001</v>
      </c>
      <c r="K108" s="338">
        <v>35065</v>
      </c>
      <c r="L108" s="339">
        <v>5.2499999999999998E-2</v>
      </c>
      <c r="M108" s="340" t="s">
        <v>180</v>
      </c>
      <c r="N108" s="339">
        <v>1.718399443819322E-3</v>
      </c>
      <c r="O108" s="339">
        <v>3.9507226566895461E-2</v>
      </c>
    </row>
    <row r="109" spans="1:15">
      <c r="A109" s="337" t="s">
        <v>176</v>
      </c>
      <c r="B109" s="337" t="s">
        <v>186</v>
      </c>
      <c r="C109" s="337" t="s">
        <v>187</v>
      </c>
      <c r="D109" s="337" t="s">
        <v>179</v>
      </c>
      <c r="E109" s="337" t="s">
        <v>371</v>
      </c>
      <c r="F109" s="337" t="s">
        <v>307</v>
      </c>
      <c r="G109" s="337" t="s">
        <v>274</v>
      </c>
      <c r="H109" s="338">
        <v>330041.09999999998</v>
      </c>
      <c r="I109" s="338">
        <v>300565.28000000003</v>
      </c>
      <c r="J109" s="338">
        <v>303851.92627750599</v>
      </c>
      <c r="K109" s="338">
        <v>330041.09999999998</v>
      </c>
      <c r="L109" s="339">
        <v>0.05</v>
      </c>
      <c r="M109" s="340" t="s">
        <v>180</v>
      </c>
      <c r="N109" s="339">
        <v>1.5840298918071139E-2</v>
      </c>
      <c r="O109" s="339">
        <v>6.3481083009917741E-2</v>
      </c>
    </row>
    <row r="110" spans="1:15">
      <c r="A110" s="337" t="s">
        <v>176</v>
      </c>
      <c r="B110" s="337" t="s">
        <v>227</v>
      </c>
      <c r="C110" s="337" t="s">
        <v>178</v>
      </c>
      <c r="D110" s="337" t="s">
        <v>179</v>
      </c>
      <c r="E110" s="337" t="s">
        <v>372</v>
      </c>
      <c r="F110" s="337" t="s">
        <v>373</v>
      </c>
      <c r="G110" s="337" t="s">
        <v>274</v>
      </c>
      <c r="H110" s="338">
        <v>132910.96</v>
      </c>
      <c r="I110" s="338">
        <v>125347.69</v>
      </c>
      <c r="J110" s="338">
        <v>126485.254766588</v>
      </c>
      <c r="K110" s="338">
        <v>132910.96</v>
      </c>
      <c r="L110" s="339">
        <v>0.05</v>
      </c>
      <c r="M110" s="340" t="s">
        <v>180</v>
      </c>
      <c r="N110" s="339">
        <v>6.5938836352852151E-3</v>
      </c>
      <c r="O110" s="339">
        <v>2.7838784657858912E-2</v>
      </c>
    </row>
    <row r="111" spans="1:15">
      <c r="A111" s="337" t="s">
        <v>176</v>
      </c>
      <c r="B111" s="337" t="s">
        <v>230</v>
      </c>
      <c r="C111" s="337" t="s">
        <v>178</v>
      </c>
      <c r="D111" s="337" t="s">
        <v>179</v>
      </c>
      <c r="E111" s="337" t="s">
        <v>372</v>
      </c>
      <c r="F111" s="337" t="s">
        <v>374</v>
      </c>
      <c r="G111" s="337" t="s">
        <v>274</v>
      </c>
      <c r="H111" s="338">
        <v>132815</v>
      </c>
      <c r="I111" s="338">
        <v>125711.12</v>
      </c>
      <c r="J111" s="338">
        <v>126784.89804933401</v>
      </c>
      <c r="K111" s="338">
        <v>132815</v>
      </c>
      <c r="L111" s="339">
        <v>0.05</v>
      </c>
      <c r="M111" s="340" t="s">
        <v>180</v>
      </c>
      <c r="N111" s="339">
        <v>6.6095045307181903E-3</v>
      </c>
      <c r="O111" s="339">
        <v>3.9507226566895461E-2</v>
      </c>
    </row>
    <row r="112" spans="1:15">
      <c r="A112" s="337" t="s">
        <v>176</v>
      </c>
      <c r="B112" s="337" t="s">
        <v>188</v>
      </c>
      <c r="C112" s="337" t="s">
        <v>178</v>
      </c>
      <c r="D112" s="337" t="s">
        <v>179</v>
      </c>
      <c r="E112" s="337" t="s">
        <v>372</v>
      </c>
      <c r="F112" s="337" t="s">
        <v>228</v>
      </c>
      <c r="G112" s="337" t="s">
        <v>274</v>
      </c>
      <c r="H112" s="338">
        <v>267863.05</v>
      </c>
      <c r="I112" s="338">
        <v>249894.68</v>
      </c>
      <c r="J112" s="338">
        <v>252002.56209988601</v>
      </c>
      <c r="K112" s="338">
        <v>267863.05</v>
      </c>
      <c r="L112" s="339">
        <v>0.04</v>
      </c>
      <c r="M112" s="340" t="s">
        <v>180</v>
      </c>
      <c r="N112" s="339">
        <v>1.313730658444567E-2</v>
      </c>
      <c r="O112" s="339">
        <v>3.4170511056315786E-2</v>
      </c>
    </row>
    <row r="113" spans="1:15">
      <c r="A113" s="337" t="s">
        <v>176</v>
      </c>
      <c r="B113" s="337" t="s">
        <v>195</v>
      </c>
      <c r="C113" s="337" t="s">
        <v>178</v>
      </c>
      <c r="D113" s="337" t="s">
        <v>179</v>
      </c>
      <c r="E113" s="337" t="s">
        <v>372</v>
      </c>
      <c r="F113" s="337" t="s">
        <v>375</v>
      </c>
      <c r="G113" s="337" t="s">
        <v>274</v>
      </c>
      <c r="H113" s="338">
        <v>202243.8</v>
      </c>
      <c r="I113" s="338">
        <v>198745.71</v>
      </c>
      <c r="J113" s="338">
        <v>200086.31594403001</v>
      </c>
      <c r="K113" s="338">
        <v>202243.8</v>
      </c>
      <c r="L113" s="339">
        <v>3.15E-2</v>
      </c>
      <c r="M113" s="340" t="s">
        <v>180</v>
      </c>
      <c r="N113" s="339">
        <v>1.0430827583677853E-2</v>
      </c>
      <c r="O113" s="339">
        <v>2.4854135334908281E-2</v>
      </c>
    </row>
    <row r="114" spans="1:15">
      <c r="A114" s="337" t="s">
        <v>176</v>
      </c>
      <c r="B114" s="337" t="s">
        <v>194</v>
      </c>
      <c r="C114" s="337" t="s">
        <v>187</v>
      </c>
      <c r="D114" s="337" t="s">
        <v>179</v>
      </c>
      <c r="E114" s="337" t="s">
        <v>376</v>
      </c>
      <c r="F114" s="337" t="s">
        <v>377</v>
      </c>
      <c r="G114" s="337" t="s">
        <v>274</v>
      </c>
      <c r="H114" s="338">
        <v>108472.42</v>
      </c>
      <c r="I114" s="338">
        <v>106919.88704256063</v>
      </c>
      <c r="J114" s="338">
        <v>107846.061407015</v>
      </c>
      <c r="K114" s="338">
        <v>108472.42</v>
      </c>
      <c r="L114" s="339">
        <v>5.2499999999999998E-2</v>
      </c>
      <c r="M114" s="340" t="s">
        <v>180</v>
      </c>
      <c r="N114" s="339">
        <v>5.6221919365539302E-3</v>
      </c>
      <c r="O114" s="339">
        <v>3.5317754347576683E-2</v>
      </c>
    </row>
    <row r="115" spans="1:15">
      <c r="A115" s="337" t="s">
        <v>189</v>
      </c>
      <c r="B115" s="337" t="s">
        <v>184</v>
      </c>
      <c r="C115" s="337" t="s">
        <v>178</v>
      </c>
      <c r="D115" s="337" t="s">
        <v>179</v>
      </c>
      <c r="E115" s="337" t="s">
        <v>199</v>
      </c>
      <c r="F115" s="337" t="s">
        <v>292</v>
      </c>
      <c r="G115" s="337" t="s">
        <v>274</v>
      </c>
      <c r="H115" s="338">
        <v>55890.068449999999</v>
      </c>
      <c r="I115" s="338">
        <v>50535.75</v>
      </c>
      <c r="J115" s="338">
        <v>50995.070557283099</v>
      </c>
      <c r="K115" s="338">
        <v>55890.068449999999</v>
      </c>
      <c r="L115" s="339">
        <v>5.2499999999999998E-2</v>
      </c>
      <c r="M115" s="340" t="s">
        <v>180</v>
      </c>
      <c r="N115" s="339">
        <v>2.6584566070440353E-3</v>
      </c>
      <c r="O115" s="339">
        <v>9.2233179079671629E-2</v>
      </c>
    </row>
    <row r="116" spans="1:15">
      <c r="A116" s="337" t="s">
        <v>176</v>
      </c>
      <c r="B116" s="337" t="s">
        <v>183</v>
      </c>
      <c r="C116" s="337" t="s">
        <v>187</v>
      </c>
      <c r="D116" s="337" t="s">
        <v>179</v>
      </c>
      <c r="E116" s="337" t="s">
        <v>378</v>
      </c>
      <c r="F116" s="337" t="s">
        <v>379</v>
      </c>
      <c r="G116" s="337" t="s">
        <v>274</v>
      </c>
      <c r="H116" s="338">
        <v>108173.96</v>
      </c>
      <c r="I116" s="338">
        <v>101705.89</v>
      </c>
      <c r="J116" s="338">
        <v>102507.052035852</v>
      </c>
      <c r="K116" s="338">
        <v>108173.96</v>
      </c>
      <c r="L116" s="339">
        <v>6.5000000000000002E-2</v>
      </c>
      <c r="M116" s="340" t="s">
        <v>180</v>
      </c>
      <c r="N116" s="339">
        <v>5.3438606276111451E-3</v>
      </c>
      <c r="O116" s="339">
        <v>8.1034689919606495E-2</v>
      </c>
    </row>
    <row r="117" spans="1:15">
      <c r="A117" s="337" t="s">
        <v>176</v>
      </c>
      <c r="B117" s="337" t="s">
        <v>184</v>
      </c>
      <c r="C117" s="337" t="s">
        <v>178</v>
      </c>
      <c r="D117" s="337" t="s">
        <v>179</v>
      </c>
      <c r="E117" s="337" t="s">
        <v>380</v>
      </c>
      <c r="F117" s="337" t="s">
        <v>316</v>
      </c>
      <c r="G117" s="337" t="s">
        <v>274</v>
      </c>
      <c r="H117" s="338">
        <v>507408</v>
      </c>
      <c r="I117" s="338">
        <v>456634.38</v>
      </c>
      <c r="J117" s="338">
        <v>460174.96920224099</v>
      </c>
      <c r="K117" s="338">
        <v>507408</v>
      </c>
      <c r="L117" s="339">
        <v>5.0999999999999997E-2</v>
      </c>
      <c r="M117" s="340" t="s">
        <v>180</v>
      </c>
      <c r="N117" s="339">
        <v>2.3989675352988876E-2</v>
      </c>
      <c r="O117" s="339">
        <v>9.2233179079671629E-2</v>
      </c>
    </row>
    <row r="118" spans="1:15">
      <c r="A118" s="337" t="s">
        <v>181</v>
      </c>
      <c r="B118" s="337" t="s">
        <v>184</v>
      </c>
      <c r="C118" s="337" t="s">
        <v>178</v>
      </c>
      <c r="D118" s="337" t="s">
        <v>179</v>
      </c>
      <c r="E118" s="337" t="s">
        <v>265</v>
      </c>
      <c r="F118" s="337" t="s">
        <v>345</v>
      </c>
      <c r="G118" s="337" t="s">
        <v>274</v>
      </c>
      <c r="H118" s="338">
        <v>120706.8492</v>
      </c>
      <c r="I118" s="338">
        <v>107875.68</v>
      </c>
      <c r="J118" s="338">
        <v>108672.131817295</v>
      </c>
      <c r="K118" s="338">
        <v>120706.8492</v>
      </c>
      <c r="L118" s="339">
        <v>0.06</v>
      </c>
      <c r="M118" s="340" t="s">
        <v>180</v>
      </c>
      <c r="N118" s="339">
        <v>5.6652563409383813E-3</v>
      </c>
      <c r="O118" s="339">
        <v>9.2233179079671629E-2</v>
      </c>
    </row>
    <row r="119" spans="1:15">
      <c r="A119" s="337" t="s">
        <v>176</v>
      </c>
      <c r="B119" s="337" t="s">
        <v>184</v>
      </c>
      <c r="C119" s="337" t="s">
        <v>178</v>
      </c>
      <c r="D119" s="337" t="s">
        <v>179</v>
      </c>
      <c r="E119" s="337" t="s">
        <v>381</v>
      </c>
      <c r="F119" s="337" t="s">
        <v>316</v>
      </c>
      <c r="G119" s="337" t="s">
        <v>274</v>
      </c>
      <c r="H119" s="338">
        <v>338272</v>
      </c>
      <c r="I119" s="338">
        <v>304908.49</v>
      </c>
      <c r="J119" s="338">
        <v>306783.30952191702</v>
      </c>
      <c r="K119" s="338">
        <v>338272</v>
      </c>
      <c r="L119" s="339">
        <v>5.0999999999999997E-2</v>
      </c>
      <c r="M119" s="340" t="s">
        <v>180</v>
      </c>
      <c r="N119" s="339">
        <v>1.5993116731022862E-2</v>
      </c>
      <c r="O119" s="339">
        <v>9.2233179079671629E-2</v>
      </c>
    </row>
    <row r="120" spans="1:15">
      <c r="A120" s="337" t="s">
        <v>189</v>
      </c>
      <c r="B120" s="337" t="s">
        <v>192</v>
      </c>
      <c r="C120" s="337" t="s">
        <v>178</v>
      </c>
      <c r="D120" s="337" t="s">
        <v>179</v>
      </c>
      <c r="E120" s="337" t="s">
        <v>382</v>
      </c>
      <c r="F120" s="337" t="s">
        <v>318</v>
      </c>
      <c r="G120" s="337" t="s">
        <v>274</v>
      </c>
      <c r="H120" s="338">
        <v>9630.1370079999997</v>
      </c>
      <c r="I120" s="338">
        <v>8450.76</v>
      </c>
      <c r="J120" s="338">
        <v>8492.8676182356194</v>
      </c>
      <c r="K120" s="338">
        <v>9630.1370079999997</v>
      </c>
      <c r="L120" s="339">
        <v>6.25E-2</v>
      </c>
      <c r="M120" s="340" t="s">
        <v>180</v>
      </c>
      <c r="N120" s="339">
        <v>4.4274710841093741E-4</v>
      </c>
      <c r="O120" s="339">
        <v>6.9066442221279251E-2</v>
      </c>
    </row>
    <row r="121" spans="1:15">
      <c r="A121" s="337" t="s">
        <v>176</v>
      </c>
      <c r="B121" s="337" t="s">
        <v>258</v>
      </c>
      <c r="C121" s="337" t="s">
        <v>178</v>
      </c>
      <c r="D121" s="337" t="s">
        <v>179</v>
      </c>
      <c r="E121" s="337" t="s">
        <v>266</v>
      </c>
      <c r="F121" s="337" t="s">
        <v>383</v>
      </c>
      <c r="G121" s="337" t="s">
        <v>274</v>
      </c>
      <c r="H121" s="338">
        <v>1122459.6000000001</v>
      </c>
      <c r="I121" s="338">
        <v>1002000</v>
      </c>
      <c r="J121" s="338">
        <v>1006532.15864994</v>
      </c>
      <c r="K121" s="338">
        <v>1122459.6000000001</v>
      </c>
      <c r="L121" s="339">
        <v>0.04</v>
      </c>
      <c r="M121" s="340" t="s">
        <v>180</v>
      </c>
      <c r="N121" s="339">
        <v>5.2472171096605499E-2</v>
      </c>
      <c r="O121" s="339">
        <v>0.13930845225743155</v>
      </c>
    </row>
    <row r="122" spans="1:15">
      <c r="A122" s="337" t="s">
        <v>181</v>
      </c>
      <c r="B122" s="337" t="s">
        <v>192</v>
      </c>
      <c r="C122" s="337" t="s">
        <v>178</v>
      </c>
      <c r="D122" s="337" t="s">
        <v>179</v>
      </c>
      <c r="E122" s="337" t="s">
        <v>384</v>
      </c>
      <c r="F122" s="337" t="s">
        <v>385</v>
      </c>
      <c r="G122" s="337" t="s">
        <v>274</v>
      </c>
      <c r="H122" s="338">
        <v>12304.72596</v>
      </c>
      <c r="I122" s="338">
        <v>10263.969999999999</v>
      </c>
      <c r="J122" s="338">
        <v>10321.3299751587</v>
      </c>
      <c r="K122" s="338">
        <v>12304.72596</v>
      </c>
      <c r="L122" s="339">
        <v>5.7500000000000002E-2</v>
      </c>
      <c r="M122" s="340" t="s">
        <v>180</v>
      </c>
      <c r="N122" s="339">
        <v>5.380678478544334E-4</v>
      </c>
      <c r="O122" s="339">
        <v>6.9066442221279251E-2</v>
      </c>
    </row>
    <row r="123" spans="1:15">
      <c r="A123" s="337" t="s">
        <v>176</v>
      </c>
      <c r="B123" s="337" t="s">
        <v>230</v>
      </c>
      <c r="C123" s="337" t="s">
        <v>178</v>
      </c>
      <c r="D123" s="337" t="s">
        <v>179</v>
      </c>
      <c r="E123" s="337" t="s">
        <v>386</v>
      </c>
      <c r="F123" s="337" t="s">
        <v>387</v>
      </c>
      <c r="G123" s="337" t="s">
        <v>274</v>
      </c>
      <c r="H123" s="338">
        <v>106808</v>
      </c>
      <c r="I123" s="338">
        <v>102456.72</v>
      </c>
      <c r="J123" s="338">
        <v>102884.834199356</v>
      </c>
      <c r="K123" s="338">
        <v>106808</v>
      </c>
      <c r="L123" s="339">
        <v>6.8000000000000005E-2</v>
      </c>
      <c r="M123" s="340" t="s">
        <v>180</v>
      </c>
      <c r="N123" s="339">
        <v>5.3635550309645529E-3</v>
      </c>
      <c r="O123" s="339">
        <v>3.9507226566895461E-2</v>
      </c>
    </row>
    <row r="124" spans="1:15">
      <c r="A124" s="337" t="s">
        <v>176</v>
      </c>
      <c r="B124" s="337" t="s">
        <v>226</v>
      </c>
      <c r="C124" s="337" t="s">
        <v>187</v>
      </c>
      <c r="D124" s="337" t="s">
        <v>179</v>
      </c>
      <c r="E124" s="337" t="s">
        <v>388</v>
      </c>
      <c r="F124" s="337" t="s">
        <v>389</v>
      </c>
      <c r="G124" s="337" t="s">
        <v>274</v>
      </c>
      <c r="H124" s="338">
        <v>56246.57</v>
      </c>
      <c r="I124" s="338">
        <v>50566.86</v>
      </c>
      <c r="J124" s="338">
        <v>50750.364195508999</v>
      </c>
      <c r="K124" s="338">
        <v>56246.57</v>
      </c>
      <c r="L124" s="339">
        <v>0.05</v>
      </c>
      <c r="M124" s="340" t="s">
        <v>180</v>
      </c>
      <c r="N124" s="339">
        <v>2.6456996633407552E-3</v>
      </c>
      <c r="O124" s="339">
        <v>6.3069525673858984E-2</v>
      </c>
    </row>
    <row r="125" spans="1:15">
      <c r="A125" s="337" t="s">
        <v>176</v>
      </c>
      <c r="B125" s="337" t="s">
        <v>183</v>
      </c>
      <c r="C125" s="337" t="s">
        <v>187</v>
      </c>
      <c r="D125" s="337" t="s">
        <v>179</v>
      </c>
      <c r="E125" s="337" t="s">
        <v>388</v>
      </c>
      <c r="F125" s="337" t="s">
        <v>390</v>
      </c>
      <c r="G125" s="337" t="s">
        <v>274</v>
      </c>
      <c r="H125" s="338">
        <v>117975.32</v>
      </c>
      <c r="I125" s="338">
        <v>104978.41</v>
      </c>
      <c r="J125" s="338">
        <v>105359.370294079</v>
      </c>
      <c r="K125" s="338">
        <v>117975.32</v>
      </c>
      <c r="L125" s="339">
        <v>6.7500000000000004E-2</v>
      </c>
      <c r="M125" s="340" t="s">
        <v>180</v>
      </c>
      <c r="N125" s="339">
        <v>5.4925566532487233E-3</v>
      </c>
      <c r="O125" s="339">
        <v>8.1034689919606495E-2</v>
      </c>
    </row>
    <row r="126" spans="1:15">
      <c r="A126" s="337" t="s">
        <v>176</v>
      </c>
      <c r="B126" s="337" t="s">
        <v>230</v>
      </c>
      <c r="C126" s="337" t="s">
        <v>178</v>
      </c>
      <c r="D126" s="337" t="s">
        <v>179</v>
      </c>
      <c r="E126" s="337" t="s">
        <v>269</v>
      </c>
      <c r="F126" s="337" t="s">
        <v>391</v>
      </c>
      <c r="G126" s="337" t="s">
        <v>274</v>
      </c>
      <c r="H126" s="338">
        <v>185700</v>
      </c>
      <c r="I126" s="338">
        <v>149585.98000000001</v>
      </c>
      <c r="J126" s="338">
        <v>149993.665234916</v>
      </c>
      <c r="K126" s="338">
        <v>185700</v>
      </c>
      <c r="L126" s="339">
        <v>4.7500000000000001E-2</v>
      </c>
      <c r="M126" s="340" t="s">
        <v>180</v>
      </c>
      <c r="N126" s="339">
        <v>7.8194156023491199E-3</v>
      </c>
      <c r="O126" s="339">
        <v>3.9507226566895461E-2</v>
      </c>
    </row>
    <row r="127" spans="1:15">
      <c r="A127" s="337" t="s">
        <v>176</v>
      </c>
      <c r="B127" s="337" t="s">
        <v>226</v>
      </c>
      <c r="C127" s="337" t="s">
        <v>187</v>
      </c>
      <c r="D127" s="337" t="s">
        <v>179</v>
      </c>
      <c r="E127" s="337" t="s">
        <v>234</v>
      </c>
      <c r="F127" s="337" t="s">
        <v>392</v>
      </c>
      <c r="G127" s="337" t="s">
        <v>274</v>
      </c>
      <c r="H127" s="338">
        <v>285625</v>
      </c>
      <c r="I127" s="338">
        <v>250000</v>
      </c>
      <c r="J127" s="338">
        <v>250518.01354233001</v>
      </c>
      <c r="K127" s="338">
        <v>285625</v>
      </c>
      <c r="L127" s="339">
        <v>4.9500000000000002E-2</v>
      </c>
      <c r="M127" s="340" t="s">
        <v>180</v>
      </c>
      <c r="N127" s="339">
        <v>1.3059914635024221E-2</v>
      </c>
      <c r="O127" s="339">
        <v>6.3069525673858984E-2</v>
      </c>
    </row>
    <row r="128" spans="1:15">
      <c r="A128" s="337" t="s">
        <v>176</v>
      </c>
      <c r="B128" s="337" t="s">
        <v>226</v>
      </c>
      <c r="C128" s="337" t="s">
        <v>187</v>
      </c>
      <c r="D128" s="337" t="s">
        <v>179</v>
      </c>
      <c r="E128" s="337" t="s">
        <v>234</v>
      </c>
      <c r="F128" s="337" t="s">
        <v>393</v>
      </c>
      <c r="G128" s="337" t="s">
        <v>274</v>
      </c>
      <c r="H128" s="338">
        <v>299500</v>
      </c>
      <c r="I128" s="338">
        <v>250909.71</v>
      </c>
      <c r="J128" s="338">
        <v>251440.503500397</v>
      </c>
      <c r="K128" s="338">
        <v>299500</v>
      </c>
      <c r="L128" s="339">
        <v>4.7500000000000001E-2</v>
      </c>
      <c r="M128" s="340" t="s">
        <v>180</v>
      </c>
      <c r="N128" s="339">
        <v>1.3108005548462613E-2</v>
      </c>
      <c r="O128" s="339">
        <v>6.3069525673858984E-2</v>
      </c>
    </row>
    <row r="129" spans="1:15">
      <c r="A129" s="337" t="s">
        <v>176</v>
      </c>
      <c r="B129" s="337" t="s">
        <v>194</v>
      </c>
      <c r="C129" s="337" t="s">
        <v>187</v>
      </c>
      <c r="D129" s="337" t="s">
        <v>179</v>
      </c>
      <c r="E129" s="337" t="s">
        <v>234</v>
      </c>
      <c r="F129" s="337" t="s">
        <v>392</v>
      </c>
      <c r="G129" s="337" t="s">
        <v>274</v>
      </c>
      <c r="H129" s="338">
        <v>22700</v>
      </c>
      <c r="I129" s="338">
        <v>20000</v>
      </c>
      <c r="J129" s="338">
        <v>20039.270005799299</v>
      </c>
      <c r="K129" s="338">
        <v>22700</v>
      </c>
      <c r="L129" s="339">
        <v>4.4999999999999998E-2</v>
      </c>
      <c r="M129" s="340" t="s">
        <v>180</v>
      </c>
      <c r="N129" s="339">
        <v>1.0446799889690123E-3</v>
      </c>
      <c r="O129" s="339">
        <v>3.5317754347576683E-2</v>
      </c>
    </row>
    <row r="130" spans="1:15">
      <c r="A130" s="337" t="s">
        <v>181</v>
      </c>
      <c r="B130" s="337" t="s">
        <v>183</v>
      </c>
      <c r="C130" s="337" t="s">
        <v>187</v>
      </c>
      <c r="D130" s="337" t="s">
        <v>179</v>
      </c>
      <c r="E130" s="337" t="s">
        <v>202</v>
      </c>
      <c r="F130" s="337" t="s">
        <v>394</v>
      </c>
      <c r="G130" s="337" t="s">
        <v>274</v>
      </c>
      <c r="H130" s="338">
        <v>346325.34250000003</v>
      </c>
      <c r="I130" s="338">
        <v>250000</v>
      </c>
      <c r="J130" s="338">
        <v>250589.25641407599</v>
      </c>
      <c r="K130" s="338">
        <v>346325.34250000003</v>
      </c>
      <c r="L130" s="339">
        <v>5.5E-2</v>
      </c>
      <c r="M130" s="340" t="s">
        <v>180</v>
      </c>
      <c r="N130" s="339">
        <v>1.3063628642692574E-2</v>
      </c>
      <c r="O130" s="339">
        <v>8.1034689919606495E-2</v>
      </c>
    </row>
    <row r="131" spans="1:15">
      <c r="A131" s="337" t="s">
        <v>176</v>
      </c>
      <c r="B131" s="337" t="s">
        <v>258</v>
      </c>
      <c r="C131" s="337" t="s">
        <v>178</v>
      </c>
      <c r="D131" s="337" t="s">
        <v>179</v>
      </c>
      <c r="E131" s="337" t="s">
        <v>270</v>
      </c>
      <c r="F131" s="337" t="s">
        <v>395</v>
      </c>
      <c r="G131" s="337" t="s">
        <v>274</v>
      </c>
      <c r="H131" s="338">
        <v>561174.88</v>
      </c>
      <c r="I131" s="338">
        <v>504843.29</v>
      </c>
      <c r="J131" s="338">
        <v>505493.948191459</v>
      </c>
      <c r="K131" s="338">
        <v>561174.88</v>
      </c>
      <c r="L131" s="339">
        <v>0.04</v>
      </c>
      <c r="M131" s="340" t="s">
        <v>180</v>
      </c>
      <c r="N131" s="339">
        <v>2.6352228003701305E-2</v>
      </c>
      <c r="O131" s="339">
        <v>0.13930845225743155</v>
      </c>
    </row>
    <row r="132" spans="1:15">
      <c r="A132" s="337" t="s">
        <v>189</v>
      </c>
      <c r="B132" s="337" t="s">
        <v>192</v>
      </c>
      <c r="C132" s="337" t="s">
        <v>178</v>
      </c>
      <c r="D132" s="337" t="s">
        <v>179</v>
      </c>
      <c r="E132" s="337" t="s">
        <v>201</v>
      </c>
      <c r="F132" s="337" t="s">
        <v>318</v>
      </c>
      <c r="G132" s="337" t="s">
        <v>274</v>
      </c>
      <c r="H132" s="338">
        <v>60188.356299999999</v>
      </c>
      <c r="I132" s="338">
        <v>52247.07</v>
      </c>
      <c r="J132" s="338">
        <v>52307.820113578098</v>
      </c>
      <c r="K132" s="338">
        <v>60188.356299999999</v>
      </c>
      <c r="L132" s="339">
        <v>6.25E-2</v>
      </c>
      <c r="M132" s="340" t="s">
        <v>180</v>
      </c>
      <c r="N132" s="339">
        <v>2.7268923929580162E-3</v>
      </c>
      <c r="O132" s="339">
        <v>6.9066442221279251E-2</v>
      </c>
    </row>
    <row r="133" spans="1:15">
      <c r="A133" s="337" t="s">
        <v>176</v>
      </c>
      <c r="B133" s="337" t="s">
        <v>194</v>
      </c>
      <c r="C133" s="337" t="s">
        <v>187</v>
      </c>
      <c r="D133" s="337" t="s">
        <v>179</v>
      </c>
      <c r="E133" s="337" t="s">
        <v>396</v>
      </c>
      <c r="F133" s="337" t="s">
        <v>397</v>
      </c>
      <c r="G133" s="337" t="s">
        <v>274</v>
      </c>
      <c r="H133" s="338">
        <v>61120.59</v>
      </c>
      <c r="I133" s="338">
        <v>60326.99</v>
      </c>
      <c r="J133" s="338">
        <v>60384.506756128801</v>
      </c>
      <c r="K133" s="338">
        <v>61120.59</v>
      </c>
      <c r="L133" s="339">
        <v>6.7500000000000004E-2</v>
      </c>
      <c r="M133" s="340" t="s">
        <v>180</v>
      </c>
      <c r="N133" s="339">
        <v>3.147943305002429E-3</v>
      </c>
      <c r="O133" s="339">
        <v>3.5317754347576683E-2</v>
      </c>
    </row>
    <row r="134" spans="1:15">
      <c r="A134" s="337" t="s">
        <v>176</v>
      </c>
      <c r="B134" s="337" t="s">
        <v>183</v>
      </c>
      <c r="C134" s="337" t="s">
        <v>187</v>
      </c>
      <c r="D134" s="337" t="s">
        <v>179</v>
      </c>
      <c r="E134" s="337" t="s">
        <v>396</v>
      </c>
      <c r="F134" s="337" t="s">
        <v>268</v>
      </c>
      <c r="G134" s="337" t="s">
        <v>274</v>
      </c>
      <c r="H134" s="338">
        <v>123578.1</v>
      </c>
      <c r="I134" s="338">
        <v>105597.37</v>
      </c>
      <c r="J134" s="338">
        <v>105698.048082379</v>
      </c>
      <c r="K134" s="338">
        <v>123578.1</v>
      </c>
      <c r="L134" s="339">
        <v>6.5000000000000002E-2</v>
      </c>
      <c r="M134" s="340" t="s">
        <v>180</v>
      </c>
      <c r="N134" s="339">
        <v>5.5102124814322305E-3</v>
      </c>
      <c r="O134" s="339">
        <v>8.1034689919606495E-2</v>
      </c>
    </row>
    <row r="135" spans="1:15">
      <c r="A135" s="337" t="s">
        <v>176</v>
      </c>
      <c r="B135" s="337" t="s">
        <v>192</v>
      </c>
      <c r="C135" s="337" t="s">
        <v>178</v>
      </c>
      <c r="D135" s="337" t="s">
        <v>179</v>
      </c>
      <c r="E135" s="337" t="s">
        <v>396</v>
      </c>
      <c r="F135" s="337" t="s">
        <v>284</v>
      </c>
      <c r="G135" s="337" t="s">
        <v>274</v>
      </c>
      <c r="H135" s="338">
        <v>60561.62</v>
      </c>
      <c r="I135" s="338">
        <v>53050.83</v>
      </c>
      <c r="J135" s="338">
        <v>53093.8594096987</v>
      </c>
      <c r="K135" s="338">
        <v>60561.62</v>
      </c>
      <c r="L135" s="339">
        <v>0.06</v>
      </c>
      <c r="M135" s="340" t="s">
        <v>180</v>
      </c>
      <c r="N135" s="339">
        <v>2.7678699097519331E-3</v>
      </c>
      <c r="O135" s="339">
        <v>6.9066442221279251E-2</v>
      </c>
    </row>
    <row r="136" spans="1:15">
      <c r="A136" s="337" t="s">
        <v>176</v>
      </c>
      <c r="B136" s="337" t="s">
        <v>258</v>
      </c>
      <c r="C136" s="337" t="s">
        <v>178</v>
      </c>
      <c r="D136" s="337" t="s">
        <v>179</v>
      </c>
      <c r="E136" s="337" t="s">
        <v>271</v>
      </c>
      <c r="F136" s="337" t="s">
        <v>398</v>
      </c>
      <c r="G136" s="337" t="s">
        <v>274</v>
      </c>
      <c r="H136" s="338">
        <v>666180.75</v>
      </c>
      <c r="I136" s="338">
        <v>607042.42000000004</v>
      </c>
      <c r="J136" s="338">
        <v>607175.55209646199</v>
      </c>
      <c r="K136" s="338">
        <v>666180.75</v>
      </c>
      <c r="L136" s="339">
        <v>4.3999999999999997E-2</v>
      </c>
      <c r="M136" s="340" t="s">
        <v>180</v>
      </c>
      <c r="N136" s="339">
        <v>3.1653056667374627E-2</v>
      </c>
      <c r="O136" s="339">
        <v>0.13930845225743155</v>
      </c>
    </row>
    <row r="137" spans="1:15">
      <c r="A137" s="337" t="s">
        <v>176</v>
      </c>
      <c r="B137" s="337" t="s">
        <v>229</v>
      </c>
      <c r="C137" s="337" t="s">
        <v>187</v>
      </c>
      <c r="D137" s="337" t="s">
        <v>179</v>
      </c>
      <c r="E137" s="337" t="s">
        <v>203</v>
      </c>
      <c r="F137" s="337" t="s">
        <v>399</v>
      </c>
      <c r="G137" s="337" t="s">
        <v>274</v>
      </c>
      <c r="H137" s="338">
        <v>116241.1</v>
      </c>
      <c r="I137" s="338">
        <v>102857.11</v>
      </c>
      <c r="J137" s="338">
        <v>102872.504583972</v>
      </c>
      <c r="K137" s="338">
        <v>116241.1</v>
      </c>
      <c r="L137" s="339">
        <v>6.5000000000000002E-2</v>
      </c>
      <c r="M137" s="340" t="s">
        <v>180</v>
      </c>
      <c r="N137" s="339">
        <v>5.3629122679068348E-3</v>
      </c>
      <c r="O137" s="339">
        <v>8.8257031046772738E-2</v>
      </c>
    </row>
    <row r="138" spans="1:15">
      <c r="A138" s="337" t="s">
        <v>176</v>
      </c>
      <c r="B138" s="337" t="s">
        <v>192</v>
      </c>
      <c r="C138" s="337" t="s">
        <v>178</v>
      </c>
      <c r="D138" s="337" t="s">
        <v>179</v>
      </c>
      <c r="E138" s="337" t="s">
        <v>203</v>
      </c>
      <c r="F138" s="337" t="s">
        <v>400</v>
      </c>
      <c r="G138" s="337" t="s">
        <v>274</v>
      </c>
      <c r="H138" s="338">
        <v>101582.22</v>
      </c>
      <c r="I138" s="338">
        <v>101162.16</v>
      </c>
      <c r="J138" s="338">
        <v>101173.191924906</v>
      </c>
      <c r="K138" s="338">
        <v>101582.22</v>
      </c>
      <c r="L138" s="339">
        <v>0.06</v>
      </c>
      <c r="M138" s="340" t="s">
        <v>180</v>
      </c>
      <c r="N138" s="339">
        <v>5.2743243138838481E-3</v>
      </c>
      <c r="O138" s="339">
        <v>6.9066442221279251E-2</v>
      </c>
    </row>
    <row r="139" spans="1:15">
      <c r="A139" s="399" t="s">
        <v>157</v>
      </c>
      <c r="B139" s="400"/>
      <c r="C139" s="400"/>
      <c r="D139" s="400"/>
      <c r="E139" s="400"/>
      <c r="F139" s="400"/>
      <c r="G139" s="400"/>
      <c r="H139" s="400"/>
      <c r="I139" s="400"/>
      <c r="J139" s="342">
        <v>17743959.443388499</v>
      </c>
      <c r="K139" s="399"/>
      <c r="L139" s="399"/>
      <c r="M139" s="399"/>
      <c r="N139" s="399"/>
      <c r="O139" s="399"/>
    </row>
  </sheetData>
  <mergeCells count="3">
    <mergeCell ref="A2:I2"/>
    <mergeCell ref="A139:I139"/>
    <mergeCell ref="K139:O1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showGridLines="0" workbookViewId="0">
      <selection activeCell="C31" sqref="C31"/>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6.140625" style="2" customWidth="1"/>
    <col min="6" max="6" width="6.5703125" style="27" customWidth="1"/>
    <col min="7" max="7" width="7.42578125" style="27" customWidth="1"/>
    <col min="8" max="8" width="19.7109375" style="27" customWidth="1"/>
    <col min="9" max="9" width="12.28515625" style="27" bestFit="1" customWidth="1"/>
    <col min="10" max="10" width="12.85546875" style="27" bestFit="1" customWidth="1"/>
    <col min="11" max="16384" width="9.140625" style="27"/>
  </cols>
  <sheetData>
    <row r="1" spans="1:9" ht="15">
      <c r="B1" s="21"/>
      <c r="C1" s="21"/>
      <c r="E1" s="21"/>
      <c r="F1" s="21"/>
      <c r="G1" s="21"/>
      <c r="H1" s="50"/>
    </row>
    <row r="2" spans="1:9">
      <c r="B2" s="88"/>
      <c r="C2" s="89"/>
      <c r="D2" s="62"/>
      <c r="E2" s="349"/>
      <c r="F2" s="349"/>
      <c r="G2" s="350"/>
      <c r="H2" s="350"/>
    </row>
    <row r="3" spans="1:9" ht="26.25">
      <c r="B3" s="347" t="s">
        <v>0</v>
      </c>
      <c r="C3" s="347"/>
      <c r="D3" s="347"/>
      <c r="E3" s="347"/>
      <c r="F3" s="347"/>
      <c r="G3" s="59"/>
      <c r="H3" s="59"/>
    </row>
    <row r="4" spans="1:9" ht="18">
      <c r="A4" s="27"/>
      <c r="B4" s="348" t="str">
        <f>+"ESTADO DE FLUJO DE EFECTIVO AL "&amp;UPPER(TEXT(indice!O3,"DD \D\E MMMM \D\E yyyy"))</f>
        <v>ESTADO DE FLUJO DE EFECTIVO AL 31 DE MARZO DE 2021</v>
      </c>
      <c r="C4" s="348"/>
      <c r="D4" s="348"/>
      <c r="E4" s="348"/>
      <c r="F4" s="348"/>
    </row>
    <row r="5" spans="1:9" ht="15">
      <c r="A5" s="5"/>
      <c r="B5" s="90"/>
      <c r="C5" s="351">
        <f>+indice!$P$3</f>
        <v>2021</v>
      </c>
      <c r="D5" s="60"/>
      <c r="E5" s="353">
        <f>+indice!$P$2</f>
        <v>2020</v>
      </c>
      <c r="F5" s="91"/>
      <c r="G5" s="38"/>
      <c r="H5" s="38"/>
      <c r="I5" s="38"/>
    </row>
    <row r="6" spans="1:9" s="45" customFormat="1" ht="15">
      <c r="A6" s="2"/>
      <c r="B6" s="69"/>
      <c r="C6" s="352"/>
      <c r="D6" s="92"/>
      <c r="E6" s="354"/>
      <c r="F6" s="72"/>
      <c r="G6" s="46"/>
      <c r="H6" s="46"/>
      <c r="I6" s="46"/>
    </row>
    <row r="7" spans="1:9" s="45" customFormat="1" ht="15">
      <c r="A7" s="2"/>
      <c r="B7" s="61"/>
      <c r="C7" s="3" t="s">
        <v>64</v>
      </c>
      <c r="D7" s="64"/>
      <c r="E7" s="3" t="s">
        <v>64</v>
      </c>
      <c r="F7" s="63"/>
      <c r="G7" s="46"/>
      <c r="H7" s="46"/>
      <c r="I7" s="46"/>
    </row>
    <row r="8" spans="1:9" s="45" customFormat="1" ht="15">
      <c r="A8" s="2"/>
      <c r="B8" s="61"/>
      <c r="C8" s="195"/>
      <c r="D8" s="195"/>
      <c r="E8" s="195"/>
      <c r="F8" s="63"/>
      <c r="G8" s="46"/>
      <c r="H8" s="46"/>
      <c r="I8" s="46"/>
    </row>
    <row r="9" spans="1:9" s="45" customFormat="1" ht="15">
      <c r="A9" s="2"/>
      <c r="B9" s="66" t="s">
        <v>2</v>
      </c>
      <c r="C9" s="196">
        <f>+E24</f>
        <v>504218.24000000127</v>
      </c>
      <c r="D9" s="195"/>
      <c r="E9" s="196">
        <v>25122.750000000575</v>
      </c>
      <c r="F9" s="63"/>
      <c r="G9" s="46"/>
      <c r="H9" s="46"/>
      <c r="I9" s="46"/>
    </row>
    <row r="10" spans="1:9" s="45" customFormat="1" ht="15">
      <c r="A10" s="2"/>
      <c r="B10" s="181" t="s">
        <v>3</v>
      </c>
      <c r="C10" s="195"/>
      <c r="D10" s="195"/>
      <c r="E10" s="195"/>
      <c r="F10" s="63"/>
      <c r="G10" s="46"/>
      <c r="H10" s="46"/>
      <c r="I10" s="46"/>
    </row>
    <row r="11" spans="1:9" s="45" customFormat="1" ht="15">
      <c r="A11" s="5"/>
      <c r="B11" s="66" t="s">
        <v>4</v>
      </c>
      <c r="C11" s="197"/>
      <c r="D11" s="197"/>
      <c r="E11" s="197"/>
      <c r="F11" s="63"/>
      <c r="G11" s="46"/>
      <c r="H11" s="46"/>
      <c r="I11" s="46"/>
    </row>
    <row r="12" spans="1:9" s="45" customFormat="1" ht="15">
      <c r="A12" s="5"/>
      <c r="B12" s="66" t="s">
        <v>5</v>
      </c>
      <c r="C12" s="197"/>
      <c r="D12" s="197"/>
      <c r="E12" s="197"/>
      <c r="F12" s="63"/>
      <c r="G12" s="46"/>
      <c r="H12" s="46"/>
      <c r="I12" s="46"/>
    </row>
    <row r="13" spans="1:9" s="45" customFormat="1">
      <c r="A13" s="2"/>
      <c r="B13" s="61" t="s">
        <v>6</v>
      </c>
      <c r="C13" s="273">
        <v>-11933376.16</v>
      </c>
      <c r="D13" s="197"/>
      <c r="E13" s="197">
        <v>-3838059.9</v>
      </c>
      <c r="F13" s="63"/>
      <c r="G13" s="46"/>
      <c r="H13" s="47"/>
      <c r="I13" s="46"/>
    </row>
    <row r="14" spans="1:9" s="45" customFormat="1">
      <c r="A14" s="2"/>
      <c r="B14" s="61" t="s">
        <v>7</v>
      </c>
      <c r="C14" s="286">
        <v>0</v>
      </c>
      <c r="D14" s="197"/>
      <c r="E14" s="197">
        <v>0</v>
      </c>
      <c r="F14" s="63"/>
      <c r="G14" s="46"/>
      <c r="H14" s="46"/>
      <c r="I14" s="46"/>
    </row>
    <row r="15" spans="1:9" s="45" customFormat="1">
      <c r="A15" s="2"/>
      <c r="B15" s="61" t="s">
        <v>65</v>
      </c>
      <c r="C15" s="286">
        <v>0</v>
      </c>
      <c r="D15" s="197"/>
      <c r="E15" s="197">
        <v>0</v>
      </c>
      <c r="F15" s="63"/>
      <c r="G15" s="46"/>
      <c r="H15" s="46"/>
      <c r="I15" s="46"/>
    </row>
    <row r="16" spans="1:9" s="45" customFormat="1">
      <c r="A16" s="2"/>
      <c r="B16" s="61" t="s">
        <v>9</v>
      </c>
      <c r="C16" s="285">
        <v>15887.359999999999</v>
      </c>
      <c r="D16" s="197"/>
      <c r="E16" s="197">
        <v>6171.58</v>
      </c>
      <c r="F16" s="63"/>
      <c r="G16" s="46"/>
      <c r="H16" s="46"/>
      <c r="I16" s="46"/>
    </row>
    <row r="17" spans="1:10" s="45" customFormat="1" ht="15">
      <c r="A17" s="2"/>
      <c r="B17" s="66" t="s">
        <v>10</v>
      </c>
      <c r="C17" s="198">
        <f>+C13+C14+C15+C16</f>
        <v>-11917488.800000001</v>
      </c>
      <c r="D17" s="195"/>
      <c r="E17" s="198">
        <f>+E13+E14+E15+E16</f>
        <v>-3831888.32</v>
      </c>
      <c r="F17" s="63"/>
      <c r="G17" s="46"/>
      <c r="H17" s="46"/>
      <c r="I17" s="46"/>
    </row>
    <row r="18" spans="1:10" s="45" customFormat="1">
      <c r="A18" s="2"/>
      <c r="B18" s="61"/>
      <c r="C18" s="197"/>
      <c r="D18" s="197"/>
      <c r="E18" s="197"/>
      <c r="F18" s="63"/>
      <c r="G18" s="46"/>
      <c r="H18" s="46"/>
      <c r="I18" s="46"/>
    </row>
    <row r="19" spans="1:10" s="45" customFormat="1">
      <c r="A19" s="2"/>
      <c r="B19" s="73" t="s">
        <v>11</v>
      </c>
      <c r="C19" s="197"/>
      <c r="D19" s="197"/>
      <c r="E19" s="197"/>
      <c r="F19" s="63"/>
      <c r="G19" s="46"/>
      <c r="H19" s="46"/>
      <c r="I19" s="46"/>
    </row>
    <row r="20" spans="1:10" s="45" customFormat="1" ht="15">
      <c r="A20" s="5"/>
      <c r="B20" s="66" t="s">
        <v>12</v>
      </c>
      <c r="C20" s="287">
        <v>0</v>
      </c>
      <c r="D20" s="197"/>
      <c r="E20" s="197">
        <v>0</v>
      </c>
      <c r="F20" s="63"/>
      <c r="G20" s="46"/>
      <c r="H20" s="46"/>
      <c r="I20" s="46"/>
    </row>
    <row r="21" spans="1:10" s="45" customFormat="1" ht="15">
      <c r="A21" s="5"/>
      <c r="B21" s="61" t="s">
        <v>13</v>
      </c>
      <c r="C21" s="274">
        <v>12899833.09</v>
      </c>
      <c r="D21" s="197"/>
      <c r="E21" s="197">
        <v>4310983.8100000005</v>
      </c>
      <c r="F21" s="63"/>
      <c r="G21" s="46"/>
      <c r="H21" s="46"/>
      <c r="I21" s="46"/>
    </row>
    <row r="22" spans="1:10" s="45" customFormat="1">
      <c r="A22" s="2"/>
      <c r="B22" s="61" t="s">
        <v>14</v>
      </c>
      <c r="C22" s="288">
        <v>0</v>
      </c>
      <c r="D22" s="197"/>
      <c r="E22" s="199">
        <v>0</v>
      </c>
      <c r="F22" s="63"/>
    </row>
    <row r="23" spans="1:10" s="45" customFormat="1">
      <c r="A23" s="2"/>
      <c r="B23" s="61" t="s">
        <v>15</v>
      </c>
      <c r="C23" s="197">
        <f>+C21+C22</f>
        <v>12899833.09</v>
      </c>
      <c r="D23" s="197"/>
      <c r="E23" s="197">
        <f>+E21+E22</f>
        <v>4310983.8100000005</v>
      </c>
      <c r="F23" s="63"/>
    </row>
    <row r="24" spans="1:10" s="45" customFormat="1" ht="15.75" thickBot="1">
      <c r="A24" s="5"/>
      <c r="B24" s="66" t="s">
        <v>16</v>
      </c>
      <c r="C24" s="200">
        <f>+C23+C17+C9</f>
        <v>1486562.5300000003</v>
      </c>
      <c r="D24" s="195"/>
      <c r="E24" s="200">
        <f>+E23+E17+E9</f>
        <v>504218.24000000127</v>
      </c>
      <c r="F24" s="63"/>
      <c r="I24" s="46"/>
      <c r="J24" s="46"/>
    </row>
    <row r="25" spans="1:10" s="45" customFormat="1" ht="15" thickTop="1">
      <c r="A25" s="2"/>
      <c r="B25" s="61"/>
      <c r="C25" s="68"/>
      <c r="D25" s="67"/>
      <c r="E25" s="67"/>
      <c r="F25" s="63"/>
      <c r="I25" s="46"/>
    </row>
    <row r="26" spans="1:10" s="45" customFormat="1">
      <c r="A26" s="2"/>
      <c r="B26" s="69"/>
      <c r="C26" s="70"/>
      <c r="D26" s="71"/>
      <c r="E26" s="71"/>
      <c r="F26" s="72"/>
    </row>
    <row r="27" spans="1:10" s="45" customFormat="1">
      <c r="A27" s="2"/>
      <c r="B27" s="2"/>
      <c r="C27" s="6"/>
      <c r="D27" s="6"/>
      <c r="E27" s="6"/>
    </row>
    <row r="28" spans="1:10">
      <c r="B28" s="2" t="s">
        <v>240</v>
      </c>
      <c r="C28" s="8"/>
      <c r="D28" s="48"/>
      <c r="E28" s="48"/>
      <c r="H28" s="53"/>
    </row>
    <row r="29" spans="1:10" ht="15">
      <c r="B29" s="20"/>
      <c r="C29" s="31"/>
      <c r="D29" s="38"/>
      <c r="E29" s="38"/>
      <c r="F29" s="38"/>
      <c r="G29" s="38"/>
      <c r="H29" s="38"/>
      <c r="I29" s="38"/>
    </row>
    <row r="30" spans="1:10" ht="15">
      <c r="B30" s="5"/>
      <c r="C30" s="48"/>
      <c r="D30" s="48"/>
      <c r="E30" s="48"/>
    </row>
    <row r="31" spans="1:10" ht="15">
      <c r="B31" s="20"/>
      <c r="C31" s="48"/>
      <c r="D31" s="48"/>
      <c r="E31" s="48"/>
    </row>
    <row r="32" spans="1:10">
      <c r="C32" s="48"/>
      <c r="D32" s="48"/>
      <c r="E32" s="48"/>
    </row>
    <row r="33" spans="2:7" ht="15">
      <c r="B33" s="49"/>
      <c r="C33" s="346"/>
      <c r="D33" s="346"/>
      <c r="E33" s="346"/>
      <c r="F33" s="346"/>
      <c r="G33" s="346"/>
    </row>
    <row r="34" spans="2:7" ht="15">
      <c r="B34" s="49"/>
      <c r="C34" s="346"/>
      <c r="D34" s="346"/>
      <c r="E34" s="346"/>
      <c r="F34" s="346"/>
      <c r="G34" s="346"/>
    </row>
    <row r="35" spans="2:7">
      <c r="C35" s="48"/>
      <c r="D35" s="48"/>
      <c r="E35" s="48"/>
    </row>
  </sheetData>
  <mergeCells count="8">
    <mergeCell ref="C34:G34"/>
    <mergeCell ref="B3:F3"/>
    <mergeCell ref="B4:F4"/>
    <mergeCell ref="E2:F2"/>
    <mergeCell ref="G2:H2"/>
    <mergeCell ref="C33:G33"/>
    <mergeCell ref="C5:C6"/>
    <mergeCell ref="E5:E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8"/>
  <sheetViews>
    <sheetView showGridLines="0" workbookViewId="0">
      <selection activeCell="B3" sqref="B3:E3"/>
    </sheetView>
  </sheetViews>
  <sheetFormatPr baseColWidth="10" defaultRowHeight="15"/>
  <cols>
    <col min="2" max="2" width="35.28515625" customWidth="1"/>
    <col min="3" max="3" width="28.28515625" customWidth="1"/>
    <col min="4" max="4" width="20.42578125" customWidth="1"/>
    <col min="5" max="5" width="28.140625" customWidth="1"/>
  </cols>
  <sheetData>
    <row r="2" spans="2:9" ht="26.25">
      <c r="B2" s="356" t="s">
        <v>0</v>
      </c>
      <c r="C2" s="356"/>
      <c r="D2" s="356"/>
      <c r="E2" s="356"/>
      <c r="F2" s="1"/>
      <c r="G2" s="9"/>
      <c r="H2" s="9"/>
      <c r="I2" s="9"/>
    </row>
    <row r="3" spans="2:9" ht="15.75">
      <c r="B3" s="357" t="s">
        <v>17</v>
      </c>
      <c r="C3" s="357"/>
      <c r="D3" s="357"/>
      <c r="E3" s="357"/>
      <c r="F3" s="74"/>
      <c r="G3" s="74"/>
      <c r="H3" s="10"/>
      <c r="I3" s="10"/>
    </row>
    <row r="4" spans="2:9">
      <c r="B4" s="358" t="str">
        <f>+"Correspondiente al periodo cerrado del "&amp;(TEXT(indice!O3,"DD \d\e MMMM \d\e yyyy"))</f>
        <v>Correspondiente al periodo cerrado del 31 de marzo de 2021</v>
      </c>
      <c r="C4" s="358"/>
      <c r="D4" s="358"/>
      <c r="E4" s="358"/>
      <c r="F4" s="75"/>
      <c r="G4" s="75"/>
      <c r="H4" s="10"/>
      <c r="I4" s="10"/>
    </row>
    <row r="5" spans="2:9">
      <c r="B5" s="355"/>
      <c r="C5" s="355"/>
      <c r="D5" s="355"/>
      <c r="E5" s="355"/>
      <c r="F5" s="355"/>
      <c r="G5" s="355"/>
      <c r="H5" s="10"/>
      <c r="I5" s="10"/>
    </row>
    <row r="6" spans="2:9" ht="30">
      <c r="B6" s="83" t="s">
        <v>18</v>
      </c>
      <c r="C6" s="83" t="s">
        <v>19</v>
      </c>
      <c r="D6" s="84" t="s">
        <v>20</v>
      </c>
      <c r="E6" s="85" t="str">
        <f>+"TOTAL ACTIVO NETO AL "&amp;UPPER(TEXT(indice!O2,"DD \D\E MMMM \D\E yyyy"))</f>
        <v>TOTAL ACTIVO NETO AL 31 DE MARZO DE 2020</v>
      </c>
      <c r="F6" s="10"/>
      <c r="G6" s="10"/>
      <c r="H6" s="10"/>
      <c r="I6" s="10"/>
    </row>
    <row r="7" spans="2:9">
      <c r="B7" s="76" t="s">
        <v>21</v>
      </c>
      <c r="C7" s="289">
        <v>6025655.1352987103</v>
      </c>
      <c r="D7" s="289">
        <v>256720.15000000002</v>
      </c>
      <c r="E7" s="275">
        <f>+C7+D7</f>
        <v>6282375.2852987107</v>
      </c>
      <c r="F7" s="10"/>
      <c r="G7" s="10"/>
      <c r="H7" s="10"/>
      <c r="I7" s="10"/>
    </row>
    <row r="8" spans="2:9">
      <c r="B8" s="77"/>
      <c r="C8" s="290"/>
      <c r="D8" s="290"/>
      <c r="E8" s="276"/>
    </row>
    <row r="9" spans="2:9">
      <c r="B9" s="78" t="s">
        <v>22</v>
      </c>
      <c r="C9" s="291"/>
      <c r="D9" s="291"/>
      <c r="E9" s="276"/>
      <c r="F9" s="12"/>
      <c r="G9" s="12"/>
      <c r="H9" s="12"/>
      <c r="I9" s="12"/>
    </row>
    <row r="10" spans="2:9">
      <c r="B10" s="79" t="s">
        <v>14</v>
      </c>
      <c r="C10" s="295">
        <v>33929277.880000003</v>
      </c>
      <c r="D10" s="291"/>
      <c r="E10" s="277">
        <f t="shared" ref="E10:E13" si="0">+C10+D10</f>
        <v>33929277.880000003</v>
      </c>
      <c r="F10" s="12"/>
      <c r="G10" s="12"/>
      <c r="H10" s="12"/>
      <c r="I10" s="12"/>
    </row>
    <row r="11" spans="2:9">
      <c r="B11" s="80" t="s">
        <v>23</v>
      </c>
      <c r="C11" s="296">
        <v>21432530.61370546</v>
      </c>
      <c r="D11" s="292"/>
      <c r="E11" s="277">
        <f t="shared" si="0"/>
        <v>21432530.61370546</v>
      </c>
      <c r="F11" s="13"/>
      <c r="G11" s="14"/>
      <c r="H11" s="13"/>
      <c r="I11" s="15"/>
    </row>
    <row r="12" spans="2:9">
      <c r="B12" s="80" t="s">
        <v>235</v>
      </c>
      <c r="C12" s="86"/>
      <c r="D12" s="293">
        <v>252526.71</v>
      </c>
      <c r="E12" s="277">
        <f t="shared" si="0"/>
        <v>252526.71</v>
      </c>
      <c r="F12" s="13"/>
      <c r="G12" s="14"/>
      <c r="H12" s="13"/>
      <c r="I12" s="15"/>
    </row>
    <row r="13" spans="2:9">
      <c r="B13" s="80" t="s">
        <v>24</v>
      </c>
      <c r="C13" s="86"/>
      <c r="D13" s="294">
        <v>150559.12</v>
      </c>
      <c r="E13" s="277">
        <f t="shared" si="0"/>
        <v>150559.12</v>
      </c>
      <c r="F13" s="16"/>
      <c r="G13" s="87"/>
      <c r="H13" s="16"/>
      <c r="I13" s="16"/>
    </row>
    <row r="14" spans="2:9" ht="30">
      <c r="B14" s="82" t="s">
        <v>25</v>
      </c>
      <c r="C14" s="174">
        <f>+C7+C10-C11</f>
        <v>18522402.401593249</v>
      </c>
      <c r="D14" s="174">
        <f>+D7+D13+D12</f>
        <v>659805.98</v>
      </c>
      <c r="E14" s="85" t="str">
        <f>+"TOTAL ACTIVO NETO AL "&amp;UPPER(TEXT(indice!O3,"DD \D\E MMMM \D\E yyyy"))</f>
        <v>TOTAL ACTIVO NETO AL 31 DE MARZO DE 2021</v>
      </c>
      <c r="F14" s="18"/>
      <c r="G14" s="18"/>
      <c r="H14" s="18"/>
      <c r="I14" s="18"/>
    </row>
    <row r="15" spans="2:9" ht="15.75" thickBot="1">
      <c r="B15" s="18"/>
      <c r="C15" s="17"/>
      <c r="D15" s="17"/>
      <c r="E15" s="278">
        <f>+C14+D14</f>
        <v>19182208.38159325</v>
      </c>
      <c r="F15" s="18"/>
      <c r="G15" s="18"/>
      <c r="H15" s="18"/>
      <c r="I15" s="18"/>
    </row>
    <row r="16" spans="2:9" ht="15.75" thickTop="1">
      <c r="B16" s="18"/>
      <c r="C16" s="18"/>
      <c r="D16" s="17"/>
      <c r="E16" s="18"/>
      <c r="F16" s="18"/>
      <c r="G16" s="18"/>
      <c r="H16" s="18"/>
      <c r="I16" s="18"/>
    </row>
    <row r="17" spans="2:9">
      <c r="B17" s="18"/>
      <c r="C17" s="19"/>
      <c r="D17" s="17"/>
      <c r="E17" s="17"/>
      <c r="F17" s="18"/>
      <c r="G17" s="18"/>
      <c r="H17" s="18"/>
      <c r="I17" s="18"/>
    </row>
    <row r="18" spans="2:9">
      <c r="B18" s="2" t="s">
        <v>240</v>
      </c>
      <c r="C18" s="19"/>
      <c r="D18" s="17"/>
      <c r="E18" s="17"/>
      <c r="F18" s="18"/>
      <c r="G18" s="18"/>
      <c r="H18" s="18"/>
      <c r="I18" s="18"/>
    </row>
  </sheetData>
  <mergeCells count="4">
    <mergeCell ref="B5:G5"/>
    <mergeCell ref="B2:E2"/>
    <mergeCell ref="B3:E3"/>
    <mergeCell ref="B4: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F24"/>
  <sheetViews>
    <sheetView showGridLines="0" topLeftCell="C1" workbookViewId="0">
      <selection activeCell="E30" sqref="E30"/>
    </sheetView>
  </sheetViews>
  <sheetFormatPr baseColWidth="10" defaultRowHeight="15"/>
  <cols>
    <col min="3" max="3" width="54.28515625" customWidth="1"/>
    <col min="4" max="4" width="27.28515625" customWidth="1"/>
    <col min="5" max="5" width="26.140625" customWidth="1"/>
  </cols>
  <sheetData>
    <row r="2" spans="3:6">
      <c r="C2" s="21"/>
      <c r="D2" s="22"/>
      <c r="E2" s="21"/>
      <c r="F2" s="21"/>
    </row>
    <row r="3" spans="3:6" ht="26.25">
      <c r="C3" s="359" t="s">
        <v>0</v>
      </c>
      <c r="D3" s="359"/>
      <c r="E3" s="359"/>
      <c r="F3" s="1"/>
    </row>
    <row r="4" spans="3:6" ht="20.25">
      <c r="C4" s="360" t="str">
        <f>+"ESTADOS DE INGRESOS Y EGRESOS AL  "&amp;UPPER(TEXT(indice!O3,"DD \D\E MMMM \D\E yyyy"))</f>
        <v>ESTADOS DE INGRESOS Y EGRESOS AL  31 DE MARZO DE 2021</v>
      </c>
      <c r="D4" s="360"/>
      <c r="E4" s="360"/>
    </row>
    <row r="5" spans="3:6">
      <c r="C5" s="94"/>
      <c r="D5" s="353">
        <f>+indice!P3</f>
        <v>2021</v>
      </c>
      <c r="E5" s="361">
        <f>+indice!P2</f>
        <v>2020</v>
      </c>
    </row>
    <row r="6" spans="3:6">
      <c r="C6" s="95"/>
      <c r="D6" s="354"/>
      <c r="E6" s="362"/>
    </row>
    <row r="7" spans="3:6">
      <c r="C7" s="96" t="s">
        <v>26</v>
      </c>
      <c r="D7" s="93"/>
      <c r="E7" s="97"/>
    </row>
    <row r="8" spans="3:6">
      <c r="C8" s="66"/>
      <c r="D8" s="98"/>
      <c r="E8" s="99"/>
    </row>
    <row r="9" spans="3:6">
      <c r="C9" s="66" t="s">
        <v>27</v>
      </c>
      <c r="D9" s="279"/>
      <c r="E9" s="101"/>
    </row>
    <row r="10" spans="3:6">
      <c r="C10" s="61" t="s">
        <v>28</v>
      </c>
      <c r="D10" s="297">
        <v>203819.93</v>
      </c>
      <c r="E10" s="201">
        <v>78442.13</v>
      </c>
    </row>
    <row r="11" spans="3:6">
      <c r="C11" s="100" t="s">
        <v>29</v>
      </c>
      <c r="D11" s="298">
        <v>12345.32</v>
      </c>
      <c r="E11" s="280">
        <v>2925.73</v>
      </c>
    </row>
    <row r="12" spans="3:6">
      <c r="C12" s="96" t="s">
        <v>30</v>
      </c>
      <c r="D12" s="198">
        <f>SUM(D9:D11)</f>
        <v>216165.25</v>
      </c>
      <c r="E12" s="202">
        <f>SUM(E9:E11)</f>
        <v>81367.86</v>
      </c>
    </row>
    <row r="13" spans="3:6">
      <c r="C13" s="66" t="s">
        <v>31</v>
      </c>
      <c r="D13" s="299"/>
      <c r="E13" s="300"/>
    </row>
    <row r="14" spans="3:6">
      <c r="C14" s="100" t="s">
        <v>32</v>
      </c>
      <c r="D14" s="297">
        <v>65424.82</v>
      </c>
      <c r="E14" s="201">
        <v>18950.650000000001</v>
      </c>
      <c r="F14" s="26"/>
    </row>
    <row r="15" spans="3:6">
      <c r="C15" s="191" t="s">
        <v>33</v>
      </c>
      <c r="D15" s="197"/>
      <c r="E15" s="300"/>
    </row>
    <row r="16" spans="3:6">
      <c r="C16" s="100" t="s">
        <v>34</v>
      </c>
      <c r="D16" s="297">
        <v>163.01</v>
      </c>
      <c r="E16" s="201">
        <v>0</v>
      </c>
    </row>
    <row r="17" spans="3:5">
      <c r="C17" s="61" t="s">
        <v>35</v>
      </c>
      <c r="D17" s="301">
        <v>18.3</v>
      </c>
      <c r="E17" s="280">
        <v>1103.21</v>
      </c>
    </row>
    <row r="18" spans="3:5">
      <c r="C18" s="102" t="s">
        <v>36</v>
      </c>
      <c r="D18" s="198">
        <f>SUM(D14:D17)</f>
        <v>65606.13</v>
      </c>
      <c r="E18" s="202">
        <f>SUM(E14:E17)</f>
        <v>20053.86</v>
      </c>
    </row>
    <row r="19" spans="3:5" ht="15.75" thickBot="1">
      <c r="C19" s="103" t="s">
        <v>37</v>
      </c>
      <c r="D19" s="203">
        <f>+D12-D18</f>
        <v>150559.12</v>
      </c>
      <c r="E19" s="204">
        <f>+E12-E18</f>
        <v>61314</v>
      </c>
    </row>
    <row r="20" spans="3:5" ht="15.75" thickTop="1">
      <c r="C20" s="104"/>
      <c r="D20" s="105"/>
      <c r="E20" s="106"/>
    </row>
    <row r="21" spans="3:5">
      <c r="C21" s="95"/>
      <c r="D21" s="25"/>
      <c r="E21" s="107"/>
    </row>
    <row r="24" spans="3:5">
      <c r="C24" s="2" t="s">
        <v>240</v>
      </c>
    </row>
  </sheetData>
  <mergeCells count="4">
    <mergeCell ref="C3:E3"/>
    <mergeCell ref="C4:E4"/>
    <mergeCell ref="E5:E6"/>
    <mergeCell ref="D5:D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showGridLines="0" workbookViewId="0">
      <selection activeCell="C20" activeCellId="1" sqref="C14 C20"/>
    </sheetView>
  </sheetViews>
  <sheetFormatPr baseColWidth="10" defaultColWidth="9.140625" defaultRowHeight="15"/>
  <cols>
    <col min="1" max="1" width="5.28515625" customWidth="1"/>
    <col min="2" max="2" width="63.28515625" customWidth="1"/>
    <col min="3" max="3" width="17" style="35" customWidth="1"/>
    <col min="4" max="4" width="22.140625" style="35" customWidth="1"/>
    <col min="5" max="5" width="8.85546875" customWidth="1"/>
    <col min="6" max="6" width="15.85546875" style="11" customWidth="1"/>
    <col min="7" max="7" width="18.28515625" style="11" bestFit="1" customWidth="1"/>
    <col min="8" max="8" width="10.140625" bestFit="1" customWidth="1"/>
  </cols>
  <sheetData>
    <row r="1" spans="1:9" s="27" customFormat="1" ht="14.25">
      <c r="A1" s="2"/>
      <c r="B1" s="21"/>
      <c r="C1" s="22"/>
      <c r="D1" s="21"/>
      <c r="E1" s="21"/>
      <c r="F1" s="31"/>
      <c r="G1" s="31"/>
    </row>
    <row r="2" spans="1:9" s="27" customFormat="1" ht="23.25">
      <c r="A2" s="2"/>
      <c r="B2" s="364" t="s">
        <v>0</v>
      </c>
      <c r="C2" s="364"/>
      <c r="D2" s="364"/>
      <c r="E2" s="1"/>
      <c r="F2" s="31"/>
      <c r="G2" s="31"/>
    </row>
    <row r="3" spans="1:9" s="27" customFormat="1">
      <c r="A3" s="2"/>
      <c r="B3" s="363" t="s">
        <v>38</v>
      </c>
      <c r="C3" s="363"/>
      <c r="D3" s="363"/>
      <c r="E3" s="23"/>
      <c r="F3" s="31"/>
      <c r="G3" s="31"/>
    </row>
    <row r="4" spans="1:9" ht="20.25">
      <c r="B4" s="360" t="str">
        <f>+"ESTADO DEL ACTIVO NETO AL "&amp;UPPER(TEXT(indice!O3,"DD \D\E MMMM \D\E yyyy"))</f>
        <v>ESTADO DEL ACTIVO NETO AL 31 DE MARZO DE 2021</v>
      </c>
      <c r="C4" s="360"/>
      <c r="D4" s="360"/>
    </row>
    <row r="5" spans="1:9" ht="21.75" customHeight="1">
      <c r="B5" s="109"/>
      <c r="C5" s="108"/>
      <c r="D5" s="110"/>
    </row>
    <row r="6" spans="1:9">
      <c r="B6" s="111" t="s">
        <v>39</v>
      </c>
      <c r="C6" s="133">
        <f>+indice!P3</f>
        <v>2021</v>
      </c>
      <c r="D6" s="134">
        <f>+indice!P2</f>
        <v>2020</v>
      </c>
    </row>
    <row r="7" spans="1:9" ht="17.25" customHeight="1">
      <c r="B7" s="112" t="s">
        <v>40</v>
      </c>
      <c r="C7" s="113"/>
      <c r="D7" s="114"/>
    </row>
    <row r="8" spans="1:9" ht="15" customHeight="1">
      <c r="B8" s="112" t="s">
        <v>41</v>
      </c>
      <c r="C8" s="113"/>
      <c r="D8" s="114"/>
    </row>
    <row r="9" spans="1:9" ht="15" customHeight="1">
      <c r="B9" s="115" t="s">
        <v>42</v>
      </c>
      <c r="C9" s="205">
        <v>4000</v>
      </c>
      <c r="D9" s="206">
        <v>4000</v>
      </c>
      <c r="H9" s="11"/>
      <c r="I9" s="11"/>
    </row>
    <row r="10" spans="1:9" ht="14.25" customHeight="1">
      <c r="B10" s="116" t="s">
        <v>206</v>
      </c>
      <c r="C10" s="302">
        <v>1482562.38</v>
      </c>
      <c r="D10" s="206">
        <v>500218.09</v>
      </c>
      <c r="H10" s="11"/>
      <c r="I10" s="11"/>
    </row>
    <row r="11" spans="1:9" ht="14.25" customHeight="1">
      <c r="B11" s="115"/>
      <c r="C11" s="205"/>
      <c r="D11" s="206"/>
      <c r="H11" s="11"/>
      <c r="I11" s="11"/>
    </row>
    <row r="12" spans="1:9">
      <c r="B12" s="116"/>
      <c r="C12" s="207">
        <f>SUM(C9:C11)</f>
        <v>1486562.38</v>
      </c>
      <c r="D12" s="208">
        <f>SUM(D9:D11)</f>
        <v>504218.09</v>
      </c>
      <c r="H12" s="11"/>
      <c r="I12" s="11"/>
    </row>
    <row r="13" spans="1:9">
      <c r="B13" s="112" t="s">
        <v>43</v>
      </c>
      <c r="C13" s="205"/>
      <c r="D13" s="206"/>
      <c r="H13" s="11"/>
      <c r="I13" s="11"/>
    </row>
    <row r="14" spans="1:9">
      <c r="B14" s="112" t="s">
        <v>207</v>
      </c>
      <c r="C14" s="302">
        <v>3642824.39</v>
      </c>
      <c r="D14" s="206">
        <v>1678658.06</v>
      </c>
      <c r="H14" s="11"/>
      <c r="I14" s="11"/>
    </row>
    <row r="15" spans="1:9">
      <c r="B15" s="112" t="s">
        <v>44</v>
      </c>
      <c r="C15" s="205">
        <v>0</v>
      </c>
      <c r="D15" s="206">
        <v>0</v>
      </c>
      <c r="H15" s="11"/>
      <c r="I15" s="11"/>
    </row>
    <row r="16" spans="1:9">
      <c r="B16" s="112"/>
      <c r="C16" s="207">
        <f>SUM(C14:C15)</f>
        <v>3642824.39</v>
      </c>
      <c r="D16" s="208">
        <f>SUM(D14:D15)</f>
        <v>1678658.06</v>
      </c>
      <c r="H16" s="11"/>
      <c r="I16" s="11"/>
    </row>
    <row r="17" spans="2:9">
      <c r="B17" s="112"/>
      <c r="C17" s="207">
        <f>+C12+C16</f>
        <v>5129386.7699999996</v>
      </c>
      <c r="D17" s="208">
        <f>+D12+D16</f>
        <v>2182876.15</v>
      </c>
      <c r="H17" s="11"/>
      <c r="I17" s="11"/>
    </row>
    <row r="18" spans="2:9">
      <c r="B18" s="112" t="s">
        <v>45</v>
      </c>
      <c r="C18" s="212"/>
      <c r="D18" s="213"/>
      <c r="H18" s="11"/>
      <c r="I18" s="11"/>
    </row>
    <row r="19" spans="2:9">
      <c r="B19" s="112" t="s">
        <v>43</v>
      </c>
      <c r="C19" s="212"/>
      <c r="D19" s="213"/>
      <c r="H19" s="11"/>
      <c r="I19" s="11"/>
    </row>
    <row r="20" spans="2:9">
      <c r="B20" s="112" t="s">
        <v>207</v>
      </c>
      <c r="C20" s="304">
        <v>14075241.390000001</v>
      </c>
      <c r="D20" s="209">
        <v>4106061.56</v>
      </c>
      <c r="H20" s="11"/>
      <c r="I20" s="11"/>
    </row>
    <row r="21" spans="2:9">
      <c r="B21" s="112" t="s">
        <v>44</v>
      </c>
      <c r="C21" s="210">
        <v>0</v>
      </c>
      <c r="D21" s="211">
        <v>0</v>
      </c>
      <c r="H21" s="11"/>
      <c r="I21" s="11"/>
    </row>
    <row r="22" spans="2:9">
      <c r="B22" s="112"/>
      <c r="C22" s="212">
        <f>SUM(C20:C21)</f>
        <v>14075241.390000001</v>
      </c>
      <c r="D22" s="213">
        <f>SUM(D20:D21)</f>
        <v>4106061.56</v>
      </c>
      <c r="H22" s="11"/>
      <c r="I22" s="11"/>
    </row>
    <row r="23" spans="2:9" ht="15.75" thickBot="1">
      <c r="B23" s="112" t="s">
        <v>46</v>
      </c>
      <c r="C23" s="214">
        <f>+C17+C22</f>
        <v>19204628.16</v>
      </c>
      <c r="D23" s="215">
        <f>+D17+D22</f>
        <v>6288937.71</v>
      </c>
      <c r="H23" s="11"/>
      <c r="I23" s="11"/>
    </row>
    <row r="24" spans="2:9" ht="15.75" thickTop="1">
      <c r="B24" s="117" t="s">
        <v>47</v>
      </c>
      <c r="C24" s="216"/>
      <c r="D24" s="217"/>
      <c r="H24" s="11"/>
      <c r="I24" s="11"/>
    </row>
    <row r="25" spans="2:9">
      <c r="B25" s="112" t="s">
        <v>48</v>
      </c>
      <c r="C25" s="205"/>
      <c r="D25" s="206"/>
      <c r="H25" s="11"/>
      <c r="I25" s="11"/>
    </row>
    <row r="26" spans="2:9">
      <c r="B26" s="112" t="s">
        <v>49</v>
      </c>
      <c r="C26" s="205"/>
      <c r="D26" s="206"/>
      <c r="H26" s="11"/>
      <c r="I26" s="11"/>
    </row>
    <row r="27" spans="2:9">
      <c r="B27" s="116" t="s">
        <v>50</v>
      </c>
      <c r="C27" s="285">
        <v>22419.78</v>
      </c>
      <c r="D27" s="206">
        <v>6532.42</v>
      </c>
      <c r="H27" s="11"/>
      <c r="I27" s="11"/>
    </row>
    <row r="28" spans="2:9">
      <c r="B28" s="115" t="s">
        <v>51</v>
      </c>
      <c r="C28" s="205">
        <v>0</v>
      </c>
      <c r="D28" s="206">
        <v>0</v>
      </c>
      <c r="H28" s="11"/>
      <c r="I28" s="11"/>
    </row>
    <row r="29" spans="2:9" ht="15.75" customHeight="1">
      <c r="B29" s="112" t="s">
        <v>52</v>
      </c>
      <c r="C29" s="207">
        <f>SUM(C27:C28)</f>
        <v>22419.78</v>
      </c>
      <c r="D29" s="208">
        <f>SUM(D27:D28)</f>
        <v>6532.42</v>
      </c>
      <c r="H29" s="11"/>
      <c r="I29" s="36"/>
    </row>
    <row r="30" spans="2:9">
      <c r="B30" s="112" t="s">
        <v>53</v>
      </c>
      <c r="C30" s="216">
        <f>+C23-C29</f>
        <v>19182208.379999999</v>
      </c>
      <c r="D30" s="217">
        <f>+D23-D29</f>
        <v>6282405.29</v>
      </c>
    </row>
    <row r="31" spans="2:9">
      <c r="B31" s="112" t="s">
        <v>54</v>
      </c>
      <c r="C31" s="303">
        <v>170912.52316400001</v>
      </c>
      <c r="D31" s="218">
        <v>57866.400000000001</v>
      </c>
      <c r="G31" s="36"/>
    </row>
    <row r="32" spans="2:9" ht="15.75" thickBot="1">
      <c r="B32" s="112" t="s">
        <v>55</v>
      </c>
      <c r="C32" s="242">
        <f>+C30/C31</f>
        <v>112.23407170458545</v>
      </c>
      <c r="D32" s="243">
        <f>+D30/D31</f>
        <v>108.56741200420278</v>
      </c>
      <c r="G32" s="36"/>
    </row>
    <row r="33" spans="2:6" ht="15.75" thickTop="1">
      <c r="B33" s="117"/>
      <c r="C33" s="219"/>
      <c r="D33" s="220"/>
      <c r="E33" s="37"/>
    </row>
    <row r="34" spans="2:6">
      <c r="C34" s="37"/>
      <c r="D34" s="37"/>
      <c r="E34" s="37"/>
    </row>
    <row r="35" spans="2:6">
      <c r="B35" s="2" t="s">
        <v>240</v>
      </c>
      <c r="C35" s="37"/>
      <c r="D35" s="37"/>
      <c r="E35" s="37"/>
      <c r="F35" s="37"/>
    </row>
    <row r="36" spans="2:6">
      <c r="B36" s="20"/>
      <c r="C36" s="37"/>
      <c r="D36" s="37"/>
      <c r="E36" s="37"/>
      <c r="F36" s="37"/>
    </row>
    <row r="37" spans="2:6">
      <c r="B37" s="9"/>
      <c r="C37" s="37"/>
      <c r="D37" s="37"/>
      <c r="E37" s="37"/>
    </row>
    <row r="38" spans="2:6">
      <c r="B38" s="20"/>
      <c r="C38" s="37"/>
      <c r="D38" s="37"/>
      <c r="E38" s="37"/>
    </row>
    <row r="39" spans="2:6">
      <c r="C39" s="37"/>
      <c r="D39" s="37"/>
      <c r="E39" s="37"/>
    </row>
    <row r="40" spans="2:6">
      <c r="C40" s="37"/>
      <c r="D40" s="37"/>
      <c r="E40" s="37"/>
    </row>
    <row r="41" spans="2:6">
      <c r="C41" s="37"/>
      <c r="D41" s="37"/>
      <c r="E41" s="37"/>
    </row>
    <row r="42" spans="2:6">
      <c r="C42" s="37"/>
      <c r="D42" s="37"/>
      <c r="E42" s="37"/>
    </row>
    <row r="43" spans="2:6">
      <c r="C43" s="37"/>
      <c r="D43" s="37"/>
      <c r="E43" s="37"/>
    </row>
    <row r="44" spans="2:6">
      <c r="C44" s="37"/>
      <c r="D44" s="37"/>
      <c r="E44" s="37"/>
    </row>
    <row r="45" spans="2:6">
      <c r="C45" s="37"/>
      <c r="D45" s="37"/>
      <c r="E45" s="37"/>
    </row>
    <row r="46" spans="2:6">
      <c r="C46" s="37"/>
      <c r="D46" s="37"/>
      <c r="E46" s="37"/>
    </row>
    <row r="47" spans="2:6">
      <c r="C47" s="37"/>
      <c r="D47" s="37"/>
      <c r="E47" s="37"/>
    </row>
    <row r="48" spans="2:6">
      <c r="C48" s="37"/>
      <c r="D48" s="37"/>
      <c r="E48" s="37"/>
    </row>
    <row r="49" spans="3:5">
      <c r="C49" s="37"/>
      <c r="D49" s="37"/>
      <c r="E49" s="37"/>
    </row>
    <row r="50" spans="3:5">
      <c r="C50" s="37"/>
      <c r="D50" s="37"/>
      <c r="E50" s="37"/>
    </row>
    <row r="51" spans="3:5" ht="21" customHeight="1"/>
  </sheetData>
  <mergeCells count="3">
    <mergeCell ref="B3:D3"/>
    <mergeCell ref="B2:D2"/>
    <mergeCell ref="B4: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3"/>
  <sheetViews>
    <sheetView showGridLines="0" workbookViewId="0">
      <selection activeCell="G24" sqref="G24"/>
    </sheetView>
  </sheetViews>
  <sheetFormatPr baseColWidth="10" defaultColWidth="9.140625" defaultRowHeight="15"/>
  <cols>
    <col min="1" max="1" width="11.42578125" customWidth="1"/>
    <col min="2" max="2" width="62.42578125" customWidth="1"/>
    <col min="3" max="3" width="17.5703125" style="35" customWidth="1"/>
    <col min="4" max="4" width="17.85546875" style="35" customWidth="1"/>
    <col min="5" max="5" width="8.85546875" customWidth="1"/>
    <col min="6" max="6" width="13" style="11" bestFit="1" customWidth="1"/>
    <col min="7" max="7" width="17.85546875" style="11" bestFit="1" customWidth="1"/>
    <col min="8" max="8" width="16.85546875" bestFit="1" customWidth="1"/>
  </cols>
  <sheetData>
    <row r="1" spans="1:8" s="27" customFormat="1" ht="14.25">
      <c r="A1" s="2"/>
      <c r="B1" s="21"/>
      <c r="C1" s="22"/>
      <c r="D1" s="21"/>
      <c r="E1" s="21"/>
      <c r="F1" s="31"/>
      <c r="G1" s="31"/>
    </row>
    <row r="2" spans="1:8" s="27" customFormat="1" ht="26.25" customHeight="1">
      <c r="A2" s="2"/>
      <c r="B2" s="364" t="s">
        <v>0</v>
      </c>
      <c r="C2" s="364"/>
      <c r="D2" s="364"/>
      <c r="E2" s="51"/>
      <c r="F2" s="31"/>
      <c r="G2" s="31"/>
    </row>
    <row r="3" spans="1:8" s="27" customFormat="1">
      <c r="A3" s="2"/>
      <c r="B3" s="368" t="s">
        <v>56</v>
      </c>
      <c r="C3" s="368"/>
      <c r="D3" s="368"/>
      <c r="E3" s="52"/>
      <c r="F3" s="31"/>
      <c r="G3" s="31"/>
    </row>
    <row r="4" spans="1:8" ht="21.75" customHeight="1">
      <c r="B4" s="360" t="str">
        <f>+"ESTADO DEL ACTIVO NETO AL "&amp;UPPER(TEXT(indice!O3,"DD \D\E MMMM \D\E yyyy"))</f>
        <v>ESTADO DEL ACTIVO NETO AL 31 DE MARZO DE 2021</v>
      </c>
      <c r="C4" s="360"/>
      <c r="D4" s="360"/>
      <c r="E4" s="11"/>
    </row>
    <row r="5" spans="1:8" ht="21.75" customHeight="1">
      <c r="B5" s="120"/>
      <c r="C5" s="351">
        <f>+indice!P3</f>
        <v>2021</v>
      </c>
      <c r="D5" s="366">
        <f>+indice!P2</f>
        <v>2020</v>
      </c>
      <c r="E5" s="11"/>
    </row>
    <row r="6" spans="1:8">
      <c r="B6" s="121" t="s">
        <v>39</v>
      </c>
      <c r="C6" s="365"/>
      <c r="D6" s="367"/>
    </row>
    <row r="7" spans="1:8" ht="17.25" customHeight="1">
      <c r="B7" s="66" t="s">
        <v>40</v>
      </c>
      <c r="C7" s="122"/>
      <c r="D7" s="123"/>
    </row>
    <row r="8" spans="1:8" ht="15" customHeight="1">
      <c r="B8" s="66" t="s">
        <v>41</v>
      </c>
      <c r="C8" s="122"/>
      <c r="D8" s="123"/>
    </row>
    <row r="9" spans="1:8" ht="15" customHeight="1">
      <c r="B9" s="61" t="s">
        <v>42</v>
      </c>
      <c r="C9" s="228">
        <f>+'4'!C9*indice!M2</f>
        <v>25110160</v>
      </c>
      <c r="D9" s="229">
        <v>26217120</v>
      </c>
      <c r="H9" s="11"/>
    </row>
    <row r="10" spans="1:8" ht="14.25" customHeight="1">
      <c r="B10" s="124" t="s">
        <v>206</v>
      </c>
      <c r="C10" s="228">
        <f>+'4'!C10*indice!$M$2</f>
        <v>9306844642.9452</v>
      </c>
      <c r="D10" s="229">
        <v>3278569423</v>
      </c>
    </row>
    <row r="11" spans="1:8" ht="14.25" customHeight="1">
      <c r="B11" s="61"/>
      <c r="C11" s="228"/>
      <c r="D11" s="229"/>
      <c r="F11"/>
      <c r="G11"/>
    </row>
    <row r="12" spans="1:8">
      <c r="B12" s="124"/>
      <c r="C12" s="230">
        <f>SUM(C9:C11)</f>
        <v>9331954802.9452</v>
      </c>
      <c r="D12" s="231">
        <f>SUM(D9:D11)</f>
        <v>3304786543</v>
      </c>
      <c r="F12"/>
      <c r="G12"/>
    </row>
    <row r="13" spans="1:8">
      <c r="B13" s="66" t="s">
        <v>43</v>
      </c>
      <c r="C13" s="228"/>
      <c r="D13" s="229"/>
      <c r="F13"/>
      <c r="G13"/>
    </row>
    <row r="14" spans="1:8">
      <c r="B14" s="66" t="s">
        <v>207</v>
      </c>
      <c r="C14" s="228">
        <f>+'4'!C14*indice!$M$2</f>
        <v>22867975821.2006</v>
      </c>
      <c r="D14" s="229">
        <v>11002394949</v>
      </c>
      <c r="F14" s="118"/>
      <c r="G14" s="180"/>
      <c r="H14" s="178"/>
    </row>
    <row r="15" spans="1:8">
      <c r="B15" s="66" t="s">
        <v>44</v>
      </c>
      <c r="C15" s="228">
        <v>0</v>
      </c>
      <c r="D15" s="229">
        <v>0</v>
      </c>
      <c r="F15"/>
      <c r="G15"/>
    </row>
    <row r="16" spans="1:8">
      <c r="B16" s="66"/>
      <c r="C16" s="230">
        <f>SUM(C14:C15)</f>
        <v>22867975821.2006</v>
      </c>
      <c r="D16" s="231">
        <f>SUM(D14:D15)</f>
        <v>11002394949</v>
      </c>
      <c r="F16"/>
      <c r="G16"/>
    </row>
    <row r="17" spans="2:8">
      <c r="B17" s="66" t="s">
        <v>57</v>
      </c>
      <c r="C17" s="230">
        <f>+C12+C16</f>
        <v>32199930624.145798</v>
      </c>
      <c r="D17" s="231">
        <f>+D12+D16</f>
        <v>14307181492</v>
      </c>
      <c r="F17"/>
      <c r="G17"/>
    </row>
    <row r="18" spans="2:8">
      <c r="B18" s="66"/>
      <c r="C18" s="232"/>
      <c r="D18" s="233"/>
      <c r="F18"/>
      <c r="G18"/>
    </row>
    <row r="19" spans="2:8">
      <c r="B19" s="66" t="s">
        <v>45</v>
      </c>
      <c r="C19" s="232"/>
      <c r="D19" s="233"/>
      <c r="F19"/>
      <c r="G19"/>
    </row>
    <row r="20" spans="2:8">
      <c r="B20" s="66" t="s">
        <v>43</v>
      </c>
      <c r="C20" s="232"/>
      <c r="D20" s="233"/>
      <c r="F20"/>
      <c r="G20"/>
      <c r="H20" s="178"/>
    </row>
    <row r="21" spans="2:8">
      <c r="B21" s="66" t="s">
        <v>207</v>
      </c>
      <c r="C21" s="228">
        <f>+'4'!C20*indice!M2</f>
        <v>88357890835.3806</v>
      </c>
      <c r="D21" s="234">
        <v>26912080533</v>
      </c>
      <c r="F21" s="179"/>
      <c r="G21" s="180"/>
    </row>
    <row r="22" spans="2:8">
      <c r="B22" s="66" t="s">
        <v>44</v>
      </c>
      <c r="C22" s="235">
        <v>0</v>
      </c>
      <c r="D22" s="234">
        <v>0</v>
      </c>
      <c r="F22" s="178"/>
      <c r="G22"/>
    </row>
    <row r="23" spans="2:8">
      <c r="B23" s="66" t="s">
        <v>58</v>
      </c>
      <c r="C23" s="230">
        <f>SUM(C21:C22)</f>
        <v>88357890835.3806</v>
      </c>
      <c r="D23" s="231">
        <f>SUM(D21:D22)</f>
        <v>26912080533</v>
      </c>
      <c r="F23"/>
      <c r="G23"/>
    </row>
    <row r="24" spans="2:8">
      <c r="B24" s="66"/>
      <c r="C24" s="232"/>
      <c r="D24" s="233"/>
    </row>
    <row r="25" spans="2:8" ht="15.75" thickBot="1">
      <c r="B25" s="66" t="s">
        <v>46</v>
      </c>
      <c r="C25" s="236">
        <f>+C17+C23</f>
        <v>120557821459.5264</v>
      </c>
      <c r="D25" s="237">
        <f>+D17+D23</f>
        <v>41219262025</v>
      </c>
    </row>
    <row r="26" spans="2:8" ht="27.75" customHeight="1" thickTop="1">
      <c r="B26" s="121" t="s">
        <v>47</v>
      </c>
      <c r="C26" s="238"/>
      <c r="D26" s="239"/>
    </row>
    <row r="27" spans="2:8">
      <c r="B27" s="66" t="s">
        <v>48</v>
      </c>
      <c r="C27" s="228"/>
      <c r="D27" s="229"/>
    </row>
    <row r="28" spans="2:8">
      <c r="B28" s="66" t="s">
        <v>49</v>
      </c>
      <c r="C28" s="228"/>
      <c r="D28" s="229"/>
    </row>
    <row r="29" spans="2:8">
      <c r="B29" s="124" t="s">
        <v>50</v>
      </c>
      <c r="C29" s="228">
        <f>+'4'!C27*indice!M2</f>
        <v>140741065.7412</v>
      </c>
      <c r="D29" s="229">
        <v>42815310</v>
      </c>
    </row>
    <row r="30" spans="2:8">
      <c r="B30" s="61" t="s">
        <v>51</v>
      </c>
      <c r="C30" s="228">
        <v>0</v>
      </c>
      <c r="D30" s="229">
        <v>0</v>
      </c>
    </row>
    <row r="31" spans="2:8" ht="15.75" customHeight="1">
      <c r="B31" s="66" t="s">
        <v>52</v>
      </c>
      <c r="C31" s="230">
        <f>SUM(C29:C30)</f>
        <v>140741065.7412</v>
      </c>
      <c r="D31" s="231">
        <f>SUM(D29:D30)</f>
        <v>42815310</v>
      </c>
    </row>
    <row r="32" spans="2:8">
      <c r="B32" s="66" t="s">
        <v>53</v>
      </c>
      <c r="C32" s="238">
        <f>+C25-C31</f>
        <v>120417080393.7852</v>
      </c>
      <c r="D32" s="239">
        <f>+D25-D31</f>
        <v>41176446715</v>
      </c>
    </row>
    <row r="33" spans="2:4">
      <c r="B33" s="66" t="s">
        <v>54</v>
      </c>
      <c r="C33" s="281">
        <v>170912.52316400001</v>
      </c>
      <c r="D33" s="282">
        <v>57866.404781999998</v>
      </c>
    </row>
    <row r="34" spans="2:4" ht="15.75" thickBot="1">
      <c r="B34" s="66" t="s">
        <v>55</v>
      </c>
      <c r="C34" s="240">
        <f>+C32/C33</f>
        <v>704553.87448840344</v>
      </c>
      <c r="D34" s="241">
        <f>+D32/D33</f>
        <v>711577.76036240638</v>
      </c>
    </row>
    <row r="35" spans="2:4" ht="15.75" thickTop="1">
      <c r="B35" s="117"/>
      <c r="C35" s="28"/>
      <c r="D35" s="125"/>
    </row>
    <row r="36" spans="2:4">
      <c r="C36" s="11"/>
      <c r="D36" s="11"/>
    </row>
    <row r="37" spans="2:4">
      <c r="B37" s="2" t="s">
        <v>240</v>
      </c>
      <c r="C37" s="11"/>
      <c r="D37" s="11"/>
    </row>
    <row r="38" spans="2:4">
      <c r="B38" s="20"/>
      <c r="C38" s="11"/>
      <c r="D38" s="11"/>
    </row>
    <row r="39" spans="2:4">
      <c r="B39" s="9"/>
      <c r="C39" s="11"/>
      <c r="D39" s="11"/>
    </row>
    <row r="40" spans="2:4">
      <c r="B40" s="20"/>
      <c r="C40" s="11"/>
      <c r="D40" s="11"/>
    </row>
    <row r="41" spans="2:4">
      <c r="C41" s="11"/>
      <c r="D41" s="11"/>
    </row>
    <row r="42" spans="2:4">
      <c r="C42" s="11"/>
      <c r="D42" s="11"/>
    </row>
    <row r="43" spans="2:4">
      <c r="C43" s="11"/>
      <c r="D43" s="11"/>
    </row>
    <row r="44" spans="2:4">
      <c r="C44" s="11"/>
      <c r="D44" s="11"/>
    </row>
    <row r="45" spans="2:4">
      <c r="C45" s="11"/>
      <c r="D45" s="11"/>
    </row>
    <row r="46" spans="2:4">
      <c r="C46" s="11"/>
      <c r="D46" s="11"/>
    </row>
    <row r="47" spans="2:4">
      <c r="C47" s="11"/>
      <c r="D47" s="11"/>
    </row>
    <row r="48" spans="2:4">
      <c r="C48" s="11"/>
      <c r="D48" s="11"/>
    </row>
    <row r="49" spans="3:4">
      <c r="C49" s="11"/>
      <c r="D49" s="11"/>
    </row>
    <row r="50" spans="3:4">
      <c r="C50" s="11"/>
      <c r="D50" s="11"/>
    </row>
    <row r="51" spans="3:4">
      <c r="C51" s="11"/>
      <c r="D51" s="11"/>
    </row>
    <row r="53" spans="3:4" ht="21" customHeight="1"/>
  </sheetData>
  <mergeCells count="5">
    <mergeCell ref="B2:D2"/>
    <mergeCell ref="B4:D4"/>
    <mergeCell ref="C5:C6"/>
    <mergeCell ref="D5:D6"/>
    <mergeCell ref="B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4"/>
  <sheetViews>
    <sheetView showGridLines="0" workbookViewId="0">
      <selection activeCell="B34" sqref="B34"/>
    </sheetView>
  </sheetViews>
  <sheetFormatPr baseColWidth="10" defaultColWidth="9.140625" defaultRowHeight="15"/>
  <cols>
    <col min="1" max="1" width="11.42578125" customWidth="1"/>
    <col min="2" max="2" width="58.42578125" customWidth="1"/>
    <col min="3" max="3" width="17.85546875" customWidth="1"/>
    <col min="4" max="4" width="17.140625" customWidth="1"/>
    <col min="6" max="6" width="13.7109375" bestFit="1" customWidth="1"/>
  </cols>
  <sheetData>
    <row r="1" spans="2:7">
      <c r="B1" s="21"/>
      <c r="C1" s="22"/>
      <c r="D1" s="21"/>
      <c r="E1" s="21"/>
    </row>
    <row r="2" spans="2:7" ht="23.25">
      <c r="B2" s="370" t="s">
        <v>0</v>
      </c>
      <c r="C2" s="370"/>
      <c r="D2" s="370"/>
      <c r="E2" s="1"/>
    </row>
    <row r="3" spans="2:7">
      <c r="B3" s="369" t="s">
        <v>59</v>
      </c>
      <c r="C3" s="369"/>
      <c r="D3" s="369"/>
      <c r="E3" s="23"/>
    </row>
    <row r="4" spans="2:7" ht="20.25">
      <c r="B4" s="360" t="str">
        <f>+"ESTADOS DE RESULTADOS AL  "&amp;UPPER(TEXT(indice!O3,"DD \D\E MMMM \D\Eyyyy"))</f>
        <v>ESTADOS DE RESULTADOS AL  31 DE MARZO DE2021</v>
      </c>
      <c r="C4" s="360"/>
      <c r="D4" s="360"/>
    </row>
    <row r="5" spans="2:7">
      <c r="B5" s="94"/>
      <c r="C5" s="351">
        <f>+indice!P3</f>
        <v>2021</v>
      </c>
      <c r="D5" s="366">
        <f>+indice!P2</f>
        <v>2020</v>
      </c>
    </row>
    <row r="6" spans="2:7">
      <c r="B6" s="95"/>
      <c r="C6" s="365"/>
      <c r="D6" s="367"/>
      <c r="F6" s="11"/>
      <c r="G6" s="11"/>
    </row>
    <row r="7" spans="2:7">
      <c r="B7" s="96" t="s">
        <v>26</v>
      </c>
      <c r="C7" s="126"/>
      <c r="D7" s="127"/>
      <c r="F7" s="11"/>
    </row>
    <row r="8" spans="2:7">
      <c r="B8" s="116"/>
      <c r="C8" s="105"/>
      <c r="D8" s="106"/>
      <c r="F8" s="11"/>
    </row>
    <row r="9" spans="2:7">
      <c r="B9" s="66"/>
      <c r="C9" s="130"/>
      <c r="D9" s="131"/>
      <c r="F9" s="11"/>
    </row>
    <row r="10" spans="2:7">
      <c r="B10" s="61" t="s">
        <v>27</v>
      </c>
      <c r="C10" s="130"/>
      <c r="D10" s="131"/>
    </row>
    <row r="11" spans="2:7">
      <c r="B11" s="61" t="s">
        <v>28</v>
      </c>
      <c r="C11" s="221">
        <f>+'3'!D10*indice!M2</f>
        <v>1279487763.3722</v>
      </c>
      <c r="D11" s="222">
        <v>514131683.81639999</v>
      </c>
    </row>
    <row r="12" spans="2:7">
      <c r="B12" s="100" t="s">
        <v>29</v>
      </c>
      <c r="C12" s="221">
        <f>+'3'!D11*indice!M2</f>
        <v>77498240.112800002</v>
      </c>
      <c r="D12" s="283">
        <v>7230747.2388000004</v>
      </c>
    </row>
    <row r="13" spans="2:7">
      <c r="B13" s="96" t="s">
        <v>30</v>
      </c>
      <c r="C13" s="223">
        <f>SUM(C10:C12)</f>
        <v>1356986003.4850001</v>
      </c>
      <c r="D13" s="224">
        <f>SUM(D10:D12)</f>
        <v>521362431.05519998</v>
      </c>
    </row>
    <row r="14" spans="2:7">
      <c r="B14" s="66" t="s">
        <v>31</v>
      </c>
      <c r="C14" s="221"/>
      <c r="D14" s="222"/>
    </row>
    <row r="15" spans="2:7">
      <c r="B15" s="100" t="s">
        <v>32</v>
      </c>
      <c r="C15" s="221">
        <f>+'3'!D14*indice!M2</f>
        <v>410706924.54280001</v>
      </c>
      <c r="D15" s="222">
        <v>124207866.28200001</v>
      </c>
      <c r="E15" s="26"/>
    </row>
    <row r="16" spans="2:7" hidden="1">
      <c r="B16" s="132" t="s">
        <v>33</v>
      </c>
      <c r="C16" s="221"/>
      <c r="D16" s="222"/>
    </row>
    <row r="17" spans="2:8">
      <c r="B17" s="100" t="s">
        <v>34</v>
      </c>
      <c r="C17" s="221">
        <f>+'3'!D16*indice!M2</f>
        <v>1023301.7953999999</v>
      </c>
      <c r="D17" s="222">
        <v>0</v>
      </c>
    </row>
    <row r="18" spans="2:8">
      <c r="B18" s="61" t="s">
        <v>35</v>
      </c>
      <c r="C18" s="225">
        <f>+'3'!D17*indice!M2</f>
        <v>114878.982</v>
      </c>
      <c r="D18" s="249">
        <v>7230747.2388000004</v>
      </c>
      <c r="F18" s="31"/>
    </row>
    <row r="19" spans="2:8">
      <c r="B19" s="102" t="s">
        <v>36</v>
      </c>
      <c r="C19" s="223">
        <f>SUM(C15:C18)</f>
        <v>411845105.32020003</v>
      </c>
      <c r="D19" s="224">
        <f>SUM(D15:D18)</f>
        <v>131438613.52080001</v>
      </c>
    </row>
    <row r="20" spans="2:8" ht="15.75" thickBot="1">
      <c r="B20" s="103" t="s">
        <v>37</v>
      </c>
      <c r="C20" s="226">
        <f>+C13-C19</f>
        <v>945140898.16480017</v>
      </c>
      <c r="D20" s="227">
        <f>+D13-D19</f>
        <v>389923817.53439999</v>
      </c>
    </row>
    <row r="21" spans="2:8" ht="15.75" thickTop="1">
      <c r="B21" s="128"/>
      <c r="C21" s="29"/>
      <c r="D21" s="129"/>
    </row>
    <row r="22" spans="2:8">
      <c r="B22" s="30"/>
      <c r="C22" s="26"/>
      <c r="D22" s="26"/>
    </row>
    <row r="23" spans="2:8">
      <c r="B23" s="32"/>
      <c r="C23" s="33"/>
      <c r="D23" s="33"/>
      <c r="H23" s="26"/>
    </row>
    <row r="24" spans="2:8">
      <c r="B24" s="2" t="s">
        <v>240</v>
      </c>
      <c r="C24" s="26"/>
      <c r="D24" s="26"/>
    </row>
    <row r="25" spans="2:8">
      <c r="B25" s="20"/>
      <c r="C25" s="26"/>
      <c r="D25" s="26"/>
      <c r="H25" s="26"/>
    </row>
    <row r="26" spans="2:8">
      <c r="B26" s="9"/>
      <c r="C26" s="26"/>
      <c r="D26" s="26"/>
    </row>
    <row r="27" spans="2:8">
      <c r="B27" s="20"/>
      <c r="C27" s="26"/>
      <c r="D27" s="26"/>
    </row>
    <row r="28" spans="2:8">
      <c r="B28" s="9"/>
      <c r="C28" s="33"/>
      <c r="D28" s="33"/>
    </row>
    <row r="29" spans="2:8">
      <c r="B29" s="9"/>
      <c r="C29" s="26"/>
      <c r="D29" s="26"/>
    </row>
    <row r="30" spans="2:8">
      <c r="B30" s="27"/>
      <c r="C30" s="26"/>
      <c r="D30" s="26"/>
    </row>
    <row r="31" spans="2:8">
      <c r="B31" s="9"/>
      <c r="C31" s="26"/>
      <c r="D31" s="26"/>
    </row>
    <row r="32" spans="2:8">
      <c r="B32" s="27"/>
      <c r="C32" s="26"/>
      <c r="D32" s="26"/>
    </row>
    <row r="33" spans="2:4">
      <c r="B33" s="9"/>
      <c r="C33" s="33"/>
      <c r="D33" s="33"/>
    </row>
    <row r="34" spans="2:4">
      <c r="B34" s="27"/>
      <c r="C34" s="26"/>
      <c r="D34" s="26"/>
    </row>
    <row r="35" spans="2:4">
      <c r="B35" s="9"/>
      <c r="C35" s="26"/>
      <c r="D35" s="26"/>
    </row>
    <row r="36" spans="2:4">
      <c r="B36" s="9"/>
      <c r="C36" s="26"/>
      <c r="D36" s="26"/>
    </row>
    <row r="37" spans="2:4">
      <c r="B37" s="9"/>
      <c r="C37" s="26"/>
      <c r="D37" s="26"/>
    </row>
    <row r="38" spans="2:4">
      <c r="B38" s="9"/>
      <c r="C38" s="33"/>
      <c r="D38" s="33"/>
    </row>
    <row r="40" spans="2:4">
      <c r="C40" s="26"/>
      <c r="D40" s="26"/>
    </row>
    <row r="42" spans="2:4">
      <c r="C42" s="26"/>
    </row>
    <row r="43" spans="2:4">
      <c r="C43" s="26"/>
    </row>
    <row r="44" spans="2:4">
      <c r="C44" s="26"/>
    </row>
  </sheetData>
  <mergeCells count="5">
    <mergeCell ref="B4:D4"/>
    <mergeCell ref="B3:D3"/>
    <mergeCell ref="B2:D2"/>
    <mergeCell ref="C5:C6"/>
    <mergeCell ref="D5: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4"/>
  <sheetViews>
    <sheetView showGridLines="0" workbookViewId="0">
      <selection activeCell="C19" sqref="C19"/>
    </sheetView>
  </sheetViews>
  <sheetFormatPr baseColWidth="10" defaultColWidth="9.140625" defaultRowHeight="15"/>
  <cols>
    <col min="1" max="1" width="5.7109375" customWidth="1"/>
    <col min="2" max="2" width="38.42578125" customWidth="1"/>
    <col min="3" max="3" width="22.85546875" customWidth="1"/>
    <col min="4" max="4" width="19.140625" customWidth="1"/>
    <col min="5" max="5" width="21.140625" customWidth="1"/>
    <col min="6" max="6" width="11.5703125" customWidth="1"/>
    <col min="7" max="7" width="11.7109375" customWidth="1"/>
    <col min="8" max="8" width="17.42578125" customWidth="1"/>
    <col min="9" max="11" width="12.42578125" customWidth="1"/>
  </cols>
  <sheetData>
    <row r="1" spans="1:13" ht="20.25">
      <c r="A1" s="24"/>
      <c r="B1" s="39"/>
      <c r="C1" s="39"/>
      <c r="D1" s="39"/>
    </row>
    <row r="2" spans="1:13" ht="26.25">
      <c r="A2" s="34"/>
      <c r="B2" s="371" t="s">
        <v>0</v>
      </c>
      <c r="C2" s="371"/>
      <c r="D2" s="371"/>
      <c r="E2" s="371"/>
      <c r="F2" s="356"/>
      <c r="G2" s="356"/>
      <c r="H2" s="356"/>
      <c r="I2" s="9"/>
      <c r="J2" s="9"/>
      <c r="K2" s="9"/>
    </row>
    <row r="3" spans="1:13" ht="15.75">
      <c r="A3" s="40"/>
      <c r="B3" s="357" t="s">
        <v>17</v>
      </c>
      <c r="C3" s="357"/>
      <c r="D3" s="357"/>
      <c r="E3" s="357"/>
      <c r="F3" s="357"/>
      <c r="G3" s="357"/>
      <c r="H3" s="357"/>
      <c r="I3" s="10"/>
      <c r="J3" s="10"/>
      <c r="K3" s="10"/>
    </row>
    <row r="4" spans="1:13">
      <c r="A4" s="10"/>
      <c r="B4" s="358" t="str">
        <f>+"Correspondiente al periodo cerrado del "&amp;(TEXT(indice!O3,"DD \d\e MMMM \d\e yyyy"))</f>
        <v>Correspondiente al periodo cerrado del 31 de marzo de 2021</v>
      </c>
      <c r="C4" s="358"/>
      <c r="D4" s="358"/>
      <c r="E4" s="358"/>
      <c r="F4" s="358"/>
      <c r="G4" s="358"/>
      <c r="H4" s="358"/>
      <c r="I4" s="10"/>
      <c r="J4" s="10"/>
      <c r="K4" s="10"/>
    </row>
    <row r="5" spans="1:13">
      <c r="A5" s="10"/>
      <c r="B5" s="355"/>
      <c r="C5" s="355"/>
      <c r="D5" s="355"/>
      <c r="E5" s="355"/>
      <c r="F5" s="355"/>
      <c r="G5" s="355"/>
      <c r="H5" s="355"/>
      <c r="I5" s="10"/>
      <c r="J5" s="10"/>
      <c r="K5" s="10"/>
    </row>
    <row r="6" spans="1:13" ht="45">
      <c r="A6" s="10"/>
      <c r="B6" s="83" t="s">
        <v>18</v>
      </c>
      <c r="C6" s="83" t="s">
        <v>19</v>
      </c>
      <c r="D6" s="84" t="s">
        <v>20</v>
      </c>
      <c r="E6" s="85" t="str">
        <f>+"TOTAL ACTIVO NETO AL "&amp;UPPER(TEXT(indice!O2,"DD \D\E MMMM \D\E yyyy"))</f>
        <v>TOTAL ACTIVO NETO AL 31 DE MARZO DE 2020</v>
      </c>
      <c r="F6" s="10"/>
      <c r="G6" s="10"/>
      <c r="H6" s="10"/>
      <c r="I6" s="11"/>
      <c r="J6" s="11"/>
      <c r="K6" s="10"/>
    </row>
    <row r="7" spans="1:13" ht="15.75">
      <c r="A7" s="10"/>
      <c r="B7" s="182" t="s">
        <v>21</v>
      </c>
      <c r="C7" s="188">
        <f>+'2'!C7*indice!M2</f>
        <v>37826291138.043068</v>
      </c>
      <c r="D7" s="188">
        <f>+'2'!D7*indice!M2</f>
        <v>1611571010.4310002</v>
      </c>
      <c r="E7" s="187">
        <v>16407710874.225601</v>
      </c>
      <c r="F7" s="10"/>
      <c r="G7" s="10"/>
      <c r="H7" s="10"/>
      <c r="I7" s="10"/>
      <c r="J7" s="10"/>
      <c r="K7" s="41"/>
    </row>
    <row r="8" spans="1:13">
      <c r="B8" s="190"/>
      <c r="C8" s="245"/>
      <c r="D8" s="245"/>
      <c r="E8" s="246"/>
    </row>
    <row r="9" spans="1:13">
      <c r="A9" s="16"/>
      <c r="B9" s="183" t="s">
        <v>22</v>
      </c>
      <c r="C9" s="305"/>
      <c r="D9" s="305"/>
      <c r="E9" s="246"/>
      <c r="F9" s="12"/>
      <c r="G9" s="12"/>
      <c r="H9" s="12"/>
      <c r="I9" s="12"/>
      <c r="J9" s="12"/>
      <c r="K9" s="12"/>
    </row>
    <row r="10" spans="1:13">
      <c r="A10" s="16"/>
      <c r="B10" s="184" t="s">
        <v>14</v>
      </c>
      <c r="C10" s="247">
        <f>+'2'!C10*indice!M2</f>
        <v>212992399062.81522</v>
      </c>
      <c r="D10" s="305"/>
      <c r="E10" s="246">
        <f t="shared" ref="E10:E11" si="0">+C10+D10</f>
        <v>212992399062.81522</v>
      </c>
      <c r="F10" s="12"/>
      <c r="G10" s="12"/>
      <c r="H10" s="12"/>
      <c r="I10" s="12"/>
      <c r="J10" s="12"/>
      <c r="K10" s="12"/>
    </row>
    <row r="11" spans="1:13">
      <c r="A11" s="14"/>
      <c r="B11" s="181" t="s">
        <v>23</v>
      </c>
      <c r="C11" s="247">
        <f>+'2'!C11*indice!M2</f>
        <v>134543568228.76057</v>
      </c>
      <c r="D11" s="305"/>
      <c r="E11" s="246">
        <f t="shared" si="0"/>
        <v>134543568228.76057</v>
      </c>
      <c r="F11" s="13"/>
      <c r="G11" s="14"/>
      <c r="H11" s="14"/>
      <c r="I11" s="13"/>
      <c r="J11" s="15"/>
      <c r="K11" s="15"/>
    </row>
    <row r="12" spans="1:13">
      <c r="A12" s="16"/>
      <c r="B12" s="186" t="s">
        <v>236</v>
      </c>
      <c r="C12" s="246"/>
      <c r="D12" s="248">
        <f>+'2'!D12*indice!M2</f>
        <v>1585246523.0934</v>
      </c>
      <c r="E12" s="246">
        <f>+C12+D12</f>
        <v>1585246523.0934</v>
      </c>
      <c r="F12" s="18"/>
      <c r="G12" s="16"/>
      <c r="H12" s="42"/>
      <c r="I12" s="16"/>
      <c r="J12" s="16"/>
      <c r="K12" s="16"/>
    </row>
    <row r="13" spans="1:13">
      <c r="A13" s="16"/>
      <c r="B13" s="81" t="s">
        <v>24</v>
      </c>
      <c r="C13" s="249"/>
      <c r="D13" s="250">
        <f>+'2'!D13*indice!M2</f>
        <v>945140898.16479993</v>
      </c>
      <c r="E13" s="251">
        <f>+C13+D13</f>
        <v>945140898.16479993</v>
      </c>
      <c r="F13" s="18"/>
      <c r="G13" s="16"/>
      <c r="H13" s="42"/>
      <c r="I13" s="16"/>
      <c r="J13" s="16"/>
      <c r="K13" s="16"/>
    </row>
    <row r="14" spans="1:13" ht="45">
      <c r="A14" s="16"/>
      <c r="B14" s="185" t="s">
        <v>25</v>
      </c>
      <c r="C14" s="307">
        <f>+C7+C10-C11+C8</f>
        <v>116275121972.0977</v>
      </c>
      <c r="D14" s="308">
        <f>+D7+D8+D12+D13</f>
        <v>4141958431.6892004</v>
      </c>
      <c r="E14" s="244" t="str">
        <f>+"TOTAL ACTIVO NETO AL "&amp;UPPER(TEXT(indice!O3,"DD \D\E MMMM \D\E yyyy"))</f>
        <v>TOTAL ACTIVO NETO AL 31 DE MARZO DE 2021</v>
      </c>
      <c r="F14" s="18"/>
      <c r="G14" s="18"/>
      <c r="H14" s="18"/>
      <c r="I14" s="18"/>
      <c r="J14" s="18"/>
      <c r="K14" s="18"/>
    </row>
    <row r="15" spans="1:13">
      <c r="A15" s="16"/>
      <c r="B15" s="18"/>
      <c r="C15" s="17"/>
      <c r="D15" s="17"/>
      <c r="E15" s="306">
        <f>+C14+D14</f>
        <v>120417080403.7869</v>
      </c>
      <c r="F15" s="18"/>
      <c r="G15" s="18"/>
      <c r="H15" s="18"/>
      <c r="I15" s="18"/>
      <c r="J15" s="18"/>
      <c r="K15" s="18"/>
      <c r="M15" s="26"/>
    </row>
    <row r="16" spans="1:13" ht="15" customHeight="1">
      <c r="A16" s="43"/>
      <c r="B16" s="18"/>
      <c r="C16" s="18"/>
      <c r="D16" s="18"/>
      <c r="E16" s="18"/>
      <c r="F16" s="18"/>
      <c r="G16" s="18"/>
      <c r="H16" s="18"/>
      <c r="I16" s="18"/>
      <c r="J16" s="18"/>
      <c r="K16" s="18"/>
      <c r="M16" s="26"/>
    </row>
    <row r="17" spans="1:11">
      <c r="A17" s="16"/>
      <c r="B17" s="2" t="s">
        <v>240</v>
      </c>
      <c r="C17" s="18"/>
      <c r="D17" s="18"/>
      <c r="E17" s="18"/>
      <c r="F17" s="18"/>
      <c r="G17" s="18"/>
      <c r="H17" s="18"/>
      <c r="I17" s="18"/>
      <c r="J17" s="18"/>
      <c r="K17" s="18"/>
    </row>
    <row r="18" spans="1:11">
      <c r="A18" s="16"/>
      <c r="B18" s="20"/>
      <c r="C18" s="18"/>
      <c r="D18" s="18"/>
      <c r="E18" s="18"/>
      <c r="F18" s="18"/>
      <c r="G18" s="18"/>
      <c r="H18" s="18"/>
      <c r="I18" s="18"/>
      <c r="J18" s="18"/>
      <c r="K18" s="18"/>
    </row>
    <row r="19" spans="1:11">
      <c r="A19" s="16"/>
      <c r="B19" s="9"/>
      <c r="C19" s="18"/>
      <c r="D19" s="18"/>
      <c r="E19" s="18"/>
      <c r="F19" s="18"/>
      <c r="G19" s="18"/>
      <c r="H19" s="18"/>
      <c r="I19" s="18"/>
      <c r="J19" s="18"/>
      <c r="K19" s="18"/>
    </row>
    <row r="20" spans="1:11">
      <c r="A20" s="16"/>
      <c r="B20" s="18"/>
      <c r="C20" s="18"/>
      <c r="D20" s="18"/>
      <c r="E20" s="18"/>
      <c r="F20" s="18"/>
      <c r="G20" s="18"/>
      <c r="H20" s="18"/>
      <c r="I20" s="18"/>
      <c r="J20" s="18"/>
      <c r="K20" s="18"/>
    </row>
    <row r="21" spans="1:11">
      <c r="A21" s="16"/>
      <c r="B21" s="18"/>
      <c r="C21" s="18"/>
      <c r="D21" s="18"/>
      <c r="E21" s="18"/>
      <c r="F21" s="18"/>
      <c r="G21" s="18"/>
      <c r="H21" s="18"/>
      <c r="I21" s="18"/>
      <c r="J21" s="18"/>
      <c r="K21" s="18"/>
    </row>
    <row r="22" spans="1:11">
      <c r="A22" s="16"/>
      <c r="B22" s="18"/>
      <c r="C22" s="18"/>
      <c r="D22" s="18"/>
      <c r="E22" s="18"/>
      <c r="F22" s="18"/>
      <c r="G22" s="18"/>
      <c r="H22" s="18"/>
      <c r="I22" s="18"/>
      <c r="J22" s="18"/>
      <c r="K22" s="18"/>
    </row>
    <row r="23" spans="1:11">
      <c r="A23" s="44"/>
      <c r="B23" s="18"/>
      <c r="C23" s="18"/>
      <c r="D23" s="18"/>
      <c r="E23" s="18"/>
      <c r="F23" s="18"/>
      <c r="G23" s="18"/>
      <c r="H23" s="18"/>
      <c r="I23" s="18"/>
      <c r="J23" s="18"/>
      <c r="K23" s="18"/>
    </row>
    <row r="24" spans="1:11">
      <c r="A24" s="44"/>
      <c r="B24" s="18"/>
      <c r="C24" s="18"/>
      <c r="D24" s="18"/>
      <c r="E24" s="18"/>
      <c r="F24" s="18"/>
      <c r="G24" s="18"/>
      <c r="H24" s="18"/>
      <c r="I24" s="18"/>
      <c r="J24" s="18"/>
      <c r="K24" s="18"/>
    </row>
    <row r="26" spans="1:11">
      <c r="J26" s="26"/>
    </row>
    <row r="27" spans="1:11">
      <c r="G27" s="26"/>
    </row>
    <row r="28" spans="1:11">
      <c r="J28" s="26"/>
    </row>
    <row r="29" spans="1:11">
      <c r="J29" s="26"/>
    </row>
    <row r="30" spans="1:11">
      <c r="J30" s="26"/>
    </row>
    <row r="33" spans="2:8">
      <c r="B33" s="4"/>
      <c r="C33" s="5"/>
      <c r="D33" s="5"/>
      <c r="E33" s="346"/>
      <c r="F33" s="346"/>
      <c r="G33" s="346"/>
      <c r="H33" s="346"/>
    </row>
    <row r="34" spans="2:8">
      <c r="B34" s="4"/>
      <c r="C34" s="5"/>
      <c r="D34" s="5"/>
      <c r="E34" s="346"/>
      <c r="F34" s="346"/>
      <c r="G34" s="346"/>
      <c r="H34" s="346"/>
    </row>
  </sheetData>
  <mergeCells count="9">
    <mergeCell ref="B5:H5"/>
    <mergeCell ref="E33:H33"/>
    <mergeCell ref="E34:H34"/>
    <mergeCell ref="B2:E2"/>
    <mergeCell ref="F2:H2"/>
    <mergeCell ref="B3:E3"/>
    <mergeCell ref="F3:H3"/>
    <mergeCell ref="B4:E4"/>
    <mergeCell ref="F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showGridLines="0" workbookViewId="0">
      <selection activeCell="E28" sqref="E28"/>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9" style="2" bestFit="1" customWidth="1"/>
    <col min="6" max="6" width="10.42578125" style="27" bestFit="1" customWidth="1"/>
    <col min="7" max="7" width="7.42578125" style="27" customWidth="1"/>
    <col min="8" max="8" width="9.28515625" style="27" customWidth="1"/>
    <col min="9" max="9" width="13.28515625" style="27" bestFit="1" customWidth="1"/>
    <col min="10" max="10" width="13.85546875" style="27" bestFit="1" customWidth="1"/>
    <col min="11" max="11" width="15.85546875" style="27" bestFit="1" customWidth="1"/>
    <col min="12" max="16384" width="9.140625" style="27"/>
  </cols>
  <sheetData>
    <row r="1" spans="1:11" ht="15">
      <c r="B1" s="21"/>
      <c r="C1" s="21"/>
      <c r="E1" s="21"/>
      <c r="F1" s="21"/>
      <c r="G1" s="21"/>
      <c r="H1" s="23"/>
    </row>
    <row r="2" spans="1:11">
      <c r="B2" s="21"/>
      <c r="C2" s="1"/>
      <c r="E2" s="350"/>
      <c r="F2" s="350"/>
      <c r="G2" s="350"/>
      <c r="H2" s="350"/>
    </row>
    <row r="3" spans="1:11" ht="26.25">
      <c r="B3" s="374" t="s">
        <v>0</v>
      </c>
      <c r="C3" s="374"/>
      <c r="D3" s="374"/>
      <c r="E3" s="374"/>
      <c r="F3" s="1"/>
      <c r="G3" s="373"/>
      <c r="H3" s="373"/>
    </row>
    <row r="4" spans="1:11" ht="18">
      <c r="A4" s="27"/>
      <c r="B4" s="372" t="str">
        <f>+"ESTADO DE FLUJO DE CAJA AL "&amp;UPPER(TEXT(indice!O3,"DD \D\E MMMM \D\E yyyy"))</f>
        <v>ESTADO DE FLUJO DE CAJA AL 31 DE MARZO DE 2021</v>
      </c>
      <c r="C4" s="372"/>
      <c r="D4" s="372"/>
      <c r="E4" s="372"/>
      <c r="F4" s="138"/>
    </row>
    <row r="5" spans="1:11" ht="15">
      <c r="A5" s="5"/>
      <c r="B5" s="90"/>
      <c r="C5" s="351">
        <f>+indice!P3</f>
        <v>2021</v>
      </c>
      <c r="D5" s="60"/>
      <c r="E5" s="361">
        <f>+indice!P2</f>
        <v>2020</v>
      </c>
      <c r="G5" s="38"/>
      <c r="H5" s="38"/>
      <c r="I5" s="38"/>
      <c r="J5" s="252"/>
    </row>
    <row r="6" spans="1:11" s="45" customFormat="1" ht="15">
      <c r="A6" s="2"/>
      <c r="B6" s="69"/>
      <c r="C6" s="352"/>
      <c r="D6" s="92"/>
      <c r="E6" s="362"/>
      <c r="G6" s="46"/>
      <c r="H6" s="46"/>
      <c r="I6" s="11"/>
      <c r="J6" s="11"/>
    </row>
    <row r="7" spans="1:11" s="45" customFormat="1" ht="15">
      <c r="A7" s="2"/>
      <c r="B7" s="61"/>
      <c r="C7" s="3" t="s">
        <v>1</v>
      </c>
      <c r="D7" s="64"/>
      <c r="E7" s="135" t="s">
        <v>1</v>
      </c>
      <c r="G7" s="46"/>
      <c r="H7" s="46"/>
      <c r="I7" s="46"/>
    </row>
    <row r="8" spans="1:11" s="45" customFormat="1" ht="15">
      <c r="A8" s="2"/>
      <c r="B8" s="61"/>
      <c r="C8" s="65"/>
      <c r="D8" s="65"/>
      <c r="E8" s="136"/>
      <c r="G8" s="46"/>
      <c r="H8" s="46"/>
      <c r="I8" s="46"/>
      <c r="K8" s="253"/>
    </row>
    <row r="9" spans="1:11" s="45" customFormat="1" ht="15">
      <c r="A9" s="2"/>
      <c r="B9" s="66" t="s">
        <v>2</v>
      </c>
      <c r="C9" s="260">
        <f>+'1'!C9*indice!M2</f>
        <v>3165250170.329608</v>
      </c>
      <c r="D9" s="261"/>
      <c r="E9" s="262">
        <v>164660555</v>
      </c>
      <c r="F9" s="189"/>
      <c r="G9" s="46"/>
      <c r="H9" s="46"/>
      <c r="I9" s="46"/>
    </row>
    <row r="10" spans="1:11" s="45" customFormat="1" ht="15">
      <c r="A10" s="2"/>
      <c r="B10" s="73" t="s">
        <v>3</v>
      </c>
      <c r="C10" s="261"/>
      <c r="D10" s="261"/>
      <c r="E10" s="263"/>
      <c r="G10" s="46"/>
      <c r="H10" s="46"/>
      <c r="I10" s="46"/>
    </row>
    <row r="11" spans="1:11" s="45" customFormat="1" ht="15">
      <c r="A11" s="5"/>
      <c r="B11" s="66" t="s">
        <v>4</v>
      </c>
      <c r="C11" s="264"/>
      <c r="D11" s="264"/>
      <c r="E11" s="265"/>
      <c r="G11" s="46"/>
      <c r="H11" s="46"/>
      <c r="I11" s="46"/>
    </row>
    <row r="12" spans="1:11" s="45" customFormat="1" ht="15">
      <c r="A12" s="5"/>
      <c r="B12" s="66" t="s">
        <v>5</v>
      </c>
      <c r="C12" s="264"/>
      <c r="D12" s="264"/>
      <c r="E12" s="265"/>
      <c r="G12" s="46"/>
      <c r="H12" s="46"/>
      <c r="I12" s="47"/>
    </row>
    <row r="13" spans="1:11" s="45" customFormat="1" ht="15">
      <c r="A13" s="2"/>
      <c r="B13" s="61" t="s">
        <v>6</v>
      </c>
      <c r="C13" s="264">
        <f>+'1'!C13*indice!M2</f>
        <v>-74912246179.446396</v>
      </c>
      <c r="D13" s="264"/>
      <c r="E13" s="265">
        <v>-25155719241</v>
      </c>
      <c r="G13" s="46"/>
      <c r="H13" s="46"/>
      <c r="I13" s="7"/>
    </row>
    <row r="14" spans="1:11" s="45" customFormat="1">
      <c r="A14" s="2"/>
      <c r="B14" s="61" t="s">
        <v>7</v>
      </c>
      <c r="C14" s="264">
        <v>0</v>
      </c>
      <c r="D14" s="264"/>
      <c r="E14" s="265">
        <v>0</v>
      </c>
      <c r="G14" s="46"/>
      <c r="H14" s="46"/>
      <c r="I14" s="46"/>
    </row>
    <row r="15" spans="1:11" s="45" customFormat="1">
      <c r="A15" s="2"/>
      <c r="B15" s="61" t="s">
        <v>8</v>
      </c>
      <c r="C15" s="264">
        <v>0</v>
      </c>
      <c r="D15" s="264"/>
      <c r="E15" s="265">
        <v>0</v>
      </c>
      <c r="G15" s="46"/>
      <c r="H15" s="46"/>
      <c r="I15" s="46"/>
    </row>
    <row r="16" spans="1:11" s="45" customFormat="1">
      <c r="A16" s="2"/>
      <c r="B16" s="61" t="s">
        <v>9</v>
      </c>
      <c r="C16" s="264">
        <f>+'1'!C16*indice!M2</f>
        <v>99733537.894399986</v>
      </c>
      <c r="D16" s="264"/>
      <c r="E16" s="265">
        <v>40450263</v>
      </c>
      <c r="G16" s="46"/>
      <c r="H16" s="46"/>
      <c r="I16" s="46"/>
    </row>
    <row r="17" spans="1:10" s="45" customFormat="1" ht="15">
      <c r="A17" s="2"/>
      <c r="B17" s="66" t="s">
        <v>10</v>
      </c>
      <c r="C17" s="266">
        <f>+C13+C14+C15+C16</f>
        <v>-74812512641.552002</v>
      </c>
      <c r="D17" s="261"/>
      <c r="E17" s="267">
        <f>+E13+E14+E15+E16</f>
        <v>-25115268978</v>
      </c>
      <c r="G17" s="46"/>
      <c r="H17" s="46"/>
      <c r="I17" s="46"/>
    </row>
    <row r="18" spans="1:10" s="45" customFormat="1">
      <c r="A18" s="2"/>
      <c r="B18" s="61"/>
      <c r="C18" s="264"/>
      <c r="D18" s="264"/>
      <c r="E18" s="265"/>
      <c r="G18" s="46"/>
      <c r="H18" s="46"/>
      <c r="I18" s="46"/>
    </row>
    <row r="19" spans="1:10" s="45" customFormat="1">
      <c r="A19" s="2"/>
      <c r="B19" s="73" t="s">
        <v>11</v>
      </c>
      <c r="C19" s="264"/>
      <c r="D19" s="264"/>
      <c r="E19" s="265"/>
      <c r="G19" s="46"/>
      <c r="H19" s="46"/>
      <c r="I19" s="46"/>
    </row>
    <row r="20" spans="1:10" s="45" customFormat="1" ht="15">
      <c r="A20" s="5"/>
      <c r="B20" s="66" t="s">
        <v>12</v>
      </c>
      <c r="C20" s="264"/>
      <c r="D20" s="264"/>
      <c r="E20" s="265"/>
      <c r="G20" s="46"/>
      <c r="H20" s="46"/>
      <c r="I20" s="46"/>
    </row>
    <row r="21" spans="1:10" s="45" customFormat="1" ht="15">
      <c r="A21" s="5"/>
      <c r="B21" s="61" t="s">
        <v>13</v>
      </c>
      <c r="C21" s="264">
        <f>+'1'!C21*indice!M2</f>
        <v>80979218215.798599</v>
      </c>
      <c r="D21" s="264"/>
      <c r="E21" s="265">
        <v>28255394966</v>
      </c>
      <c r="G21" s="46"/>
      <c r="H21" s="46"/>
      <c r="I21" s="46"/>
    </row>
    <row r="22" spans="1:10" s="45" customFormat="1">
      <c r="A22" s="2"/>
      <c r="B22" s="61" t="s">
        <v>14</v>
      </c>
      <c r="C22" s="268">
        <v>0</v>
      </c>
      <c r="D22" s="264"/>
      <c r="E22" s="269">
        <v>0</v>
      </c>
    </row>
    <row r="23" spans="1:10" s="45" customFormat="1">
      <c r="A23" s="2"/>
      <c r="B23" s="61" t="s">
        <v>15</v>
      </c>
      <c r="C23" s="264">
        <f>+C21+C22</f>
        <v>80979218215.798599</v>
      </c>
      <c r="D23" s="264"/>
      <c r="E23" s="265">
        <f>+E21+E22</f>
        <v>28255394966</v>
      </c>
    </row>
    <row r="24" spans="1:10" s="45" customFormat="1" ht="15.75" thickBot="1">
      <c r="A24" s="5"/>
      <c r="B24" s="66" t="s">
        <v>16</v>
      </c>
      <c r="C24" s="270">
        <f>+C17+C23+C9</f>
        <v>9331955744.5762062</v>
      </c>
      <c r="D24" s="261"/>
      <c r="E24" s="271">
        <f>+E17+E23+E9</f>
        <v>3304786543</v>
      </c>
      <c r="I24" s="46"/>
      <c r="J24" s="46"/>
    </row>
    <row r="25" spans="1:10" s="45" customFormat="1" ht="15" thickTop="1">
      <c r="A25" s="2"/>
      <c r="B25" s="69"/>
      <c r="C25" s="71"/>
      <c r="D25" s="71"/>
      <c r="E25" s="137"/>
      <c r="I25" s="46"/>
    </row>
    <row r="26" spans="1:10" s="45" customFormat="1">
      <c r="A26" s="2"/>
      <c r="B26" s="2"/>
      <c r="C26" s="6"/>
      <c r="D26" s="6"/>
      <c r="E26" s="6"/>
    </row>
    <row r="27" spans="1:10">
      <c r="B27" s="2" t="s">
        <v>240</v>
      </c>
      <c r="C27" s="48"/>
      <c r="D27" s="48"/>
      <c r="E27" s="48"/>
    </row>
    <row r="28" spans="1:10" ht="15">
      <c r="B28" s="20"/>
      <c r="C28" s="38"/>
      <c r="D28" s="38"/>
      <c r="E28" s="38"/>
      <c r="F28" s="38"/>
      <c r="G28" s="38"/>
      <c r="H28" s="38"/>
      <c r="I28" s="38"/>
    </row>
    <row r="29" spans="1:10">
      <c r="B29" s="9"/>
      <c r="C29" s="48"/>
      <c r="D29" s="48"/>
      <c r="E29" s="48"/>
    </row>
    <row r="30" spans="1:10" ht="15">
      <c r="B30" s="20"/>
      <c r="C30" s="48"/>
      <c r="D30" s="48"/>
      <c r="E30" s="48"/>
    </row>
    <row r="31" spans="1:10">
      <c r="C31" s="48"/>
      <c r="D31" s="48"/>
      <c r="E31" s="48"/>
    </row>
    <row r="32" spans="1:10" ht="15">
      <c r="B32" s="4"/>
      <c r="C32" s="5"/>
      <c r="D32" s="5"/>
      <c r="E32" s="5"/>
      <c r="F32" s="5"/>
      <c r="G32" s="5"/>
    </row>
    <row r="33" spans="2:7" ht="15">
      <c r="B33" s="4"/>
      <c r="C33" s="5"/>
      <c r="D33" s="5"/>
      <c r="E33" s="5"/>
      <c r="F33" s="5"/>
      <c r="G33" s="5"/>
    </row>
    <row r="34" spans="2:7">
      <c r="C34" s="48"/>
      <c r="D34" s="48"/>
      <c r="E34" s="48"/>
    </row>
  </sheetData>
  <mergeCells count="7">
    <mergeCell ref="C5:C6"/>
    <mergeCell ref="E5:E6"/>
    <mergeCell ref="B4:E4"/>
    <mergeCell ref="E2:F2"/>
    <mergeCell ref="G2:H2"/>
    <mergeCell ref="G3:H3"/>
    <mergeCell ref="B3:E3"/>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SZ7NFioEiVr5s2IB3QRSM2QpEbXP5N7RjkfrsdnSWWA=</DigestValue>
    </Reference>
    <Reference Type="http://www.w3.org/2000/09/xmldsig#Object" URI="#idOfficeObject">
      <DigestMethod Algorithm="http://www.w3.org/2001/04/xmlenc#sha256"/>
      <DigestValue>GjPbICrgdYBM0KJPo/5NMy4gxx957QHCu0Obd3Z9870=</DigestValue>
    </Reference>
    <Reference Type="http://uri.etsi.org/01903#SignedProperties" URI="#idSignedProperties">
      <Transforms>
        <Transform Algorithm="http://www.w3.org/TR/2001/REC-xml-c14n-20010315"/>
      </Transforms>
      <DigestMethod Algorithm="http://www.w3.org/2001/04/xmlenc#sha256"/>
      <DigestValue>e6QSkxbdNPpnrEwDdO4BCNHS3KuQk1/1p0c0k7v6xWs=</DigestValue>
    </Reference>
    <Reference Type="http://www.w3.org/2000/09/xmldsig#Object" URI="#idValidSigLnImg">
      <DigestMethod Algorithm="http://www.w3.org/2001/04/xmlenc#sha256"/>
      <DigestValue>eYpqBlTnLW0TDAAFdSxL5PivvwRlRxSEGLQU7lgATh8=</DigestValue>
    </Reference>
    <Reference Type="http://www.w3.org/2000/09/xmldsig#Object" URI="#idInvalidSigLnImg">
      <DigestMethod Algorithm="http://www.w3.org/2001/04/xmlenc#sha256"/>
      <DigestValue>Pq6dXk6BtTJzkLVS88/gkX3GaA0UN++2HwJ/x5kuuHc=</DigestValue>
    </Reference>
  </SignedInfo>
  <SignatureValue>amrq9hF+xTNUFcEFaLlHmuB5cHb7sE+XakUzJjE0xaHsZTmgak+fk5d+oBLIsnfZyFvtUjhB4VDN
dAp0XRw6ARfKAqZV/fo2TEo9D3KN2U4TDJgvf+Jd0I2W47rLMgQi1wdrGSvwqZRIJJhmgZXVShT1
Gf8Ry58bS1MsWVhs3EUCsWNVF4DFZD1WX95sxAlWSE8eAOo2WhoQ9moLtZUkmdAD3NSgQsucvbUE
ZCiBlTkCkKapMHAqExnbQRgbiJizv85uuJqJT58qjt8MQRwYksvE69NpZSmAVU/5yhSUPqau/LuW
DZlUVmozWkfj5KKFsxjfVg9L+wsLxCmlQ4VYiA==</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U6IShor+FjRDM1wqyn0+Lpt+OH1iSC3T565IgcFkLpQ=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SIVh+V6KqqX7ErgvhP1rC7wJFgxZ2Miqwoc8kY7YCco=</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cmD1XroTJ4+LTUljScd56UmLvuQnz2XyQaBMceLt0WM=</DigestValue>
      </Reference>
      <Reference URI="/xl/media/image3.emf?ContentType=image/x-emf">
        <DigestMethod Algorithm="http://www.w3.org/2001/04/xmlenc#sha256"/>
        <DigestValue>Yxwq1CtgwBlPgV0cHU/o5qzBmCtd3KjIp3bLOeya0X8=</DigestValue>
      </Reference>
      <Reference URI="/xl/media/image4.emf?ContentType=image/x-emf">
        <DigestMethod Algorithm="http://www.w3.org/2001/04/xmlenc#sha256"/>
        <DigestValue>r/m/f1KKhOspYUrVsV+5Fcm3+cLUfTdoHmJdZitsI8M=</DigestValue>
      </Reference>
      <Reference URI="/xl/media/image5.emf?ContentType=image/x-emf">
        <DigestMethod Algorithm="http://www.w3.org/2001/04/xmlenc#sha256"/>
        <DigestValue>jDdw/hnKVTv4qroLGDYflWLMLDC445vew65gNuO/K8A=</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5zZ7T6LEsJabjAQHWhL4CNTP34ZZUv59o6AxrnRmNk4=</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BNo/Y6UP95tZxRDIzcUbzzfHG3gVQwrseX/6TkijBT0=</DigestValue>
      </Reference>
      <Reference URI="/xl/styles.xml?ContentType=application/vnd.openxmlformats-officedocument.spreadsheetml.styles+xml">
        <DigestMethod Algorithm="http://www.w3.org/2001/04/xmlenc#sha256"/>
        <DigestValue>g9ul54m5mlzem6IBQuDgJiaUmgxLKwUwdqq22kOGqug=</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GhY1emVj5qSZVods00JIA/zqAUPCXQsPchXfJ8HAO+Q=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yc/MeDXKSBiQNXP5DA71bwZz+OUrp/SzKCpIyO5+HY0=</DigestValue>
      </Reference>
      <Reference URI="/xl/worksheets/sheet10.xml?ContentType=application/vnd.openxmlformats-officedocument.spreadsheetml.worksheet+xml">
        <DigestMethod Algorithm="http://www.w3.org/2001/04/xmlenc#sha256"/>
        <DigestValue>7tuKihxHhr3t4NdDzorZXaoh/LqvsVur/6hEZRqj/nw=</DigestValue>
      </Reference>
      <Reference URI="/xl/worksheets/sheet11.xml?ContentType=application/vnd.openxmlformats-officedocument.spreadsheetml.worksheet+xml">
        <DigestMethod Algorithm="http://www.w3.org/2001/04/xmlenc#sha256"/>
        <DigestValue>OZzI/1Z0bF4HcTjGGygLeBWySowlemryIFu60tLAP7s=</DigestValue>
      </Reference>
      <Reference URI="/xl/worksheets/sheet12.xml?ContentType=application/vnd.openxmlformats-officedocument.spreadsheetml.worksheet+xml">
        <DigestMethod Algorithm="http://www.w3.org/2001/04/xmlenc#sha256"/>
        <DigestValue>zdGLqUjKUVdk3x4Wo1k79YySlkfJHhIAF6VPXZj7QDc=</DigestValue>
      </Reference>
      <Reference URI="/xl/worksheets/sheet2.xml?ContentType=application/vnd.openxmlformats-officedocument.spreadsheetml.worksheet+xml">
        <DigestMethod Algorithm="http://www.w3.org/2001/04/xmlenc#sha256"/>
        <DigestValue>C8cy+Qudx34bqHwjPHwlr2l9LW0Zb+B7VECeY6xVVSY=</DigestValue>
      </Reference>
      <Reference URI="/xl/worksheets/sheet3.xml?ContentType=application/vnd.openxmlformats-officedocument.spreadsheetml.worksheet+xml">
        <DigestMethod Algorithm="http://www.w3.org/2001/04/xmlenc#sha256"/>
        <DigestValue>teRoRnMTFAiUxKc6AIccExKU1wVDQi1eQkewDUkc/G4=</DigestValue>
      </Reference>
      <Reference URI="/xl/worksheets/sheet4.xml?ContentType=application/vnd.openxmlformats-officedocument.spreadsheetml.worksheet+xml">
        <DigestMethod Algorithm="http://www.w3.org/2001/04/xmlenc#sha256"/>
        <DigestValue>ZwlTqaG71zIMI0U8HOGxc+gXq1Ek4WM1W2cW643+M7I=</DigestValue>
      </Reference>
      <Reference URI="/xl/worksheets/sheet5.xml?ContentType=application/vnd.openxmlformats-officedocument.spreadsheetml.worksheet+xml">
        <DigestMethod Algorithm="http://www.w3.org/2001/04/xmlenc#sha256"/>
        <DigestValue>DCUhxAt0fqobaJOzJx3/zan5sMziheEnH0PV6guem28=</DigestValue>
      </Reference>
      <Reference URI="/xl/worksheets/sheet6.xml?ContentType=application/vnd.openxmlformats-officedocument.spreadsheetml.worksheet+xml">
        <DigestMethod Algorithm="http://www.w3.org/2001/04/xmlenc#sha256"/>
        <DigestValue>50AzDbqYHzWbObzMrflVKAplwp7nw8ksL9ZcqC9QGgw=</DigestValue>
      </Reference>
      <Reference URI="/xl/worksheets/sheet7.xml?ContentType=application/vnd.openxmlformats-officedocument.spreadsheetml.worksheet+xml">
        <DigestMethod Algorithm="http://www.w3.org/2001/04/xmlenc#sha256"/>
        <DigestValue>IL9Yqma0IlUd3DYJgpTDhePDvHX4scPylhPuM81gpko=</DigestValue>
      </Reference>
      <Reference URI="/xl/worksheets/sheet8.xml?ContentType=application/vnd.openxmlformats-officedocument.spreadsheetml.worksheet+xml">
        <DigestMethod Algorithm="http://www.w3.org/2001/04/xmlenc#sha256"/>
        <DigestValue>MVaUkYeFkUCIdgpNDaqdtvVs70OPfkXm8WqozMw77T0=</DigestValue>
      </Reference>
      <Reference URI="/xl/worksheets/sheet9.xml?ContentType=application/vnd.openxmlformats-officedocument.spreadsheetml.worksheet+xml">
        <DigestMethod Algorithm="http://www.w3.org/2001/04/xmlenc#sha256"/>
        <DigestValue>4sblGkAfPLuSqp6u+pejbfO9g6uD2Q9p28FAS0HCsk8=</DigestValue>
      </Reference>
    </Manifest>
    <SignatureProperties>
      <SignatureProperty Id="idSignatureTime" Target="#idPackageSignature">
        <mdssi:SignatureTime xmlns:mdssi="http://schemas.openxmlformats.org/package/2006/digital-signature">
          <mdssi:Format>YYYY-MM-DDThh:mm:ssTZD</mdssi:Format>
          <mdssi:Value>2021-05-31T14:03:58Z</mdssi:Value>
        </mdssi:SignatureTime>
      </SignatureProperty>
    </SignatureProperties>
  </Object>
  <Object Id="idOfficeObject">
    <SignatureProperties>
      <SignatureProperty Id="idOfficeV1Details" Target="#idPackageSignature">
        <SignatureInfoV1 xmlns="http://schemas.microsoft.com/office/2006/digsig">
          <SetupID>{22EC4124-784E-4059-8541-CE7286715F76}</SetupID>
          <SignatureText>Agustina Garcia</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2021-05-31T14:03:58Z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8Bs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dY0m0AoulqZgDPTwCA+tgWAAAAAMj62BYAAAAAgzRVZezOTwCDNFVlAgAAAPjOTwDrvDZlTNmQowEAAACc+ZBl0P3XFkbR5EdQQMMWAr02ZZz5kGUAAAAATNmQZYHWouYwAM8WZM5PADnxm3a0zE8AAAAAAAAAm3YAAAAA9f///wAAAAAAAAAAAAAAAJABAAAAAAABAAAAAHMAZQBnAG8AZQAgAHUAaQD9GrMWGM1PAK1y5HUAAF13DM1PAAAAAAAUzU8AAAAAAAak3WUAAF13AAAAABMAFACi6WpmIF5ddyzNTwBk9bF2AAAAAJiAdAD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AAJxhhHcgAAAAkJ90AAAAAABY0m0AWNJtAHjpamYAAAAAXD5OAEg+TgAAAAAAAAAAAAAAAAAAAAAAwNNtAAAAAAAAAAAAAAAAAAAAAAAAAAAAAAAAAAAAAAAAAAAAAAAAAAAAAAAAAAAAAAAAAAAAAAAAAAAAAAAAAH4Rh3cAALIWGD9OAOjRgHdY0m0ABqTdZQAAAAD40oB3//8AAAAAAADb04B329OAd0g/TgBMP04AeOlqZgAAAAAAAAAAAAAAAAcAAAAAAAAA8YbjdQkAAAAHAAAAgD9OAIA/TgAAAgAA/P///wEAAAAAAAAAAAAAAAAAAACYgHQA4MRe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E4AHvKbdrhBTgBpYTFllhMKogZe5UdE/pBlWMHpGgAAAABIbcUaVD5OAFjB6Rr/////RP6QZXwNP2Wc5JBl9EFOAAAAAACswpFlSG3FGqzCkWWc5JBlYD5OAJUIP2Wc5JBlAQAAALUno+YDAAAAcD9OADnxm3bAPU4ABAAAAAAAm3boPU4A4P///wAAAAAAAAAAAAAAAJABAAAAAAABAAAAAGEAcgBpAGEAbAAAAAAAAAAAAAAAAAAAAAAAAAAAAAAAAAAAAPGG43UAAAAABgAAACQ/TgAkP04AAAIAAPz///8BAAAAAAAAAAAAAAAAAAAAAAAAAAAAAACYgHQA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XAAAARwAAACkAAAAzAAAAbwAAABUAAAAhAPAAAAAAAAAAAAAAAIA/AAAAAAAAAAAAAIA/AAAAAAAAAAAAAAAAAAAAAAAAAAAAAAAAAAAAAAAAAAAlAAAADAAAAAAAAIAoAAAADAAAAAQAAABSAAAAcAEAAAQAAADw////AAAAAAAAAAAAAAAAkAEAAAAAAAEAAAAAcwBlAGcAbwBlACAAdQBpAAAAAAAAAAAAAAAAAAAAAAAAAAAAAAAAAAAAAAAAAAAAAAAAAAAAAAAAAAAAAAAAAAAATgAe8pt2AAAAAILRim7GDAqKhD1OAEIkCmQBAAAAPD5OACANAIQAAAAASv5ieJA9TgBayuNloItDDtCYpRYiIuVHAgAAAFA/TgDsM1Vl/////1w/TgDJWT1l4iDlRy0AAAAsRE4ApSej5qCLQw6AP04AOfGbdtA9TgAFAAAAAACbdgAAAEDw////AAAAAAAAAAAAAAAAkAEAAAAAAAEAAAAAcwBlAGcAbwBlACAAdQBpAAAAAAAAAAAAAAAAAAAAAAAAAAAA8YbjdQAAAAAJAAAAND9OADQ/TgAAAgAA/P///wEAAAAAAAAAAAAAAAAAAAAAAAAAAAAAAJiAdABkdgAIAAAAACUAAAAMAAAABAAAABgAAAAMAAAAAAAAABIAAAAMAAAAAQAAAB4AAAAYAAAAKQAAADMAAACYAAAASAAAACUAAAAMAAAABAAAAFQAAACoAAAAKgAAADMAAACWAAAARwAAAAEAAABVVY9BhfaOQSoAAAAzAAAADwAAAEwAAAAAAAAAAAAAAAAAAAD//////////2wAAABBAGcAdQBzAHQAaQBuAGEAIABHAGEAcgBjAGkAYQAAA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VY9BhfaO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IQA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B6EgAA8AgAACBFTUYAAAEAX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dY0m0AoulqZgDPTwCA+tgWAAAAAMj62BYAAAAAgzRVZezOTwCDNFVlAgAAAPjOTwDrvDZlTNmQowEAAACc+ZBl0P3XFkbR5EdQQMMWAr02ZZz5kGUAAAAATNmQZYHWouYwAM8WZM5PADnxm3a0zE8AAAAAAAAAm3YAAAAA9f///wAAAAAAAAAAAAAAAJABAAAAAAABAAAAAHMAZQBnAG8AZQAgAHUAaQD9GrMWGM1PAK1y5HUAAF13DM1PAAAAAAAUzU8AAAAAAAak3WUAAF13AAAAABMAFACi6WpmIF5ddyzNTwBk9bF2AAAAAJiAdADgxF53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AAAnGGEdyAAAACQn3QAAAAAAFjSbQBY0m0AeOlqZgAAAABcPk4ASD5OAAAAAAAAAAAAAAAAAAAAAADA020AAAAAAAAAAAAAAAAAAAAAAAAAAAAAAAAAAAAAAAAAAAAAAAAAAAAAAAAAAAAAAAAAAAAAAAAAAAAAAAAAfhGHdwAAshYYP04A6NGAd1jSbQAGpN1lAAAAAPjSgHf//wAAAAAAANvTgHfb04B3SD9OAEw/TgB46WpmAAAAAAAAAAAAAAAABwAAAAAAAADxhuN1CQAAAAcAAACAP04AgD9OAAACAAD8////AQAAAAAAAAAAAAAAAAAAAJiAdADgxF53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TgAe8pt2uEFOAGlhMWWWEwqiBl7lR0T+kGVYwekaAAAAAEhtxRpUPk4AWMHpGv////9E/pBlfA0/ZZzkkGX0QU4AAAAAAKzCkWVIbcUarMKRZZzkkGVgPk4AlQg/ZZzkkGUBAAAAtSej5gMAAABwP04AOfGbdsA9TgAEAAAAAACbdug9TgDg////AAAAAAAAAAAAAAAAkAEAAAAAAAEAAAAAYQByAGkAYQBsAAAAAAAAAAAAAAAAAAAAAAAAAAAAAAAAAAAA8YbjdQAAAAAGAAAAJD9OACQ/TgAAAgAA/P///wEAAAAAAAAAAAAAAAAAAAAAAAAAAAAAAJiAdAB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cAAABHAAAAKQAAADMAAABvAAAAFQAAACEA8AAAAAAAAAAAAAAAgD8AAAAAAAAAAAAAgD8AAAAAAAAAAAAAAAAAAAAAAAAAAAAAAAAAAAAAAAAAACUAAAAMAAAAAAAAgCgAAAAMAAAABAAAAFIAAABwAQAABAAAAPD///8AAAAAAAAAAAAAAACQAQAAAAAAAQAAAABzAGUAZwBvAGUAIAB1AGkAAAAAAAAAAAAAAAAAAAAAAAAAAAAAAAAAAAAAAAAAAAAAAAAAAAAAAAAAAAAAAAAAAABOAB7ym3YAAAAAgtGKbsYMCoqEPU4AQiQKZAEAAAA8Pk4AIA0AhAAAAABK/mJ4kD1OAFrK42Wgi0MO0JilFiIi5UcCAAAAUD9OAOwzVWX/////XD9OAMlZPWXiIOVHLQAAACxETgClJ6PmoItDDoA/TgA58Zt20D1OAAUAAAAAAJt2AAAAQPD///8AAAAAAAAAAAAAAACQAQAAAAAAAQAAAABzAGUAZwBvAGUAIAB1AGkAAAAAAAAAAAAAAAAAAAAAAAAAAADxhuN1AAAAAAkAAAA0P04AND9OAAACAAD8////AQAAAAAAAAAAAAAAAAAAAAAAAAAAAAAAmIB0AGR2AAgAAAAAJQAAAAwAAAAEAAAAGAAAAAwAAAAAAAAAEgAAAAwAAAABAAAAHgAAABgAAAApAAAAMwAAAJgAAABIAAAAJQAAAAwAAAAEAAAAVAAAAKgAAAAqAAAAMwAAAJYAAABHAAAAAQAAAFVVj0GF9o5BKgAAADMAAAAPAAAATAAAAAAAAAAAAAAAAAAAAP//////////bAAAAEEAZwB1AHMAdABpAG4AYQAgAEcAYQByAGMAaQBhAAA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PQAAAAKAAAAUAAAAJ8AAABcAAAAAQAAAFVVj0GF9o5BCgAAAFAAAAAcAAAATAAAAAAAAAAAAAAAAAAAAP//////////hAAAAE0AYQByAGkAYQAgAEEAZwB1AHMAdABpAG4AYQAgAEcAYQByAGMAaQBhACAAQQBnAHUAaQBhAHIACgAAAAYAAAAEAAAAAwAAAAYAAAADAAA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FVVj0GF9o5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FVVj0GF9o5BCgAAAHAAAAApAAAATAAAAAQAAAAJAAAAcAAAAP8AAAB9AAAAoAAAAEYAaQByAG0AYQBkAG8AIABwAG8AcgA6ACAATQBBAFIASQBBACAAQQBHAFUAUwBUAEkATgBBACAARwBBAFIAQwBJAEEAIABBAEcAVQBJAEEAUgAAAA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YZLjPjcC3DLt23WcWZdjpYJsXd9HF1BEHrdNiO6XsEY=</DigestValue>
    </Reference>
    <Reference Type="http://www.w3.org/2000/09/xmldsig#Object" URI="#idOfficeObject">
      <DigestMethod Algorithm="http://www.w3.org/2001/04/xmlenc#sha256"/>
      <DigestValue>wSLT99635SABQLT3PaUaqArVrs6OUzNKCjboekpphC8=</DigestValue>
    </Reference>
    <Reference Type="http://uri.etsi.org/01903#SignedProperties" URI="#idSignedProperties">
      <Transforms>
        <Transform Algorithm="http://www.w3.org/TR/2001/REC-xml-c14n-20010315"/>
      </Transforms>
      <DigestMethod Algorithm="http://www.w3.org/2001/04/xmlenc#sha256"/>
      <DigestValue>rgs+dWewAjSiTx/ZzT7IEnpYyk/d+RFCAp6MEu7h/9w=</DigestValue>
    </Reference>
    <Reference Type="http://www.w3.org/2000/09/xmldsig#Object" URI="#idValidSigLnImg">
      <DigestMethod Algorithm="http://www.w3.org/2001/04/xmlenc#sha256"/>
      <DigestValue>oSiSnPr98m7VTvAhjJ6NUKJ5q2UrtLD0Qj0NteoOaHs=</DigestValue>
    </Reference>
    <Reference Type="http://www.w3.org/2000/09/xmldsig#Object" URI="#idInvalidSigLnImg">
      <DigestMethod Algorithm="http://www.w3.org/2001/04/xmlenc#sha256"/>
      <DigestValue>xL1HWJq2iikzwskdMiwUVLS6MFuZgcpyqQuimgtsvas=</DigestValue>
    </Reference>
  </SignedInfo>
  <SignatureValue>rLeHfyqD0QUsjsf7rx0/U2cvspOWZYXOH95ln0i2ZfZGOONRK/P6IsBH80vwMcBIm2Rn/eo78TT1
4Ez0b7qeZ6Hc3IkicY78CEjufikuWfRstRB6r8WZSlbH/21VnJ9mQbozPwGOn3OwC4eKzitY6R5e
a+DXzBjWZ8XjCwWoYy5TmGTsWBQ5i24RMlF/CK78Zl2ZLCas21GTal2mYunwB6G6W24yNrSIHjfE
1J0XDWvbVtwmXNBGQ+2oML3gjHsC3aSetdm+hzUVXWi+ln39F7Ny10BZ3IskGgyNrQuH86RcYaO1
AAuwIEbMAcjIBPe8H11sLBlEABPceKPgM38y1g==</SignatureValue>
  <KeyInfo>
    <X509Data>
      <X509Certificate>MIIH/jCCBeagAwIBAgIICsWWNyW5QRUwDQYJKoZIhvcNAQELBQAwWzEXMBUGA1UEBRMOUlVDIDgwMDUwMTcyLTExGjAYBgNVBAMTEUNBLURPQ1VNRU5UQSBTLkEuMRcwFQYDVQQKEw5ET0NVTUVOVEEgUy5BLjELMAkGA1UEBhMCUFkwHhcNMjEwNTExMjAwMTQ2WhcNMjMwNTExMjAxMTQ2WjCBoTELMAkGA1UEBhMCUFkxFjAUBgNVBAQMDU5FRkZBIFBFUlNBTk8xEjAQBgNVBAUTCUNJMTQ4ODQ3MjEVMBMGA1UEKgwMQU5BIENSSVNUSU5BMRcwFQYDVQQKDA5QRVJTT05BIEZJU0lDQTERMA8GA1UECwwIRklSTUEgRjIxIzAhBgNVBAMMGkFOQSBDUklTVElOQSBORUZGQSBQRVJTQU5PMIIBIjANBgkqhkiG9w0BAQEFAAOCAQ8AMIIBCgKCAQEAvJteMG7OdDTOBmjBkzFCxiLeBnI9mMgTUrvO6K+s3c9LyUVw5jrdUqRmgRPoTmV3p+7abEKlyFZExYPox/yf1rulHYy0I/t5hyEYMDPDOHF0sC+TYA/6H3cqtLmYd1JKAA0tWAyGMtygj1L8WOgPNRi+mxL5wLGE18XOc6sLAt6KI4oALdnovtpsoNqiWSXLKllqAor64hG8pIDFlCat0y1QuQTFWGDODR0ywmM4IaTo2cW92hr53nxEGyZItDHpwKvwQiGea8D5tHmniJ7vBOLbXOzHqIQpjgRSoSYsexE6OmCbjpApfVkn8ecNgSGHgvqpPeviA+K7k+YHFcuOVwIDAQABo4IDfTCCA3kwDAYDVR0TAQH/BAIwADAOBgNVHQ8BAf8EBAMCBeAwKgYDVR0lAQH/BCAwHgYIKwYBBQUHAwEGCCsGAQUFBwMCBggrBgEFBQcDBDAdBgNVHQ4EFgQUgwz0AnNq0E+UHGJWGtCW0xdbNF4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EGA1UdEQQaMBiBFmFuZWZmYUBpbnZlc3Rvci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CX4OT7OUFNl4HjHX9Gxzo0ysWGqy2N0DWUnr73xIdqSARZcDZibGFioO6kd7U8X0wpd7davCzZzKaO1TQtFnkdcddKE1nqcDpVNouO/8bmqTbauVcniyBAFS4o2ToFF6hTK/hDQOwtbiaQ1j3EQzCwN6HD6wSElNXokpsSak4ng9780hXPPaIXTZ8nR0Bd4r5eMEowI0fywUoYJaUDbJvZlD3VrquARjfdW2POcVdnUtE/nTkWxfFS1tmdG2Z5isWy1iyr/dRFU5kq7Wd2/J45x1BSBkxg8sp/og+d4MMdLjJ5rqS85pEWKAkC37i0Lmja1QqPnFsv0/YZ4GirQDKKDzPU0fsLAHzvVd9efZ+Oc+53gpNneSLbn2XBEITMlVR8x3P3bEzijU1QNuX3PuGaqpMQCQdYE8lfvnmiMb3FNN53Qj2W2bm8m5s9+4kAPULm+HQ5/wJSs6CT3zZdm5GROI62s+E6uZXTnTuqbxfXdci0L7l+d1C/5JlAKqUr61nh9wwuXH9ZTfUHKHiVKsgTyYn57+G+gpgaV1j7WbSS9oj2llW+OcMYaPIYQ6wIC305g2Q6/2IcClgaSB6E9vCPgJiiigst8KXZO8vS/6JaLrpyfJlnrCfmbYRI8mWsc3UEVWbdtaOk08yuACB6Q+N2AMOPbO7jltLDro2QTB7X1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U6IShor+FjRDM1wqyn0+Lpt+OH1iSC3T565IgcFkLpQ=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SIVh+V6KqqX7ErgvhP1rC7wJFgxZ2Miqwoc8kY7YCco=</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cmD1XroTJ4+LTUljScd56UmLvuQnz2XyQaBMceLt0WM=</DigestValue>
      </Reference>
      <Reference URI="/xl/media/image3.emf?ContentType=image/x-emf">
        <DigestMethod Algorithm="http://www.w3.org/2001/04/xmlenc#sha256"/>
        <DigestValue>Yxwq1CtgwBlPgV0cHU/o5qzBmCtd3KjIp3bLOeya0X8=</DigestValue>
      </Reference>
      <Reference URI="/xl/media/image4.emf?ContentType=image/x-emf">
        <DigestMethod Algorithm="http://www.w3.org/2001/04/xmlenc#sha256"/>
        <DigestValue>r/m/f1KKhOspYUrVsV+5Fcm3+cLUfTdoHmJdZitsI8M=</DigestValue>
      </Reference>
      <Reference URI="/xl/media/image5.emf?ContentType=image/x-emf">
        <DigestMethod Algorithm="http://www.w3.org/2001/04/xmlenc#sha256"/>
        <DigestValue>jDdw/hnKVTv4qroLGDYflWLMLDC445vew65gNuO/K8A=</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5zZ7T6LEsJabjAQHWhL4CNTP34ZZUv59o6AxrnRmNk4=</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BNo/Y6UP95tZxRDIzcUbzzfHG3gVQwrseX/6TkijBT0=</DigestValue>
      </Reference>
      <Reference URI="/xl/styles.xml?ContentType=application/vnd.openxmlformats-officedocument.spreadsheetml.styles+xml">
        <DigestMethod Algorithm="http://www.w3.org/2001/04/xmlenc#sha256"/>
        <DigestValue>g9ul54m5mlzem6IBQuDgJiaUmgxLKwUwdqq22kOGqug=</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GhY1emVj5qSZVods00JIA/zqAUPCXQsPchXfJ8HAO+Q=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yc/MeDXKSBiQNXP5DA71bwZz+OUrp/SzKCpIyO5+HY0=</DigestValue>
      </Reference>
      <Reference URI="/xl/worksheets/sheet10.xml?ContentType=application/vnd.openxmlformats-officedocument.spreadsheetml.worksheet+xml">
        <DigestMethod Algorithm="http://www.w3.org/2001/04/xmlenc#sha256"/>
        <DigestValue>7tuKihxHhr3t4NdDzorZXaoh/LqvsVur/6hEZRqj/nw=</DigestValue>
      </Reference>
      <Reference URI="/xl/worksheets/sheet11.xml?ContentType=application/vnd.openxmlformats-officedocument.spreadsheetml.worksheet+xml">
        <DigestMethod Algorithm="http://www.w3.org/2001/04/xmlenc#sha256"/>
        <DigestValue>OZzI/1Z0bF4HcTjGGygLeBWySowlemryIFu60tLAP7s=</DigestValue>
      </Reference>
      <Reference URI="/xl/worksheets/sheet12.xml?ContentType=application/vnd.openxmlformats-officedocument.spreadsheetml.worksheet+xml">
        <DigestMethod Algorithm="http://www.w3.org/2001/04/xmlenc#sha256"/>
        <DigestValue>zdGLqUjKUVdk3x4Wo1k79YySlkfJHhIAF6VPXZj7QDc=</DigestValue>
      </Reference>
      <Reference URI="/xl/worksheets/sheet2.xml?ContentType=application/vnd.openxmlformats-officedocument.spreadsheetml.worksheet+xml">
        <DigestMethod Algorithm="http://www.w3.org/2001/04/xmlenc#sha256"/>
        <DigestValue>C8cy+Qudx34bqHwjPHwlr2l9LW0Zb+B7VECeY6xVVSY=</DigestValue>
      </Reference>
      <Reference URI="/xl/worksheets/sheet3.xml?ContentType=application/vnd.openxmlformats-officedocument.spreadsheetml.worksheet+xml">
        <DigestMethod Algorithm="http://www.w3.org/2001/04/xmlenc#sha256"/>
        <DigestValue>teRoRnMTFAiUxKc6AIccExKU1wVDQi1eQkewDUkc/G4=</DigestValue>
      </Reference>
      <Reference URI="/xl/worksheets/sheet4.xml?ContentType=application/vnd.openxmlformats-officedocument.spreadsheetml.worksheet+xml">
        <DigestMethod Algorithm="http://www.w3.org/2001/04/xmlenc#sha256"/>
        <DigestValue>ZwlTqaG71zIMI0U8HOGxc+gXq1Ek4WM1W2cW643+M7I=</DigestValue>
      </Reference>
      <Reference URI="/xl/worksheets/sheet5.xml?ContentType=application/vnd.openxmlformats-officedocument.spreadsheetml.worksheet+xml">
        <DigestMethod Algorithm="http://www.w3.org/2001/04/xmlenc#sha256"/>
        <DigestValue>DCUhxAt0fqobaJOzJx3/zan5sMziheEnH0PV6guem28=</DigestValue>
      </Reference>
      <Reference URI="/xl/worksheets/sheet6.xml?ContentType=application/vnd.openxmlformats-officedocument.spreadsheetml.worksheet+xml">
        <DigestMethod Algorithm="http://www.w3.org/2001/04/xmlenc#sha256"/>
        <DigestValue>50AzDbqYHzWbObzMrflVKAplwp7nw8ksL9ZcqC9QGgw=</DigestValue>
      </Reference>
      <Reference URI="/xl/worksheets/sheet7.xml?ContentType=application/vnd.openxmlformats-officedocument.spreadsheetml.worksheet+xml">
        <DigestMethod Algorithm="http://www.w3.org/2001/04/xmlenc#sha256"/>
        <DigestValue>IL9Yqma0IlUd3DYJgpTDhePDvHX4scPylhPuM81gpko=</DigestValue>
      </Reference>
      <Reference URI="/xl/worksheets/sheet8.xml?ContentType=application/vnd.openxmlformats-officedocument.spreadsheetml.worksheet+xml">
        <DigestMethod Algorithm="http://www.w3.org/2001/04/xmlenc#sha256"/>
        <DigestValue>MVaUkYeFkUCIdgpNDaqdtvVs70OPfkXm8WqozMw77T0=</DigestValue>
      </Reference>
      <Reference URI="/xl/worksheets/sheet9.xml?ContentType=application/vnd.openxmlformats-officedocument.spreadsheetml.worksheet+xml">
        <DigestMethod Algorithm="http://www.w3.org/2001/04/xmlenc#sha256"/>
        <DigestValue>4sblGkAfPLuSqp6u+pejbfO9g6uD2Q9p28FAS0HCsk8=</DigestValue>
      </Reference>
    </Manifest>
    <SignatureProperties>
      <SignatureProperty Id="idSignatureTime" Target="#idPackageSignature">
        <mdssi:SignatureTime xmlns:mdssi="http://schemas.openxmlformats.org/package/2006/digital-signature">
          <mdssi:Format>YYYY-MM-DDThh:mm:ssTZD</mdssi:Format>
          <mdssi:Value>2021-05-31T17:16:12Z</mdssi:Value>
        </mdssi:SignatureTime>
      </SignatureProperty>
    </SignatureProperties>
  </Object>
  <Object Id="idOfficeObject">
    <SignatureProperties>
      <SignatureProperty Id="idOfficeV1Details" Target="#idPackageSignature">
        <SignatureInfoV1 xmlns="http://schemas.microsoft.com/office/2006/digsig">
          <SetupID>{6E9E9175-6233-406C-8B84-09F6E37ABFEB}</SetupID>
          <SignatureText>Ana Neffa</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2021-05-31T17:16:12Z</xd:SigningTime>
          <xd:SigningCertificate>
            <xd:Cert>
              <xd:CertDigest>
                <DigestMethod Algorithm="http://www.w3.org/2001/04/xmlenc#sha256"/>
                <DigestValue>bwS0VuJtaiq3ZgijOiifELgvxl97tRiABtA7Y41if5w=</DigestValue>
              </xd:CertDigest>
              <xd:IssuerSerial>
                <X509IssuerName>C=PY, O=DOCUMENTA S.A., CN=CA-DOCUMENTA S.A., SERIALNUMBER=RUC 80050172-1</X509IssuerName>
                <X509SerialNumber>776191674391544085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5Bs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dY244AoulqZsjOXACIgPcWAAAAADh/9xYAAAAAgzRVZbTOXACDNFVlAgAAAMDOXADrvDZlTNmQAwEAAACc+ZBlMDYcFw22WA7YyP4WAr02ZZz5kGUAAAAATNmQZa1Wh8MIDvQWLM5cADnxm3Z8zFwAAAAAAAAAm3YAAAAA9f///wAAAAAAAAAAAAAAAJABAAAAAAABAAAAAHMAZQBnAG8AZQAgAHUAaQC4S91G4MxcAK1y5HUAAF131MxcAAAAAADczFwAAAAAAAak3WUAAF13AAAAABMAFACi6WpmIF5dd/TMXABk9bF2AAAAAIAcrwX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JxhhHcgAAAAmKiVAAAAAABY244AWNuOAHjpamYAAAAABqTdZQkAAAAAAAAAAAAAAAAAAAAAAAAAAOiOAAAAAAAAAAAAAAAAAAAAAAAAAAAAAAAAAAAAAAAAAAAAAAAAAAAAAAAAAAAAAAAAAAAAAAAAAAAAAAAAAH4Rh3cAANpG4D5bAOjRgHdY244ABqTdZQAAAAD40oB3//8AAAAAAADb04B329OAdxA/WwAUP1sAeOlqZgAAAAAAAAAAAAAAAAcAAAAAAAAA8YbjdQkAAAAHAAAASD9bAEg/WwAAAgAA/P///wEAAAAAAAAAAAAAAAAAAACAHK8F4MRe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sAHvKbdoBBWwBpYTFlJRUKrk05Xw5E/pBlQPr2FgAAAAAAHDsbHD5bAED69hb/////RP6QZXwNP2Wc5JBlvEFbAAAAAACswpFlABw7G6zCkWWc5JBlKD5bAJUIP2Wc5JBlAQAAALmngMMDAAAAOD9bADnxm3aIPVsABAAAAAAAm3awPVsA4P///wAAAAAAAAAAAAAAAJABAAAAAAABAAAAAGEAcgBpAGEAbAAAAAAAAAAAAAAAAAAAAAAAAAAAAAAAAAAAAPGG43UAAAAABgAAAOw+WwDsPlsAAAIAAPz///8BAAAAAAAAAAAAAAAAAAAAAAAAAAAAAACAHK8FZHYACAAAAAAlAAAADAAAAAMAAAAYAAAADAAAAAAAAAASAAAADAAAAAEAAAAWAAAADAAAAAgAAABUAAAAVAAAAAoAAAAnAAAAHgAAAEoAAAABAAAAVVWPQYX2jkEKAAAASwAAAAEAAABMAAAABAAAAAkAAAAnAAAAIAAAAEsAAABQAAAAWABsZR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BvAAAARwAAACkAAAAzAAAARwAAABUAAAAhAPAAAAAAAAAAAAAAAIA/AAAAAAAAAAAAAIA/AAAAAAAAAAAAAAAAAAAAAAAAAAAAAAAAAAAAAAAAAAAlAAAADAAAAAAAAIAoAAAADAAAAAQAAABSAAAAcAEAAAQAAADw////AAAAAAAAAAAAAAAAkAEAAAAAAAEAAAAAcwBlAGcAbwBlACAAdQBpAAAAAAAAAAAAAAAAAAAAAAAAAAAAAAAAAAAAAAAAAAAAAAAAAAAAAAAAAAAAAAAAAAAAWwAe8pt2AAAAAFVXS0+qDAoPTD1bAEIkCmQBAAAABD5bACANAIQAAAAAyuc/Hlg9WwBayuNlKAH/DeDo4xapRV8OAgAAABg/WwDsM1Vl/////yQ/WwDJWT1l6UdfDi0AAAD0Q1sASaeAwygB/w1IP1sAOfGbdpg9WwAFAAAAAACbdgAAAEDw////AAAAAAAAAAAAAAAAkAEAAAAAAAEAAAAAcwBlAGcAbwBlACAAdQBpAAAAAAAAAAAAAAAAAAAAAAAAAAAA8YbjdQAAAAAJAAAA/D5bAPw+WwAAAgAA/P///wEAAAAAAAAAAAAAAAAAAAAAAAAAAAAAAIAcrwVkdgAIAAAAACUAAAAMAAAABAAAABgAAAAMAAAAAAAAABIAAAAMAAAAAQAAAB4AAAAYAAAAKQAAADMAAABwAAAASAAAACUAAAAMAAAABAAAAFQAAACEAAAAKgAAADMAAABuAAAARwAAAAEAAABVVY9BhfaOQSoAAAAzAAAACQAAAEwAAAAAAAAAAAAAAAAAAAD//////////2AAAABBAG4AYQAgAE4AZQBmAGYAYQBUZQoAAAAJAAAACAAAAAQAAAAMAAAACAAAAAUAAAAF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SAAAAXAAAAAEAAABVVY9BhfaOQQoAAABQAAAAGgAAAEwAAAAAAAAAAAAAAAAAAAD//////////4AAAABBAG4AYQAgAEMAcgBpAHMAdABpAG4AYQAgAE4AZQBmAGYAYQAgAFAAZQByAHMAYQBuAG8ABwAAAAcAAAAGAAAAAwAAAAcAAAAEAAAAAwAAAAUAAAAEAAAAAwAAAAcAAAAGAAAAAwAAAAgAAAAGAAAABAAAAAQAAAAGAAAAAwAAAAYAAAAGAAAABAAAAAUAAAAG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VY9BhfaOQQoAAABgAAAAEAAAAEwAAAAAAAAAAAAAAAAAAAD//////////2wAAABEAGkAcgBlAGMAdABvAHIAIABUAEkAdAB1AGwAYQByAAgAAAADAAAABAAAAAYAAAAFAAAABAAAAAcAAAAEAAAAAwAAAAYAAAADAAAABAAAAAcAAAADAAAABgAAAAQAAABLAAAAQAAAADAAAAAFAAAAIAAAAAEAAAABAAAAEAAAAAAAAAAAAAAAAAEAAIAAAAAAAAAAAAAAAAABAACAAAAAJQAAAAwAAAACAAAAJwAAABgAAAAFAAAAAAAAAP///wAAAAAAJQAAAAwAAAAFAAAATAAAAGQAAAAJAAAAcAAAAO8AAAB8AAAACQAAAHAAAADnAAAADQAAACEA8AAAAAAAAAAAAAAAgD8AAAAAAAAAAAAAgD8AAAAAAAAAAAAAAAAAAAAAAAAAAAAAAAAAAAAAAAAAACUAAAAMAAAAAAAAgCgAAAAMAAAABQAAACUAAAAMAAAAAQAAABgAAAAMAAAAAAAAABIAAAAMAAAAAQAAABYAAAAMAAAAAAAAAFQAAAA4AQAACgAAAHAAAADuAAAAfAAAAAEAAABVVY9BhfaOQQoAAABwAAAAJwAAAEwAAAAEAAAACQAAAHAAAADwAAAAfQAAAJwAAABGAGkAcgBtAGEAZABvACAAcABvAHIAOgAgAEEATgBBACAAQwBSAEkAUwBUAEkATgBBACAATgBFAEYARgBBACAAUABFAFIAUwBBAE4ATwBudAYAAAADAAAABAAAAAkAAAAGAAAABwAAAAcAAAADAAAABwAAAAcAAAAEAAAAAwAAAAMAAAAHAAAACAAAAAcAAAADAAAABwAAAAcAAAADAAAABgAAAAYAAAADAAAACAAAAAcAAAADAAAACAAAAAYAAAAGAAAABgAAAAcAAAADAAAABgAAAAYAAAAHAAAABgAAAAcAAAAIAAAACQAAABYAAAAMAAAAAAAAACUAAAAMAAAAAgAAAA4AAAAUAAAAAAAAABAAAAAUAAAA</Object>
  <Object Id="idInvalidSigLnImg">AQAAAGwAAAAAAAAAAAAAAP8AAAB/AAAAAAAAAAAAAADrEQAA8AgAACBFTUYAAAEAU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dY244AoulqZsjOXACIgPcWAAAAADh/9xYAAAAAgzRVZbTOXACDNFVlAgAAAMDOXADrvDZlTNmQAwEAAACc+ZBlMDYcFw22WA7YyP4WAr02ZZz5kGUAAAAATNmQZa1Wh8MIDvQWLM5cADnxm3Z8zFwAAAAAAAAAm3YAAAAA9f///wAAAAAAAAAAAAAAAJABAAAAAAABAAAAAHMAZQBnAG8AZQAgAHUAaQC4S91G4MxcAK1y5HUAAF131MxcAAAAAADczFwAAAAAAAak3WUAAF13AAAAABMAFACi6WpmIF5dd/TMXABk9bF2AAAAAIAcrwXgxF53ZHYACAAAAAAlAAAADAAAAAEAAAAYAAAADAAAAP8AAAASAAAADAAAAAEAAAAeAAAAGAAAACIAAAAEAAAAcgAAABEAAAAlAAAADAAAAAEAAABUAAAAqAAAACMAAAAEAAAAcAAAABAAAAABAAAAVVWPQYX2jkEjAAAABAAAAA8AAABMAAAAAAAAAAAAAAAAAAAA//////////9sAAAARgBpAHIAbQBhACAAbgBvACAAdgDhAGwAaQBkAGEALjI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nGGEdyAAAACYqJUAAAAAAFjbjgBY244AeOlqZgAAAAAGpN1lCQAAAAAAAAAAAAAAAAAAAAAAAAAA6I4AAAAAAAAAAAAAAAAAAAAAAAAAAAAAAAAAAAAAAAAAAAAAAAAAAAAAAAAAAAAAAAAAAAAAAAAAAAAAAAAAfhGHdwAA2kbgPlsA6NGAd1jbjgAGpN1lAAAAAPjSgHf//wAAAAAAANvTgHfb04B3ED9bABQ/WwB46WpmAAAAAAAAAAAAAAAABwAAAAAAAADxhuN1CQAAAAcAAABIP1sASD9bAAACAAD8////AQAAAAAAAAAAAAAAAAAAAIAcrwXgxF53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WwAe8pt2gEFbAGlhMWUlFQquTTlfDkT+kGVA+vYWAAAAAAAcOxscPlsAQPr2Fv////9E/pBlfA0/ZZzkkGW8QVsAAAAAAKzCkWUAHDsbrMKRZZzkkGUoPlsAlQg/ZZzkkGUBAAAAuaeAwwMAAAA4P1sAOfGbdog9WwAEAAAAAACbdrA9WwDg////AAAAAAAAAAAAAAAAkAEAAAAAAAEAAAAAYQByAGkAYQBsAAAAAAAAAAAAAAAAAAAAAAAAAAAAAAAAAAAA8YbjdQAAAAAGAAAA7D5bAOw+WwAAAgAA/P///wEAAAAAAAAAAAAAAAAAAAAAAAAAAAAAAIAcrwVkdgAIAAAAACUAAAAMAAAAAwAAABgAAAAMAAAAAAAAABIAAAAMAAAAAQAAABYAAAAMAAAACAAAAFQAAABUAAAACgAAACcAAAAeAAAASgAAAAEAAABVVY9BhfaOQQoAAABLAAAAAQAAAEwAAAAEAAAACQAAACcAAAAgAAAASwAAAFAAAABYAG9u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8AAABHAAAAKQAAADMAAABHAAAAFQAAACEA8AAAAAAAAAAAAAAAgD8AAAAAAAAAAAAAgD8AAAAAAAAAAAAAAAAAAAAAAAAAAAAAAAAAAAAAAAAAACUAAAAMAAAAAAAAgCgAAAAMAAAABAAAAFIAAABwAQAABAAAAPD///8AAAAAAAAAAAAAAACQAQAAAAAAAQAAAABzAGUAZwBvAGUAIAB1AGkAAAAAAAAAAAAAAAAAAAAAAAAAAAAAAAAAAAAAAAAAAAAAAAAAAAAAAAAAAAAAAAAAAABbAB7ym3YAAAAAVVdLT6oMCg9MPVsAQiQKZAEAAAAEPlsAIA0AhAAAAADK5z8eWD1bAFrK42UoAf8N4OjjFqlFXw4CAAAAGD9bAOwzVWX/////JD9bAMlZPWXpR18OLQAAAPRDWwBJp4DDKAH/DUg/WwA58Zt2mD1bAAUAAAAAAJt2AAAAQPD///8AAAAAAAAAAAAAAACQAQAAAAAAAQAAAABzAGUAZwBvAGUAIAB1AGkAAAAAAAAAAAAAAAAAAAAAAAAAAADxhuN1AAAAAAkAAAD8PlsA/D5bAAACAAD8////AQAAAAAAAAAAAAAAAAAAAAAAAAAAAAAAgByvBWR2AAgAAAAAJQAAAAwAAAAEAAAAGAAAAAwAAAAAAAAAEgAAAAwAAAABAAAAHgAAABgAAAApAAAAMwAAAHAAAABIAAAAJQAAAAwAAAAEAAAAVAAAAIQAAAAqAAAAMwAAAG4AAABHAAAAAQAAAFVVj0GF9o5BKgAAADMAAAAJAAAATAAAAAAAAAAAAAAAAAAAAP//////////YAAAAEEAbgBhACAATgBlAGYAZgBhAAEACgAAAAkAAAAIAAAABAAAAAwAAAAIAAAABQAAAAU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OgAAAAKAAAAUAAAAJIAAABcAAAAAQAAAFVVj0GF9o5BCgAAAFAAAAAaAAAATAAAAAAAAAAAAAAAAAAAAP//////////gAAAAEEAbgBhACAAQwByAGkAcwB0AGkAbgBhACAATgBlAGYAZgBhACAAUABlAHIAcwBhAG4AbwAHAAAABwAAAAYAAAADAAAABwAAAAQAAAADAAAABQAAAAQAAAADAAAABwAAAAYAAAADAAAACAAAAAYAAAAEAAAABAAAAAYAAAADAAAABgAAAAYAAAAEAAAABQAAAAYAAAAHAAAAB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wAAAAKAAAAYAAAAFYAAABsAAAAAQAAAFVVj0GF9o5BCgAAAGAAAAAQAAAATAAAAAAAAAAAAAAAAAAAAP//////////bAAAAEQAaQByAGUAYwB0AG8AcgAgAFQASQB0AHUAbABhAHIACAAAAAMAAAAEAAAABgAAAAUAAAAEAAAABwAAAAQAAAADAAAABgAAAAMAAAAEAAAABwAAAAMAAAAGAAAABAAAAEsAAABAAAAAMAAAAAUAAAAgAAAAAQAAAAEAAAAQAAAAAAAAAAAAAAAAAQAAgAAAAAAAAAAAAAAAAAEAAIAAAAAlAAAADAAAAAIAAAAnAAAAGAAAAAUAAAAAAAAA////AAAAAAAlAAAADAAAAAUAAABMAAAAZAAAAAkAAABwAAAA7wAAAHwAAAAJAAAAcAAAAOcAAAANAAAAIQDwAAAAAAAAAAAAAACAPwAAAAAAAAAAAACAPwAAAAAAAAAAAAAAAAAAAAAAAAAAAAAAAAAAAAAAAAAAJQAAAAwAAAAAAACAKAAAAAwAAAAFAAAAJQAAAAwAAAABAAAAGAAAAAwAAAAAAAAAEgAAAAwAAAABAAAAFgAAAAwAAAAAAAAAVAAAADgBAAAKAAAAcAAAAO4AAAB8AAAAAQAAAFVVj0GF9o5BCgAAAHAAAAAnAAAATAAAAAQAAAAJAAAAcAAAAPAAAAB9AAAAnAAAAEYAaQByAG0AYQBkAG8AIABwAG8AcgA6ACAAQQBOAEEAIABDAFIASQBTAFQASQBOAEEAIABOAEUARgBGAEEAIABQAEUAUgBTAEEATgBPACQABgAAAAMAAAAEAAAACQAAAAYAAAAHAAAABwAAAAMAAAAHAAAABwAAAAQAAAADAAAAAwAAAAcAAAAIAAAABwAAAAMAAAAHAAAABwAAAAMAAAAGAAAABgAAAAMAAAAIAAAABwAAAAMAAAAIAAAABgAAAAYAAAAGAAAABwAAAAMAAAAGAAAABgAAAAcAAAAGAAAABwAAAAgAAAAJ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iwczlNWBVzrYmMgOa95c1uM461SDFfeGRSmFFmS1nKY=</DigestValue>
    </Reference>
    <Reference Type="http://www.w3.org/2000/09/xmldsig#Object" URI="#idOfficeObject">
      <DigestMethod Algorithm="http://www.w3.org/2001/04/xmlenc#sha256"/>
      <DigestValue>yea2MzfaAPWFm1fVPvs2he01/fEWSGpTffWaAT57+Nw=</DigestValue>
    </Reference>
    <Reference Type="http://uri.etsi.org/01903#SignedProperties" URI="#idSignedProperties">
      <Transforms>
        <Transform Algorithm="http://www.w3.org/TR/2001/REC-xml-c14n-20010315"/>
      </Transforms>
      <DigestMethod Algorithm="http://www.w3.org/2001/04/xmlenc#sha256"/>
      <DigestValue>kM6nFnDwYM3q3EU03Wwl8tb690pSzvPDgbJj4o3fNDM=</DigestValue>
    </Reference>
    <Reference Type="http://www.w3.org/2000/09/xmldsig#Object" URI="#idValidSigLnImg">
      <DigestMethod Algorithm="http://www.w3.org/2001/04/xmlenc#sha256"/>
      <DigestValue>sHuYL1jQbRGjwpKL440ZCQKEB4Q8JwnP5D/HIVPZehY=</DigestValue>
    </Reference>
    <Reference Type="http://www.w3.org/2000/09/xmldsig#Object" URI="#idInvalidSigLnImg">
      <DigestMethod Algorithm="http://www.w3.org/2001/04/xmlenc#sha256"/>
      <DigestValue>ZpIVRa/SdmXUHDmZ9i1ccD2+Qc6vEeQWXRaf79zSzB4=</DigestValue>
    </Reference>
  </SignedInfo>
  <SignatureValue>EH8zC58FWOW75OGEAPJP1ezpI7O01fsDiG7fVTXP7UQ7WGUEMYxssUODT9kVauucadUYcpR/I3Wz
z6+dVasl7uuJtD1qp+u1ri36+NhNZrsAZFqZQpTWT5u9WRPwLBPL08RSbg23+1WnfFUnERtimXfI
55IOJE9dNFmss716JJz1BB3SFnvbLcFASExBf86T0J1OBbmqR9GmtIc9MT3SotoAlv2oXO0jROVs
6iMsiBI+m2D0pwL7rs7vgjOvlizmAkydjX5H8ajcrZjffva0wnOUThizCir9SKbzGEhjovLTZNjN
eRDlUHsiM+YJIBu72SRdC6IKYWJhyD7NuwDw+Q==</SignatureValue>
  <KeyInfo>
    <X509Data>
      <X509Certificate>MIIIHTCCBgWgAwIBAgIIQBLFYaXZOhUwDQYJKoZIhvcNAQELBQAwWzEXMBUGA1UEBRMOUlVDIDgwMDUwMTcyLTExGjAYBgNVBAMTEUNBLURPQ1VNRU5UQSBTLkEuMRcwFQYDVQQKEw5ET0NVTUVOVEEgUy5BLjELMAkGA1UEBhMCUFkwHhcNMjEwMzA5MTIyODMwWhcNMjMwMzA5MTIzODMw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XxourNpqnBK9YFT59B5dcgWZW2RlIqwBhNUc2Im0VoZSg8AQ4F7omaGTIzPY3hArf/N7JneusXPu3foxPTTGWk1hvWf2CHm4D35vrebO1h2YaDD6Hz23tAgqr/+AhpbA4CJ/ieQUWE61Oa4jqdMXiHJOxYAtG7mUx7om2sWssXj/KxWdUUC3ITRPiZnBc1ZjlNjNsW6Z/Sj+RRjzAu+4wxIFtLLVa1f89gOoWVYvyCSeLFZYn/7PyL+/DbKVknT4QhZGShQ2ih7Fczh/4VSkQWlIY5q6mXbN5RAkjnvbO07xYEHEuEhcTmKrHI/eyvyDwHbodYYr8R2oAg+AV+3OECAwEAAaOCA4AwggN8MAwGA1UdEwEB/wQCMAAwDgYDVR0PAQH/BAQDAgXgMCoGA1UdJQEB/wQgMB4GCCsGAQUFBwMBBggrBgEFBQcDAgYIKwYBBQUHAwQwHQYDVR0OBBYEFEs6XtTt3z38s5GbxNOJ5gHo0UBN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kBgNVHREEHTAbgRlzZWJhc3RpYW5vcG9ydG9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qTuxm0RUNLqAZD4t3TsnJmK0B+f1/E/C4rwfgyWbGzZSYD5VuZ+bFEuyVIPmuwPxNMxIrvV/ZFUPuCSHIcuJ8tyBMjkssR0CNigmjpxEWYeYNstFR2Qz3kKd6U8aVfmEd1py0uQm9SfhpZ+3bGIWLlS+EdbX1kDnZs17GFGwMA7RRCME1zacDpuFj1RyG8ViiYSG+L8v/kWEcbbryHxIL+CSEPfmOt3hNJkQXGzeTznpzmgf2UI7mKAZq9L5cciTaNDtr+nhLtcfVmrhv0e4uVTprJwteMMJ6576Szd03zX0l3XRDH/+iNAILrnyBfIa793Zgr09oNHBBvH5LQwhQ2dYp5TlCJONRuSlQGMxN6R2S8dWSf2W7+Dz3b6kmR7FBLR0zl3tl+ckEo3ofT3LjqINqmxvi67B8i97Gn2CPnSlyChPuAdLWEEhEnlw4AqSY9oAZfEV4InYzNcVrtJ78oAK/6RvHlRJoIzXr7gQekWm7HFfyH31o+4RLNg1D6dgiycXjvPiAaDqEUd9xcXnaYVajHHDafzoPV8nulzxbtCWbQOc3w+AMeBwhXoNo/A1IYxbZ8IpRFsq3NEQYJnEmuaqVHLxOHOaTgooqmZ71AIIy4HHI1g/Vw/TfPAysNZmJ5bZh2KDuPIm2yWupbDAJg9Ag6Wf83fCsdvjLMAhIS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U6IShor+FjRDM1wqyn0+Lpt+OH1iSC3T565IgcFkLpQ=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SIVh+V6KqqX7ErgvhP1rC7wJFgxZ2Miqwoc8kY7YCco=</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cmD1XroTJ4+LTUljScd56UmLvuQnz2XyQaBMceLt0WM=</DigestValue>
      </Reference>
      <Reference URI="/xl/media/image3.emf?ContentType=image/x-emf">
        <DigestMethod Algorithm="http://www.w3.org/2001/04/xmlenc#sha256"/>
        <DigestValue>Yxwq1CtgwBlPgV0cHU/o5qzBmCtd3KjIp3bLOeya0X8=</DigestValue>
      </Reference>
      <Reference URI="/xl/media/image4.emf?ContentType=image/x-emf">
        <DigestMethod Algorithm="http://www.w3.org/2001/04/xmlenc#sha256"/>
        <DigestValue>r/m/f1KKhOspYUrVsV+5Fcm3+cLUfTdoHmJdZitsI8M=</DigestValue>
      </Reference>
      <Reference URI="/xl/media/image5.emf?ContentType=image/x-emf">
        <DigestMethod Algorithm="http://www.w3.org/2001/04/xmlenc#sha256"/>
        <DigestValue>jDdw/hnKVTv4qroLGDYflWLMLDC445vew65gNuO/K8A=</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5zZ7T6LEsJabjAQHWhL4CNTP34ZZUv59o6AxrnRmNk4=</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BNo/Y6UP95tZxRDIzcUbzzfHG3gVQwrseX/6TkijBT0=</DigestValue>
      </Reference>
      <Reference URI="/xl/styles.xml?ContentType=application/vnd.openxmlformats-officedocument.spreadsheetml.styles+xml">
        <DigestMethod Algorithm="http://www.w3.org/2001/04/xmlenc#sha256"/>
        <DigestValue>g9ul54m5mlzem6IBQuDgJiaUmgxLKwUwdqq22kOGqug=</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GhY1emVj5qSZVods00JIA/zqAUPCXQsPchXfJ8HAO+Q=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yc/MeDXKSBiQNXP5DA71bwZz+OUrp/SzKCpIyO5+HY0=</DigestValue>
      </Reference>
      <Reference URI="/xl/worksheets/sheet10.xml?ContentType=application/vnd.openxmlformats-officedocument.spreadsheetml.worksheet+xml">
        <DigestMethod Algorithm="http://www.w3.org/2001/04/xmlenc#sha256"/>
        <DigestValue>7tuKihxHhr3t4NdDzorZXaoh/LqvsVur/6hEZRqj/nw=</DigestValue>
      </Reference>
      <Reference URI="/xl/worksheets/sheet11.xml?ContentType=application/vnd.openxmlformats-officedocument.spreadsheetml.worksheet+xml">
        <DigestMethod Algorithm="http://www.w3.org/2001/04/xmlenc#sha256"/>
        <DigestValue>OZzI/1Z0bF4HcTjGGygLeBWySowlemryIFu60tLAP7s=</DigestValue>
      </Reference>
      <Reference URI="/xl/worksheets/sheet12.xml?ContentType=application/vnd.openxmlformats-officedocument.spreadsheetml.worksheet+xml">
        <DigestMethod Algorithm="http://www.w3.org/2001/04/xmlenc#sha256"/>
        <DigestValue>zdGLqUjKUVdk3x4Wo1k79YySlkfJHhIAF6VPXZj7QDc=</DigestValue>
      </Reference>
      <Reference URI="/xl/worksheets/sheet2.xml?ContentType=application/vnd.openxmlformats-officedocument.spreadsheetml.worksheet+xml">
        <DigestMethod Algorithm="http://www.w3.org/2001/04/xmlenc#sha256"/>
        <DigestValue>C8cy+Qudx34bqHwjPHwlr2l9LW0Zb+B7VECeY6xVVSY=</DigestValue>
      </Reference>
      <Reference URI="/xl/worksheets/sheet3.xml?ContentType=application/vnd.openxmlformats-officedocument.spreadsheetml.worksheet+xml">
        <DigestMethod Algorithm="http://www.w3.org/2001/04/xmlenc#sha256"/>
        <DigestValue>teRoRnMTFAiUxKc6AIccExKU1wVDQi1eQkewDUkc/G4=</DigestValue>
      </Reference>
      <Reference URI="/xl/worksheets/sheet4.xml?ContentType=application/vnd.openxmlformats-officedocument.spreadsheetml.worksheet+xml">
        <DigestMethod Algorithm="http://www.w3.org/2001/04/xmlenc#sha256"/>
        <DigestValue>ZwlTqaG71zIMI0U8HOGxc+gXq1Ek4WM1W2cW643+M7I=</DigestValue>
      </Reference>
      <Reference URI="/xl/worksheets/sheet5.xml?ContentType=application/vnd.openxmlformats-officedocument.spreadsheetml.worksheet+xml">
        <DigestMethod Algorithm="http://www.w3.org/2001/04/xmlenc#sha256"/>
        <DigestValue>DCUhxAt0fqobaJOzJx3/zan5sMziheEnH0PV6guem28=</DigestValue>
      </Reference>
      <Reference URI="/xl/worksheets/sheet6.xml?ContentType=application/vnd.openxmlformats-officedocument.spreadsheetml.worksheet+xml">
        <DigestMethod Algorithm="http://www.w3.org/2001/04/xmlenc#sha256"/>
        <DigestValue>50AzDbqYHzWbObzMrflVKAplwp7nw8ksL9ZcqC9QGgw=</DigestValue>
      </Reference>
      <Reference URI="/xl/worksheets/sheet7.xml?ContentType=application/vnd.openxmlformats-officedocument.spreadsheetml.worksheet+xml">
        <DigestMethod Algorithm="http://www.w3.org/2001/04/xmlenc#sha256"/>
        <DigestValue>IL9Yqma0IlUd3DYJgpTDhePDvHX4scPylhPuM81gpko=</DigestValue>
      </Reference>
      <Reference URI="/xl/worksheets/sheet8.xml?ContentType=application/vnd.openxmlformats-officedocument.spreadsheetml.worksheet+xml">
        <DigestMethod Algorithm="http://www.w3.org/2001/04/xmlenc#sha256"/>
        <DigestValue>MVaUkYeFkUCIdgpNDaqdtvVs70OPfkXm8WqozMw77T0=</DigestValue>
      </Reference>
      <Reference URI="/xl/worksheets/sheet9.xml?ContentType=application/vnd.openxmlformats-officedocument.spreadsheetml.worksheet+xml">
        <DigestMethod Algorithm="http://www.w3.org/2001/04/xmlenc#sha256"/>
        <DigestValue>4sblGkAfPLuSqp6u+pejbfO9g6uD2Q9p28FAS0HCsk8=</DigestValue>
      </Reference>
    </Manifest>
    <SignatureProperties>
      <SignatureProperty Id="idSignatureTime" Target="#idPackageSignature">
        <mdssi:SignatureTime xmlns:mdssi="http://schemas.openxmlformats.org/package/2006/digital-signature">
          <mdssi:Format>YYYY-MM-DDThh:mm:ssTZD</mdssi:Format>
          <mdssi:Value>2021-05-31T19:01:12Z</mdssi:Value>
        </mdssi:SignatureTime>
      </SignatureProperty>
    </SignatureProperties>
  </Object>
  <Object Id="idOfficeObject">
    <SignatureProperties>
      <SignatureProperty Id="idOfficeV1Details" Target="#idPackageSignature">
        <SignatureInfoV1 xmlns="http://schemas.microsoft.com/office/2006/digsig">
          <SetupID>{3A0E01FA-5451-4542-AA95-7E4361E4780B}</SetupID>
          <SignatureText>Sebastian Oporto</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2021-05-31T19:01:12Z</xd:SigningTime>
          <xd:SigningCertificate>
            <xd:Cert>
              <xd:CertDigest>
                <DigestMethod Algorithm="http://www.w3.org/2001/04/xmlenc#sha256"/>
                <DigestValue>JxmNCuDVNNtv/ftOgITGaTx9fxItXnxdWsYO5VwzOh0=</DigestValue>
              </xd:CertDigest>
              <xd:IssuerSerial>
                <X509IssuerName>C=PY, O=DOCUMENTA S.A., CN=CA-DOCUMENTA S.A., SERIALNUMBER=RUC 80050172-1</X509IssuerName>
                <X509SerialNumber>4616969591193156117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9FwAA8AgAACBFTUYAAAEAPBwAAKo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dg4vMDoulqZtjI7wDAvm0XAAAAAPi8bRcAAAAAgzRVZcTI7wODNFVlAgAAANDI7wPrvDZlTNmQEwEAAACc+ZBl6F2BF06PWKpYBHYXAr02ZZz5kGUAAAAATNmQZbkbEMeANj0XPMjvAznxm3aMxu8DAAAAAAAAm3YAAAAA9f///wAAAAAAAAAAAAAAAJABAAAAAAABAAAAAHMAZQBnAG8AZQAgAHUAaQC2rICv8MbvA61y5HUAAF135MbvAwAAAADsxu8DAAAAAAak3WUAAF13AAAAABMAFACi6WpmIF5ddwTH7wNk9bF2AAAAAAiYkw7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CEdwkAAADI//MDAAAAAGDi8wNg4vMDeOlqZgAAAACG6WpmAAAAAAAAAAAAAAAAAAAAAAAAAACYvfMDAAAAAAAAAAAAAAAAAAAAAAAAAAAAAAAAAAAAAAAAAAAAAAAAAAAAAAAAAAAAAAAAAAAAAAAAAAAAAAAAiOLvA/aLgK8AAI53fOPvA+jRgHdg4vMDBqTdZQAAAAD40oB3//8AAAAAAADb04B329OAd6zj7wOw4+8DeOlqZgAAAAAAAAAAAAAAAAAAAADxhuN1CQAAAAcAAADk4+8D5OPvAwACAAD8////AQAAAAAAAAAAAAAAAAAAAAAAAAAAAAAACJiT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O4DHvKbdpA77gNpYTFlABgKBA58WapE/pBlaPcaHAAAAAAgNgIELDjuA2j3Ghz/////RP6QZXwNP2Wc5JBlzDvuAwAAAACswpFlIDYCBKzCkWWc5JBlODjuA5UIP2Wc5JBlAQAAAE3qEccDAAAASDnuAznxm3aYN+4DBgAAAAAAm3bAN+4D4P///wAAAAAAAAAAAAAAAJABAAAAAAABAAAAAGEAcgBpAGEAbAAAAAAAAAAAAAAAAAAAAAAAAAAAAAAAAAAAAPGG43UAAAAABgAAAPw47gP8OO4DAAIAAPz///8BAAAAAAAAAAAAAAAAAAAAAAAAAAAAAAAImJMO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jAAAARwAAACkAAAAzAAAAewAAABUAAAAhAPAAAAAAAAAAAAAAAIA/AAAAAAAAAAAAAIA/AAAAAAAAAAAAAAAAAAAAAAAAAAAAAAAAAAAAAAAAAAAlAAAADAAAAAAAAIAoAAAADAAAAAQAAABSAAAAcAEAAAQAAADw////AAAAAAAAAAAAAAAAkAEAAAAAAAEAAAAAcwBlAGcAbwBlACAAdQBpAAAAAAAAAAAAAAAAAAAAAAAAAAAAAAAAAAAAAAAAAAAAAAAAAAAAAAAAAAAAAAAAAAAA7gMe8pt2AAAAAMwRoautDAoSXDfuA0IkCmQBAAAAFDjuAyANAIQAAAAAqZCq6mg37gNayuNlAMOBDmCoNhfqcFmqAgAAACg57gPsM1Vl/////zQ57gPJWT1lqn5Zqi0AAAAEPu4DXeoRxwDDgQ5YOe4DOfGbdqg37gMHAAAAAACbdgAAAEDw////AAAAAAAAAAAAAAAAkAEAAAAAAAEAAAAAcwBlAGcAbwBlACAAdQBpAAAAAAAAAAAAAAAAAAAAAAAAAAAA8YbjdQAAAAAJAAAADDnuAww57gMAAgAA/P///wEAAAAAAAAAAAAAAAAAAAAAAAAAAAAAAAiYkw5kdgAIAAAAACUAAAAMAAAABAAAABgAAAAMAAAAAAAAABIAAAAMAAAAAQAAAB4AAAAYAAAAKQAAADMAAACkAAAASAAAACUAAAAMAAAABAAAAFQAAACsAAAAKgAAADMAAACiAAAARwAAAAEAAABVVY9BhfaOQSoAAAAzAAAAEAAAAEwAAAAAAAAAAAAAAAAAAAD//////////2wAAABTAGUAYgBhAHMAdABpAGEAbgAgAE8AcABvAHIAdABvAAkAAAAIAAAACQAAAAgAAAAHAAAABQAAAAQAAAAIAAAACQAAAAQAAAAMAAAACQAAAAkAAAAGAAAABQAAAAk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0AAAAAoAAABQAAAAgAAAAFwAAAABAAAAVVWPQYX2jkEKAAAAUAAAABYAAABMAAAAAAAAAAAAAAAAAAAA//////////94AAAAUwBlAGIAYQBzAHQAaQBhAG4AIABPAHAAbwByAHQAbwAgAEwAZQBpAHYAYQAGAAAABgAAAAcAAAAGAAAABQAAAAQAAAADAAAABgAAAAcAAAADAAAACQAAAAcAAAAHAAAABAAAAAQAAAAHAAAAAwAAAAUAAAAGAAAAAwAAAAUAAAAG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VWPQYX2jk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VWPQYX2jkEKAAAAcAAAADUAAABMAAAABAAAAAkAAABwAAAAQwEAAH0AAAC4AAAARgBpAHIAbQBhAGQAbwAgAHAAbwByADoAIABGAEUARABFAFIASQBDAE8AIABTAEUAQgBBAFMAVABJAEEATgAgAE8AUABPAFIAVABPACAATABFAEkAVgBBACAARQBTAFAASQBOAE8ATABBAAA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9FwAA8AgAACBFTUYAAAEAqCEAALE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dg4vMDoulqZtjI7wDAvm0XAAAAAPi8bRcAAAAAgzRVZcTI7wODNFVlAgAAANDI7wPrvDZlTNmQEwEAAACc+ZBl6F2BF06PWKpYBHYXAr02ZZz5kGUAAAAATNmQZbkbEMeANj0XPMjvAznxm3aMxu8DAAAAAAAAm3YAAAAA9f///wAAAAAAAAAAAAAAAJABAAAAAAABAAAAAHMAZQBnAG8AZQAgAHUAaQC2rICv8MbvA61y5HUAAF135MbvAwAAAADsxu8DAAAAAAak3WUAAF13AAAAABMAFACi6WpmIF5ddwTH7wNk9bF2AAAAAAiYkw7gxF53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IR3CQAAAMj/8wMAAAAAYOLzA2Di8wN46WpmAAAAAIbpamYAAAAAAAAAAAAAAAAAAAAAAAAAAJi98wMAAAAAAAAAAAAAAAAAAAAAAAAAAAAAAAAAAAAAAAAAAAAAAAAAAAAAAAAAAAAAAAAAAAAAAAAAAAAAAACI4u8D9ouArwAAjnd84+8D6NGAd2Di8wMGpN1lAAAAAPjSgHf//wAAAAAAANvTgHfb04B3rOPvA7Dj7wN46WpmAAAAAAAAAAAAAAAAAAAAAPGG43UJAAAABwAAAOTj7wPk4+8DAAIAAPz///8BAAAAAAAAAAAAAAAAAAAAAAAAAAAAAAAImJM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7gMe8pt2kDvuA2lhMWUAGAoEDnxZqkT+kGVo9xocAAAAACA2AgQsOO4DaPcaHP////9E/pBlfA0/ZZzkkGXMO+4DAAAAAKzCkWUgNgIErMKRZZzkkGU4OO4DlQg/ZZzkkGUBAAAATeoRxwMAAABIOe4DOfGbdpg37gMGAAAAAACbdsA37gPg////AAAAAAAAAAAAAAAAkAEAAAAAAAEAAAAAYQByAGkAYQBsAAAAAAAAAAAAAAAAAAAAAAAAAAAAAAAAAAAA8YbjdQAAAAAGAAAA/DjuA/w47gMAAgAA/P///wEAAAAAAAAAAAAAAAAAAAAAAAAAAAAAAAiYkw5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MAAABHAAAAKQAAADMAAAB7AAAAFQAAACEA8AAAAAAAAAAAAAAAgD8AAAAAAAAAAAAAgD8AAAAAAAAAAAAAAAAAAAAAAAAAAAAAAAAAAAAAAAAAACUAAAAMAAAAAAAAgCgAAAAMAAAABAAAAFIAAABwAQAABAAAAPD///8AAAAAAAAAAAAAAACQAQAAAAAAAQAAAABzAGUAZwBvAGUAIAB1AGkAAAAAAAAAAAAAAAAAAAAAAAAAAAAAAAAAAAAAAAAAAAAAAAAAAAAAAAAAAAAAAAAAAADuAx7ym3YAAAAAzBGhq60MChJcN+4DQiQKZAEAAAAUOO4DIA0AhAAAAACpkKrqaDfuA1rK42UAw4EOYKg2F+pwWaoCAAAAKDnuA+wzVWX/////NDnuA8lZPWWqflmqLQAAAAQ+7gNd6hHHAMOBDlg57gM58Zt2qDfuAwcAAAAAAJt2AAAAQPD///8AAAAAAAAAAAAAAACQAQAAAAAAAQAAAABzAGUAZwBvAGUAIAB1AGkAAAAAAAAAAAAAAAAAAAAAAAAAAADxhuN1AAAAAAkAAAAMOe4DDDnuAwACAAD8////AQAAAAAAAAAAAAAAAAAAAAAAAAAAAAAACJiTDmR2AAgAAAAAJQAAAAwAAAAEAAAAGAAAAAwAAAAAAAAAEgAAAAwAAAABAAAAHgAAABgAAAApAAAAMwAAAKQAAABIAAAAJQAAAAwAAAAEAAAAVAAAAKwAAAAqAAAAMwAAAKIAAABHAAAAAQAAAFVVj0GF9o5BKgAAADMAAAAQAAAATAAAAAAAAAAAAAAAAAAAAP//////////bAAAAFMAZQBiAGEAcwB0AGkAYQBuACAATwBwAG8AcgB0AG8ACQAAAAgAAAAJAAAACAAAAAcAAAAFAAAABAAAAAgAAAAJAAAABAAAAAwAAAAJAAAACQAAAAYAAAAFAAAACQ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DQAAAACgAAAFAAAACAAAAAXAAAAAEAAABVVY9BhfaOQQoAAABQAAAAFgAAAEwAAAAAAAAAAAAAAAAAAAD//////////3gAAABTAGUAYgBhAHMAdABpAGEAbgAgAE8AcABvAHIAdABvACAATABlAGkAdgBhAAYAAAAGAAAABwAAAAYAAAAFAAAABAAAAAMAAAAGAAAABwAAAAMAAAAJAAAABwAAAAcAAAAEAAAABAAAAAcAAAADAAAABQAAAAYAAAADAAAABQAAAAY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VY9BhfaO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VY9BhfaOQQoAAABwAAAANQAAAEwAAAAEAAAACQAAAHAAAABDAQAAfQAAALgAAABGAGkAcgBtAGEAZABvACAAcABvAHIAOgAgAEYARQBEAEUAUgBJAEMATwAgAFMARQBCAEEAUwBUAEkAQQBOACAATwBQAE8AUgBUAE8AIABMAEUASQBWAEEAIABFAFMAUABJAE4ATwBMAEEAA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indice</vt:lpstr>
      <vt:lpstr>1</vt:lpstr>
      <vt:lpstr>2</vt:lpstr>
      <vt:lpstr>3</vt:lpstr>
      <vt:lpstr>4</vt:lpstr>
      <vt:lpstr>5</vt:lpstr>
      <vt:lpstr>6</vt:lpstr>
      <vt:lpstr>7</vt:lpstr>
      <vt:lpstr>8</vt:lpstr>
      <vt:lpstr>9</vt:lpstr>
      <vt:lpstr>10</vt:lpstr>
      <vt:lpstr>11</vt:lpstr>
      <vt:lpstr>'10'!_Hlk486413223</vt:lpstr>
      <vt:lpstr>'10'!_Hlk492023274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cp:lastPrinted>2019-08-27T18:48:00Z</cp:lastPrinted>
  <dcterms:created xsi:type="dcterms:W3CDTF">2015-06-05T18:19:34Z</dcterms:created>
  <dcterms:modified xsi:type="dcterms:W3CDTF">2021-05-31T13:51:28Z</dcterms:modified>
</cp:coreProperties>
</file>