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C:\Users\Pablo Roa\Desktop\ANEXO D\"/>
    </mc:Choice>
  </mc:AlternateContent>
  <xr:revisionPtr revIDLastSave="0" documentId="13_ncr:201_{C008726B-7897-4D43-A9EC-E4868B2092B7}" xr6:coauthVersionLast="47" xr6:coauthVersionMax="47" xr10:uidLastSave="{00000000-0000-0000-0000-000000000000}"/>
  <bookViews>
    <workbookView xWindow="-120" yWindow="-120" windowWidth="29040" windowHeight="15840" tabRatio="713" xr2:uid="{00000000-000D-0000-FFFF-FFFF00000000}"/>
  </bookViews>
  <sheets>
    <sheet name="Í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 i="11" l="1"/>
  <c r="O4" i="11"/>
  <c r="N5" i="11"/>
  <c r="O5" i="11"/>
  <c r="N6" i="11"/>
  <c r="N7" i="11"/>
  <c r="N8" i="11"/>
  <c r="N9" i="11"/>
  <c r="O8" i="11" s="1"/>
  <c r="O9" i="11"/>
  <c r="N10" i="11"/>
  <c r="O10" i="11" s="1"/>
  <c r="N11" i="11"/>
  <c r="O11" i="11"/>
  <c r="N12" i="11"/>
  <c r="N13" i="11"/>
  <c r="O13" i="11"/>
  <c r="N14" i="11"/>
  <c r="O20" i="11" s="1"/>
  <c r="N15" i="11"/>
  <c r="N16" i="11"/>
  <c r="N17" i="11"/>
  <c r="O16" i="11" s="1"/>
  <c r="O17" i="11"/>
  <c r="N18" i="11"/>
  <c r="O18" i="11" s="1"/>
  <c r="N19" i="11"/>
  <c r="N20" i="11"/>
  <c r="N21" i="11"/>
  <c r="O21" i="11"/>
  <c r="N22" i="11"/>
  <c r="O24" i="11" s="1"/>
  <c r="N23" i="11"/>
  <c r="N24" i="11"/>
  <c r="N25" i="11"/>
  <c r="O25" i="11"/>
  <c r="N26" i="11"/>
  <c r="O56" i="11" s="1"/>
  <c r="N27" i="11"/>
  <c r="O27" i="11"/>
  <c r="N28" i="11"/>
  <c r="N29" i="11"/>
  <c r="O29" i="11"/>
  <c r="N30" i="11"/>
  <c r="O28" i="11" s="1"/>
  <c r="N31" i="11"/>
  <c r="N32" i="11"/>
  <c r="N33" i="11"/>
  <c r="O33" i="11"/>
  <c r="N34" i="11"/>
  <c r="O48" i="11" s="1"/>
  <c r="N35" i="11"/>
  <c r="N36" i="11"/>
  <c r="N37" i="11"/>
  <c r="O37" i="11"/>
  <c r="N38" i="11"/>
  <c r="N39" i="11"/>
  <c r="O39" i="11"/>
  <c r="N40" i="11"/>
  <c r="N41" i="11"/>
  <c r="O41" i="11"/>
  <c r="N42" i="11"/>
  <c r="N43" i="11"/>
  <c r="O43" i="11"/>
  <c r="N44" i="11"/>
  <c r="N45" i="11"/>
  <c r="O45" i="11"/>
  <c r="N46" i="11"/>
  <c r="N47" i="11"/>
  <c r="O47" i="11"/>
  <c r="N48" i="11"/>
  <c r="N49" i="11"/>
  <c r="O49" i="11"/>
  <c r="N50" i="11"/>
  <c r="N51" i="11"/>
  <c r="O51" i="11"/>
  <c r="N52" i="11"/>
  <c r="N53" i="11"/>
  <c r="O53" i="11"/>
  <c r="N54" i="11"/>
  <c r="N55" i="11"/>
  <c r="O55" i="11"/>
  <c r="N56" i="11"/>
  <c r="N57" i="11"/>
  <c r="O57" i="11"/>
  <c r="N58" i="11"/>
  <c r="N59" i="11"/>
  <c r="O59" i="11"/>
  <c r="N60" i="11"/>
  <c r="N61" i="11"/>
  <c r="O61" i="11"/>
  <c r="N62" i="11"/>
  <c r="O62" i="11" s="1"/>
  <c r="N63" i="11"/>
  <c r="O63" i="11"/>
  <c r="N64" i="11"/>
  <c r="N65" i="11"/>
  <c r="O65" i="11"/>
  <c r="N66" i="11"/>
  <c r="O66" i="11" s="1"/>
  <c r="N67" i="11"/>
  <c r="O67" i="11"/>
  <c r="N68" i="11"/>
  <c r="O68" i="11"/>
  <c r="N69" i="11"/>
  <c r="O69" i="11"/>
  <c r="N70" i="11"/>
  <c r="N71" i="11"/>
  <c r="O71" i="11"/>
  <c r="N72" i="11"/>
  <c r="O72" i="11"/>
  <c r="N73" i="11"/>
  <c r="O73" i="11"/>
  <c r="N74" i="11"/>
  <c r="N75" i="11"/>
  <c r="O75" i="11"/>
  <c r="N76" i="11"/>
  <c r="O76" i="11"/>
  <c r="N77" i="11"/>
  <c r="O77" i="11"/>
  <c r="N78" i="11"/>
  <c r="O78" i="11"/>
  <c r="N79" i="11"/>
  <c r="O79" i="11"/>
  <c r="N80" i="11"/>
  <c r="O80" i="11"/>
  <c r="N81" i="11"/>
  <c r="O81" i="11"/>
  <c r="N82" i="11"/>
  <c r="O82" i="11"/>
  <c r="N83" i="11"/>
  <c r="O83" i="11"/>
  <c r="N84" i="11"/>
  <c r="O84" i="11"/>
  <c r="N85" i="11"/>
  <c r="O85" i="11"/>
  <c r="N86" i="11"/>
  <c r="O86" i="11"/>
  <c r="N87" i="11"/>
  <c r="O87" i="11"/>
  <c r="N88" i="11"/>
  <c r="O88" i="11"/>
  <c r="N89" i="11"/>
  <c r="O89" i="11"/>
  <c r="N90" i="11"/>
  <c r="O90" i="11"/>
  <c r="N91" i="11"/>
  <c r="O91" i="11"/>
  <c r="N92" i="11"/>
  <c r="O92" i="11"/>
  <c r="N93" i="11"/>
  <c r="O93" i="11"/>
  <c r="N94" i="11"/>
  <c r="O94" i="11"/>
  <c r="N95" i="11"/>
  <c r="O95" i="11"/>
  <c r="N96" i="11"/>
  <c r="O96" i="11"/>
  <c r="N97" i="11"/>
  <c r="O97" i="11"/>
  <c r="N98" i="11"/>
  <c r="O98" i="11"/>
  <c r="N99" i="11"/>
  <c r="O99" i="11"/>
  <c r="N100" i="11"/>
  <c r="O100" i="11"/>
  <c r="N101" i="11"/>
  <c r="O19" i="11" s="1"/>
  <c r="O101" i="11"/>
  <c r="N102" i="11"/>
  <c r="O102" i="11"/>
  <c r="N103" i="11"/>
  <c r="O103" i="11"/>
  <c r="N104" i="11"/>
  <c r="O104" i="11"/>
  <c r="N105" i="11"/>
  <c r="O105" i="11"/>
  <c r="N106" i="11"/>
  <c r="O106" i="11"/>
  <c r="N107" i="11"/>
  <c r="O107" i="11"/>
  <c r="N108" i="11"/>
  <c r="O108" i="11"/>
  <c r="N109" i="11"/>
  <c r="O109" i="11"/>
  <c r="N110" i="11"/>
  <c r="O110" i="11"/>
  <c r="N111" i="11"/>
  <c r="O111" i="11"/>
  <c r="N112" i="11"/>
  <c r="O112" i="11"/>
  <c r="N113" i="11"/>
  <c r="O113" i="11"/>
  <c r="N114" i="11"/>
  <c r="O114" i="11"/>
  <c r="N115" i="11"/>
  <c r="O115" i="11"/>
  <c r="N116" i="11"/>
  <c r="O116" i="11"/>
  <c r="N117" i="11"/>
  <c r="O117" i="11"/>
  <c r="N118" i="11"/>
  <c r="O118" i="11"/>
  <c r="N119" i="11"/>
  <c r="O119" i="11"/>
  <c r="N120" i="11"/>
  <c r="O120" i="11"/>
  <c r="N121" i="11"/>
  <c r="O121" i="11"/>
  <c r="N122" i="11"/>
  <c r="O122" i="11"/>
  <c r="N123" i="11"/>
  <c r="O123" i="11"/>
  <c r="N124" i="11"/>
  <c r="O124" i="11"/>
  <c r="N125" i="11"/>
  <c r="O125" i="11"/>
  <c r="N126" i="11"/>
  <c r="O126" i="11"/>
  <c r="N127" i="11"/>
  <c r="O127" i="11"/>
  <c r="N128" i="11"/>
  <c r="O128" i="11"/>
  <c r="N129" i="11"/>
  <c r="O129" i="11"/>
  <c r="N130" i="11"/>
  <c r="O130" i="11"/>
  <c r="N131" i="11"/>
  <c r="O131" i="11"/>
  <c r="N132" i="11"/>
  <c r="O132" i="11"/>
  <c r="N133" i="11"/>
  <c r="O133" i="11"/>
  <c r="N134" i="11"/>
  <c r="O134" i="11"/>
  <c r="N135" i="11"/>
  <c r="O135" i="11"/>
  <c r="N136" i="11"/>
  <c r="O136" i="11"/>
  <c r="N137" i="11"/>
  <c r="O137" i="11"/>
  <c r="N138" i="11"/>
  <c r="O138" i="11"/>
  <c r="N139" i="11"/>
  <c r="O139" i="11"/>
  <c r="N140" i="11"/>
  <c r="O140" i="11"/>
  <c r="N141" i="11"/>
  <c r="O141" i="11"/>
  <c r="N142" i="11"/>
  <c r="O60" i="11" s="1"/>
  <c r="O142" i="11"/>
  <c r="N143" i="11"/>
  <c r="O143" i="11"/>
  <c r="N144" i="11"/>
  <c r="O144" i="11"/>
  <c r="N145" i="11"/>
  <c r="O145" i="11"/>
  <c r="N146" i="11"/>
  <c r="O146" i="11"/>
  <c r="N147" i="11"/>
  <c r="O147" i="11"/>
  <c r="N148" i="11"/>
  <c r="O148" i="11"/>
  <c r="N149" i="11"/>
  <c r="O149" i="11"/>
  <c r="N150" i="11"/>
  <c r="O150" i="11"/>
  <c r="N151" i="11"/>
  <c r="O151" i="11"/>
  <c r="N152" i="11"/>
  <c r="O152" i="11"/>
  <c r="N153" i="11"/>
  <c r="O153" i="11"/>
  <c r="N154" i="11"/>
  <c r="O154" i="11"/>
  <c r="N155" i="11"/>
  <c r="O155" i="11"/>
  <c r="N156" i="11"/>
  <c r="O156" i="11"/>
  <c r="N157" i="11"/>
  <c r="O157" i="11"/>
  <c r="N158" i="11"/>
  <c r="O158" i="11"/>
  <c r="N159" i="11"/>
  <c r="O159" i="11"/>
  <c r="N160" i="11"/>
  <c r="O160" i="11"/>
  <c r="J161" i="11"/>
  <c r="O35" i="11" l="1"/>
  <c r="O31" i="11"/>
  <c r="O23" i="11"/>
  <c r="O15" i="11"/>
  <c r="O7" i="11"/>
  <c r="O74" i="11"/>
  <c r="O70" i="11"/>
  <c r="O58" i="11"/>
  <c r="O54" i="11"/>
  <c r="O50" i="11"/>
  <c r="O46" i="11"/>
  <c r="O42" i="11"/>
  <c r="O38" i="11"/>
  <c r="O34" i="11"/>
  <c r="O30" i="11"/>
  <c r="O26" i="11"/>
  <c r="O22" i="11"/>
  <c r="O14" i="11"/>
  <c r="O6" i="11"/>
  <c r="O64" i="11"/>
  <c r="O52" i="11"/>
  <c r="O44" i="11"/>
  <c r="O40" i="11"/>
  <c r="O36" i="11"/>
  <c r="O32" i="11"/>
  <c r="O12" i="11"/>
  <c r="A2" i="11"/>
  <c r="B4" i="8"/>
  <c r="E14" i="7"/>
  <c r="E6" i="7"/>
  <c r="B4" i="7"/>
  <c r="B4" i="6"/>
  <c r="B4" i="5"/>
  <c r="B4" i="4"/>
  <c r="C4" i="3"/>
  <c r="B4" i="2"/>
  <c r="B4" i="1"/>
  <c r="E14" i="2"/>
  <c r="E6" i="2"/>
  <c r="C148" i="10" l="1"/>
  <c r="C139" i="10"/>
  <c r="C21" i="8"/>
  <c r="C16" i="8"/>
  <c r="C13" i="8"/>
  <c r="C17" i="8" s="1"/>
  <c r="F27" i="4"/>
  <c r="G17" i="4"/>
  <c r="C10" i="9" l="1"/>
  <c r="E53" i="10" l="1"/>
  <c r="D13" i="7"/>
  <c r="D12" i="7"/>
  <c r="C11" i="7"/>
  <c r="C10" i="7"/>
  <c r="E10" i="7" s="1"/>
  <c r="D7" i="7"/>
  <c r="C7" i="7"/>
  <c r="C17" i="6"/>
  <c r="C18" i="6"/>
  <c r="C15" i="6"/>
  <c r="C12" i="6"/>
  <c r="C11" i="6"/>
  <c r="C29" i="5"/>
  <c r="F29" i="5" s="1"/>
  <c r="C21" i="5"/>
  <c r="C23" i="5" s="1"/>
  <c r="C14" i="5"/>
  <c r="C10" i="5"/>
  <c r="C12" i="5" s="1"/>
  <c r="F12" i="5" s="1"/>
  <c r="C9" i="5"/>
  <c r="C23" i="1"/>
  <c r="C17" i="1"/>
  <c r="C113" i="10"/>
  <c r="B113" i="10"/>
  <c r="E71" i="10"/>
  <c r="E70" i="10"/>
  <c r="E69" i="10"/>
  <c r="E52" i="10"/>
  <c r="E13" i="7"/>
  <c r="E12" i="2"/>
  <c r="E5" i="1"/>
  <c r="C5" i="1"/>
  <c r="E17" i="1"/>
  <c r="E23" i="1"/>
  <c r="B106" i="10"/>
  <c r="C72" i="10"/>
  <c r="B148" i="10"/>
  <c r="B139" i="10"/>
  <c r="C131" i="10"/>
  <c r="B131" i="10"/>
  <c r="C106" i="10"/>
  <c r="D14" i="7"/>
  <c r="E11" i="7"/>
  <c r="E12" i="7"/>
  <c r="C14" i="2"/>
  <c r="E7" i="2"/>
  <c r="O4" i="9"/>
  <c r="D6" i="4"/>
  <c r="C6" i="4"/>
  <c r="D5" i="5"/>
  <c r="C5" i="5"/>
  <c r="D5" i="6"/>
  <c r="C5" i="6"/>
  <c r="E5" i="8"/>
  <c r="C5" i="8"/>
  <c r="D16" i="4"/>
  <c r="D12" i="4"/>
  <c r="E5" i="3"/>
  <c r="D5" i="3"/>
  <c r="D22" i="4"/>
  <c r="D29" i="4"/>
  <c r="C31" i="5"/>
  <c r="C16" i="5"/>
  <c r="D31" i="5"/>
  <c r="D23" i="5"/>
  <c r="D16" i="5"/>
  <c r="D12" i="5"/>
  <c r="D17" i="5" s="1"/>
  <c r="E23" i="8"/>
  <c r="E17" i="8"/>
  <c r="D19" i="6"/>
  <c r="D13" i="6"/>
  <c r="D20" i="6" s="1"/>
  <c r="C29" i="4"/>
  <c r="C22" i="4"/>
  <c r="C16" i="4"/>
  <c r="C12" i="4"/>
  <c r="E18" i="3"/>
  <c r="D18" i="3"/>
  <c r="E12" i="3"/>
  <c r="D12" i="3"/>
  <c r="E11" i="2"/>
  <c r="E10" i="2"/>
  <c r="C23" i="8"/>
  <c r="E13" i="2"/>
  <c r="D14" i="2"/>
  <c r="C14" i="7" l="1"/>
  <c r="F16" i="5"/>
  <c r="D25" i="5"/>
  <c r="D32" i="5" s="1"/>
  <c r="D34" i="5" s="1"/>
  <c r="C17" i="4"/>
  <c r="C23" i="4" s="1"/>
  <c r="C30" i="4" s="1"/>
  <c r="D17" i="4"/>
  <c r="D23" i="4" s="1"/>
  <c r="D30" i="4" s="1"/>
  <c r="D32" i="4" s="1"/>
  <c r="E24" i="1"/>
  <c r="C9" i="1" s="1"/>
  <c r="C9" i="8" s="1"/>
  <c r="C24" i="8" s="1"/>
  <c r="E72" i="10"/>
  <c r="C24" i="1"/>
  <c r="D19" i="3"/>
  <c r="C17" i="5"/>
  <c r="C25" i="5" s="1"/>
  <c r="C32" i="5" s="1"/>
  <c r="C34" i="5" s="1"/>
  <c r="E19" i="3"/>
  <c r="E15" i="2"/>
  <c r="E15" i="7"/>
  <c r="C19" i="6"/>
  <c r="C13" i="6"/>
  <c r="C32" i="4" l="1"/>
  <c r="F30" i="4"/>
  <c r="C20" i="6"/>
</calcChain>
</file>

<file path=xl/sharedStrings.xml><?xml version="1.0" encoding="utf-8"?>
<sst xmlns="http://schemas.openxmlformats.org/spreadsheetml/2006/main" count="1570" uniqueCount="431">
  <si>
    <t>FONDO MUTUO CORTO PLAZO DOLARES AMERICANOS</t>
  </si>
  <si>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</si>
  <si>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</si>
  <si>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</si>
  <si>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</si>
  <si>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</si>
  <si>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</si>
  <si>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</si>
  <si>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</si>
  <si>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</si>
  <si>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</si>
  <si>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</si>
  <si>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</si>
  <si>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</si>
  <si>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</si>
  <si>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</si>
  <si>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</si>
  <si>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</si>
  <si>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</si>
  <si>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</si>
  <si>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</si>
  <si>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</si>
  <si>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</si>
  <si>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</si>
  <si>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</si>
  <si>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</si>
  <si>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</si>
  <si>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</si>
  <si>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</si>
  <si>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</si>
  <si>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</si>
  <si>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</si>
  <si>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</si>
  <si>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</si>
  <si>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</si>
  <si>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</si>
  <si>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</si>
  <si>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</si>
  <si>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</si>
  <si>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</si>
  <si>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</si>
  <si>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</si>
  <si>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</si>
  <si>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</si>
  <si>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</si>
  <si>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</si>
  <si>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</si>
  <si>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</si>
  <si>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</si>
  <si>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</si>
  <si>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</si>
  <si>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</si>
  <si>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</si>
  <si>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Activo Neto</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</si>
  <si>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</si>
  <si>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</si>
  <si>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</si>
  <si>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</si>
  <si>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</si>
  <si>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</si>
  <si>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</si>
  <si>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</si>
  <si>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</si>
  <si>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</si>
  <si>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</si>
  <si>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</si>
  <si>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</si>
  <si>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</si>
  <si>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</si>
  <si>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</si>
  <si>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Fondo Mutuo Corto Plazo Dólares Americanos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</si>
  <si>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</si>
  <si>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</si>
  <si>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</si>
  <si>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</si>
  <si>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</si>
  <si>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</si>
  <si>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</si>
  <si>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</si>
  <si>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</si>
  <si>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</si>
  <si>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</si>
  <si>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</si>
  <si>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3.1 Los Estados Financieros han sido preparados de acuerdo a las normas establecidas por la comisión Nacional de Valores y Normas Internacionales de Información Financiera</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</si>
  <si>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</si>
  <si>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</si>
  <si>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</si>
  <si>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</si>
  <si>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t>3.6 Política de Reconocimiento de Ingresos:</t>
  </si>
  <si>
    <r>
      <t>Los ingresos son reconocidos con base en el criterio de lo devengado, de conformidad con las disposiciones de las Normas contables</t>
    </r>
    <r>
      <rPr>
        <b/>
        <sz val="12"/>
        <color theme="1"/>
        <rFont val="Arial"/>
        <family val="2"/>
      </rPr>
      <t>.</t>
    </r>
  </si>
  <si>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</si>
  <si>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</si>
  <si>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</si>
  <si>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</si>
  <si>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</si>
  <si>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</si>
  <si>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</si>
  <si>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</si>
  <si>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</si>
  <si>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</si>
  <si>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</si>
  <si>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</si>
  <si>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</si>
  <si>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</si>
  <si>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</si>
  <si>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</si>
  <si>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</si>
  <si>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</si>
  <si>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</si>
  <si>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</si>
  <si>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</si>
  <si>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</si>
  <si>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</si>
  <si>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</si>
  <si>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</si>
  <si>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</si>
  <si>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</si>
  <si>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</si>
  <si>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</si>
  <si>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</si>
  <si>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</si>
  <si>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</si>
  <si>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</si>
  <si>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</si>
  <si>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</si>
  <si>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</si>
  <si>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</si>
  <si>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</si>
  <si>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</si>
  <si>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</si>
  <si>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Dólares americanos depositadas en bancos e INVESTOR CASA DE BOLSA S.A.</t>
  </si>
  <si>
    <t>Banco Familiar Cta. Cte.</t>
  </si>
  <si>
    <t>4.3 – ACREEDORES  POR OPERACIONES</t>
  </si>
  <si>
    <t>Comisión por Administración ( en usd)</t>
  </si>
  <si>
    <t>INGRESOS FINANCIEROS</t>
  </si>
  <si>
    <t>CONCEPTO</t>
  </si>
  <si>
    <t>INTERESES GANADOS EN OPERACIONES</t>
  </si>
  <si>
    <t>GANANCIA EN OPERACIONES</t>
  </si>
  <si>
    <t xml:space="preserve">EGRESOS OPERATIVOS </t>
  </si>
  <si>
    <t>COMISIONES DE ADM. DEVENGADOS</t>
  </si>
  <si>
    <t>PERDIDA EN OPERACIONES</t>
  </si>
  <si>
    <t>CUADRO DE INVERSIONES</t>
  </si>
  <si>
    <t>Instrumento</t>
  </si>
  <si>
    <t>Emisor</t>
  </si>
  <si>
    <t>Fecha de vencimiento</t>
  </si>
  <si>
    <t>Total de las Inversiones</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</si>
  <si>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</si>
  <si>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</si>
  <si>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</si>
  <si>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</si>
  <si>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</si>
  <si>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</si>
  <si>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</si>
  <si>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</si>
  <si>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</si>
  <si>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</si>
  <si>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</si>
  <si>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</si>
  <si>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</si>
  <si>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</si>
  <si>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</si>
  <si>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</si>
  <si>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</si>
  <si>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</si>
  <si>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CDA</t>
  </si>
  <si>
    <t xml:space="preserve">BANCO ATLAS S.A. </t>
  </si>
  <si>
    <t>Financiero (Bancos)</t>
  </si>
  <si>
    <t>Paraguay</t>
  </si>
  <si>
    <t>Dólares Americanos</t>
  </si>
  <si>
    <t>10.00%</t>
  </si>
  <si>
    <t>Bonos Subordinados</t>
  </si>
  <si>
    <t>BANCO BILBAO VIZCAYA ARGENTARIA PARAGUAY S.A.</t>
  </si>
  <si>
    <t>26/03/2018</t>
  </si>
  <si>
    <t>05/11/2021</t>
  </si>
  <si>
    <t>01/02/2018</t>
  </si>
  <si>
    <t>06/03/2018</t>
  </si>
  <si>
    <t>BANCO RIO S.A.E.C.A.</t>
  </si>
  <si>
    <t>BANCO BASA S.A.</t>
  </si>
  <si>
    <t xml:space="preserve">BANCO CONTINENTAL S.A.E.C.A. </t>
  </si>
  <si>
    <t>FIC S.A. DE FINANZAS</t>
  </si>
  <si>
    <t>Financiero (Financieras)</t>
  </si>
  <si>
    <t xml:space="preserve">BANCO FAMILIAR S.A.E.C.A. </t>
  </si>
  <si>
    <t>Bonos Financieros</t>
  </si>
  <si>
    <t>29/08/2019</t>
  </si>
  <si>
    <t>20/04/2023</t>
  </si>
  <si>
    <t>20/03/2019</t>
  </si>
  <si>
    <t>18/11/2022</t>
  </si>
  <si>
    <t>BANCO ITAU PARAGUAY S.A.</t>
  </si>
  <si>
    <t>22/01/2020</t>
  </si>
  <si>
    <t>13/02/2020</t>
  </si>
  <si>
    <t>15/06/2020</t>
  </si>
  <si>
    <t>BANCO REGIONAL S.A.E.C.A.</t>
  </si>
  <si>
    <t xml:space="preserve">SUDAMERIS BANK S.A.E.C.A. </t>
  </si>
  <si>
    <t>CRISOL Y ENCARNACION FINANCIERA S.A.E.C.A.</t>
  </si>
  <si>
    <t>30/07/2020</t>
  </si>
  <si>
    <t>19/10/2020</t>
  </si>
  <si>
    <t>12/07/2019</t>
  </si>
  <si>
    <t>BANCO GNB PARAGUAY S.A.</t>
  </si>
  <si>
    <t>15/07/2019</t>
  </si>
  <si>
    <t>27/08/2021</t>
  </si>
  <si>
    <t>22/09/2020</t>
  </si>
  <si>
    <t>13/10/2020</t>
  </si>
  <si>
    <t>30/09/2020</t>
  </si>
  <si>
    <t>06/08/2019</t>
  </si>
  <si>
    <t>07/08/2019</t>
  </si>
  <si>
    <t>25/05/2023</t>
  </si>
  <si>
    <t>22/01/2021</t>
  </si>
  <si>
    <t xml:space="preserve">VISION BANCO S.A.E.C.A. </t>
  </si>
  <si>
    <t>27/08/2024</t>
  </si>
  <si>
    <t>22/03/2021</t>
  </si>
  <si>
    <t>17/03/2021</t>
  </si>
  <si>
    <t>30/03/2021</t>
  </si>
  <si>
    <t>4-2 COMPOSICIÓN DE LAS INVERSIONES</t>
  </si>
  <si>
    <t>Ver Cuadro</t>
  </si>
  <si>
    <t>Valores al cobro  (Nota  4.1  )</t>
  </si>
  <si>
    <t>Titulo de Renta fija (Nota  4.2  )</t>
  </si>
  <si>
    <r>
      <rPr>
        <b/>
        <sz val="12"/>
        <color theme="1"/>
        <rFont val="Arial"/>
        <family val="2"/>
      </rPr>
      <t xml:space="preserve">3.10 </t>
    </r>
    <r>
      <rPr>
        <sz val="12"/>
        <color theme="1"/>
        <rFont val="Arial"/>
        <family val="2"/>
      </rPr>
      <t>– Valorización de las Inversiones. Las inversiones son incorporadas al valor de costo, y ajustadas diariamente por devengamiento de los intereses, y las ganancias a realizar, afectando a resultados como Intereses Ganados.</t>
    </r>
  </si>
  <si>
    <r>
      <rPr>
        <b/>
        <sz val="12"/>
        <color theme="1"/>
        <rFont val="Arial"/>
        <family val="2"/>
      </rPr>
      <t>3.11</t>
    </r>
    <r>
      <rPr>
        <sz val="12"/>
        <color theme="1"/>
        <rFont val="Arial"/>
        <family val="2"/>
      </rPr>
      <t xml:space="preserve"> – Los ingresos y gastos del fondo son reconocidos aplicando el criterio de lo devengado;</t>
    </r>
  </si>
  <si>
    <r>
      <rPr>
        <b/>
        <sz val="12"/>
        <color theme="1"/>
        <rFont val="Arial"/>
        <family val="2"/>
      </rPr>
      <t xml:space="preserve">3.9 </t>
    </r>
    <r>
      <rPr>
        <sz val="12"/>
        <color theme="1"/>
        <rFont val="Arial"/>
        <family val="2"/>
      </rPr>
      <t>La Administradora no ha realizado cambios en la aplicación de los criterios contables del Fondo.</t>
    </r>
  </si>
  <si>
    <r>
      <rPr>
        <b/>
        <sz val="12"/>
        <color theme="1"/>
        <rFont val="Arial"/>
        <family val="2"/>
      </rPr>
      <t>3.12</t>
    </r>
    <r>
      <rPr>
        <sz val="12"/>
        <color theme="1"/>
        <rFont val="Arial"/>
        <family val="2"/>
      </rPr>
      <t xml:space="preserve"> -  A la fecha de la información financiera, no se ajustaron los precios por inflación.</t>
    </r>
  </si>
  <si>
    <t>El flujo de efectivos fue preparado de acuerdo con la Resolución CG N° 06/19 de la comisión Nacional de Valores.</t>
  </si>
  <si>
    <t>Aranceles</t>
  </si>
  <si>
    <t>Investor Casa de Bolsa</t>
  </si>
  <si>
    <t>Valores a depositar</t>
  </si>
  <si>
    <t>(1) Valores al Cobro</t>
  </si>
  <si>
    <t>No aplicable. No se adeuda  ninguna operación.</t>
  </si>
  <si>
    <t xml:space="preserve">4.4 – COMISIONES A PAGAR A ADMINISTRADORA  </t>
  </si>
  <si>
    <t>4.5  – INGRESOS</t>
  </si>
  <si>
    <t>4.6 – EGRESOS</t>
  </si>
  <si>
    <t>ARANCELES PAGADOS</t>
  </si>
  <si>
    <t>Nota 5. HECHOS POSTERIORES - SITUACION SANITARIA GLOBAL</t>
  </si>
  <si>
    <t>SOLAR AHORRO Y FINANZAS S.A.E.C.A.</t>
  </si>
  <si>
    <t>30/10/2019</t>
  </si>
  <si>
    <t>03/08/2020</t>
  </si>
  <si>
    <t>24/10/2022</t>
  </si>
  <si>
    <t>BANCOP S.A.</t>
  </si>
  <si>
    <t>04/11/2021</t>
  </si>
  <si>
    <t>07/11/2022</t>
  </si>
  <si>
    <t xml:space="preserve">FINEXPAR S.A.E.C.A. </t>
  </si>
  <si>
    <t>19/11/2019</t>
  </si>
  <si>
    <t>27/11/2019</t>
  </si>
  <si>
    <t>27/09/2022</t>
  </si>
  <si>
    <t>27/12/2021</t>
  </si>
  <si>
    <t>INTERFISA BANCO S.A.E.C.A.</t>
  </si>
  <si>
    <t>12/03/2022</t>
  </si>
  <si>
    <t>03/12/2019</t>
  </si>
  <si>
    <t>06/12/2019</t>
  </si>
  <si>
    <t>16/12/2021</t>
  </si>
  <si>
    <t>31/05/2021</t>
  </si>
  <si>
    <t>11/12/2019</t>
  </si>
  <si>
    <t>11/12/2023</t>
  </si>
  <si>
    <t>22/10/2021</t>
  </si>
  <si>
    <t>30/05/2022</t>
  </si>
  <si>
    <t>15/03/2021</t>
  </si>
  <si>
    <t>04/12/2023</t>
  </si>
  <si>
    <t>27/12/2019</t>
  </si>
  <si>
    <t>Resultados Acumulados</t>
  </si>
  <si>
    <t>Resultadodel Ejercicio</t>
  </si>
  <si>
    <t>02/01/2020</t>
  </si>
  <si>
    <t>02/02/2022</t>
  </si>
  <si>
    <t>03/01/2020</t>
  </si>
  <si>
    <t>02/01/2024</t>
  </si>
  <si>
    <t>11/02/2020</t>
  </si>
  <si>
    <t>22/01/2024</t>
  </si>
  <si>
    <t>20/03/2020</t>
  </si>
  <si>
    <t>29/11/2024</t>
  </si>
  <si>
    <t>17/05/2023</t>
  </si>
  <si>
    <t>24/07/2023</t>
  </si>
  <si>
    <t>10/10/2022</t>
  </si>
  <si>
    <t>13/03/2020</t>
  </si>
  <si>
    <t>09/01/2023</t>
  </si>
  <si>
    <t>27/10/2023</t>
  </si>
  <si>
    <t>16/03/2020</t>
  </si>
  <si>
    <t>Las cinco (5) Notas que se acompañan son parte integrande de estos Estados Financieros</t>
  </si>
  <si>
    <t>Comisión por Corretaje y Aranceles</t>
  </si>
  <si>
    <t>Saldo al 30/06/2020</t>
  </si>
  <si>
    <t>Saldo al 30/06/2021</t>
  </si>
  <si>
    <t>Valores al Cobro (1)</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</si>
  <si>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 6733,78  Gs.</t>
  </si>
  <si>
    <r>
      <t>3.8</t>
    </r>
    <r>
      <rPr>
        <sz val="12"/>
        <color theme="1"/>
        <rFont val="Arial"/>
        <family val="2"/>
      </rPr>
      <t xml:space="preserve"> – Los estados contables corresponden al trimestre cerrado el 30 de Junio de 2021.</t>
    </r>
  </si>
  <si>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30 de Junio 2021,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</si>
  <si>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No existen hechos posteriores al cierre del trimestre que modifiquen sustancialmente los estados financieros intermedios cerrados el 30 de junio de 2021</t>
  </si>
  <si>
    <r>
      <t>-</t>
    </r>
    <r>
      <rPr>
        <sz val="7"/>
        <color theme="1"/>
        <rFont val="Arial"/>
        <family val="2"/>
      </rPr>
      <t xml:space="preserve">       </t>
    </r>
    <r>
      <rPr>
        <b/>
        <sz val="12"/>
        <color theme="1"/>
        <rFont val="Arial"/>
        <family val="2"/>
      </rPr>
      <t xml:space="preserve"> Naturaleza jurídica : </t>
    </r>
    <r>
      <rPr>
        <sz val="12"/>
        <color theme="1"/>
        <rFont val="Arial"/>
        <family val="2"/>
      </rPr>
      <t xml:space="preserve">       Fondos Mutuos </t>
    </r>
  </si>
  <si>
    <r>
      <t>-</t>
    </r>
    <r>
      <rPr>
        <sz val="7"/>
        <color theme="1"/>
        <rFont val="Arial"/>
        <family val="2"/>
      </rPr>
      <t xml:space="preserve">       </t>
    </r>
    <r>
      <rPr>
        <sz val="12"/>
        <color theme="1"/>
        <rFont val="Arial"/>
        <family val="2"/>
      </rPr>
      <t>Autorizados por Resolución Nro. 34 E/17 de fecha 24 de Agosto de 2017 de la Comisión Nacional de Valores</t>
    </r>
    <r>
      <rPr>
        <b/>
        <sz val="12"/>
        <color theme="1"/>
        <rFont val="Arial"/>
        <family val="2"/>
      </rPr>
      <t>;</t>
    </r>
  </si>
  <si>
    <r>
      <t>-</t>
    </r>
    <r>
      <rPr>
        <sz val="7"/>
        <color theme="1"/>
        <rFont val="Arial"/>
        <family val="2"/>
      </rPr>
      <t xml:space="preserve">       </t>
    </r>
    <r>
      <rPr>
        <sz val="12"/>
        <color theme="1"/>
        <rFont val="Arial"/>
        <family val="2"/>
      </rPr>
      <t>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r>
  </si>
  <si>
    <r>
      <t>-</t>
    </r>
    <r>
      <rPr>
        <b/>
        <sz val="7"/>
        <color theme="1"/>
        <rFont val="Arial"/>
        <family val="2"/>
      </rPr>
      <t xml:space="preserve">       </t>
    </r>
    <r>
      <rPr>
        <b/>
        <sz val="11"/>
        <color theme="1"/>
        <rFont val="Arial"/>
        <family val="2"/>
      </rPr>
      <t xml:space="preserve"> </t>
    </r>
    <r>
      <rPr>
        <b/>
        <sz val="12"/>
        <color theme="1"/>
        <rFont val="Arial"/>
        <family val="2"/>
      </rPr>
      <t>Política de Inversiones de EL FONDO</t>
    </r>
  </si>
  <si>
    <r>
      <t>-</t>
    </r>
    <r>
      <rPr>
        <sz val="7"/>
        <color theme="1"/>
        <rFont val="Arial"/>
        <family val="2"/>
      </rPr>
      <t xml:space="preserve">       </t>
    </r>
    <r>
      <rPr>
        <sz val="12"/>
        <color theme="1"/>
        <rFont val="Arial"/>
        <family val="2"/>
      </rPr>
      <t>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r>
  </si>
  <si>
    <r>
      <t>-</t>
    </r>
    <r>
      <rPr>
        <sz val="7"/>
        <color theme="1"/>
        <rFont val="Arial"/>
        <family val="2"/>
      </rPr>
      <t xml:space="preserve">       </t>
    </r>
    <r>
      <rPr>
        <sz val="12"/>
        <color theme="1"/>
        <rFont val="Arial"/>
        <family val="2"/>
      </rPr>
      <t>El reglamento interno de del Fondo fue aprobado por Resolución Nro. 34 E/17 de fecha 24 de Agosto de 2017, de la Comisión Nacional de Valores.</t>
    </r>
  </si>
  <si>
    <r>
      <t>-</t>
    </r>
    <r>
      <rPr>
        <sz val="7"/>
        <color theme="1"/>
        <rFont val="Arial"/>
        <family val="2"/>
      </rPr>
      <t xml:space="preserve">       </t>
    </r>
    <r>
      <rPr>
        <sz val="12"/>
        <color theme="1"/>
        <rFont val="Arial"/>
        <family val="2"/>
      </rPr>
      <t>Fue inscripta en la Comisión Nacional de Valores por medio de la Resolución Nro. 34 E/17 de fecha 24 de Agosto de 2017 de la Comisión Nacional de Valores</t>
    </r>
    <r>
      <rPr>
        <b/>
        <sz val="12"/>
        <color theme="1"/>
        <rFont val="Arial"/>
        <family val="2"/>
      </rPr>
      <t>;</t>
    </r>
  </si>
  <si>
    <r>
      <t>2.2 – Entidad encargada de la custodia:</t>
    </r>
    <r>
      <rPr>
        <sz val="11"/>
        <color theme="1"/>
        <rFont val="Arial"/>
        <family val="2"/>
      </rPr>
      <t xml:space="preserve"> </t>
    </r>
    <r>
      <rPr>
        <sz val="12"/>
        <color theme="1"/>
        <rFont val="Arial"/>
        <family val="2"/>
      </rPr>
      <t xml:space="preserve"> INVESTOR Casa de Bolsa S.A.</t>
    </r>
  </si>
  <si>
    <r>
      <t xml:space="preserve"> </t>
    </r>
    <r>
      <rPr>
        <sz val="12"/>
        <color theme="1"/>
        <rFont val="Arial"/>
        <family val="2"/>
      </rPr>
      <t>Las inversiones (Bonos y CDA en cartera), se exponen a sus valores actualizados. Las diferencias  se exponen en el estado de resultados en el rubro intereses ganados</t>
    </r>
    <r>
      <rPr>
        <sz val="11"/>
        <color theme="1"/>
        <rFont val="Arial"/>
        <family val="2"/>
      </rPr>
      <t>.</t>
    </r>
  </si>
  <si>
    <r>
      <t>a)</t>
    </r>
    <r>
      <rPr>
        <b/>
        <sz val="7"/>
        <color theme="1"/>
        <rFont val="Arial"/>
        <family val="2"/>
      </rPr>
      <t xml:space="preserve">    </t>
    </r>
    <r>
      <rPr>
        <b/>
        <sz val="12"/>
        <color theme="1"/>
        <rFont val="Arial"/>
        <family val="2"/>
      </rPr>
      <t>Posición en moneda extranjera</t>
    </r>
  </si>
  <si>
    <r>
      <t>b)</t>
    </r>
    <r>
      <rPr>
        <b/>
        <sz val="7"/>
        <color theme="1"/>
        <rFont val="Arial"/>
        <family val="2"/>
      </rPr>
      <t xml:space="preserve">    </t>
    </r>
    <r>
      <rPr>
        <b/>
        <sz val="12"/>
        <color theme="1"/>
        <rFont val="Arial"/>
        <family val="2"/>
      </rPr>
      <t>Diferencia de cambio en Moneda Extranjera</t>
    </r>
  </si>
  <si>
    <r>
      <t>c)</t>
    </r>
    <r>
      <rPr>
        <b/>
        <sz val="7"/>
        <color theme="1"/>
        <rFont val="Arial"/>
        <family val="2"/>
      </rPr>
      <t xml:space="preserve">    </t>
    </r>
    <r>
      <rPr>
        <b/>
        <sz val="12"/>
        <color theme="1"/>
        <rFont val="Arial"/>
        <family val="2"/>
      </rPr>
      <t>Gastos operacionales y comisiones de la administradora con cargo al Fondo:</t>
    </r>
  </si>
  <si>
    <r>
      <t>Ø</t>
    </r>
    <r>
      <rPr>
        <sz val="7"/>
        <color theme="1"/>
        <rFont val="Arial"/>
        <family val="2"/>
      </rPr>
      <t xml:space="preserve">  </t>
    </r>
    <r>
      <rPr>
        <u/>
        <sz val="12"/>
        <color theme="1"/>
        <rFont val="Arial"/>
        <family val="2"/>
      </rPr>
      <t>Comisión de administración</t>
    </r>
    <r>
      <rPr>
        <sz val="12"/>
        <color theme="1"/>
        <rFont val="Arial"/>
        <family val="2"/>
      </rPr>
      <t xml:space="preserve">: 1,50% nominal anual (base 365) IVA incluido sobre el patrimonio neto de pre cierre administrado. La comisión se devenga diariamente y se cobra mensualmente. </t>
    </r>
  </si>
  <si>
    <r>
      <t>Ø</t>
    </r>
    <r>
      <rPr>
        <sz val="7"/>
        <color theme="1"/>
        <rFont val="Arial"/>
        <family val="2"/>
      </rPr>
      <t xml:space="preserve">  </t>
    </r>
    <r>
      <rPr>
        <u/>
        <sz val="12"/>
        <color theme="1"/>
        <rFont val="Arial"/>
        <family val="2"/>
      </rPr>
      <t>Comisiones propias de las operaciones de inversión</t>
    </r>
    <r>
      <rPr>
        <sz val="12"/>
        <color theme="1"/>
        <rFont val="Arial"/>
        <family val="2"/>
      </rPr>
      <t>: de 0% a 0,50% del monto negociado (incluye comisión de intermediación por transacciones bursátiles o extrabursátiles) y arancel BVPASA 0,025% del monto negociado también.</t>
    </r>
  </si>
  <si>
    <r>
      <t>Ø</t>
    </r>
    <r>
      <rPr>
        <sz val="7"/>
        <color theme="1"/>
        <rFont val="Arial"/>
        <family val="2"/>
      </rPr>
      <t xml:space="preserve">  </t>
    </r>
    <r>
      <rPr>
        <u/>
        <sz val="12"/>
        <color theme="1"/>
        <rFont val="Arial"/>
        <family val="2"/>
      </rPr>
      <t xml:space="preserve">Gastos y comisiones bancarias: </t>
    </r>
    <r>
      <rPr>
        <sz val="12"/>
        <color theme="1"/>
        <rFont val="Arial"/>
        <family val="2"/>
      </rPr>
      <t>mantenimiento de cuentas, transferencias interbancarias y otras de similar naturaleza).</t>
    </r>
  </si>
  <si>
    <r>
      <t>d)</t>
    </r>
    <r>
      <rPr>
        <b/>
        <sz val="7"/>
        <color theme="1"/>
        <rFont val="Arial"/>
        <family val="2"/>
      </rPr>
      <t xml:space="preserve">    </t>
    </r>
    <r>
      <rPr>
        <b/>
        <sz val="12"/>
        <color theme="1"/>
        <rFont val="Arial"/>
        <family val="2"/>
      </rPr>
      <t>Información Estadística</t>
    </r>
  </si>
  <si>
    <t>24/04/2020</t>
  </si>
  <si>
    <t>02/06/2020</t>
  </si>
  <si>
    <t>05/06/2020</t>
  </si>
  <si>
    <t>26/06/2020</t>
  </si>
  <si>
    <t>24/06/2022</t>
  </si>
  <si>
    <t>03/07/2020</t>
  </si>
  <si>
    <t>28/05/2024</t>
  </si>
  <si>
    <t>28/07/2020</t>
  </si>
  <si>
    <t>23/10/2024</t>
  </si>
  <si>
    <t>29/07/2020</t>
  </si>
  <si>
    <t>27/06/2024</t>
  </si>
  <si>
    <t>10/05/2024</t>
  </si>
  <si>
    <t>15/08/2024</t>
  </si>
  <si>
    <t>05/08/2024</t>
  </si>
  <si>
    <t>02/08/2024</t>
  </si>
  <si>
    <t>21/08/2023</t>
  </si>
  <si>
    <t>06/06/2022</t>
  </si>
  <si>
    <t>28/04/2022</t>
  </si>
  <si>
    <t>04/08/2020</t>
  </si>
  <si>
    <t>30/05/2025</t>
  </si>
  <si>
    <t>05/08/2020</t>
  </si>
  <si>
    <t>06/08/2020</t>
  </si>
  <si>
    <t>04/08/2023</t>
  </si>
  <si>
    <t>07/08/2023</t>
  </si>
  <si>
    <t>11/08/2020</t>
  </si>
  <si>
    <t>19/08/2020</t>
  </si>
  <si>
    <t>20/08/2020</t>
  </si>
  <si>
    <t>13/02/2023</t>
  </si>
  <si>
    <t>26/08/2020</t>
  </si>
  <si>
    <t>31/08/2020</t>
  </si>
  <si>
    <t>14/03/2022</t>
  </si>
  <si>
    <t>08/09/2020</t>
  </si>
  <si>
    <t>05/09/2022</t>
  </si>
  <si>
    <t>BANCO NACIONAL DE FOMENTO</t>
  </si>
  <si>
    <t>09/09/2020</t>
  </si>
  <si>
    <t>11/09/2023</t>
  </si>
  <si>
    <t>17/09/2025</t>
  </si>
  <si>
    <t>23/09/2024</t>
  </si>
  <si>
    <t>05/07/2021</t>
  </si>
  <si>
    <t>14/08/2023</t>
  </si>
  <si>
    <t>02/10/2020</t>
  </si>
  <si>
    <t>17/08/2023</t>
  </si>
  <si>
    <t>06/10/2020</t>
  </si>
  <si>
    <t>06/10/2022</t>
  </si>
  <si>
    <t>12/10/2020</t>
  </si>
  <si>
    <t>16/10/2020</t>
  </si>
  <si>
    <t>16/04/2021</t>
  </si>
  <si>
    <t>29/09/2027</t>
  </si>
  <si>
    <t>20/10/2023</t>
  </si>
  <si>
    <t>22/10/2020</t>
  </si>
  <si>
    <t>23/10/2020</t>
  </si>
  <si>
    <t>04/11/2022</t>
  </si>
  <si>
    <t>30/10/2020</t>
  </si>
  <si>
    <t>26/01/2023</t>
  </si>
  <si>
    <t>04/11/2020</t>
  </si>
  <si>
    <t>11/08/2023</t>
  </si>
  <si>
    <t>29/10/2024</t>
  </si>
  <si>
    <t>06/11/2020</t>
  </si>
  <si>
    <t>28/02/2022</t>
  </si>
  <si>
    <t>13/11/2020</t>
  </si>
  <si>
    <t>24/09/2025</t>
  </si>
  <si>
    <t>14/12/2021</t>
  </si>
  <si>
    <t>16/03/2023</t>
  </si>
  <si>
    <t>10/12/2020</t>
  </si>
  <si>
    <t>15/12/2020</t>
  </si>
  <si>
    <t>30/12/2020</t>
  </si>
  <si>
    <t>06/01/2021</t>
  </si>
  <si>
    <t>06/04/2022</t>
  </si>
  <si>
    <t>14/11/2022</t>
  </si>
  <si>
    <t>08/01/2021</t>
  </si>
  <si>
    <t>12/01/2021</t>
  </si>
  <si>
    <t>13/06/2022</t>
  </si>
  <si>
    <t>11/06/2022</t>
  </si>
  <si>
    <t>03/08/2021</t>
  </si>
  <si>
    <t>26/01/2021</t>
  </si>
  <si>
    <t>27/06/2022</t>
  </si>
  <si>
    <t>27/01/2021</t>
  </si>
  <si>
    <t>02/02/2021</t>
  </si>
  <si>
    <t>09/02/2021</t>
  </si>
  <si>
    <t>16/02/2021</t>
  </si>
  <si>
    <t>18/02/2021</t>
  </si>
  <si>
    <t>27/02/2025</t>
  </si>
  <si>
    <t>23/02/2021</t>
  </si>
  <si>
    <t>26/02/2022</t>
  </si>
  <si>
    <t>03/03/2021</t>
  </si>
  <si>
    <t>21/07/2023</t>
  </si>
  <si>
    <t>31/10/2023</t>
  </si>
  <si>
    <t>10/03/2021</t>
  </si>
  <si>
    <t>30/12/2025</t>
  </si>
  <si>
    <t>14/03/2024</t>
  </si>
  <si>
    <t>14/03/2025</t>
  </si>
  <si>
    <t>17/03/2028</t>
  </si>
  <si>
    <t>19/03/2021</t>
  </si>
  <si>
    <t>09/01/2024</t>
  </si>
  <si>
    <t>24/03/2021</t>
  </si>
  <si>
    <t>29/03/2021</t>
  </si>
  <si>
    <t>05/09/2023</t>
  </si>
  <si>
    <t>24/08/2023</t>
  </si>
  <si>
    <t>06/04/2021</t>
  </si>
  <si>
    <t>08/04/2024</t>
  </si>
  <si>
    <t>09/04/2021</t>
  </si>
  <si>
    <t>21/04/2025</t>
  </si>
  <si>
    <t>13/04/2021</t>
  </si>
  <si>
    <t>15/04/2024</t>
  </si>
  <si>
    <t>14/04/2021</t>
  </si>
  <si>
    <t>14/02/2022</t>
  </si>
  <si>
    <t>15/04/2021</t>
  </si>
  <si>
    <t>25/04/2023</t>
  </si>
  <si>
    <t>22/04/2021</t>
  </si>
  <si>
    <t>01/09/2025</t>
  </si>
  <si>
    <t>28/04/2021</t>
  </si>
  <si>
    <t>29/04/2024</t>
  </si>
  <si>
    <t>29/04/2021</t>
  </si>
  <si>
    <t>25/11/2021</t>
  </si>
  <si>
    <t>16/02/2023</t>
  </si>
  <si>
    <t>03/05/2021</t>
  </si>
  <si>
    <t>04/05/2021</t>
  </si>
  <si>
    <t>10/06/2021</t>
  </si>
  <si>
    <t>12/05/2026</t>
  </si>
  <si>
    <t>12/05/2021</t>
  </si>
  <si>
    <t>18/05/2021</t>
  </si>
  <si>
    <t>24/05/2023</t>
  </si>
  <si>
    <t>19/05/2021</t>
  </si>
  <si>
    <t>27/05/2021</t>
  </si>
  <si>
    <t>25/05/2024</t>
  </si>
  <si>
    <t>18/08/2023</t>
  </si>
  <si>
    <t>07/06/2021</t>
  </si>
  <si>
    <t>19/02/2024</t>
  </si>
  <si>
    <t>08/06/2021</t>
  </si>
  <si>
    <t>25/06/2021</t>
  </si>
  <si>
    <t>30/06/2021</t>
  </si>
  <si>
    <t>03/07/2028</t>
  </si>
  <si>
    <t>PATRIMONIO DEL FONDO AL 30/06/2021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</si>
</sst>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 #,##0_ ;_ * \-#,##0_ ;_ * &quot;-&quot;_ ;_ @_ "/>
    <numFmt numFmtId="165" formatCode="_ * #,##0.00_ ;_ * \-#,##0.00_ ;_ * &quot;-&quot;??_ ;_ @_ "/>
    <numFmt numFmtId="166" formatCode="#,##0.000000"/>
    <numFmt numFmtId="167" formatCode="#,##0.00_ ;\-#,##0.00\ "/>
    <numFmt numFmtId="168" formatCode="_-* #,##0_-;\-* #,##0_-;_-* &quot;-&quot;??_-;_-@_-"/>
    <numFmt numFmtId="169" formatCode="0.0000"/>
    <numFmt numFmtId="170" formatCode="_-* #,##0.00000_-;\-* #,##0.00000_-;_-* &quot;-&quot;??_-;_-@_-"/>
    <numFmt numFmtId="171" formatCode="_-* #,##0.000000_-;\-* #,##0.000000_-;_-* &quot;-&quot;??_-;_-@_-"/>
    <numFmt numFmtId="172" formatCode="_-* #,##0.0000_-;\-* #,##0.0000_-;_-* &quot;-&quot;??_-;_-@_-"/>
    <numFmt numFmtId="173" formatCode="0.000%"/>
  </numFmts>
  <fonts count="53">
    <font>
      <sz val="11"/>
      <color theme="1"/>
      <name val="Calibri"/>
      <family val="2"/>
      <scheme val="minor"/>
    </font>
    <font>
      <sz val="11"/>
      <color theme="1"/>
      <name val="Calibri"/>
      <family val="2"/>
      <scheme val="minor"/>
    </font>
    <font>
      <b/>
      <sz val="20"/>
      <color indexed="8"/>
      <name val="Subway"/>
    </font>
    <font>
      <sz val="11"/>
      <color indexed="8"/>
      <name val="Subway"/>
    </font>
    <font>
      <b/>
      <u/>
      <sz val="14"/>
      <name val="Arial"/>
      <family val="2"/>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u/>
      <sz val="16"/>
      <name val="Arial"/>
      <family val="2"/>
    </font>
    <font>
      <b/>
      <sz val="8"/>
      <color indexed="8"/>
      <name val="Subway"/>
    </font>
    <font>
      <b/>
      <sz val="12"/>
      <name val="Arial"/>
      <family val="2"/>
    </font>
    <font>
      <b/>
      <sz val="16"/>
      <name val="Arial"/>
      <family val="2"/>
    </font>
    <font>
      <sz val="10"/>
      <color rgb="FF222222"/>
      <name val="Arial"/>
      <family val="2"/>
    </font>
    <font>
      <b/>
      <sz val="18"/>
      <color indexed="8"/>
      <name val="Subway"/>
    </font>
    <font>
      <b/>
      <u/>
      <sz val="12"/>
      <name val="Arial"/>
      <family val="2"/>
    </font>
    <font>
      <u/>
      <sz val="8"/>
      <name val="Arial"/>
      <family val="2"/>
    </font>
    <font>
      <sz val="9"/>
      <name val="Arial"/>
      <family val="2"/>
    </font>
    <font>
      <sz val="11"/>
      <color theme="1"/>
      <name val="Arial"/>
      <family val="2"/>
    </font>
    <font>
      <b/>
      <sz val="11"/>
      <color theme="1"/>
      <name val="Arial"/>
      <family val="2"/>
    </font>
    <font>
      <b/>
      <sz val="8"/>
      <color indexed="8"/>
      <name val="Arial"/>
      <family val="2"/>
    </font>
    <font>
      <b/>
      <sz val="18"/>
      <color indexed="8"/>
      <name val="Arial"/>
      <family val="2"/>
    </font>
    <font>
      <b/>
      <sz val="20"/>
      <color indexed="8"/>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sz val="12"/>
      <color theme="1"/>
      <name val="Arial"/>
      <family val="2"/>
    </font>
    <font>
      <u/>
      <sz val="12"/>
      <color theme="1"/>
      <name val="Arial"/>
      <family val="2"/>
    </font>
    <font>
      <sz val="11"/>
      <color rgb="FF000000"/>
      <name val="Arial"/>
      <family val="2"/>
    </font>
    <font>
      <b/>
      <u/>
      <sz val="12"/>
      <color theme="1"/>
      <name val="Calibri"/>
      <family val="2"/>
      <scheme val="minor"/>
    </font>
    <font>
      <b/>
      <sz val="18"/>
      <name val="Arial"/>
      <family val="2"/>
    </font>
    <font>
      <b/>
      <sz val="8"/>
      <name val="Calibri"/>
      <family val="2"/>
    </font>
    <font>
      <b/>
      <sz val="11"/>
      <color indexed="8"/>
      <name val="Calibri"/>
      <family val="2"/>
      <scheme val="minor"/>
    </font>
    <font>
      <sz val="10"/>
      <name val="Arial"/>
      <family val="2"/>
    </font>
    <font>
      <b/>
      <sz val="12"/>
      <color rgb="FF000000"/>
      <name val="Arial"/>
      <family val="2"/>
    </font>
    <font>
      <sz val="11"/>
      <color indexed="8"/>
      <name val="Calibri"/>
      <family val="2"/>
      <scheme val="minor"/>
    </font>
    <font>
      <sz val="11"/>
      <color theme="0"/>
      <name val="Calibri"/>
      <family val="2"/>
      <scheme val="minor"/>
    </font>
    <font>
      <sz val="10"/>
      <color theme="0"/>
      <name val="Arial"/>
      <family val="2"/>
    </font>
    <font>
      <sz val="11"/>
      <color theme="0"/>
      <name val="Arial"/>
      <family val="2"/>
    </font>
    <font>
      <b/>
      <sz val="11"/>
      <color rgb="FF000000"/>
      <name val="Arial"/>
      <family val="2"/>
    </font>
    <font>
      <sz val="7"/>
      <color theme="1"/>
      <name val="Arial"/>
      <family val="2"/>
    </font>
    <font>
      <b/>
      <sz val="7"/>
      <color theme="1"/>
      <name val="Arial"/>
      <family val="2"/>
    </font>
    <font>
      <sz val="9.5"/>
      <color rgb="FF000000"/>
      <name val="Arial"/>
      <family val="2"/>
    </font>
    <font>
      <b/>
      <sz val="11"/>
      <color theme="1"/>
      <name val="Calibri"/>
      <family val="2"/>
      <scheme val="minor"/>
    </font>
    <font>
      <b/>
      <sz val="10"/>
      <name val="Calibri"/>
    </font>
  </fonts>
  <fills count="4">
    <fill>
      <patternFill patternType="none"/>
    </fill>
    <fill>
      <patternFill patternType="gray125"/>
    </fill>
    <fill>
      <patternFill patternType="solid">
        <fgColor theme="0"/>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7">
    <xf numFmtId="0" fontId="0" fillId="0" borderId="0"/>
    <xf numFmtId="43" fontId="1" fillId="0" borderId="0" applyFont="0" applyFill="0" applyBorder="0" applyAlignment="0" applyProtection="0"/>
    <xf numFmtId="0" fontId="27" fillId="0" borderId="0" applyNumberFormat="0" applyFill="0" applyBorder="0" applyAlignment="0" applyProtection="0"/>
    <xf numFmtId="9" fontId="1" fillId="0" borderId="0" applyFont="0" applyFill="0" applyBorder="0" applyAlignment="0" applyProtection="0"/>
    <xf numFmtId="0" fontId="41" fillId="0" borderId="0"/>
    <xf numFmtId="165" fontId="41" fillId="0" borderId="0" applyFont="0" applyFill="0" applyBorder="0" applyAlignment="0" applyProtection="0"/>
    <xf numFmtId="164" fontId="43" fillId="0" borderId="0" applyFont="0" applyFill="0" applyBorder="0" applyAlignment="0" applyProtection="0"/>
  </cellStyleXfs>
  <cellXfs count="397">
    <xf numFmtId="0" fontId="0" fillId="0" borderId="0" xfId="0"/>
    <xf numFmtId="0" fontId="3" fillId="0" borderId="0" xfId="0" applyFont="1" applyAlignment="1">
      <alignment horizontal="center"/>
    </xf>
    <xf numFmtId="0" fontId="5" fillId="0" borderId="0" xfId="0" applyFont="1"/>
    <xf numFmtId="3" fontId="6" fillId="0" borderId="1" xfId="0" applyNumberFormat="1" applyFont="1" applyBorder="1" applyAlignment="1">
      <alignment horizontal="center"/>
    </xf>
    <xf numFmtId="0" fontId="6" fillId="0" borderId="0" xfId="0" applyFont="1" applyAlignment="1">
      <alignment horizontal="center"/>
    </xf>
    <xf numFmtId="0" fontId="6" fillId="0" borderId="0" xfId="0" applyFont="1"/>
    <xf numFmtId="37" fontId="5" fillId="0" borderId="0" xfId="0" applyNumberFormat="1" applyFont="1"/>
    <xf numFmtId="4" fontId="0" fillId="2" borderId="0" xfId="0" applyNumberFormat="1" applyFill="1"/>
    <xf numFmtId="4" fontId="5" fillId="0" borderId="0" xfId="0" applyNumberFormat="1" applyFont="1"/>
    <xf numFmtId="0" fontId="7" fillId="0" borderId="0" xfId="0" applyFont="1"/>
    <xf numFmtId="0" fontId="0" fillId="0" borderId="0" xfId="0" applyAlignment="1">
      <alignment horizontal="center"/>
    </xf>
    <xf numFmtId="4" fontId="0" fillId="0" borderId="0" xfId="0" applyNumberFormat="1"/>
    <xf numFmtId="0" fontId="9" fillId="0" borderId="0" xfId="0" applyFont="1" applyAlignment="1">
      <alignment vertical="center"/>
    </xf>
    <xf numFmtId="0" fontId="9" fillId="0" borderId="0" xfId="0" applyFont="1" applyAlignment="1">
      <alignment horizontal="center" wrapText="1"/>
    </xf>
    <xf numFmtId="0" fontId="9" fillId="0" borderId="0" xfId="0" applyFont="1" applyAlignment="1">
      <alignment horizontal="center"/>
    </xf>
    <xf numFmtId="14" fontId="9" fillId="0" borderId="0" xfId="0" applyNumberFormat="1" applyFont="1" applyAlignment="1">
      <alignment horizontal="center"/>
    </xf>
    <xf numFmtId="0" fontId="10" fillId="0" borderId="0" xfId="0" applyFont="1"/>
    <xf numFmtId="4" fontId="10" fillId="0" borderId="0" xfId="0" applyNumberFormat="1" applyFont="1"/>
    <xf numFmtId="3" fontId="10" fillId="0" borderId="0" xfId="0" applyNumberFormat="1" applyFont="1"/>
    <xf numFmtId="4" fontId="9" fillId="0" borderId="0" xfId="0" applyNumberFormat="1" applyFont="1" applyAlignment="1">
      <alignment horizontal="right" wrapText="1"/>
    </xf>
    <xf numFmtId="0" fontId="11" fillId="0" borderId="0" xfId="0" applyFont="1"/>
    <xf numFmtId="0" fontId="3" fillId="0" borderId="0" xfId="0" applyFont="1"/>
    <xf numFmtId="0" fontId="3" fillId="2" borderId="0" xfId="0" applyFont="1" applyFill="1"/>
    <xf numFmtId="14" fontId="12" fillId="0" borderId="0" xfId="0" applyNumberFormat="1" applyFont="1" applyAlignment="1">
      <alignment horizontal="center"/>
    </xf>
    <xf numFmtId="0" fontId="13" fillId="0" borderId="0" xfId="0" applyFont="1"/>
    <xf numFmtId="0" fontId="0" fillId="0" borderId="1" xfId="0" applyBorder="1"/>
    <xf numFmtId="3" fontId="0" fillId="0" borderId="0" xfId="0" applyNumberFormat="1"/>
    <xf numFmtId="0" fontId="8" fillId="0" borderId="0" xfId="0" applyFont="1"/>
    <xf numFmtId="4" fontId="0" fillId="0" borderId="1" xfId="0" applyNumberFormat="1" applyBorder="1"/>
    <xf numFmtId="3" fontId="0" fillId="0" borderId="1" xfId="0" applyNumberFormat="1" applyBorder="1"/>
    <xf numFmtId="49" fontId="0" fillId="0" borderId="0" xfId="0" applyNumberFormat="1"/>
    <xf numFmtId="4" fontId="8" fillId="0" borderId="0" xfId="0" applyNumberFormat="1" applyFont="1"/>
    <xf numFmtId="49" fontId="7" fillId="0" borderId="0" xfId="0" applyNumberFormat="1" applyFont="1"/>
    <xf numFmtId="3" fontId="7" fillId="0" borderId="0" xfId="0" applyNumberFormat="1" applyFont="1"/>
    <xf numFmtId="0" fontId="16" fillId="0" borderId="0" xfId="0" applyFont="1"/>
    <xf numFmtId="0" fontId="0" fillId="2" borderId="0" xfId="0" applyFill="1"/>
    <xf numFmtId="166" fontId="17" fillId="0" borderId="0" xfId="0" applyNumberFormat="1" applyFont="1"/>
    <xf numFmtId="0" fontId="17" fillId="0" borderId="0" xfId="0" applyFont="1"/>
    <xf numFmtId="3" fontId="8" fillId="0" borderId="0" xfId="0" applyNumberFormat="1" applyFont="1"/>
    <xf numFmtId="0" fontId="15" fillId="0" borderId="0" xfId="0" applyFont="1"/>
    <xf numFmtId="0" fontId="19" fillId="0" borderId="0" xfId="0" applyFont="1"/>
    <xf numFmtId="0" fontId="15" fillId="0" borderId="0" xfId="0" applyFont="1" applyAlignment="1">
      <alignment horizontal="center"/>
    </xf>
    <xf numFmtId="37" fontId="10" fillId="0" borderId="0" xfId="0" applyNumberFormat="1" applyFont="1"/>
    <xf numFmtId="0" fontId="20" fillId="0" borderId="0" xfId="0" applyFont="1"/>
    <xf numFmtId="0" fontId="9" fillId="0" borderId="0" xfId="0" applyFont="1"/>
    <xf numFmtId="0" fontId="21" fillId="0" borderId="0" xfId="0" applyFont="1"/>
    <xf numFmtId="3" fontId="21" fillId="0" borderId="0" xfId="0" applyNumberFormat="1" applyFont="1"/>
    <xf numFmtId="4" fontId="21" fillId="0" borderId="0" xfId="0" applyNumberFormat="1" applyFont="1"/>
    <xf numFmtId="3" fontId="5" fillId="0" borderId="0" xfId="0" applyNumberFormat="1" applyFont="1"/>
    <xf numFmtId="0" fontId="6" fillId="0" borderId="0" xfId="0" applyFont="1" applyAlignment="1">
      <alignment horizontal="center"/>
    </xf>
    <xf numFmtId="14" fontId="12" fillId="0" borderId="0" xfId="0" applyNumberFormat="1" applyFont="1" applyAlignment="1">
      <alignment horizontal="center"/>
    </xf>
    <xf numFmtId="0" fontId="3" fillId="0" borderId="0" xfId="0" applyFont="1" applyAlignment="1">
      <alignment horizontal="center"/>
    </xf>
    <xf numFmtId="14" fontId="12" fillId="0" borderId="0" xfId="0" applyNumberFormat="1" applyFont="1" applyAlignment="1">
      <alignment horizontal="center"/>
    </xf>
    <xf numFmtId="2" fontId="8" fillId="0" borderId="0" xfId="0" applyNumberFormat="1" applyFont="1"/>
    <xf numFmtId="14" fontId="12" fillId="0" borderId="0" xfId="0" applyNumberFormat="1" applyFont="1" applyAlignment="1"/>
    <xf numFmtId="0" fontId="5" fillId="0" borderId="9" xfId="0" applyFont="1" applyBorder="1"/>
    <xf numFmtId="0" fontId="5" fillId="0" borderId="12" xfId="0" applyFont="1" applyBorder="1"/>
    <xf numFmtId="0" fontId="5" fillId="0" borderId="0" xfId="0" applyFont="1" applyBorder="1"/>
    <xf numFmtId="0" fontId="21" fillId="0" borderId="13" xfId="0" applyFont="1" applyBorder="1"/>
    <xf numFmtId="0" fontId="6" fillId="0" borderId="0" xfId="0" applyFont="1" applyBorder="1" applyAlignment="1">
      <alignment horizontal="center"/>
    </xf>
    <xf numFmtId="3" fontId="6" fillId="0" borderId="0" xfId="0" applyNumberFormat="1" applyFont="1" applyBorder="1" applyAlignment="1">
      <alignment horizontal="center"/>
    </xf>
    <xf numFmtId="0" fontId="6" fillId="0" borderId="12" xfId="0" applyFont="1" applyBorder="1"/>
    <xf numFmtId="37" fontId="5" fillId="0" borderId="0" xfId="0" applyNumberFormat="1" applyFont="1" applyBorder="1"/>
    <xf numFmtId="167" fontId="5" fillId="0" borderId="0" xfId="0" applyNumberFormat="1" applyFont="1" applyBorder="1"/>
    <xf numFmtId="0" fontId="5" fillId="0" borderId="14" xfId="0" applyFont="1" applyBorder="1"/>
    <xf numFmtId="167" fontId="5" fillId="0" borderId="1" xfId="0" applyNumberFormat="1" applyFont="1" applyBorder="1"/>
    <xf numFmtId="37" fontId="5" fillId="0" borderId="1" xfId="0" applyNumberFormat="1" applyFont="1" applyBorder="1"/>
    <xf numFmtId="0" fontId="21" fillId="0" borderId="15" xfId="0" applyFont="1" applyBorder="1"/>
    <xf numFmtId="0" fontId="5" fillId="0" borderId="12" xfId="0" applyFont="1" applyBorder="1" applyAlignment="1">
      <alignment horizontal="center"/>
    </xf>
    <xf numFmtId="0" fontId="7" fillId="0" borderId="0" xfId="0" applyFont="1" applyAlignment="1">
      <alignment vertical="center"/>
    </xf>
    <xf numFmtId="0" fontId="7" fillId="0" borderId="0" xfId="0" applyFont="1" applyAlignment="1"/>
    <xf numFmtId="0" fontId="6" fillId="0" borderId="5" xfId="0" applyFont="1" applyBorder="1" applyAlignment="1">
      <alignment horizontal="center" wrapText="1"/>
    </xf>
    <xf numFmtId="0" fontId="5" fillId="0" borderId="6" xfId="0" applyFont="1" applyBorder="1" applyAlignment="1">
      <alignment horizontal="center" wrapText="1"/>
    </xf>
    <xf numFmtId="0" fontId="6" fillId="0" borderId="6" xfId="0" applyFont="1" applyBorder="1" applyAlignment="1">
      <alignment horizontal="center" wrapText="1"/>
    </xf>
    <xf numFmtId="0" fontId="5" fillId="0" borderId="6" xfId="0" applyFont="1" applyBorder="1" applyAlignment="1">
      <alignment vertical="center"/>
    </xf>
    <xf numFmtId="0" fontId="5" fillId="0" borderId="6" xfId="0" applyFont="1" applyBorder="1" applyAlignment="1">
      <alignment horizontal="left"/>
    </xf>
    <xf numFmtId="0" fontId="6" fillId="0" borderId="7" xfId="0" applyFont="1" applyBorder="1" applyAlignment="1">
      <alignment horizontal="center"/>
    </xf>
    <xf numFmtId="3" fontId="6" fillId="0" borderId="4" xfId="0" applyNumberFormat="1" applyFont="1" applyBorder="1" applyAlignment="1">
      <alignment horizontal="center" vertical="center"/>
    </xf>
    <xf numFmtId="0" fontId="6" fillId="0" borderId="4" xfId="0" applyFont="1" applyBorder="1" applyAlignment="1">
      <alignment horizontal="center" vertical="center"/>
    </xf>
    <xf numFmtId="4" fontId="6" fillId="0" borderId="4" xfId="0" applyNumberFormat="1" applyFont="1" applyBorder="1" applyAlignment="1">
      <alignment horizontal="center" vertical="center"/>
    </xf>
    <xf numFmtId="0" fontId="6" fillId="0" borderId="4" xfId="0" applyFont="1" applyBorder="1" applyAlignment="1">
      <alignment horizontal="center" vertical="center" wrapText="1"/>
    </xf>
    <xf numFmtId="0" fontId="10" fillId="0" borderId="0" xfId="0" applyFont="1" applyBorder="1"/>
    <xf numFmtId="0" fontId="3" fillId="0" borderId="0" xfId="0" applyFont="1" applyBorder="1"/>
    <xf numFmtId="0" fontId="3" fillId="0" borderId="0" xfId="0" applyFont="1" applyBorder="1" applyAlignment="1">
      <alignment horizontal="center"/>
    </xf>
    <xf numFmtId="0" fontId="5" fillId="0" borderId="10" xfId="0" applyFont="1" applyBorder="1"/>
    <xf numFmtId="0" fontId="8" fillId="0" borderId="11" xfId="0" applyFont="1" applyBorder="1"/>
    <xf numFmtId="1" fontId="6" fillId="0" borderId="1" xfId="0" applyNumberFormat="1" applyFont="1" applyBorder="1" applyAlignment="1">
      <alignment horizontal="center"/>
    </xf>
    <xf numFmtId="3" fontId="0" fillId="0" borderId="2" xfId="0" applyNumberFormat="1" applyFont="1" applyBorder="1" applyAlignment="1">
      <alignment horizontal="center"/>
    </xf>
    <xf numFmtId="0" fontId="0" fillId="0" borderId="10" xfId="0" applyBorder="1"/>
    <xf numFmtId="0" fontId="0" fillId="0" borderId="14" xfId="0" applyBorder="1"/>
    <xf numFmtId="0" fontId="6" fillId="0" borderId="16" xfId="0" applyFont="1" applyBorder="1"/>
    <xf numFmtId="3" fontId="0" fillId="0" borderId="17" xfId="0" applyNumberFormat="1" applyFont="1" applyBorder="1" applyAlignment="1">
      <alignment horizontal="center"/>
    </xf>
    <xf numFmtId="3" fontId="0" fillId="0" borderId="0" xfId="0" applyNumberFormat="1" applyFont="1" applyBorder="1" applyAlignment="1">
      <alignment horizontal="center"/>
    </xf>
    <xf numFmtId="3" fontId="0" fillId="0" borderId="13" xfId="0" applyNumberFormat="1" applyFont="1" applyBorder="1" applyAlignment="1">
      <alignment horizontal="center"/>
    </xf>
    <xf numFmtId="49" fontId="5" fillId="0" borderId="12" xfId="0" applyNumberFormat="1" applyFont="1" applyBorder="1"/>
    <xf numFmtId="49" fontId="6" fillId="0" borderId="16" xfId="0" applyNumberFormat="1" applyFont="1" applyBorder="1"/>
    <xf numFmtId="49" fontId="6" fillId="0" borderId="18" xfId="0" applyNumberFormat="1" applyFont="1" applyBorder="1"/>
    <xf numFmtId="49" fontId="0" fillId="0" borderId="12" xfId="0" applyNumberFormat="1" applyBorder="1"/>
    <xf numFmtId="3" fontId="0" fillId="0" borderId="0" xfId="0" applyNumberFormat="1" applyBorder="1"/>
    <xf numFmtId="3" fontId="0" fillId="0" borderId="13" xfId="0" applyNumberFormat="1" applyBorder="1"/>
    <xf numFmtId="0" fontId="0" fillId="0" borderId="15" xfId="0" applyBorder="1"/>
    <xf numFmtId="0" fontId="0" fillId="2" borderId="9" xfId="0" applyFill="1" applyBorder="1"/>
    <xf numFmtId="0" fontId="13" fillId="0" borderId="10" xfId="0" applyFont="1" applyBorder="1"/>
    <xf numFmtId="0" fontId="0" fillId="2" borderId="11" xfId="0" applyFill="1" applyBorder="1"/>
    <xf numFmtId="3" fontId="0" fillId="2" borderId="0" xfId="0" applyNumberFormat="1" applyFill="1" applyBorder="1" applyAlignment="1">
      <alignment horizontal="center" vertical="center"/>
    </xf>
    <xf numFmtId="3" fontId="0" fillId="2" borderId="13" xfId="0" applyNumberFormat="1" applyFill="1" applyBorder="1" applyAlignment="1">
      <alignment horizontal="center" vertical="center"/>
    </xf>
    <xf numFmtId="0" fontId="0" fillId="0" borderId="12" xfId="0" applyBorder="1"/>
    <xf numFmtId="0" fontId="7" fillId="0" borderId="14" xfId="0" applyFont="1" applyBorder="1"/>
    <xf numFmtId="0" fontId="22" fillId="0" borderId="0" xfId="0" applyFont="1"/>
    <xf numFmtId="0" fontId="13" fillId="0" borderId="10" xfId="0" applyFont="1" applyBorder="1" applyAlignment="1">
      <alignment horizontal="center"/>
    </xf>
    <xf numFmtId="0" fontId="6" fillId="0" borderId="14" xfId="0" applyFont="1" applyBorder="1"/>
    <xf numFmtId="3" fontId="22" fillId="2" borderId="0" xfId="0" applyNumberFormat="1" applyFont="1" applyFill="1" applyBorder="1" applyAlignment="1">
      <alignment horizontal="center" vertical="center"/>
    </xf>
    <xf numFmtId="3" fontId="22" fillId="2" borderId="13" xfId="0" applyNumberFormat="1" applyFont="1" applyFill="1" applyBorder="1" applyAlignment="1">
      <alignment horizontal="center" vertical="center"/>
    </xf>
    <xf numFmtId="0" fontId="22" fillId="0" borderId="12" xfId="0" applyFont="1" applyBorder="1"/>
    <xf numFmtId="4" fontId="0" fillId="0" borderId="15" xfId="0" applyNumberFormat="1" applyBorder="1"/>
    <xf numFmtId="3" fontId="0" fillId="0" borderId="2" xfId="0" applyNumberFormat="1" applyBorder="1"/>
    <xf numFmtId="3" fontId="0" fillId="0" borderId="17" xfId="0" applyNumberFormat="1" applyBorder="1"/>
    <xf numFmtId="49" fontId="0" fillId="0" borderId="14" xfId="0" applyNumberFormat="1" applyBorder="1"/>
    <xf numFmtId="3" fontId="0" fillId="0" borderId="15" xfId="0" applyNumberFormat="1" applyBorder="1"/>
    <xf numFmtId="3" fontId="22" fillId="0" borderId="0" xfId="0" applyNumberFormat="1" applyFont="1" applyBorder="1" applyAlignment="1">
      <alignment horizontal="center" vertical="center"/>
    </xf>
    <xf numFmtId="3" fontId="22" fillId="0" borderId="13" xfId="0" applyNumberFormat="1" applyFont="1" applyBorder="1" applyAlignment="1">
      <alignment horizontal="center" vertical="center"/>
    </xf>
    <xf numFmtId="49" fontId="22" fillId="0" borderId="12" xfId="0" applyNumberFormat="1" applyFont="1" applyBorder="1"/>
    <xf numFmtId="1" fontId="6" fillId="2" borderId="2" xfId="0" applyNumberFormat="1" applyFont="1" applyFill="1" applyBorder="1" applyAlignment="1">
      <alignment horizontal="center" vertical="center"/>
    </xf>
    <xf numFmtId="1" fontId="6" fillId="2" borderId="17" xfId="0" applyNumberFormat="1" applyFont="1" applyFill="1" applyBorder="1" applyAlignment="1">
      <alignment horizontal="center" vertical="center"/>
    </xf>
    <xf numFmtId="3" fontId="6" fillId="0" borderId="15" xfId="0" applyNumberFormat="1" applyFont="1" applyBorder="1" applyAlignment="1">
      <alignment horizontal="center"/>
    </xf>
    <xf numFmtId="3" fontId="6" fillId="0" borderId="13" xfId="0" applyNumberFormat="1" applyFont="1" applyBorder="1" applyAlignment="1">
      <alignment horizontal="center"/>
    </xf>
    <xf numFmtId="37" fontId="5" fillId="0" borderId="15" xfId="0" applyNumberFormat="1" applyFont="1" applyBorder="1"/>
    <xf numFmtId="0" fontId="4" fillId="0" borderId="0" xfId="0" applyFont="1" applyBorder="1" applyAlignment="1">
      <alignment vertical="center"/>
    </xf>
    <xf numFmtId="0" fontId="22" fillId="2" borderId="0" xfId="0" applyFont="1" applyFill="1" applyAlignment="1">
      <alignment horizontal="center"/>
    </xf>
    <xf numFmtId="0" fontId="31" fillId="2" borderId="0" xfId="0" applyFont="1" applyFill="1"/>
    <xf numFmtId="0" fontId="31" fillId="0" borderId="0" xfId="0" applyFont="1"/>
    <xf numFmtId="0" fontId="28" fillId="3" borderId="0" xfId="0" applyFont="1" applyFill="1" applyAlignment="1">
      <alignment vertical="center" wrapText="1"/>
    </xf>
    <xf numFmtId="0" fontId="0" fillId="3" borderId="0" xfId="0" applyFill="1"/>
    <xf numFmtId="0" fontId="29" fillId="3" borderId="0" xfId="0" applyFont="1" applyFill="1"/>
    <xf numFmtId="0" fontId="28" fillId="3" borderId="0" xfId="0" applyFont="1" applyFill="1" applyAlignment="1">
      <alignment horizontal="center" vertical="center"/>
    </xf>
    <xf numFmtId="0" fontId="28" fillId="3" borderId="0" xfId="0" applyFont="1" applyFill="1" applyAlignment="1">
      <alignment vertical="center"/>
    </xf>
    <xf numFmtId="14" fontId="28" fillId="3" borderId="0" xfId="0" applyNumberFormat="1" applyFont="1" applyFill="1" applyAlignment="1">
      <alignment horizontal="center" vertical="center"/>
    </xf>
    <xf numFmtId="0" fontId="31" fillId="3" borderId="0" xfId="0" applyFont="1" applyFill="1"/>
    <xf numFmtId="0" fontId="22" fillId="3" borderId="0" xfId="0" applyFont="1" applyFill="1" applyAlignment="1">
      <alignment horizontal="center"/>
    </xf>
    <xf numFmtId="0" fontId="5" fillId="0" borderId="0" xfId="0" applyFont="1" applyFill="1"/>
    <xf numFmtId="0" fontId="32" fillId="0" borderId="0" xfId="2" applyFont="1" applyFill="1"/>
    <xf numFmtId="0" fontId="33" fillId="0" borderId="0" xfId="0" applyFont="1" applyAlignment="1">
      <alignment vertical="center"/>
    </xf>
    <xf numFmtId="0" fontId="34" fillId="0" borderId="0" xfId="0" applyFont="1" applyAlignment="1">
      <alignment horizontal="left" vertical="center" indent="5"/>
    </xf>
    <xf numFmtId="0" fontId="33" fillId="0" borderId="0" xfId="0" applyFont="1" applyAlignment="1">
      <alignment horizontal="left" vertical="center" indent="5"/>
    </xf>
    <xf numFmtId="0" fontId="34" fillId="0" borderId="0" xfId="0" applyFont="1" applyAlignment="1">
      <alignment vertical="center"/>
    </xf>
    <xf numFmtId="0" fontId="33" fillId="0" borderId="0" xfId="0" applyFont="1" applyAlignment="1">
      <alignment horizontal="left" vertical="center" indent="2"/>
    </xf>
    <xf numFmtId="0" fontId="36" fillId="0" borderId="4" xfId="0" applyFont="1" applyBorder="1" applyAlignment="1">
      <alignment horizontal="center" vertical="center"/>
    </xf>
    <xf numFmtId="0" fontId="36" fillId="0" borderId="4" xfId="0" applyFont="1" applyBorder="1" applyAlignment="1">
      <alignment horizontal="left" vertical="center"/>
    </xf>
    <xf numFmtId="0" fontId="32" fillId="0" borderId="0" xfId="2" applyFont="1"/>
    <xf numFmtId="4" fontId="23" fillId="0" borderId="4" xfId="0" applyNumberFormat="1" applyFont="1" applyBorder="1" applyAlignment="1">
      <alignment horizontal="right" vertical="center"/>
    </xf>
    <xf numFmtId="0" fontId="22" fillId="0" borderId="0" xfId="0" applyFont="1" applyAlignment="1">
      <alignment horizontal="left" vertical="center"/>
    </xf>
    <xf numFmtId="0" fontId="23" fillId="0" borderId="0" xfId="0" applyFont="1" applyAlignment="1">
      <alignment horizontal="left" vertical="center"/>
    </xf>
    <xf numFmtId="0" fontId="38" fillId="0" borderId="0" xfId="0" applyFont="1" applyAlignment="1">
      <alignment horizontal="center"/>
    </xf>
    <xf numFmtId="0" fontId="39" fillId="0" borderId="4" xfId="0" applyFont="1" applyBorder="1" applyAlignment="1">
      <alignment horizontal="center" vertical="center" wrapText="1"/>
    </xf>
    <xf numFmtId="0" fontId="40" fillId="0" borderId="0" xfId="0" applyFont="1"/>
    <xf numFmtId="43" fontId="0" fillId="0" borderId="0" xfId="1" applyFont="1"/>
    <xf numFmtId="168" fontId="0" fillId="0" borderId="0" xfId="1" applyNumberFormat="1" applyFont="1"/>
    <xf numFmtId="0" fontId="5" fillId="0" borderId="12" xfId="0" applyFont="1" applyBorder="1" applyAlignment="1">
      <alignment horizontal="left"/>
    </xf>
    <xf numFmtId="0" fontId="6" fillId="0" borderId="10" xfId="0" applyFont="1" applyBorder="1" applyAlignment="1">
      <alignment horizontal="center" wrapText="1"/>
    </xf>
    <xf numFmtId="0" fontId="6" fillId="0" borderId="12" xfId="0" applyFont="1" applyBorder="1" applyAlignment="1">
      <alignment horizontal="center" wrapText="1"/>
    </xf>
    <xf numFmtId="0" fontId="5" fillId="0" borderId="12" xfId="0" applyFont="1" applyBorder="1" applyAlignment="1">
      <alignment vertical="center"/>
    </xf>
    <xf numFmtId="3" fontId="6" fillId="0" borderId="7" xfId="0" applyNumberFormat="1" applyFont="1" applyBorder="1" applyAlignment="1">
      <alignment horizontal="center" vertical="center"/>
    </xf>
    <xf numFmtId="0" fontId="6" fillId="0" borderId="6" xfId="0" applyFont="1" applyBorder="1" applyAlignment="1">
      <alignment horizontal="center"/>
    </xf>
    <xf numFmtId="3" fontId="6" fillId="0" borderId="11" xfId="0" applyNumberFormat="1" applyFont="1" applyBorder="1" applyAlignment="1">
      <alignment horizontal="center" vertical="center"/>
    </xf>
    <xf numFmtId="3" fontId="23" fillId="0" borderId="5" xfId="0" applyNumberFormat="1" applyFont="1" applyBorder="1" applyAlignment="1">
      <alignment horizontal="center" vertical="center"/>
    </xf>
    <xf numFmtId="169" fontId="21" fillId="0" borderId="0" xfId="0" applyNumberFormat="1" applyFont="1"/>
    <xf numFmtId="0" fontId="5" fillId="0" borderId="12" xfId="0" applyFont="1" applyBorder="1" applyAlignment="1">
      <alignment horizontal="center" vertical="center" wrapText="1"/>
    </xf>
    <xf numFmtId="49" fontId="6" fillId="0" borderId="12" xfId="0" applyNumberFormat="1" applyFont="1" applyBorder="1"/>
    <xf numFmtId="0" fontId="42" fillId="0" borderId="0" xfId="0" applyFont="1" applyAlignment="1">
      <alignment vertical="center"/>
    </xf>
    <xf numFmtId="0" fontId="36" fillId="0" borderId="0" xfId="0" applyFont="1" applyAlignment="1">
      <alignment vertical="top" wrapText="1"/>
    </xf>
    <xf numFmtId="43" fontId="6" fillId="0" borderId="0" xfId="1" applyFont="1" applyBorder="1" applyAlignment="1">
      <alignment horizontal="center"/>
    </xf>
    <xf numFmtId="43" fontId="6" fillId="0" borderId="1" xfId="1" applyFont="1" applyBorder="1" applyAlignment="1">
      <alignment horizontal="center"/>
    </xf>
    <xf numFmtId="43" fontId="5" fillId="0" borderId="0" xfId="1" applyFont="1" applyBorder="1" applyAlignment="1">
      <alignment horizontal="center"/>
    </xf>
    <xf numFmtId="43" fontId="6" fillId="0" borderId="2" xfId="1" applyFont="1" applyBorder="1" applyAlignment="1">
      <alignment horizontal="center"/>
    </xf>
    <xf numFmtId="43" fontId="5" fillId="0" borderId="1" xfId="1" applyFont="1" applyBorder="1" applyAlignment="1">
      <alignment horizontal="center"/>
    </xf>
    <xf numFmtId="43" fontId="6" fillId="0" borderId="3" xfId="1" applyFont="1" applyBorder="1" applyAlignment="1">
      <alignment horizontal="center"/>
    </xf>
    <xf numFmtId="43" fontId="5" fillId="0" borderId="13" xfId="1" applyFont="1" applyBorder="1" applyAlignment="1">
      <alignment horizontal="center"/>
    </xf>
    <xf numFmtId="43" fontId="6" fillId="0" borderId="17" xfId="1" applyFont="1" applyBorder="1" applyAlignment="1">
      <alignment horizontal="center"/>
    </xf>
    <xf numFmtId="43" fontId="6" fillId="0" borderId="8" xfId="1" applyFont="1" applyBorder="1" applyAlignment="1">
      <alignment horizontal="center"/>
    </xf>
    <xf numFmtId="43" fontId="6" fillId="0" borderId="19" xfId="1" applyFont="1" applyBorder="1" applyAlignment="1">
      <alignment horizontal="center"/>
    </xf>
    <xf numFmtId="43" fontId="22" fillId="2" borderId="0" xfId="1" applyFont="1" applyFill="1" applyBorder="1" applyAlignment="1">
      <alignment horizontal="center" vertical="center"/>
    </xf>
    <xf numFmtId="43" fontId="22" fillId="2" borderId="13" xfId="1" applyFont="1" applyFill="1" applyBorder="1" applyAlignment="1">
      <alignment horizontal="center" vertical="center"/>
    </xf>
    <xf numFmtId="43" fontId="6" fillId="2" borderId="2" xfId="1" applyFont="1" applyFill="1" applyBorder="1" applyAlignment="1">
      <alignment horizontal="center" vertical="center"/>
    </xf>
    <xf numFmtId="43" fontId="6" fillId="2" borderId="17" xfId="1" applyFont="1" applyFill="1" applyBorder="1" applyAlignment="1">
      <alignment horizontal="center" vertical="center"/>
    </xf>
    <xf numFmtId="43" fontId="5" fillId="2" borderId="13" xfId="1" applyFont="1" applyFill="1" applyBorder="1" applyAlignment="1">
      <alignment horizontal="center" vertical="center"/>
    </xf>
    <xf numFmtId="43" fontId="5" fillId="2" borderId="1" xfId="1" applyFont="1" applyFill="1" applyBorder="1" applyAlignment="1">
      <alignment horizontal="center" vertical="center"/>
    </xf>
    <xf numFmtId="43" fontId="5" fillId="2" borderId="15" xfId="1" applyFont="1" applyFill="1" applyBorder="1" applyAlignment="1">
      <alignment horizontal="center" vertical="center"/>
    </xf>
    <xf numFmtId="43" fontId="6" fillId="2" borderId="0" xfId="1" applyFont="1" applyFill="1" applyBorder="1" applyAlignment="1">
      <alignment horizontal="center" vertical="center"/>
    </xf>
    <xf numFmtId="43" fontId="6" fillId="2" borderId="13" xfId="1" applyFont="1" applyFill="1" applyBorder="1" applyAlignment="1">
      <alignment horizontal="center" vertical="center"/>
    </xf>
    <xf numFmtId="43" fontId="6" fillId="2" borderId="8" xfId="1" applyFont="1" applyFill="1" applyBorder="1" applyAlignment="1">
      <alignment horizontal="center" vertical="center"/>
    </xf>
    <xf numFmtId="43" fontId="6" fillId="2" borderId="19" xfId="1" applyFont="1" applyFill="1" applyBorder="1" applyAlignment="1">
      <alignment horizontal="center" vertical="center"/>
    </xf>
    <xf numFmtId="43" fontId="6" fillId="2" borderId="1" xfId="1" applyFont="1" applyFill="1" applyBorder="1" applyAlignment="1">
      <alignment horizontal="center" vertical="center"/>
    </xf>
    <xf numFmtId="43" fontId="6" fillId="2" borderId="15" xfId="1" applyFont="1" applyFill="1" applyBorder="1" applyAlignment="1">
      <alignment horizontal="center" vertical="center"/>
    </xf>
    <xf numFmtId="43" fontId="6" fillId="0" borderId="13" xfId="1" applyFont="1" applyBorder="1" applyAlignment="1">
      <alignment horizontal="center" vertical="center"/>
    </xf>
    <xf numFmtId="43" fontId="17" fillId="0" borderId="1" xfId="1" applyFont="1" applyBorder="1"/>
    <xf numFmtId="43" fontId="17" fillId="0" borderId="15" xfId="1" applyFont="1" applyBorder="1"/>
    <xf numFmtId="168" fontId="22" fillId="0" borderId="0" xfId="1" applyNumberFormat="1" applyFont="1" applyBorder="1" applyAlignment="1">
      <alignment horizontal="center" vertical="center"/>
    </xf>
    <xf numFmtId="168" fontId="22" fillId="0" borderId="13" xfId="1" applyNumberFormat="1" applyFont="1" applyBorder="1" applyAlignment="1">
      <alignment horizontal="center" vertical="center"/>
    </xf>
    <xf numFmtId="168" fontId="6" fillId="0" borderId="2" xfId="1" applyNumberFormat="1" applyFont="1" applyBorder="1" applyAlignment="1">
      <alignment horizontal="center" vertical="center"/>
    </xf>
    <xf numFmtId="168" fontId="6" fillId="0" borderId="17" xfId="1" applyNumberFormat="1" applyFont="1" applyBorder="1" applyAlignment="1">
      <alignment horizontal="center" vertical="center"/>
    </xf>
    <xf numFmtId="168" fontId="5" fillId="0" borderId="0" xfId="1" applyNumberFormat="1" applyFont="1" applyBorder="1" applyAlignment="1">
      <alignment horizontal="center" vertical="center"/>
    </xf>
    <xf numFmtId="168" fontId="6" fillId="0" borderId="8" xfId="1" applyNumberFormat="1" applyFont="1" applyBorder="1" applyAlignment="1">
      <alignment horizontal="center" vertical="center"/>
    </xf>
    <xf numFmtId="168" fontId="6" fillId="0" borderId="19" xfId="1" applyNumberFormat="1" applyFont="1" applyBorder="1" applyAlignment="1">
      <alignment horizontal="center" vertical="center"/>
    </xf>
    <xf numFmtId="168" fontId="22" fillId="2" borderId="0" xfId="1" applyNumberFormat="1" applyFont="1" applyFill="1" applyBorder="1" applyAlignment="1">
      <alignment horizontal="center" vertical="center"/>
    </xf>
    <xf numFmtId="168" fontId="22" fillId="2" borderId="13" xfId="1" applyNumberFormat="1" applyFont="1" applyFill="1" applyBorder="1" applyAlignment="1">
      <alignment horizontal="center" vertical="center"/>
    </xf>
    <xf numFmtId="168" fontId="6" fillId="2" borderId="2" xfId="1" applyNumberFormat="1" applyFont="1" applyFill="1" applyBorder="1" applyAlignment="1">
      <alignment horizontal="center" vertical="center"/>
    </xf>
    <xf numFmtId="168" fontId="6" fillId="2" borderId="17" xfId="1" applyNumberFormat="1" applyFont="1" applyFill="1" applyBorder="1" applyAlignment="1">
      <alignment horizontal="center" vertical="center"/>
    </xf>
    <xf numFmtId="168" fontId="6" fillId="2" borderId="0" xfId="1" applyNumberFormat="1" applyFont="1" applyFill="1" applyBorder="1" applyAlignment="1">
      <alignment horizontal="center" vertical="center"/>
    </xf>
    <xf numFmtId="168" fontId="6" fillId="2" borderId="13" xfId="1" applyNumberFormat="1" applyFont="1" applyFill="1" applyBorder="1" applyAlignment="1">
      <alignment horizontal="center" vertical="center"/>
    </xf>
    <xf numFmtId="168" fontId="5" fillId="2" borderId="13" xfId="1" applyNumberFormat="1" applyFont="1" applyFill="1" applyBorder="1" applyAlignment="1">
      <alignment horizontal="center" vertical="center"/>
    </xf>
    <xf numFmtId="168" fontId="5" fillId="2" borderId="0" xfId="1" applyNumberFormat="1" applyFont="1" applyFill="1" applyBorder="1" applyAlignment="1">
      <alignment horizontal="center" vertical="center"/>
    </xf>
    <xf numFmtId="168" fontId="6" fillId="2" borderId="8" xfId="1" applyNumberFormat="1" applyFont="1" applyFill="1" applyBorder="1" applyAlignment="1">
      <alignment horizontal="center" vertical="center"/>
    </xf>
    <xf numFmtId="168" fontId="6" fillId="2" borderId="19" xfId="1" applyNumberFormat="1" applyFont="1" applyFill="1" applyBorder="1" applyAlignment="1">
      <alignment horizontal="center" vertical="center"/>
    </xf>
    <xf numFmtId="168" fontId="6" fillId="2" borderId="1" xfId="1" applyNumberFormat="1" applyFont="1" applyFill="1" applyBorder="1" applyAlignment="1">
      <alignment horizontal="center" vertical="center"/>
    </xf>
    <xf numFmtId="168" fontId="6" fillId="2" borderId="15" xfId="1" applyNumberFormat="1" applyFont="1" applyFill="1" applyBorder="1" applyAlignment="1">
      <alignment horizontal="center" vertical="center"/>
    </xf>
    <xf numFmtId="170" fontId="6" fillId="0" borderId="8" xfId="1" applyNumberFormat="1" applyFont="1" applyBorder="1" applyAlignment="1">
      <alignment horizontal="center" vertical="center"/>
    </xf>
    <xf numFmtId="170" fontId="6" fillId="0" borderId="19" xfId="1" applyNumberFormat="1" applyFont="1" applyBorder="1" applyAlignment="1">
      <alignment horizontal="center" vertical="center"/>
    </xf>
    <xf numFmtId="171" fontId="6" fillId="0" borderId="8" xfId="1" applyNumberFormat="1" applyFont="1" applyBorder="1" applyAlignment="1">
      <alignment horizontal="center" vertical="center"/>
    </xf>
    <xf numFmtId="171" fontId="6" fillId="0" borderId="19" xfId="1" applyNumberFormat="1" applyFont="1" applyBorder="1" applyAlignment="1">
      <alignment horizontal="center" vertical="center"/>
    </xf>
    <xf numFmtId="0" fontId="6" fillId="0" borderId="7" xfId="0" applyFont="1" applyBorder="1" applyAlignment="1">
      <alignment horizontal="center" vertical="center" wrapText="1"/>
    </xf>
    <xf numFmtId="168" fontId="22" fillId="0" borderId="6" xfId="1" applyNumberFormat="1" applyFont="1" applyBorder="1" applyAlignment="1">
      <alignment horizontal="center" vertical="center"/>
    </xf>
    <xf numFmtId="168" fontId="5" fillId="0" borderId="13" xfId="1" applyNumberFormat="1" applyFont="1" applyBorder="1" applyAlignment="1">
      <alignment horizontal="center" vertical="center"/>
    </xf>
    <xf numFmtId="168" fontId="9" fillId="0" borderId="6" xfId="1" applyNumberFormat="1" applyFont="1" applyBorder="1" applyAlignment="1">
      <alignment horizontal="center" vertical="center"/>
    </xf>
    <xf numFmtId="168" fontId="5" fillId="0" borderId="6" xfId="1" applyNumberFormat="1" applyFont="1" applyBorder="1" applyAlignment="1">
      <alignment horizontal="center" vertical="center"/>
    </xf>
    <xf numFmtId="168" fontId="23" fillId="0" borderId="13" xfId="1" applyNumberFormat="1" applyFont="1" applyBorder="1" applyAlignment="1">
      <alignment horizontal="center" vertical="center"/>
    </xf>
    <xf numFmtId="168" fontId="5" fillId="0" borderId="15" xfId="1" applyNumberFormat="1" applyFont="1" applyBorder="1" applyAlignment="1">
      <alignment horizontal="center" vertical="center"/>
    </xf>
    <xf numFmtId="168" fontId="23" fillId="0" borderId="15" xfId="1" applyNumberFormat="1" applyFont="1" applyBorder="1" applyAlignment="1">
      <alignment horizontal="center" vertical="center"/>
    </xf>
    <xf numFmtId="168" fontId="5" fillId="0" borderId="7" xfId="1" applyNumberFormat="1" applyFont="1" applyBorder="1" applyAlignment="1">
      <alignment horizontal="center" vertical="center"/>
    </xf>
    <xf numFmtId="168" fontId="22" fillId="0" borderId="7" xfId="1" applyNumberFormat="1" applyFont="1" applyBorder="1" applyAlignment="1">
      <alignment horizontal="center" vertical="center"/>
    </xf>
    <xf numFmtId="168" fontId="22" fillId="0" borderId="7" xfId="1" applyNumberFormat="1" applyFont="1" applyBorder="1" applyAlignment="1">
      <alignment horizontal="right" vertical="center"/>
    </xf>
    <xf numFmtId="168" fontId="8" fillId="0" borderId="0" xfId="1" applyNumberFormat="1" applyFont="1"/>
    <xf numFmtId="168" fontId="21" fillId="0" borderId="0" xfId="1" applyNumberFormat="1" applyFont="1"/>
    <xf numFmtId="43" fontId="22" fillId="0" borderId="4" xfId="1" applyFont="1" applyBorder="1" applyAlignment="1">
      <alignment horizontal="center" vertical="center"/>
    </xf>
    <xf numFmtId="0" fontId="39" fillId="2" borderId="4" xfId="0" applyFont="1" applyFill="1" applyBorder="1" applyAlignment="1">
      <alignment horizontal="center" vertical="center" wrapText="1"/>
    </xf>
    <xf numFmtId="0" fontId="0" fillId="0" borderId="17" xfId="0" applyBorder="1" applyAlignment="1">
      <alignment horizontal="left" vertical="center"/>
    </xf>
    <xf numFmtId="10" fontId="0" fillId="0" borderId="17" xfId="3" applyNumberFormat="1" applyFont="1" applyBorder="1" applyAlignment="1">
      <alignment horizontal="right" vertical="center"/>
    </xf>
    <xf numFmtId="168" fontId="6" fillId="0" borderId="1" xfId="1" applyNumberFormat="1" applyFont="1" applyBorder="1" applyAlignment="1">
      <alignment horizontal="center"/>
    </xf>
    <xf numFmtId="168" fontId="6" fillId="0" borderId="0" xfId="1" applyNumberFormat="1" applyFont="1" applyBorder="1" applyAlignment="1">
      <alignment horizontal="center"/>
    </xf>
    <xf numFmtId="168" fontId="6" fillId="0" borderId="15" xfId="1" applyNumberFormat="1" applyFont="1" applyBorder="1" applyAlignment="1">
      <alignment horizontal="center"/>
    </xf>
    <xf numFmtId="168" fontId="6" fillId="0" borderId="13" xfId="1" applyNumberFormat="1" applyFont="1" applyBorder="1" applyAlignment="1">
      <alignment horizontal="center"/>
    </xf>
    <xf numFmtId="168" fontId="5" fillId="0" borderId="0" xfId="1" applyNumberFormat="1" applyFont="1" applyBorder="1" applyAlignment="1">
      <alignment horizontal="center"/>
    </xf>
    <xf numFmtId="168" fontId="5" fillId="0" borderId="13" xfId="1" applyNumberFormat="1" applyFont="1" applyBorder="1" applyAlignment="1">
      <alignment horizontal="center"/>
    </xf>
    <xf numFmtId="168" fontId="6" fillId="0" borderId="2" xfId="1" applyNumberFormat="1" applyFont="1" applyBorder="1" applyAlignment="1">
      <alignment horizontal="center"/>
    </xf>
    <xf numFmtId="168" fontId="6" fillId="0" borderId="17" xfId="1" applyNumberFormat="1" applyFont="1" applyBorder="1" applyAlignment="1">
      <alignment horizontal="center"/>
    </xf>
    <xf numFmtId="168" fontId="5" fillId="0" borderId="1" xfId="1" applyNumberFormat="1" applyFont="1" applyBorder="1" applyAlignment="1">
      <alignment horizontal="center"/>
    </xf>
    <xf numFmtId="168" fontId="5" fillId="0" borderId="15" xfId="1" applyNumberFormat="1" applyFont="1" applyBorder="1" applyAlignment="1">
      <alignment horizontal="center"/>
    </xf>
    <xf numFmtId="168" fontId="6" fillId="0" borderId="3" xfId="1" applyNumberFormat="1" applyFont="1" applyBorder="1" applyAlignment="1">
      <alignment horizontal="center"/>
    </xf>
    <xf numFmtId="168" fontId="6" fillId="0" borderId="20" xfId="1" applyNumberFormat="1" applyFont="1" applyBorder="1" applyAlignment="1">
      <alignment horizontal="center"/>
    </xf>
    <xf numFmtId="0" fontId="0" fillId="0" borderId="2" xfId="0" applyBorder="1"/>
    <xf numFmtId="43" fontId="5" fillId="0" borderId="6" xfId="1" applyFont="1" applyBorder="1" applyAlignment="1">
      <alignment horizontal="right" vertical="center"/>
    </xf>
    <xf numFmtId="4" fontId="23" fillId="0" borderId="21" xfId="0" applyNumberFormat="1" applyFont="1" applyBorder="1" applyAlignment="1">
      <alignment horizontal="right"/>
    </xf>
    <xf numFmtId="43" fontId="5" fillId="0" borderId="15" xfId="1" applyFont="1" applyBorder="1" applyAlignment="1">
      <alignment horizontal="center"/>
    </xf>
    <xf numFmtId="172" fontId="6" fillId="0" borderId="17" xfId="1" applyNumberFormat="1" applyFont="1" applyBorder="1" applyAlignment="1">
      <alignment horizontal="center" vertical="center"/>
    </xf>
    <xf numFmtId="168" fontId="22" fillId="0" borderId="15" xfId="1" applyNumberFormat="1" applyFont="1" applyBorder="1" applyAlignment="1">
      <alignment horizontal="center" vertical="center"/>
    </xf>
    <xf numFmtId="4" fontId="17" fillId="0" borderId="0" xfId="0" applyNumberFormat="1" applyFont="1"/>
    <xf numFmtId="0" fontId="6" fillId="0" borderId="0" xfId="0" applyFont="1" applyAlignment="1"/>
    <xf numFmtId="4" fontId="6" fillId="0" borderId="0" xfId="0" applyNumberFormat="1" applyFont="1" applyAlignment="1"/>
    <xf numFmtId="0" fontId="33" fillId="0" borderId="0" xfId="0" applyFont="1" applyAlignment="1">
      <alignment horizontal="left" vertical="center"/>
    </xf>
    <xf numFmtId="0" fontId="44" fillId="0" borderId="0" xfId="0" applyFont="1" applyFill="1"/>
    <xf numFmtId="4" fontId="45" fillId="0" borderId="0" xfId="0" applyNumberFormat="1" applyFont="1"/>
    <xf numFmtId="4" fontId="44" fillId="0" borderId="0" xfId="0" applyNumberFormat="1" applyFont="1"/>
    <xf numFmtId="0" fontId="44" fillId="0" borderId="0" xfId="0" applyFont="1"/>
    <xf numFmtId="166" fontId="45" fillId="0" borderId="0" xfId="0" applyNumberFormat="1" applyFont="1"/>
    <xf numFmtId="168" fontId="44" fillId="0" borderId="0" xfId="0" applyNumberFormat="1" applyFont="1"/>
    <xf numFmtId="4" fontId="46" fillId="2" borderId="0" xfId="0" applyNumberFormat="1" applyFont="1" applyFill="1" applyBorder="1" applyAlignment="1">
      <alignment horizontal="center" vertical="center"/>
    </xf>
    <xf numFmtId="43" fontId="44" fillId="0" borderId="0" xfId="1" applyFont="1"/>
    <xf numFmtId="43" fontId="5" fillId="0" borderId="0" xfId="1" applyFont="1" applyBorder="1" applyAlignment="1">
      <alignment vertical="center"/>
    </xf>
    <xf numFmtId="43" fontId="5" fillId="0" borderId="0" xfId="1" applyFont="1" applyBorder="1" applyAlignment="1">
      <alignment horizontal="right"/>
    </xf>
    <xf numFmtId="43" fontId="5" fillId="0" borderId="1" xfId="1" applyFont="1" applyBorder="1" applyAlignment="1">
      <alignment horizontal="right"/>
    </xf>
    <xf numFmtId="43" fontId="6" fillId="0" borderId="5" xfId="1" applyFont="1" applyBorder="1" applyAlignment="1">
      <alignment horizontal="right" vertical="center"/>
    </xf>
    <xf numFmtId="43" fontId="22" fillId="0" borderId="6" xfId="1" applyFont="1" applyBorder="1"/>
    <xf numFmtId="43" fontId="9" fillId="0" borderId="6" xfId="1" applyFont="1" applyBorder="1" applyAlignment="1">
      <alignment vertical="center"/>
    </xf>
    <xf numFmtId="43" fontId="9" fillId="0" borderId="6" xfId="1" applyFont="1" applyBorder="1" applyAlignment="1">
      <alignment horizontal="center"/>
    </xf>
    <xf numFmtId="43" fontId="5" fillId="0" borderId="6" xfId="1" applyFont="1" applyBorder="1" applyAlignment="1">
      <alignment horizontal="center" vertical="center"/>
    </xf>
    <xf numFmtId="43" fontId="5" fillId="0" borderId="6" xfId="1" applyFont="1" applyBorder="1"/>
    <xf numFmtId="43" fontId="5" fillId="0" borderId="7" xfId="1" applyFont="1" applyBorder="1"/>
    <xf numFmtId="43" fontId="22" fillId="0" borderId="0" xfId="1" applyFont="1" applyBorder="1" applyAlignment="1">
      <alignment horizontal="center"/>
    </xf>
    <xf numFmtId="43" fontId="22" fillId="0" borderId="13" xfId="1" applyFont="1" applyBorder="1" applyAlignment="1">
      <alignment horizontal="center"/>
    </xf>
    <xf numFmtId="43" fontId="22" fillId="0" borderId="0" xfId="1" applyFont="1" applyFill="1"/>
    <xf numFmtId="43" fontId="22" fillId="0" borderId="1" xfId="1" applyFont="1" applyFill="1" applyBorder="1"/>
    <xf numFmtId="43" fontId="5" fillId="0" borderId="0" xfId="1" applyFont="1" applyFill="1"/>
    <xf numFmtId="166" fontId="6" fillId="0" borderId="0" xfId="0" applyNumberFormat="1" applyFont="1" applyFill="1" applyBorder="1"/>
    <xf numFmtId="43" fontId="22" fillId="2" borderId="0" xfId="1" applyFont="1" applyFill="1"/>
    <xf numFmtId="43" fontId="6" fillId="2" borderId="0" xfId="1" applyFont="1" applyFill="1" applyBorder="1"/>
    <xf numFmtId="43" fontId="22" fillId="2" borderId="0" xfId="1" applyFont="1" applyFill="1" applyBorder="1"/>
    <xf numFmtId="43" fontId="6" fillId="0" borderId="0" xfId="1" applyFont="1" applyFill="1" applyBorder="1"/>
    <xf numFmtId="168" fontId="23" fillId="0" borderId="4" xfId="1" applyNumberFormat="1" applyFont="1" applyBorder="1" applyAlignment="1">
      <alignment horizontal="center"/>
    </xf>
    <xf numFmtId="0" fontId="47" fillId="0" borderId="4" xfId="0" applyFont="1" applyBorder="1" applyAlignment="1">
      <alignment horizontal="center" vertical="center"/>
    </xf>
    <xf numFmtId="0" fontId="47" fillId="0" borderId="4" xfId="0" applyFont="1" applyBorder="1" applyAlignment="1">
      <alignment horizontal="center" vertical="center" wrapText="1"/>
    </xf>
    <xf numFmtId="0" fontId="22" fillId="0" borderId="0" xfId="0" applyFont="1" applyAlignment="1">
      <alignment horizontal="left"/>
    </xf>
    <xf numFmtId="43" fontId="36" fillId="0" borderId="4" xfId="1" applyFont="1" applyBorder="1" applyAlignment="1">
      <alignment horizontal="center" vertical="center"/>
    </xf>
    <xf numFmtId="3" fontId="36" fillId="0" borderId="4" xfId="0" applyNumberFormat="1" applyFont="1" applyBorder="1" applyAlignment="1">
      <alignment horizontal="right" vertical="center"/>
    </xf>
    <xf numFmtId="0" fontId="22" fillId="0" borderId="0" xfId="0" applyFont="1" applyAlignment="1"/>
    <xf numFmtId="0" fontId="36" fillId="0" borderId="4" xfId="0" applyFont="1" applyBorder="1" applyAlignment="1">
      <alignment vertical="center"/>
    </xf>
    <xf numFmtId="168" fontId="36" fillId="0" borderId="4" xfId="1" applyNumberFormat="1" applyFont="1" applyBorder="1" applyAlignment="1">
      <alignment horizontal="center" vertical="center"/>
    </xf>
    <xf numFmtId="0" fontId="47" fillId="0" borderId="4" xfId="0" applyFont="1" applyBorder="1" applyAlignment="1">
      <alignment vertical="center"/>
    </xf>
    <xf numFmtId="43" fontId="47" fillId="0" borderId="4" xfId="1" applyFont="1" applyBorder="1" applyAlignment="1">
      <alignment horizontal="center" vertical="center"/>
    </xf>
    <xf numFmtId="168" fontId="47" fillId="0" borderId="4" xfId="1" applyNumberFormat="1" applyFont="1" applyBorder="1" applyAlignment="1">
      <alignment horizontal="center" vertical="center"/>
    </xf>
    <xf numFmtId="0" fontId="47" fillId="0" borderId="0" xfId="0" applyFont="1" applyBorder="1" applyAlignment="1">
      <alignment horizontal="center" vertical="center"/>
    </xf>
    <xf numFmtId="0" fontId="47" fillId="0" borderId="0" xfId="0" applyFont="1" applyBorder="1" applyAlignment="1">
      <alignment vertical="center"/>
    </xf>
    <xf numFmtId="4" fontId="47" fillId="0" borderId="0" xfId="0" applyNumberFormat="1" applyFont="1" applyBorder="1" applyAlignment="1">
      <alignment horizontal="center" vertical="center"/>
    </xf>
    <xf numFmtId="3" fontId="47" fillId="0" borderId="0" xfId="0" applyNumberFormat="1" applyFont="1" applyBorder="1" applyAlignment="1">
      <alignment horizontal="center" vertical="center"/>
    </xf>
    <xf numFmtId="0" fontId="47" fillId="0" borderId="12" xfId="0" applyFont="1" applyBorder="1" applyAlignment="1">
      <alignment horizontal="center" vertical="center"/>
    </xf>
    <xf numFmtId="0" fontId="36" fillId="0" borderId="0" xfId="0" applyFont="1" applyBorder="1" applyAlignment="1">
      <alignment horizontal="center" vertical="center"/>
    </xf>
    <xf numFmtId="0" fontId="22" fillId="0" borderId="0" xfId="0" applyFont="1" applyBorder="1" applyAlignment="1">
      <alignment horizontal="center" vertical="center"/>
    </xf>
    <xf numFmtId="0" fontId="36" fillId="0" borderId="13" xfId="0" applyFont="1" applyBorder="1" applyAlignment="1">
      <alignment horizontal="center" vertical="center"/>
    </xf>
    <xf numFmtId="0" fontId="36" fillId="0" borderId="12" xfId="0" applyFont="1" applyBorder="1" applyAlignment="1">
      <alignment vertical="center"/>
    </xf>
    <xf numFmtId="171" fontId="36" fillId="0" borderId="0" xfId="1" applyNumberFormat="1" applyFont="1" applyBorder="1" applyAlignment="1">
      <alignment horizontal="center"/>
    </xf>
    <xf numFmtId="4" fontId="36" fillId="0" borderId="0" xfId="0" applyNumberFormat="1" applyFont="1" applyBorder="1" applyAlignment="1">
      <alignment horizontal="center"/>
    </xf>
    <xf numFmtId="0" fontId="36" fillId="0" borderId="13" xfId="0" applyFont="1" applyBorder="1" applyAlignment="1">
      <alignment horizontal="center"/>
    </xf>
    <xf numFmtId="43" fontId="36" fillId="0" borderId="0" xfId="1" applyFont="1" applyBorder="1" applyAlignment="1">
      <alignment horizontal="center"/>
    </xf>
    <xf numFmtId="0" fontId="22" fillId="0" borderId="0" xfId="0" applyFont="1" applyBorder="1" applyAlignment="1">
      <alignment horizontal="center"/>
    </xf>
    <xf numFmtId="43" fontId="50" fillId="0" borderId="0" xfId="1" applyFont="1" applyBorder="1" applyAlignment="1">
      <alignment horizontal="center"/>
    </xf>
    <xf numFmtId="0" fontId="36" fillId="0" borderId="14" xfId="0" applyFont="1" applyBorder="1" applyAlignment="1">
      <alignment vertical="center"/>
    </xf>
    <xf numFmtId="43" fontId="36" fillId="0" borderId="1" xfId="1" applyFont="1" applyBorder="1" applyAlignment="1">
      <alignment horizontal="center"/>
    </xf>
    <xf numFmtId="0" fontId="36" fillId="0" borderId="15" xfId="0" applyFont="1" applyBorder="1" applyAlignment="1">
      <alignment horizontal="center"/>
    </xf>
    <xf numFmtId="4" fontId="36" fillId="0" borderId="4" xfId="0" applyNumberFormat="1" applyFont="1" applyBorder="1" applyAlignment="1">
      <alignment horizontal="right" vertical="center"/>
    </xf>
    <xf numFmtId="4" fontId="47" fillId="0" borderId="4" xfId="0" applyNumberFormat="1" applyFont="1" applyBorder="1" applyAlignment="1">
      <alignment horizontal="right" vertical="center"/>
    </xf>
    <xf numFmtId="0" fontId="47" fillId="0" borderId="4" xfId="0" applyFont="1" applyBorder="1" applyAlignment="1">
      <alignment horizontal="left" vertical="center"/>
    </xf>
    <xf numFmtId="4" fontId="22" fillId="0" borderId="0" xfId="0" applyNumberFormat="1" applyFont="1"/>
    <xf numFmtId="0" fontId="32" fillId="0" borderId="0" xfId="2" applyFont="1" applyBorder="1" applyAlignment="1">
      <alignment vertical="center"/>
    </xf>
    <xf numFmtId="4" fontId="36" fillId="0" borderId="4" xfId="0" applyNumberFormat="1" applyFont="1" applyBorder="1" applyAlignment="1">
      <alignment horizontal="center" vertical="center" wrapText="1"/>
    </xf>
    <xf numFmtId="4" fontId="36" fillId="0" borderId="5" xfId="0" applyNumberFormat="1" applyFont="1" applyBorder="1" applyAlignment="1">
      <alignment horizontal="center" vertical="center"/>
    </xf>
    <xf numFmtId="4" fontId="36" fillId="0" borderId="7" xfId="0" applyNumberFormat="1" applyFont="1" applyBorder="1" applyAlignment="1">
      <alignment horizontal="center" vertical="center"/>
    </xf>
    <xf numFmtId="4" fontId="47" fillId="0" borderId="4" xfId="0" applyNumberFormat="1" applyFont="1" applyBorder="1" applyAlignment="1">
      <alignment horizontal="center" vertical="center"/>
    </xf>
    <xf numFmtId="0" fontId="47" fillId="0" borderId="0" xfId="0" applyFont="1" applyAlignment="1">
      <alignment vertical="center"/>
    </xf>
    <xf numFmtId="14" fontId="47" fillId="0" borderId="4" xfId="0" applyNumberFormat="1" applyFont="1" applyBorder="1" applyAlignment="1">
      <alignment horizontal="center" vertical="center" wrapText="1"/>
    </xf>
    <xf numFmtId="43" fontId="5" fillId="0" borderId="6" xfId="1" applyFont="1" applyBorder="1" applyAlignment="1">
      <alignment vertical="center"/>
    </xf>
    <xf numFmtId="43" fontId="5" fillId="0" borderId="6" xfId="1" applyFont="1" applyBorder="1" applyAlignment="1">
      <alignment horizontal="right" wrapText="1"/>
    </xf>
    <xf numFmtId="43" fontId="23" fillId="0" borderId="5" xfId="1" applyFont="1" applyBorder="1" applyAlignment="1">
      <alignment horizontal="right"/>
    </xf>
    <xf numFmtId="43" fontId="0" fillId="0" borderId="17" xfId="1" applyFont="1" applyBorder="1" applyAlignment="1">
      <alignment horizontal="right" vertical="center"/>
    </xf>
    <xf numFmtId="173" fontId="0" fillId="0" borderId="17" xfId="3" applyNumberFormat="1" applyFont="1" applyBorder="1" applyAlignment="1">
      <alignment horizontal="right" vertical="center"/>
    </xf>
    <xf numFmtId="43" fontId="52" fillId="0" borderId="17" xfId="1" applyFont="1" applyBorder="1" applyAlignment="1">
      <alignment horizontal="right"/>
    </xf>
    <xf numFmtId="43" fontId="40" fillId="0" borderId="0" xfId="1" applyFont="1"/>
    <xf numFmtId="0" fontId="0" fillId="0" borderId="0" xfId="0" applyFont="1" applyFill="1"/>
    <xf numFmtId="0" fontId="51" fillId="0" borderId="0" xfId="0" applyFont="1" applyFill="1"/>
    <xf numFmtId="14" fontId="51" fillId="0" borderId="0" xfId="0" applyNumberFormat="1" applyFont="1" applyFill="1" applyAlignment="1">
      <alignment horizontal="center"/>
    </xf>
    <xf numFmtId="43" fontId="51" fillId="0" borderId="0" xfId="1" applyFont="1" applyFill="1" applyAlignment="1">
      <alignment horizontal="center"/>
    </xf>
    <xf numFmtId="1" fontId="51" fillId="0" borderId="0" xfId="0" applyNumberFormat="1" applyFont="1" applyFill="1" applyAlignment="1">
      <alignment horizontal="center"/>
    </xf>
    <xf numFmtId="17" fontId="51" fillId="0" borderId="0" xfId="0" applyNumberFormat="1" applyFont="1" applyFill="1" applyAlignment="1">
      <alignment horizontal="center"/>
    </xf>
    <xf numFmtId="43" fontId="1" fillId="0" borderId="0" xfId="1" applyFont="1"/>
    <xf numFmtId="0" fontId="30" fillId="3" borderId="0" xfId="0" applyFont="1" applyFill="1" applyAlignment="1">
      <alignment horizontal="center" vertical="center"/>
    </xf>
    <xf numFmtId="0" fontId="28" fillId="3" borderId="0" xfId="0" applyFont="1" applyFill="1" applyAlignment="1">
      <alignment horizontal="center" vertical="center"/>
    </xf>
    <xf numFmtId="14" fontId="28" fillId="3" borderId="0" xfId="0" applyNumberFormat="1" applyFont="1" applyFill="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Alignment="1">
      <alignment horizontal="center"/>
    </xf>
    <xf numFmtId="1" fontId="6" fillId="0" borderId="9"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1" fontId="6" fillId="0" borderId="9" xfId="0" applyNumberFormat="1" applyFont="1" applyBorder="1" applyAlignment="1">
      <alignment horizontal="center" vertical="center"/>
    </xf>
    <xf numFmtId="1" fontId="6" fillId="0" borderId="1" xfId="0" applyNumberFormat="1" applyFont="1" applyBorder="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0" fontId="15" fillId="0" borderId="0" xfId="0" applyFont="1" applyAlignment="1">
      <alignment horizontal="center" vertical="center"/>
    </xf>
    <xf numFmtId="0" fontId="7" fillId="0" borderId="0" xfId="0" applyFont="1" applyAlignment="1">
      <alignment horizontal="center"/>
    </xf>
    <xf numFmtId="0" fontId="26" fillId="0" borderId="0" xfId="0" applyFont="1" applyAlignment="1">
      <alignment horizontal="center"/>
    </xf>
    <xf numFmtId="0" fontId="13" fillId="0" borderId="0" xfId="0" applyFont="1" applyAlignment="1">
      <alignment horizontal="center"/>
    </xf>
    <xf numFmtId="1" fontId="6" fillId="0" borderId="11" xfId="0" applyNumberFormat="1" applyFont="1" applyBorder="1" applyAlignment="1">
      <alignment horizontal="center" vertical="center"/>
    </xf>
    <xf numFmtId="1" fontId="6" fillId="0" borderId="15" xfId="0" applyNumberFormat="1" applyFont="1" applyBorder="1" applyAlignment="1">
      <alignment horizontal="center" vertical="center"/>
    </xf>
    <xf numFmtId="0" fontId="14" fillId="0" borderId="0" xfId="0" applyFont="1" applyAlignment="1">
      <alignment horizontal="center"/>
    </xf>
    <xf numFmtId="0" fontId="25" fillId="0" borderId="0" xfId="0" applyFont="1" applyAlignment="1">
      <alignment horizontal="center"/>
    </xf>
    <xf numFmtId="0" fontId="6" fillId="0" borderId="1" xfId="0" applyFont="1" applyBorder="1" applyAlignment="1">
      <alignment horizontal="center" vertical="center" wrapText="1"/>
    </xf>
    <xf numFmtId="1" fontId="6" fillId="0" borderId="11"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24" fillId="0" borderId="0" xfId="0" applyFont="1" applyAlignment="1">
      <alignment horizontal="center"/>
    </xf>
    <xf numFmtId="0" fontId="12"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8" fillId="0" borderId="0" xfId="0" applyFont="1" applyAlignment="1">
      <alignment horizontal="center" vertical="center"/>
    </xf>
    <xf numFmtId="0" fontId="4" fillId="0" borderId="1" xfId="0" applyFont="1" applyBorder="1" applyAlignment="1">
      <alignment horizontal="center" vertical="center"/>
    </xf>
    <xf numFmtId="14" fontId="12" fillId="0" borderId="0" xfId="0" applyNumberFormat="1" applyFont="1" applyAlignment="1">
      <alignment horizontal="center"/>
    </xf>
    <xf numFmtId="0" fontId="2" fillId="0" borderId="0" xfId="0" applyFont="1" applyAlignment="1">
      <alignment horizontal="center"/>
    </xf>
    <xf numFmtId="0" fontId="23" fillId="0" borderId="0" xfId="0" applyFont="1" applyAlignment="1">
      <alignment horizontal="center" vertical="center"/>
    </xf>
    <xf numFmtId="0" fontId="22" fillId="0" borderId="0" xfId="0" applyFont="1" applyAlignment="1">
      <alignment horizontal="left" vertical="center" wrapText="1"/>
    </xf>
    <xf numFmtId="0" fontId="34" fillId="0" borderId="0" xfId="0" applyFont="1" applyAlignment="1">
      <alignment horizontal="left" vertical="top" wrapText="1"/>
    </xf>
    <xf numFmtId="0" fontId="33" fillId="0" borderId="0" xfId="0" applyFont="1" applyAlignment="1">
      <alignment horizontal="left" vertical="center" wrapText="1"/>
    </xf>
    <xf numFmtId="0" fontId="33" fillId="0" borderId="0" xfId="0" applyFont="1" applyAlignment="1">
      <alignment horizontal="left" vertical="top"/>
    </xf>
    <xf numFmtId="0" fontId="22" fillId="0" borderId="0" xfId="0" applyFont="1" applyAlignment="1">
      <alignment horizontal="left" vertical="top" wrapText="1"/>
    </xf>
    <xf numFmtId="0" fontId="34" fillId="0" borderId="0" xfId="0" applyFont="1" applyAlignment="1">
      <alignment horizontal="left" vertical="center" wrapText="1"/>
    </xf>
    <xf numFmtId="0" fontId="33" fillId="0" borderId="0" xfId="0" applyFont="1" applyAlignment="1">
      <alignment horizontal="left" vertical="center"/>
    </xf>
    <xf numFmtId="0" fontId="47" fillId="0" borderId="16" xfId="0" applyFont="1" applyBorder="1" applyAlignment="1">
      <alignment horizontal="center" vertical="center"/>
    </xf>
    <xf numFmtId="0" fontId="47" fillId="0" borderId="2" xfId="0" applyFont="1" applyBorder="1" applyAlignment="1">
      <alignment horizontal="center" vertical="center"/>
    </xf>
    <xf numFmtId="0" fontId="47" fillId="0" borderId="17" xfId="0" applyFont="1" applyBorder="1" applyAlignment="1">
      <alignment horizontal="center" vertical="center"/>
    </xf>
    <xf numFmtId="0" fontId="36" fillId="0" borderId="4" xfId="0" applyFont="1" applyBorder="1" applyAlignment="1">
      <alignment horizontal="left" vertical="center" wrapText="1"/>
    </xf>
    <xf numFmtId="0" fontId="33" fillId="0" borderId="0" xfId="0" applyFont="1" applyAlignment="1">
      <alignment horizontal="center" vertical="center"/>
    </xf>
    <xf numFmtId="0" fontId="33" fillId="0" borderId="0" xfId="0" applyFont="1" applyAlignment="1">
      <alignment horizontal="left" vertical="top" wrapText="1"/>
    </xf>
    <xf numFmtId="0" fontId="47" fillId="0" borderId="10" xfId="0" applyFont="1" applyBorder="1" applyAlignment="1">
      <alignment horizontal="center" vertical="center"/>
    </xf>
    <xf numFmtId="0" fontId="47" fillId="0" borderId="11" xfId="0" applyFont="1" applyBorder="1" applyAlignment="1">
      <alignment horizontal="center" vertical="center"/>
    </xf>
    <xf numFmtId="0" fontId="47" fillId="0" borderId="14" xfId="0" applyFont="1" applyBorder="1" applyAlignment="1">
      <alignment horizontal="center" vertical="center"/>
    </xf>
    <xf numFmtId="0" fontId="47" fillId="0" borderId="15" xfId="0" applyFont="1" applyBorder="1" applyAlignment="1">
      <alignment horizontal="center" vertical="center"/>
    </xf>
    <xf numFmtId="0" fontId="36" fillId="0" borderId="0" xfId="0" applyFont="1" applyAlignment="1">
      <alignment horizontal="left" vertical="top" wrapText="1"/>
    </xf>
    <xf numFmtId="0" fontId="37" fillId="0" borderId="16" xfId="0" applyFont="1" applyBorder="1" applyAlignment="1">
      <alignment horizontal="center"/>
    </xf>
    <xf numFmtId="0" fontId="37" fillId="0" borderId="2" xfId="0" applyFont="1" applyBorder="1" applyAlignment="1">
      <alignment horizontal="center"/>
    </xf>
    <xf numFmtId="0" fontId="52" fillId="0" borderId="2" xfId="0" applyFont="1" applyBorder="1" applyAlignment="1">
      <alignment horizontal="right"/>
    </xf>
    <xf numFmtId="0" fontId="52" fillId="0" borderId="17" xfId="0" applyFont="1" applyBorder="1" applyAlignment="1">
      <alignment horizontal="right"/>
    </xf>
    <xf numFmtId="0" fontId="52" fillId="0" borderId="16" xfId="0" applyFont="1" applyBorder="1" applyAlignment="1">
      <alignment horizontal="right"/>
    </xf>
  </cellXfs>
  <cellStyles count="7">
    <cellStyle name="Hipervínculo" xfId="2" builtinId="8"/>
    <cellStyle name="Millares" xfId="1" builtinId="3"/>
    <cellStyle name="Millares [0] 3" xfId="6" xr:uid="{00000000-0005-0000-0000-000002000000}"/>
    <cellStyle name="Millares 2" xfId="5" xr:uid="{00000000-0005-0000-0000-000003000000}"/>
    <cellStyle name="Normal" xfId="0" builtinId="0"/>
    <cellStyle name="Normal 2" xfId="4" xr:uid="{00000000-0005-0000-0000-000005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156882</xdr:colOff>
      <xdr:row>4</xdr:row>
      <xdr:rowOff>99426</xdr:rowOff>
    </xdr:to>
    <xdr:pic>
      <xdr:nvPicPr>
        <xdr:cNvPr id="2" name="Imagen 2">
          <a:extLst>
            <a:ext uri="{FF2B5EF4-FFF2-40B4-BE49-F238E27FC236}">
              <a16:creationId xmlns:a16="http://schemas.microsoft.com/office/drawing/2014/main" id="{612A3B46-B2E4-408D-BE5A-0560B5959A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42882" cy="1163985"/>
        </a:xfrm>
        <a:prstGeom prst="rect">
          <a:avLst/>
        </a:prstGeom>
        <a:noFill/>
        <a:ln w="9525">
          <a:solidFill>
            <a:srgbClr val="17375E"/>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7"/>
  <sheetViews>
    <sheetView showGridLines="0" tabSelected="1" topLeftCell="A13" zoomScaleNormal="100" workbookViewId="0">
      <selection activeCell="T9" sqref="T9"/>
    </sheetView>
  </sheetViews>
  <sheetFormatPr baseColWidth="10" defaultRowHeight="15"/>
  <cols>
    <col min="4" max="4" width="15.5703125" customWidth="1"/>
    <col min="5" max="5" width="21.5703125" customWidth="1"/>
    <col min="9" max="9" width="25.85546875" customWidth="1"/>
    <col min="11" max="11" width="21.140625" customWidth="1"/>
    <col min="12" max="12" width="25" hidden="1" customWidth="1"/>
    <col min="13" max="13" width="11.42578125" hidden="1" customWidth="1"/>
    <col min="14" max="14" width="17.85546875" hidden="1" customWidth="1"/>
    <col min="15" max="15" width="11.42578125" hidden="1" customWidth="1"/>
    <col min="16" max="16" width="21.5703125" hidden="1" customWidth="1"/>
  </cols>
  <sheetData>
    <row r="1" spans="1:18">
      <c r="A1" s="132"/>
      <c r="B1" s="132"/>
      <c r="C1" s="132"/>
      <c r="D1" s="132"/>
      <c r="E1" s="132"/>
      <c r="F1" s="132"/>
      <c r="G1" s="132"/>
      <c r="H1" s="132"/>
      <c r="I1" s="132"/>
      <c r="J1" s="132"/>
      <c r="K1" s="132"/>
      <c r="L1" s="334"/>
      <c r="M1" s="334"/>
      <c r="N1" s="335" t="s">
        <v>61</v>
      </c>
      <c r="O1" s="336">
        <v>43831</v>
      </c>
      <c r="P1" s="334"/>
      <c r="Q1" s="258"/>
      <c r="R1" s="258"/>
    </row>
    <row r="2" spans="1:18" ht="23.25">
      <c r="A2" s="131"/>
      <c r="B2" s="131"/>
      <c r="C2" s="131"/>
      <c r="D2" s="132"/>
      <c r="E2" s="132"/>
      <c r="F2" s="132"/>
      <c r="G2" s="132"/>
      <c r="H2" s="132"/>
      <c r="I2" s="133"/>
      <c r="J2" s="134"/>
      <c r="K2" s="133"/>
      <c r="L2" s="334" t="s">
        <v>94</v>
      </c>
      <c r="M2" s="337">
        <v>6733.98</v>
      </c>
      <c r="N2" s="335" t="s">
        <v>62</v>
      </c>
      <c r="O2" s="336">
        <v>44012</v>
      </c>
      <c r="P2" s="338">
        <v>2020</v>
      </c>
      <c r="Q2" s="258"/>
      <c r="R2" s="258"/>
    </row>
    <row r="3" spans="1:18" ht="23.25">
      <c r="A3" s="131"/>
      <c r="B3" s="131"/>
      <c r="C3" s="131"/>
      <c r="D3" s="132"/>
      <c r="E3" s="132"/>
      <c r="F3" s="132"/>
      <c r="G3" s="132"/>
      <c r="H3" s="132"/>
      <c r="I3" s="133"/>
      <c r="J3" s="135"/>
      <c r="K3" s="133"/>
      <c r="L3" s="334" t="s">
        <v>60</v>
      </c>
      <c r="M3" s="337">
        <v>6761.37</v>
      </c>
      <c r="N3" s="335" t="s">
        <v>63</v>
      </c>
      <c r="O3" s="336">
        <v>44377</v>
      </c>
      <c r="P3" s="338">
        <v>2021</v>
      </c>
      <c r="Q3" s="258"/>
      <c r="R3" s="258"/>
    </row>
    <row r="4" spans="1:18" ht="23.25">
      <c r="A4" s="131"/>
      <c r="B4" s="131"/>
      <c r="C4" s="131"/>
      <c r="D4" s="132"/>
      <c r="E4" s="132"/>
      <c r="F4" s="132"/>
      <c r="G4" s="132"/>
      <c r="H4" s="132"/>
      <c r="I4" s="133"/>
      <c r="J4" s="135"/>
      <c r="K4" s="133"/>
      <c r="L4" s="334"/>
      <c r="M4" s="334"/>
      <c r="N4" s="335"/>
      <c r="O4" s="339">
        <f>+O3</f>
        <v>44377</v>
      </c>
      <c r="P4" s="334"/>
      <c r="Q4" s="258"/>
      <c r="R4" s="258"/>
    </row>
    <row r="5" spans="1:18" ht="23.25">
      <c r="A5" s="131"/>
      <c r="B5" s="131"/>
      <c r="C5" s="131"/>
      <c r="D5" s="132"/>
      <c r="E5" s="132"/>
      <c r="F5" s="132"/>
      <c r="G5" s="132"/>
      <c r="H5" s="132"/>
      <c r="I5" s="133"/>
      <c r="J5" s="136"/>
      <c r="K5" s="133"/>
      <c r="L5" s="334"/>
      <c r="M5" s="334"/>
      <c r="N5" s="334"/>
      <c r="O5" s="334"/>
      <c r="P5" s="334"/>
      <c r="Q5" s="258"/>
      <c r="R5" s="258"/>
    </row>
    <row r="6" spans="1:18" ht="23.25">
      <c r="A6" s="131"/>
      <c r="B6" s="131"/>
      <c r="C6" s="131"/>
      <c r="D6" s="132"/>
      <c r="E6" s="132"/>
      <c r="F6" s="132"/>
      <c r="G6" s="132"/>
      <c r="H6" s="132"/>
      <c r="I6" s="132"/>
      <c r="J6" s="132"/>
      <c r="K6" s="132"/>
      <c r="L6" s="334"/>
      <c r="M6" s="334"/>
      <c r="N6" s="334"/>
      <c r="O6" s="334"/>
      <c r="P6" s="334"/>
      <c r="Q6" s="258"/>
      <c r="R6" s="258"/>
    </row>
    <row r="7" spans="1:18" ht="34.5">
      <c r="A7" s="132"/>
      <c r="B7" s="132"/>
      <c r="C7" s="341" t="s">
        <v>70</v>
      </c>
      <c r="D7" s="341"/>
      <c r="E7" s="341"/>
      <c r="F7" s="341"/>
      <c r="G7" s="341"/>
      <c r="H7" s="341"/>
      <c r="I7" s="341"/>
      <c r="J7" s="132"/>
      <c r="K7" s="132"/>
      <c r="L7" s="334"/>
      <c r="M7" s="334"/>
      <c r="N7" s="334"/>
      <c r="O7" s="334"/>
      <c r="P7" s="334"/>
      <c r="Q7" s="258"/>
      <c r="R7" s="258"/>
    </row>
    <row r="8" spans="1:18" ht="34.5">
      <c r="A8" s="132"/>
      <c r="B8" s="132"/>
      <c r="C8" s="341" t="s">
        <v>66</v>
      </c>
      <c r="D8" s="341"/>
      <c r="E8" s="341"/>
      <c r="F8" s="341"/>
      <c r="G8" s="341"/>
      <c r="H8" s="341"/>
      <c r="I8" s="341"/>
      <c r="J8" s="132"/>
      <c r="K8" s="132"/>
    </row>
    <row r="9" spans="1:18" ht="23.25">
      <c r="A9" s="132"/>
      <c r="B9" s="132"/>
      <c r="C9" s="342" t="s">
        <v>67</v>
      </c>
      <c r="D9" s="342"/>
      <c r="E9" s="342"/>
      <c r="F9" s="342"/>
      <c r="G9" s="342"/>
      <c r="H9" s="342"/>
      <c r="I9" s="342"/>
      <c r="J9" s="137"/>
      <c r="K9" s="132"/>
    </row>
    <row r="10" spans="1:18" ht="23.25">
      <c r="A10" s="132"/>
      <c r="B10" s="132"/>
      <c r="C10" s="343">
        <f>+O3</f>
        <v>44377</v>
      </c>
      <c r="D10" s="343"/>
      <c r="E10" s="343"/>
      <c r="F10" s="343"/>
      <c r="G10" s="343"/>
      <c r="H10" s="343"/>
      <c r="I10" s="343"/>
      <c r="J10" s="137"/>
      <c r="K10" s="132"/>
    </row>
    <row r="11" spans="1:18">
      <c r="A11" s="132"/>
      <c r="B11" s="132"/>
      <c r="C11" s="138"/>
      <c r="D11" s="138"/>
      <c r="E11" s="138"/>
      <c r="F11" s="138"/>
      <c r="G11" s="138"/>
      <c r="H11" s="138"/>
      <c r="I11" s="137"/>
      <c r="J11" s="137"/>
      <c r="K11" s="132"/>
    </row>
    <row r="12" spans="1:18">
      <c r="A12" s="35"/>
      <c r="B12" s="35"/>
      <c r="C12" s="128"/>
      <c r="D12" s="128"/>
      <c r="E12" s="128"/>
      <c r="F12" s="128"/>
      <c r="G12" s="128"/>
      <c r="H12" s="128"/>
      <c r="I12" s="129"/>
      <c r="J12" s="129"/>
      <c r="K12" s="35"/>
    </row>
    <row r="13" spans="1:18" ht="23.25">
      <c r="C13" s="130"/>
      <c r="D13" s="130"/>
      <c r="E13" s="152" t="s">
        <v>68</v>
      </c>
      <c r="F13" s="108"/>
      <c r="G13" s="108"/>
      <c r="H13" s="108"/>
    </row>
    <row r="14" spans="1:18">
      <c r="B14" s="2"/>
      <c r="C14" s="148" t="s">
        <v>72</v>
      </c>
      <c r="D14" s="139"/>
      <c r="E14" s="139"/>
      <c r="F14" s="139"/>
      <c r="G14" s="139"/>
      <c r="H14" s="140">
        <v>1</v>
      </c>
      <c r="I14" s="2"/>
      <c r="J14" s="2"/>
    </row>
    <row r="15" spans="1:18">
      <c r="B15" s="2"/>
      <c r="C15" s="148" t="s">
        <v>71</v>
      </c>
      <c r="D15" s="139"/>
      <c r="E15" s="139"/>
      <c r="F15" s="139"/>
      <c r="G15" s="139"/>
      <c r="H15" s="140">
        <v>2</v>
      </c>
      <c r="I15" s="2"/>
      <c r="J15" s="2"/>
    </row>
    <row r="16" spans="1:18">
      <c r="B16" s="2"/>
      <c r="C16" s="148" t="s">
        <v>73</v>
      </c>
      <c r="D16" s="139"/>
      <c r="E16" s="139"/>
      <c r="F16" s="139"/>
      <c r="G16" s="139"/>
      <c r="H16" s="140">
        <v>3</v>
      </c>
      <c r="I16" s="2"/>
      <c r="J16" s="2"/>
    </row>
    <row r="17" spans="2:10">
      <c r="B17" s="2"/>
      <c r="C17" s="148" t="s">
        <v>74</v>
      </c>
      <c r="D17" s="139"/>
      <c r="E17" s="139"/>
      <c r="F17" s="139"/>
      <c r="G17" s="139"/>
      <c r="H17" s="140">
        <v>4</v>
      </c>
      <c r="I17" s="2"/>
      <c r="J17" s="2"/>
    </row>
    <row r="18" spans="2:10">
      <c r="B18" s="2"/>
      <c r="C18" s="148" t="s">
        <v>75</v>
      </c>
      <c r="D18" s="139"/>
      <c r="E18" s="139"/>
      <c r="F18" s="139"/>
      <c r="G18" s="139"/>
      <c r="H18" s="140">
        <v>5</v>
      </c>
      <c r="I18" s="2"/>
      <c r="J18" s="2"/>
    </row>
    <row r="19" spans="2:10">
      <c r="B19" s="2"/>
      <c r="C19" s="148" t="s">
        <v>76</v>
      </c>
      <c r="D19" s="139"/>
      <c r="E19" s="139"/>
      <c r="F19" s="139"/>
      <c r="G19" s="139"/>
      <c r="H19" s="140">
        <v>6</v>
      </c>
      <c r="I19" s="2"/>
      <c r="J19" s="2"/>
    </row>
    <row r="20" spans="2:10">
      <c r="B20" s="2"/>
      <c r="C20" s="148" t="s">
        <v>77</v>
      </c>
      <c r="D20" s="139"/>
      <c r="E20" s="139"/>
      <c r="F20" s="139"/>
      <c r="G20" s="139"/>
      <c r="H20" s="140">
        <v>7</v>
      </c>
      <c r="I20" s="2"/>
      <c r="J20" s="2"/>
    </row>
    <row r="21" spans="2:10">
      <c r="B21" s="2"/>
      <c r="C21" s="148" t="s">
        <v>78</v>
      </c>
      <c r="D21" s="139"/>
      <c r="E21" s="139"/>
      <c r="F21" s="139"/>
      <c r="G21" s="139"/>
      <c r="H21" s="140">
        <v>8</v>
      </c>
      <c r="I21" s="2"/>
      <c r="J21" s="2"/>
    </row>
    <row r="22" spans="2:10">
      <c r="B22" s="2"/>
      <c r="C22" s="148" t="s">
        <v>146</v>
      </c>
      <c r="D22" s="2"/>
      <c r="E22" s="2"/>
      <c r="F22" s="2"/>
      <c r="G22" s="2"/>
      <c r="H22" s="148">
        <v>9</v>
      </c>
      <c r="I22" s="2"/>
      <c r="J22" s="2"/>
    </row>
    <row r="23" spans="2:10">
      <c r="B23" s="2"/>
      <c r="C23" s="148" t="s">
        <v>151</v>
      </c>
      <c r="D23" s="2"/>
      <c r="F23" s="2"/>
      <c r="G23" s="2"/>
      <c r="H23" s="148">
        <v>10</v>
      </c>
      <c r="I23" s="2"/>
      <c r="J23" s="2"/>
    </row>
    <row r="24" spans="2:10">
      <c r="B24" s="2"/>
      <c r="C24" s="148" t="s">
        <v>141</v>
      </c>
      <c r="D24" s="2"/>
      <c r="E24" s="2"/>
      <c r="F24" s="2"/>
      <c r="G24" s="2"/>
      <c r="H24" s="148">
        <v>11</v>
      </c>
      <c r="I24" s="2"/>
      <c r="J24" s="2"/>
    </row>
    <row r="25" spans="2:10">
      <c r="B25" s="2"/>
      <c r="C25" s="148"/>
      <c r="D25" s="2"/>
      <c r="E25" s="2"/>
      <c r="F25" s="2"/>
      <c r="G25" s="2"/>
      <c r="H25" s="2"/>
      <c r="I25" s="2"/>
      <c r="J25" s="2"/>
    </row>
    <row r="26" spans="2:10">
      <c r="B26" s="2"/>
      <c r="C26" s="2"/>
      <c r="D26" s="2"/>
      <c r="E26" s="2"/>
      <c r="F26" s="2"/>
      <c r="G26" s="2"/>
      <c r="H26" s="2"/>
      <c r="I26" s="2"/>
      <c r="J26" s="2"/>
    </row>
    <row r="27" spans="2:10">
      <c r="B27" s="2"/>
      <c r="C27" s="2"/>
      <c r="D27" s="2"/>
      <c r="E27" s="2"/>
      <c r="F27" s="2"/>
      <c r="G27" s="2"/>
      <c r="H27" s="2"/>
      <c r="I27" s="2"/>
      <c r="J27" s="2"/>
    </row>
  </sheetData>
  <mergeCells count="4">
    <mergeCell ref="C7:I7"/>
    <mergeCell ref="C8:I8"/>
    <mergeCell ref="C9:I9"/>
    <mergeCell ref="C10:I10"/>
  </mergeCells>
  <hyperlinks>
    <hyperlink ref="C14" location="'1'!A1" display="ESTADO DE FLUJO DE CAJA EN DOLARES AMERICANOS" xr:uid="{00000000-0004-0000-0000-000000000000}"/>
    <hyperlink ref="H14" location="'Flujo de Caja USD'!A1" display="'Flujo de Caja USD'!A1" xr:uid="{00000000-0004-0000-0000-000001000000}"/>
    <hyperlink ref="C15" location="'2'!A1" display="ESTADO DE VARIACION DEL ACTIVO NETO EN DOLARES AMERICANOS" xr:uid="{00000000-0004-0000-0000-000002000000}"/>
    <hyperlink ref="H15" location="'Var. del Activo'!A1" display="'Var. del Activo'!A1" xr:uid="{00000000-0004-0000-0000-000003000000}"/>
    <hyperlink ref="C16" location="'3'!A1" display="ESTADO DE RESULTADO EN DOLARES AMERICANOS" xr:uid="{00000000-0004-0000-0000-000004000000}"/>
    <hyperlink ref="H16" location="'Estado de Resultado USD'!A1" display="'Estado de Resultado USD'!A1" xr:uid="{00000000-0004-0000-0000-000005000000}"/>
    <hyperlink ref="C17" location="'4'!A1" display="BALANCE GENERAL EN DOLARES AMERICANOS" xr:uid="{00000000-0004-0000-0000-000006000000}"/>
    <hyperlink ref="H17" location="'BALANCE GENERAL USD'!A1" display="'BALANCE GENERAL USD'!A1" xr:uid="{00000000-0004-0000-0000-000007000000}"/>
    <hyperlink ref="C18" location="'5'!A1" display="BALANCE GENERAL EN GUARANIES" xr:uid="{00000000-0004-0000-0000-000008000000}"/>
    <hyperlink ref="H18" location="'BALANCE GENERAL PYG'!A1" display="'BALANCE GENERAL PYG'!A1" xr:uid="{00000000-0004-0000-0000-000009000000}"/>
    <hyperlink ref="C19" location="'6'!A1" display="ESTADO DE RESULTADO EN GUARANIES" xr:uid="{00000000-0004-0000-0000-00000A000000}"/>
    <hyperlink ref="H19" location="'EERR PYG'!A1" display="'EERR PYG'!A1" xr:uid="{00000000-0004-0000-0000-00000B000000}"/>
    <hyperlink ref="C20" location="'7'!A1" display="ESTADO DE VARIACION DEL ACTIVO NETO EN GUARANIES" xr:uid="{00000000-0004-0000-0000-00000C000000}"/>
    <hyperlink ref="H20" location="'Var del Activo PYG'!A1" display="'Var del Activo PYG'!A1" xr:uid="{00000000-0004-0000-0000-00000D000000}"/>
    <hyperlink ref="C21" location="'8'!A1" display="ESTADO DE FLUJO DE CAJA EN GUARANIES" xr:uid="{00000000-0004-0000-0000-00000E000000}"/>
    <hyperlink ref="H21" location="'Flujo de Caja PYG'!A1" display="'Flujo de Caja PYG'!A1" xr:uid="{00000000-0004-0000-0000-00000F000000}"/>
    <hyperlink ref="C22" location="'9'!A1" display="INFORME DEL SINDICO" xr:uid="{00000000-0004-0000-0000-000010000000}"/>
    <hyperlink ref="H22" location="'9'!A1" display="'9'!A1" xr:uid="{00000000-0004-0000-0000-000011000000}"/>
    <hyperlink ref="C23" location="'10'!A1" display="NOTAS A LOS ESTADOS CONTABLES" xr:uid="{00000000-0004-0000-0000-000012000000}"/>
    <hyperlink ref="H23" location="'10'!A1" display="'10'!A1" xr:uid="{00000000-0004-0000-0000-000013000000}"/>
    <hyperlink ref="C24" location="'11'!A1" display="CUADRO DE INVERSIONES" xr:uid="{00000000-0004-0000-0000-000014000000}"/>
    <hyperlink ref="H24"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H21"/>
  <sheetViews>
    <sheetView showGridLines="0" zoomScale="115" zoomScaleNormal="115" workbookViewId="0">
      <selection activeCell="B12" sqref="B12"/>
    </sheetView>
  </sheetViews>
  <sheetFormatPr baseColWidth="10" defaultRowHeight="15"/>
  <cols>
    <col min="4" max="4" width="13" customWidth="1"/>
    <col min="5" max="5" width="12.42578125" customWidth="1"/>
    <col min="7" max="7" width="12.7109375" customWidth="1"/>
  </cols>
  <sheetData>
    <row r="2" spans="2:8">
      <c r="B2" s="150"/>
      <c r="C2" s="108"/>
      <c r="D2" s="108"/>
      <c r="E2" s="108"/>
      <c r="F2" s="108"/>
      <c r="G2" s="108"/>
      <c r="H2" s="108"/>
    </row>
    <row r="3" spans="2:8">
      <c r="B3" s="373" t="s">
        <v>146</v>
      </c>
      <c r="C3" s="373"/>
      <c r="D3" s="373"/>
      <c r="E3" s="373"/>
      <c r="F3" s="373"/>
      <c r="G3" s="373"/>
      <c r="H3" s="373"/>
    </row>
    <row r="4" spans="2:8">
      <c r="B4" s="150"/>
      <c r="C4" s="108"/>
      <c r="D4" s="108"/>
      <c r="E4" s="108"/>
      <c r="F4" s="108"/>
      <c r="G4" s="108"/>
      <c r="H4" s="108"/>
    </row>
    <row r="5" spans="2:8">
      <c r="B5" s="150"/>
      <c r="C5" s="108"/>
      <c r="D5" s="108"/>
      <c r="E5" s="108"/>
      <c r="F5" s="108"/>
      <c r="G5" s="108"/>
      <c r="H5" s="108"/>
    </row>
    <row r="6" spans="2:8">
      <c r="B6" s="150" t="s">
        <v>147</v>
      </c>
      <c r="C6" s="108"/>
      <c r="D6" s="108"/>
      <c r="E6" s="108"/>
      <c r="F6" s="108"/>
      <c r="G6" s="108"/>
      <c r="H6" s="108"/>
    </row>
    <row r="7" spans="2:8">
      <c r="B7" s="151" t="s">
        <v>70</v>
      </c>
      <c r="C7" s="108"/>
      <c r="D7" s="108"/>
      <c r="E7" s="108"/>
      <c r="F7" s="108"/>
      <c r="G7" s="108"/>
      <c r="H7" s="108"/>
    </row>
    <row r="8" spans="2:8">
      <c r="B8" s="108"/>
      <c r="C8" s="108"/>
      <c r="D8" s="108"/>
      <c r="E8" s="108"/>
      <c r="F8" s="108"/>
      <c r="G8" s="108"/>
      <c r="H8" s="108"/>
    </row>
    <row r="9" spans="2:8">
      <c r="B9" s="150"/>
      <c r="C9" s="108"/>
      <c r="D9" s="108"/>
      <c r="E9" s="108"/>
      <c r="F9" s="108"/>
      <c r="G9" s="108"/>
      <c r="H9" s="108"/>
    </row>
    <row r="10" spans="2:8" ht="72" customHeight="1">
      <c r="B10" s="374" t="s">
        <v>280</v>
      </c>
      <c r="C10" s="374"/>
      <c r="D10" s="374"/>
      <c r="E10" s="374"/>
      <c r="F10" s="374"/>
      <c r="G10" s="374"/>
      <c r="H10" s="374"/>
    </row>
    <row r="11" spans="2:8" ht="65.25" customHeight="1">
      <c r="B11" s="374"/>
      <c r="C11" s="374"/>
      <c r="D11" s="374"/>
      <c r="E11" s="374"/>
      <c r="F11" s="374"/>
      <c r="G11" s="374"/>
      <c r="H11" s="374"/>
    </row>
    <row r="12" spans="2:8">
      <c r="B12" s="108"/>
      <c r="C12" s="108"/>
      <c r="D12" s="108"/>
      <c r="E12" s="108"/>
      <c r="F12" s="108"/>
      <c r="G12" s="108"/>
      <c r="H12" s="108"/>
    </row>
    <row r="13" spans="2:8">
      <c r="B13" s="150"/>
      <c r="C13" s="108"/>
      <c r="D13" s="108"/>
      <c r="E13" s="108"/>
      <c r="F13" s="108"/>
      <c r="G13" s="108"/>
      <c r="H13" s="108"/>
    </row>
    <row r="14" spans="2:8">
      <c r="B14" s="150" t="s">
        <v>148</v>
      </c>
      <c r="C14" s="108"/>
      <c r="D14" s="108"/>
      <c r="E14" s="108"/>
      <c r="F14" s="108"/>
      <c r="G14" s="108"/>
      <c r="H14" s="108"/>
    </row>
    <row r="15" spans="2:8">
      <c r="B15" s="150"/>
      <c r="C15" s="108"/>
      <c r="D15" s="108"/>
      <c r="E15" s="108"/>
      <c r="F15" s="108"/>
      <c r="G15" s="108"/>
      <c r="H15" s="108"/>
    </row>
    <row r="16" spans="2:8">
      <c r="B16" s="108"/>
      <c r="C16" s="108"/>
      <c r="D16" s="108"/>
      <c r="E16" s="108"/>
      <c r="F16" s="108"/>
      <c r="G16" s="108"/>
      <c r="H16" s="108"/>
    </row>
    <row r="17" spans="2:8">
      <c r="B17" s="108"/>
      <c r="C17" s="108"/>
      <c r="D17" s="108"/>
      <c r="E17" s="108"/>
      <c r="F17" s="108"/>
      <c r="G17" s="108"/>
      <c r="H17" s="108"/>
    </row>
    <row r="18" spans="2:8">
      <c r="B18" s="151" t="s">
        <v>149</v>
      </c>
      <c r="C18" s="108"/>
      <c r="D18" s="108"/>
      <c r="E18" s="108"/>
      <c r="F18" s="108"/>
      <c r="G18" s="108"/>
      <c r="H18" s="108"/>
    </row>
    <row r="19" spans="2:8">
      <c r="B19" s="150" t="s">
        <v>150</v>
      </c>
      <c r="C19" s="108"/>
      <c r="D19" s="108"/>
      <c r="E19" s="108"/>
      <c r="F19" s="108"/>
      <c r="G19" s="108"/>
      <c r="H19" s="108"/>
    </row>
    <row r="20" spans="2:8">
      <c r="B20" s="108"/>
      <c r="C20" s="108"/>
      <c r="D20" s="108"/>
      <c r="E20" s="108"/>
      <c r="F20" s="108"/>
      <c r="G20" s="108"/>
      <c r="H20" s="108"/>
    </row>
    <row r="21" spans="2:8">
      <c r="B21" s="108"/>
      <c r="C21" s="108"/>
      <c r="D21" s="108"/>
      <c r="E21" s="108"/>
      <c r="F21" s="108"/>
      <c r="G21" s="108"/>
      <c r="H21" s="108"/>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65"/>
  <sheetViews>
    <sheetView showGridLines="0" zoomScaleNormal="100" workbookViewId="0">
      <selection activeCell="J51" sqref="J51"/>
    </sheetView>
  </sheetViews>
  <sheetFormatPr baseColWidth="10" defaultRowHeight="14.25"/>
  <cols>
    <col min="1" max="1" width="47.140625" style="108" customWidth="1"/>
    <col min="2" max="2" width="26.42578125" style="108" bestFit="1" customWidth="1"/>
    <col min="3" max="3" width="20.140625" style="108" bestFit="1" customWidth="1"/>
    <col min="4" max="4" width="13.140625" style="108" bestFit="1" customWidth="1"/>
    <col min="5" max="5" width="21" style="108" customWidth="1"/>
    <col min="6" max="16384" width="11.42578125" style="108"/>
  </cols>
  <sheetData>
    <row r="2" spans="1:7" ht="15.75">
      <c r="A2" s="385" t="s">
        <v>69</v>
      </c>
      <c r="B2" s="385"/>
      <c r="C2" s="385"/>
      <c r="D2" s="385"/>
      <c r="E2" s="385"/>
      <c r="F2" s="385"/>
      <c r="G2" s="385"/>
    </row>
    <row r="3" spans="1:7" ht="15.75">
      <c r="A3" s="385" t="s">
        <v>79</v>
      </c>
      <c r="B3" s="385"/>
      <c r="C3" s="385"/>
      <c r="D3" s="385"/>
      <c r="E3" s="385"/>
      <c r="F3" s="385"/>
      <c r="G3" s="385"/>
    </row>
    <row r="4" spans="1:7" ht="15.75">
      <c r="A4" s="144" t="s">
        <v>282</v>
      </c>
      <c r="B4" s="144"/>
      <c r="C4" s="144"/>
      <c r="D4" s="144"/>
      <c r="E4" s="144"/>
      <c r="F4" s="144"/>
      <c r="G4" s="144"/>
    </row>
    <row r="5" spans="1:7" ht="42" customHeight="1">
      <c r="A5" s="379" t="s">
        <v>283</v>
      </c>
      <c r="B5" s="379"/>
      <c r="C5" s="379"/>
      <c r="D5" s="379"/>
      <c r="E5" s="379"/>
      <c r="F5" s="379"/>
      <c r="G5" s="379"/>
    </row>
    <row r="6" spans="1:7">
      <c r="A6" s="379" t="s">
        <v>284</v>
      </c>
      <c r="B6" s="379"/>
      <c r="C6" s="379"/>
      <c r="D6" s="379"/>
      <c r="E6" s="379"/>
      <c r="F6" s="379"/>
      <c r="G6" s="379"/>
    </row>
    <row r="7" spans="1:7" ht="108" customHeight="1">
      <c r="A7" s="379"/>
      <c r="B7" s="379"/>
      <c r="C7" s="379"/>
      <c r="D7" s="379"/>
      <c r="E7" s="379"/>
      <c r="F7" s="379"/>
      <c r="G7" s="379"/>
    </row>
    <row r="8" spans="1:7" ht="15.75">
      <c r="A8" s="380" t="s">
        <v>285</v>
      </c>
      <c r="B8" s="380"/>
      <c r="C8" s="380"/>
      <c r="D8" s="380"/>
      <c r="E8" s="380"/>
      <c r="F8" s="380"/>
      <c r="G8" s="380"/>
    </row>
    <row r="9" spans="1:7">
      <c r="A9" s="379" t="s">
        <v>286</v>
      </c>
      <c r="B9" s="379"/>
      <c r="C9" s="379"/>
      <c r="D9" s="379"/>
      <c r="E9" s="379"/>
      <c r="F9" s="379"/>
      <c r="G9" s="379"/>
    </row>
    <row r="10" spans="1:7" ht="90.75" customHeight="1">
      <c r="A10" s="379"/>
      <c r="B10" s="379"/>
      <c r="C10" s="379"/>
      <c r="D10" s="379"/>
      <c r="E10" s="379"/>
      <c r="F10" s="379"/>
      <c r="G10" s="379"/>
    </row>
    <row r="11" spans="1:7">
      <c r="A11" s="379" t="s">
        <v>287</v>
      </c>
      <c r="B11" s="379"/>
      <c r="C11" s="379"/>
      <c r="D11" s="379"/>
      <c r="E11" s="379"/>
      <c r="F11" s="379"/>
      <c r="G11" s="379"/>
    </row>
    <row r="12" spans="1:7" ht="27" customHeight="1">
      <c r="A12" s="379"/>
      <c r="B12" s="379"/>
      <c r="C12" s="379"/>
      <c r="D12" s="379"/>
      <c r="E12" s="379"/>
      <c r="F12" s="379"/>
      <c r="G12" s="379"/>
    </row>
    <row r="13" spans="1:7" ht="15.75">
      <c r="A13" s="380" t="s">
        <v>80</v>
      </c>
      <c r="B13" s="380"/>
      <c r="C13" s="380"/>
      <c r="D13" s="380"/>
      <c r="E13" s="380"/>
      <c r="F13" s="380"/>
      <c r="G13" s="380"/>
    </row>
    <row r="14" spans="1:7" ht="15.75">
      <c r="A14" s="257"/>
    </row>
    <row r="15" spans="1:7" ht="103.5" customHeight="1">
      <c r="A15" s="379" t="s">
        <v>81</v>
      </c>
      <c r="B15" s="379"/>
      <c r="C15" s="379"/>
      <c r="D15" s="379"/>
      <c r="E15" s="379"/>
      <c r="F15" s="379"/>
      <c r="G15" s="379"/>
    </row>
    <row r="16" spans="1:7" ht="15.75" customHeight="1">
      <c r="A16" s="379" t="s">
        <v>288</v>
      </c>
      <c r="B16" s="379"/>
      <c r="C16" s="379"/>
      <c r="D16" s="379"/>
      <c r="E16" s="379"/>
      <c r="F16" s="379"/>
      <c r="G16" s="379"/>
    </row>
    <row r="17" spans="1:7">
      <c r="A17" s="379"/>
      <c r="B17" s="379"/>
      <c r="C17" s="379"/>
      <c r="D17" s="379"/>
      <c r="E17" s="379"/>
      <c r="F17" s="379"/>
      <c r="G17" s="379"/>
    </row>
    <row r="18" spans="1:7">
      <c r="A18" s="379" t="s">
        <v>289</v>
      </c>
      <c r="B18" s="379"/>
      <c r="C18" s="379"/>
      <c r="D18" s="379"/>
      <c r="E18" s="379"/>
      <c r="F18" s="379"/>
      <c r="G18" s="379"/>
    </row>
    <row r="19" spans="1:7">
      <c r="A19" s="379"/>
      <c r="B19" s="379"/>
      <c r="C19" s="379"/>
      <c r="D19" s="379"/>
      <c r="E19" s="379"/>
      <c r="F19" s="379"/>
      <c r="G19" s="379"/>
    </row>
    <row r="20" spans="1:7" ht="15.75">
      <c r="A20" s="376" t="s">
        <v>82</v>
      </c>
      <c r="B20" s="376"/>
      <c r="C20" s="376"/>
      <c r="D20" s="376"/>
      <c r="E20" s="376"/>
      <c r="F20" s="376"/>
      <c r="G20" s="376"/>
    </row>
    <row r="21" spans="1:7" ht="15.75">
      <c r="A21" s="257"/>
    </row>
    <row r="22" spans="1:7">
      <c r="A22" s="379" t="s">
        <v>83</v>
      </c>
      <c r="B22" s="379"/>
      <c r="C22" s="379"/>
      <c r="D22" s="379"/>
      <c r="E22" s="379"/>
      <c r="F22" s="379"/>
      <c r="G22" s="379"/>
    </row>
    <row r="23" spans="1:7" ht="33" customHeight="1">
      <c r="A23" s="379"/>
      <c r="B23" s="379"/>
      <c r="C23" s="379"/>
      <c r="D23" s="379"/>
      <c r="E23" s="379"/>
      <c r="F23" s="379"/>
      <c r="G23" s="379"/>
    </row>
    <row r="24" spans="1:7" ht="15.75">
      <c r="A24" s="380" t="s">
        <v>84</v>
      </c>
      <c r="B24" s="380"/>
      <c r="C24" s="380"/>
      <c r="D24" s="380"/>
      <c r="E24" s="380"/>
      <c r="F24" s="380"/>
      <c r="G24" s="380"/>
    </row>
    <row r="25" spans="1:7" ht="15.75">
      <c r="A25" s="257"/>
    </row>
    <row r="26" spans="1:7" ht="84.75" customHeight="1">
      <c r="A26" s="375" t="s">
        <v>278</v>
      </c>
      <c r="B26" s="375"/>
      <c r="C26" s="375"/>
      <c r="D26" s="375"/>
      <c r="E26" s="375"/>
      <c r="F26" s="375"/>
      <c r="G26" s="375"/>
    </row>
    <row r="27" spans="1:7" ht="15.75">
      <c r="A27" s="377" t="s">
        <v>85</v>
      </c>
      <c r="B27" s="377"/>
      <c r="C27" s="377"/>
      <c r="D27" s="377"/>
    </row>
    <row r="28" spans="1:7">
      <c r="A28" s="375" t="s">
        <v>86</v>
      </c>
      <c r="B28" s="375"/>
      <c r="C28" s="375"/>
      <c r="D28" s="375"/>
      <c r="E28" s="375"/>
      <c r="F28" s="375"/>
      <c r="G28" s="375"/>
    </row>
    <row r="29" spans="1:7">
      <c r="A29" s="375"/>
      <c r="B29" s="375"/>
      <c r="C29" s="375"/>
      <c r="D29" s="375"/>
      <c r="E29" s="375"/>
      <c r="F29" s="375"/>
      <c r="G29" s="375"/>
    </row>
    <row r="30" spans="1:7" ht="15.75">
      <c r="A30" s="377" t="s">
        <v>87</v>
      </c>
      <c r="B30" s="377"/>
      <c r="C30" s="377"/>
      <c r="D30" s="377"/>
      <c r="E30" s="377"/>
      <c r="F30" s="377"/>
      <c r="G30" s="377"/>
    </row>
    <row r="31" spans="1:7" ht="15.75" customHeight="1">
      <c r="A31" s="378" t="s">
        <v>290</v>
      </c>
      <c r="B31" s="378"/>
      <c r="C31" s="378"/>
      <c r="D31" s="378"/>
      <c r="E31" s="378"/>
      <c r="F31" s="378"/>
      <c r="G31" s="378"/>
    </row>
    <row r="32" spans="1:7" ht="32.25" customHeight="1">
      <c r="A32" s="378"/>
      <c r="B32" s="378"/>
      <c r="C32" s="378"/>
      <c r="D32" s="378"/>
      <c r="E32" s="378"/>
      <c r="F32" s="378"/>
      <c r="G32" s="378"/>
    </row>
    <row r="33" spans="1:7" ht="15.75">
      <c r="A33" s="377" t="s">
        <v>88</v>
      </c>
      <c r="B33" s="377"/>
      <c r="C33" s="377"/>
      <c r="D33" s="377"/>
      <c r="E33" s="377"/>
      <c r="F33" s="377"/>
      <c r="G33" s="377"/>
    </row>
    <row r="34" spans="1:7" ht="32.25" customHeight="1">
      <c r="A34" s="375" t="s">
        <v>89</v>
      </c>
      <c r="B34" s="375"/>
      <c r="C34" s="375"/>
      <c r="D34" s="375"/>
      <c r="E34" s="375"/>
      <c r="F34" s="375"/>
      <c r="G34" s="375"/>
    </row>
    <row r="35" spans="1:7" ht="15.75">
      <c r="A35" s="377" t="s">
        <v>90</v>
      </c>
      <c r="B35" s="377"/>
      <c r="C35" s="377"/>
      <c r="D35" s="377"/>
      <c r="E35" s="377"/>
      <c r="F35" s="377"/>
      <c r="G35" s="377"/>
    </row>
    <row r="36" spans="1:7" ht="33" customHeight="1">
      <c r="A36" s="375" t="s">
        <v>220</v>
      </c>
      <c r="B36" s="375"/>
      <c r="C36" s="375"/>
      <c r="D36" s="375"/>
      <c r="E36" s="375"/>
      <c r="F36" s="375"/>
      <c r="G36" s="375"/>
    </row>
    <row r="37" spans="1:7" ht="32.25" customHeight="1">
      <c r="A37" s="386" t="s">
        <v>279</v>
      </c>
      <c r="B37" s="386"/>
      <c r="C37" s="386"/>
      <c r="D37" s="386"/>
      <c r="E37" s="386"/>
      <c r="F37" s="386"/>
      <c r="G37" s="386"/>
    </row>
    <row r="38" spans="1:7" ht="34.5" customHeight="1">
      <c r="A38" s="375" t="s">
        <v>218</v>
      </c>
      <c r="B38" s="375"/>
      <c r="C38" s="375"/>
      <c r="D38" s="375"/>
      <c r="E38" s="375"/>
      <c r="F38" s="375"/>
      <c r="G38" s="375"/>
    </row>
    <row r="39" spans="1:7" ht="54.75" customHeight="1">
      <c r="A39" s="375" t="s">
        <v>216</v>
      </c>
      <c r="B39" s="375"/>
      <c r="C39" s="375"/>
      <c r="D39" s="375"/>
      <c r="E39" s="375"/>
      <c r="F39" s="375"/>
      <c r="G39" s="375"/>
    </row>
    <row r="40" spans="1:7" ht="32.25" customHeight="1">
      <c r="A40" s="375" t="s">
        <v>217</v>
      </c>
      <c r="B40" s="375"/>
      <c r="C40" s="375"/>
      <c r="D40" s="375"/>
      <c r="E40" s="375"/>
      <c r="F40" s="375"/>
      <c r="G40" s="375"/>
    </row>
    <row r="41" spans="1:7">
      <c r="A41" s="375" t="s">
        <v>219</v>
      </c>
      <c r="B41" s="375"/>
      <c r="C41" s="375"/>
      <c r="D41" s="375"/>
      <c r="E41" s="375"/>
      <c r="F41" s="375"/>
      <c r="G41" s="375"/>
    </row>
    <row r="42" spans="1:7">
      <c r="A42" s="375"/>
      <c r="B42" s="375"/>
      <c r="C42" s="375"/>
      <c r="D42" s="375"/>
      <c r="E42" s="375"/>
      <c r="F42" s="375"/>
      <c r="G42" s="375"/>
    </row>
    <row r="43" spans="1:7" ht="15.75">
      <c r="A43" s="376" t="s">
        <v>91</v>
      </c>
      <c r="B43" s="376"/>
      <c r="C43" s="376"/>
      <c r="D43" s="376"/>
      <c r="E43" s="376"/>
      <c r="F43" s="376"/>
      <c r="G43" s="376"/>
    </row>
    <row r="44" spans="1:7">
      <c r="A44" s="289"/>
      <c r="B44" s="289"/>
    </row>
    <row r="45" spans="1:7" ht="30">
      <c r="B45" s="147"/>
      <c r="C45" s="287" t="s">
        <v>92</v>
      </c>
      <c r="D45" s="288" t="s">
        <v>93</v>
      </c>
    </row>
    <row r="46" spans="1:7">
      <c r="B46" s="147" t="s">
        <v>94</v>
      </c>
      <c r="C46" s="232">
        <v>6733.98</v>
      </c>
      <c r="D46" s="232">
        <v>6793.79</v>
      </c>
    </row>
    <row r="47" spans="1:7">
      <c r="B47" s="147" t="s">
        <v>95</v>
      </c>
      <c r="C47" s="232">
        <v>6761.37</v>
      </c>
      <c r="D47" s="232">
        <v>6820.47</v>
      </c>
    </row>
    <row r="48" spans="1:7">
      <c r="A48" s="289"/>
      <c r="B48" s="289"/>
    </row>
    <row r="49" spans="1:5" ht="15.75">
      <c r="A49" s="143" t="s">
        <v>291</v>
      </c>
    </row>
    <row r="51" spans="1:5" ht="30">
      <c r="A51" s="288" t="s">
        <v>96</v>
      </c>
      <c r="B51" s="288" t="s">
        <v>97</v>
      </c>
      <c r="C51" s="288" t="s">
        <v>98</v>
      </c>
      <c r="D51" s="288" t="s">
        <v>99</v>
      </c>
      <c r="E51" s="288" t="s">
        <v>100</v>
      </c>
    </row>
    <row r="52" spans="1:5">
      <c r="A52" s="146" t="s">
        <v>101</v>
      </c>
      <c r="B52" s="146" t="s">
        <v>64</v>
      </c>
      <c r="C52" s="290">
        <v>26966793.359999999</v>
      </c>
      <c r="D52" s="290">
        <v>6733.98</v>
      </c>
      <c r="E52" s="291">
        <f>+C52*D52</f>
        <v>181593847150.37277</v>
      </c>
    </row>
    <row r="53" spans="1:5">
      <c r="A53" s="146" t="s">
        <v>102</v>
      </c>
      <c r="B53" s="146" t="s">
        <v>64</v>
      </c>
      <c r="C53" s="290">
        <v>32144.46</v>
      </c>
      <c r="D53" s="290">
        <v>6733.98</v>
      </c>
      <c r="E53" s="291">
        <f>+C53*D53</f>
        <v>216460150.75079998</v>
      </c>
    </row>
    <row r="55" spans="1:5" ht="15.75">
      <c r="A55" s="141"/>
    </row>
    <row r="56" spans="1:5" ht="15.75">
      <c r="A56" s="143" t="s">
        <v>292</v>
      </c>
    </row>
    <row r="57" spans="1:5" ht="15.75">
      <c r="A57" s="143"/>
    </row>
    <row r="58" spans="1:5" ht="15">
      <c r="A58" s="142" t="s">
        <v>103</v>
      </c>
    </row>
    <row r="60" spans="1:5" ht="15.75">
      <c r="A60" s="143" t="s">
        <v>293</v>
      </c>
    </row>
    <row r="61" spans="1:5" ht="15.75">
      <c r="A61" s="141"/>
    </row>
    <row r="62" spans="1:5" ht="15">
      <c r="A62" s="144" t="s">
        <v>294</v>
      </c>
    </row>
    <row r="63" spans="1:5" ht="15">
      <c r="A63" s="144"/>
    </row>
    <row r="64" spans="1:5" ht="15">
      <c r="A64" s="144" t="s">
        <v>295</v>
      </c>
    </row>
    <row r="65" spans="1:5" ht="15">
      <c r="A65" s="144"/>
    </row>
    <row r="66" spans="1:5" ht="15">
      <c r="A66" s="144" t="s">
        <v>296</v>
      </c>
    </row>
    <row r="67" spans="1:5">
      <c r="A67" s="292"/>
    </row>
    <row r="68" spans="1:5" ht="30">
      <c r="A68" s="287" t="s">
        <v>104</v>
      </c>
      <c r="B68" s="288" t="s">
        <v>97</v>
      </c>
      <c r="C68" s="288" t="s">
        <v>98</v>
      </c>
      <c r="D68" s="288" t="s">
        <v>99</v>
      </c>
      <c r="E68" s="288" t="s">
        <v>100</v>
      </c>
    </row>
    <row r="69" spans="1:5">
      <c r="A69" s="293" t="s">
        <v>105</v>
      </c>
      <c r="B69" s="146" t="s">
        <v>64</v>
      </c>
      <c r="C69" s="290">
        <v>153368.63</v>
      </c>
      <c r="D69" s="290">
        <v>6733.98</v>
      </c>
      <c r="E69" s="294">
        <f>+C69*D69</f>
        <v>1032781287.0474</v>
      </c>
    </row>
    <row r="70" spans="1:5">
      <c r="A70" s="293" t="s">
        <v>221</v>
      </c>
      <c r="B70" s="146" t="s">
        <v>64</v>
      </c>
      <c r="C70" s="290">
        <v>403.3</v>
      </c>
      <c r="D70" s="290">
        <v>6733.98</v>
      </c>
      <c r="E70" s="294">
        <f>+C70*D70</f>
        <v>2715814.1340000001</v>
      </c>
    </row>
    <row r="71" spans="1:5">
      <c r="A71" s="293" t="s">
        <v>106</v>
      </c>
      <c r="B71" s="146" t="s">
        <v>64</v>
      </c>
      <c r="C71" s="290">
        <v>53.39</v>
      </c>
      <c r="D71" s="290">
        <v>6733.98</v>
      </c>
      <c r="E71" s="294">
        <f>+C71*D71</f>
        <v>359527.19219999999</v>
      </c>
    </row>
    <row r="72" spans="1:5" ht="15">
      <c r="A72" s="287" t="s">
        <v>107</v>
      </c>
      <c r="B72" s="295"/>
      <c r="C72" s="296">
        <f>SUM(C69:C71)</f>
        <v>153825.32</v>
      </c>
      <c r="D72" s="296"/>
      <c r="E72" s="297">
        <f>+SUM(E69:E71)</f>
        <v>1035856628.3735999</v>
      </c>
    </row>
    <row r="73" spans="1:5" ht="15">
      <c r="A73" s="298"/>
      <c r="B73" s="299"/>
      <c r="C73" s="300"/>
      <c r="D73" s="298"/>
      <c r="E73" s="301"/>
    </row>
    <row r="74" spans="1:5">
      <c r="A74" s="292"/>
    </row>
    <row r="75" spans="1:5" ht="15.75">
      <c r="A75" s="143" t="s">
        <v>297</v>
      </c>
    </row>
    <row r="76" spans="1:5">
      <c r="A76" s="292"/>
    </row>
    <row r="77" spans="1:5" ht="30">
      <c r="A77" s="287" t="s">
        <v>108</v>
      </c>
      <c r="B77" s="287" t="s">
        <v>109</v>
      </c>
      <c r="C77" s="288" t="s">
        <v>110</v>
      </c>
      <c r="D77" s="288" t="s">
        <v>111</v>
      </c>
    </row>
    <row r="78" spans="1:5" ht="15">
      <c r="A78" s="302" t="s">
        <v>112</v>
      </c>
      <c r="B78" s="303"/>
      <c r="C78" s="304"/>
      <c r="D78" s="305"/>
    </row>
    <row r="79" spans="1:5">
      <c r="A79" s="306" t="s">
        <v>113</v>
      </c>
      <c r="B79" s="307">
        <v>111.603493</v>
      </c>
      <c r="C79" s="308">
        <v>18687085.47030732</v>
      </c>
      <c r="D79" s="309">
        <v>159</v>
      </c>
    </row>
    <row r="80" spans="1:5">
      <c r="A80" s="306" t="s">
        <v>114</v>
      </c>
      <c r="B80" s="307">
        <v>111.908534</v>
      </c>
      <c r="C80" s="308">
        <v>16603737.698283546</v>
      </c>
      <c r="D80" s="309">
        <v>164</v>
      </c>
    </row>
    <row r="81" spans="1:4">
      <c r="A81" s="306" t="s">
        <v>115</v>
      </c>
      <c r="B81" s="307">
        <v>112.234076</v>
      </c>
      <c r="C81" s="308">
        <v>19182209.114140138</v>
      </c>
      <c r="D81" s="309">
        <v>173</v>
      </c>
    </row>
    <row r="82" spans="1:4" ht="15">
      <c r="A82" s="302" t="s">
        <v>116</v>
      </c>
      <c r="B82" s="310"/>
      <c r="C82" s="311"/>
      <c r="D82" s="309"/>
    </row>
    <row r="83" spans="1:4">
      <c r="A83" s="306" t="s">
        <v>117</v>
      </c>
      <c r="B83" s="307">
        <v>112.520788</v>
      </c>
      <c r="C83" s="308">
        <v>22908102.135216448</v>
      </c>
      <c r="D83" s="309">
        <v>182</v>
      </c>
    </row>
    <row r="84" spans="1:4">
      <c r="A84" s="306" t="s">
        <v>118</v>
      </c>
      <c r="B84" s="307">
        <v>112.824124</v>
      </c>
      <c r="C84" s="308">
        <v>23994955.864819735</v>
      </c>
      <c r="D84" s="309">
        <v>192</v>
      </c>
    </row>
    <row r="85" spans="1:4">
      <c r="A85" s="306" t="s">
        <v>119</v>
      </c>
      <c r="B85" s="307">
        <v>113.108003</v>
      </c>
      <c r="C85" s="308">
        <v>26934648.897158194</v>
      </c>
      <c r="D85" s="309">
        <v>196</v>
      </c>
    </row>
    <row r="86" spans="1:4" ht="15">
      <c r="A86" s="302" t="s">
        <v>120</v>
      </c>
      <c r="B86" s="310"/>
      <c r="C86" s="311"/>
      <c r="D86" s="309"/>
    </row>
    <row r="87" spans="1:4">
      <c r="A87" s="306" t="s">
        <v>121</v>
      </c>
      <c r="B87" s="310"/>
      <c r="C87" s="310"/>
      <c r="D87" s="309"/>
    </row>
    <row r="88" spans="1:4">
      <c r="A88" s="306" t="s">
        <v>122</v>
      </c>
      <c r="B88" s="310"/>
      <c r="C88" s="310"/>
      <c r="D88" s="309"/>
    </row>
    <row r="89" spans="1:4">
      <c r="A89" s="306" t="s">
        <v>123</v>
      </c>
      <c r="B89" s="310"/>
      <c r="C89" s="310"/>
      <c r="D89" s="309"/>
    </row>
    <row r="90" spans="1:4" ht="15">
      <c r="A90" s="302" t="s">
        <v>124</v>
      </c>
      <c r="B90" s="310"/>
      <c r="C90" s="311"/>
      <c r="D90" s="309"/>
    </row>
    <row r="91" spans="1:4">
      <c r="A91" s="306" t="s">
        <v>125</v>
      </c>
      <c r="B91" s="312"/>
      <c r="C91" s="310"/>
      <c r="D91" s="309"/>
    </row>
    <row r="92" spans="1:4">
      <c r="A92" s="306" t="s">
        <v>126</v>
      </c>
      <c r="B92" s="310"/>
      <c r="C92" s="310"/>
      <c r="D92" s="309"/>
    </row>
    <row r="93" spans="1:4">
      <c r="A93" s="313" t="s">
        <v>127</v>
      </c>
      <c r="B93" s="314"/>
      <c r="C93" s="314"/>
      <c r="D93" s="315"/>
    </row>
    <row r="96" spans="1:4" ht="15.75">
      <c r="A96" s="141" t="s">
        <v>128</v>
      </c>
    </row>
    <row r="97" spans="1:3" ht="15.75">
      <c r="A97" s="141"/>
    </row>
    <row r="98" spans="1:3" ht="15.75">
      <c r="A98" s="145" t="s">
        <v>129</v>
      </c>
    </row>
    <row r="100" spans="1:3" ht="15">
      <c r="A100" s="142" t="s">
        <v>130</v>
      </c>
    </row>
    <row r="102" spans="1:3" ht="15">
      <c r="A102" s="381" t="s">
        <v>41</v>
      </c>
      <c r="B102" s="382"/>
      <c r="C102" s="383"/>
    </row>
    <row r="103" spans="1:3" ht="15">
      <c r="A103" s="287" t="s">
        <v>18</v>
      </c>
      <c r="B103" s="288" t="s">
        <v>276</v>
      </c>
      <c r="C103" s="288" t="s">
        <v>275</v>
      </c>
    </row>
    <row r="104" spans="1:3">
      <c r="A104" s="293" t="s">
        <v>131</v>
      </c>
      <c r="B104" s="316">
        <v>4000</v>
      </c>
      <c r="C104" s="316">
        <v>4000</v>
      </c>
    </row>
    <row r="105" spans="1:3">
      <c r="A105" s="293" t="s">
        <v>277</v>
      </c>
      <c r="B105" s="316">
        <v>2309816.52</v>
      </c>
      <c r="C105" s="316">
        <v>68258.172215999177</v>
      </c>
    </row>
    <row r="106" spans="1:3" ht="15">
      <c r="A106" s="295" t="s">
        <v>107</v>
      </c>
      <c r="B106" s="317">
        <f>+SUM(B104:B105)</f>
        <v>2313816.52</v>
      </c>
      <c r="C106" s="317">
        <f>+SUM(C104:C105)</f>
        <v>72258.172215999177</v>
      </c>
    </row>
    <row r="107" spans="1:3" ht="15">
      <c r="A107" s="299"/>
      <c r="B107" s="300"/>
      <c r="C107" s="300"/>
    </row>
    <row r="108" spans="1:3" ht="15">
      <c r="A108" s="299"/>
      <c r="B108" s="300"/>
      <c r="C108" s="300"/>
    </row>
    <row r="109" spans="1:3" ht="15">
      <c r="A109" s="299"/>
      <c r="B109" s="300"/>
      <c r="C109" s="300"/>
    </row>
    <row r="110" spans="1:3" ht="15">
      <c r="A110" s="381" t="s">
        <v>224</v>
      </c>
      <c r="B110" s="382"/>
      <c r="C110" s="383"/>
    </row>
    <row r="111" spans="1:3" ht="15">
      <c r="A111" s="318" t="s">
        <v>222</v>
      </c>
      <c r="B111" s="316">
        <v>2300365.2799999998</v>
      </c>
      <c r="C111" s="316">
        <v>64204.764080000001</v>
      </c>
    </row>
    <row r="112" spans="1:3" ht="15">
      <c r="A112" s="295" t="s">
        <v>223</v>
      </c>
      <c r="B112" s="316">
        <v>9451.23</v>
      </c>
      <c r="C112" s="316">
        <v>4053.4081359991819</v>
      </c>
    </row>
    <row r="113" spans="1:7" ht="15">
      <c r="A113" s="295" t="s">
        <v>107</v>
      </c>
      <c r="B113" s="317">
        <f>+SUM(B111:B112)</f>
        <v>2309816.5099999998</v>
      </c>
      <c r="C113" s="317">
        <f>+SUM(C111:C112)</f>
        <v>68258.172215999177</v>
      </c>
    </row>
    <row r="114" spans="1:7" ht="15">
      <c r="A114" s="299"/>
      <c r="B114" s="300"/>
      <c r="C114" s="300"/>
      <c r="E114" s="319"/>
    </row>
    <row r="115" spans="1:7" ht="15.75">
      <c r="A115" s="145" t="s">
        <v>212</v>
      </c>
      <c r="B115" s="300"/>
      <c r="C115" s="300"/>
    </row>
    <row r="116" spans="1:7" ht="15.75">
      <c r="A116" s="145"/>
      <c r="B116" s="300"/>
      <c r="C116" s="300"/>
    </row>
    <row r="117" spans="1:7" ht="15">
      <c r="A117" s="320" t="s">
        <v>213</v>
      </c>
      <c r="B117" s="300"/>
      <c r="C117" s="300"/>
    </row>
    <row r="119" spans="1:7" ht="15.75">
      <c r="A119" s="145" t="s">
        <v>132</v>
      </c>
    </row>
    <row r="120" spans="1:7" ht="15.75">
      <c r="A120" s="145"/>
    </row>
    <row r="121" spans="1:7" ht="15.75">
      <c r="A121" s="145"/>
    </row>
    <row r="122" spans="1:7" ht="15">
      <c r="A122" s="381" t="s">
        <v>104</v>
      </c>
      <c r="B122" s="382" t="s">
        <v>92</v>
      </c>
      <c r="C122" s="383" t="s">
        <v>93</v>
      </c>
    </row>
    <row r="123" spans="1:7">
      <c r="A123" s="387" t="s">
        <v>225</v>
      </c>
      <c r="B123" s="388"/>
      <c r="C123" s="321"/>
    </row>
    <row r="124" spans="1:7">
      <c r="A124" s="389"/>
      <c r="B124" s="390"/>
      <c r="C124" s="321"/>
    </row>
    <row r="125" spans="1:7" ht="17.25" customHeight="1">
      <c r="A125" s="145"/>
    </row>
    <row r="126" spans="1:7" ht="12" customHeight="1">
      <c r="A126" s="385" t="s">
        <v>226</v>
      </c>
      <c r="B126" s="385"/>
    </row>
    <row r="127" spans="1:7">
      <c r="G127" s="180"/>
    </row>
    <row r="128" spans="1:7" ht="15">
      <c r="A128" s="287" t="s">
        <v>104</v>
      </c>
      <c r="B128" s="287" t="s">
        <v>92</v>
      </c>
      <c r="C128" s="287" t="s">
        <v>93</v>
      </c>
    </row>
    <row r="129" spans="1:3">
      <c r="A129" s="384" t="s">
        <v>133</v>
      </c>
      <c r="B129" s="322">
        <v>32144.46</v>
      </c>
      <c r="C129" s="322">
        <v>6480.8371296846399</v>
      </c>
    </row>
    <row r="130" spans="1:3">
      <c r="A130" s="384"/>
      <c r="B130" s="323"/>
      <c r="C130" s="323"/>
    </row>
    <row r="131" spans="1:3" ht="15">
      <c r="A131" s="287" t="s">
        <v>107</v>
      </c>
      <c r="B131" s="324">
        <f>+SUM(B129:B130)</f>
        <v>32144.46</v>
      </c>
      <c r="C131" s="324">
        <f>+SUM(C129:C130)</f>
        <v>6480.8371296846399</v>
      </c>
    </row>
    <row r="133" spans="1:3" ht="15.75">
      <c r="A133" s="145" t="s">
        <v>227</v>
      </c>
    </row>
    <row r="135" spans="1:3" ht="15">
      <c r="A135" s="325" t="s">
        <v>134</v>
      </c>
    </row>
    <row r="136" spans="1:3" ht="15">
      <c r="A136" s="287" t="s">
        <v>135</v>
      </c>
      <c r="B136" s="326">
        <v>44377</v>
      </c>
      <c r="C136" s="326">
        <v>44012</v>
      </c>
    </row>
    <row r="137" spans="1:3">
      <c r="A137" s="293" t="s">
        <v>136</v>
      </c>
      <c r="B137" s="316">
        <v>458466.46</v>
      </c>
      <c r="C137" s="316">
        <v>139896.19699005014</v>
      </c>
    </row>
    <row r="138" spans="1:3">
      <c r="A138" s="293" t="s">
        <v>137</v>
      </c>
      <c r="B138" s="316">
        <v>28391.81</v>
      </c>
      <c r="C138" s="316">
        <v>5833.23</v>
      </c>
    </row>
    <row r="139" spans="1:3" ht="15">
      <c r="A139" s="287" t="s">
        <v>107</v>
      </c>
      <c r="B139" s="317">
        <f>+SUM(B137:B138)</f>
        <v>486858.27</v>
      </c>
      <c r="C139" s="317">
        <f>+SUM(C137:C138)</f>
        <v>145729.42699005015</v>
      </c>
    </row>
    <row r="142" spans="1:3" ht="15.75">
      <c r="A142" s="145" t="s">
        <v>228</v>
      </c>
    </row>
    <row r="143" spans="1:3" ht="15">
      <c r="A143" s="325" t="s">
        <v>138</v>
      </c>
    </row>
    <row r="144" spans="1:3" ht="15">
      <c r="A144" s="287" t="s">
        <v>135</v>
      </c>
      <c r="B144" s="326">
        <v>44377</v>
      </c>
      <c r="C144" s="326">
        <v>44012</v>
      </c>
    </row>
    <row r="145" spans="1:3">
      <c r="A145" s="293" t="s">
        <v>139</v>
      </c>
      <c r="B145" s="316">
        <v>153368.63</v>
      </c>
      <c r="C145" s="316">
        <v>37091.407129684638</v>
      </c>
    </row>
    <row r="146" spans="1:3">
      <c r="A146" s="293" t="s">
        <v>229</v>
      </c>
      <c r="B146" s="316">
        <v>403.3</v>
      </c>
      <c r="C146" s="316">
        <v>257.87</v>
      </c>
    </row>
    <row r="147" spans="1:3">
      <c r="A147" s="293" t="s">
        <v>140</v>
      </c>
      <c r="B147" s="316">
        <v>53.39</v>
      </c>
      <c r="C147" s="316">
        <v>702.35185357075</v>
      </c>
    </row>
    <row r="148" spans="1:3" ht="15">
      <c r="A148" s="287" t="s">
        <v>107</v>
      </c>
      <c r="B148" s="317">
        <f>+SUM(B145:B147)</f>
        <v>153825.32</v>
      </c>
      <c r="C148" s="317">
        <f>+SUM(C145:C147)</f>
        <v>38051.628983255388</v>
      </c>
    </row>
    <row r="151" spans="1:3" ht="15.75">
      <c r="A151" s="168" t="s">
        <v>230</v>
      </c>
    </row>
    <row r="153" spans="1:3" ht="15" customHeight="1">
      <c r="A153" s="391" t="s">
        <v>281</v>
      </c>
      <c r="B153" s="391"/>
      <c r="C153" s="391"/>
    </row>
    <row r="154" spans="1:3">
      <c r="A154" s="391"/>
      <c r="B154" s="391"/>
      <c r="C154" s="391"/>
    </row>
    <row r="155" spans="1:3">
      <c r="A155" s="391"/>
      <c r="B155" s="391"/>
      <c r="C155" s="391"/>
    </row>
    <row r="156" spans="1:3">
      <c r="A156" s="391"/>
      <c r="B156" s="391"/>
      <c r="C156" s="391"/>
    </row>
    <row r="157" spans="1:3">
      <c r="A157" s="391"/>
      <c r="B157" s="391"/>
      <c r="C157" s="391"/>
    </row>
    <row r="158" spans="1:3">
      <c r="A158" s="391"/>
      <c r="B158" s="391"/>
      <c r="C158" s="391"/>
    </row>
    <row r="159" spans="1:3">
      <c r="A159" s="391"/>
      <c r="B159" s="391"/>
      <c r="C159" s="391"/>
    </row>
    <row r="160" spans="1:3">
      <c r="A160" s="391"/>
      <c r="B160" s="391"/>
      <c r="C160" s="391"/>
    </row>
    <row r="161" spans="1:3">
      <c r="A161" s="169"/>
      <c r="B161" s="169"/>
      <c r="C161" s="169"/>
    </row>
    <row r="162" spans="1:3">
      <c r="A162" s="169"/>
      <c r="B162" s="169"/>
      <c r="C162" s="169"/>
    </row>
    <row r="163" spans="1:3">
      <c r="A163" s="169"/>
      <c r="B163" s="169"/>
      <c r="C163" s="169"/>
    </row>
    <row r="164" spans="1:3" ht="154.5" customHeight="1">
      <c r="A164" s="169"/>
      <c r="B164" s="169"/>
      <c r="C164" s="169"/>
    </row>
    <row r="165" spans="1:3" ht="40.5" customHeight="1"/>
  </sheetData>
  <mergeCells count="36">
    <mergeCell ref="A126:B126"/>
    <mergeCell ref="A110:C110"/>
    <mergeCell ref="A122:C122"/>
    <mergeCell ref="A123:B124"/>
    <mergeCell ref="A153:C160"/>
    <mergeCell ref="A102:C102"/>
    <mergeCell ref="A129:A130"/>
    <mergeCell ref="A2:G2"/>
    <mergeCell ref="A3:G3"/>
    <mergeCell ref="A5:G5"/>
    <mergeCell ref="A35:G35"/>
    <mergeCell ref="A36:G36"/>
    <mergeCell ref="A37:G37"/>
    <mergeCell ref="A38:G38"/>
    <mergeCell ref="A26:G26"/>
    <mergeCell ref="A6:G7"/>
    <mergeCell ref="A8:G8"/>
    <mergeCell ref="A9:G10"/>
    <mergeCell ref="A11:G12"/>
    <mergeCell ref="A13:G13"/>
    <mergeCell ref="A15:G15"/>
    <mergeCell ref="A16:G17"/>
    <mergeCell ref="A18:G19"/>
    <mergeCell ref="A20:G20"/>
    <mergeCell ref="A22:G23"/>
    <mergeCell ref="A24:G24"/>
    <mergeCell ref="A39:G39"/>
    <mergeCell ref="A40:G40"/>
    <mergeCell ref="A41:G42"/>
    <mergeCell ref="A43:G43"/>
    <mergeCell ref="A27:D27"/>
    <mergeCell ref="A28:G29"/>
    <mergeCell ref="A30:G30"/>
    <mergeCell ref="A31:G32"/>
    <mergeCell ref="A33:G33"/>
    <mergeCell ref="A34:G34"/>
  </mergeCells>
  <hyperlinks>
    <hyperlink ref="A117" location="'11'!A1" display="Ver Cuadro" xr:uid="{00000000-0004-0000-0A00-000000000000}"/>
  </hyperlinks>
  <pageMargins left="0.7" right="0.7" top="0.75" bottom="0.75" header="0.3" footer="0.3"/>
  <pageSetup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170"/>
  <sheetViews>
    <sheetView showGridLines="0" zoomScale="85" zoomScaleNormal="85" workbookViewId="0">
      <selection activeCell="J8" sqref="J8"/>
    </sheetView>
  </sheetViews>
  <sheetFormatPr baseColWidth="10" defaultRowHeight="15"/>
  <cols>
    <col min="1" max="1" width="22.42578125" bestFit="1" customWidth="1"/>
    <col min="2" max="2" width="49.140625" bestFit="1" customWidth="1"/>
    <col min="3" max="3" width="23.85546875" bestFit="1" customWidth="1"/>
    <col min="4" max="4" width="14.140625" bestFit="1" customWidth="1"/>
    <col min="5" max="5" width="12.7109375" bestFit="1" customWidth="1"/>
    <col min="6" max="6" width="16.140625" customWidth="1"/>
    <col min="7" max="7" width="19.85546875" bestFit="1" customWidth="1"/>
    <col min="8" max="8" width="13.140625" bestFit="1" customWidth="1"/>
    <col min="9" max="9" width="14.140625" bestFit="1" customWidth="1"/>
    <col min="10" max="10" width="15.140625" bestFit="1" customWidth="1"/>
    <col min="11" max="11" width="13.140625" bestFit="1" customWidth="1"/>
  </cols>
  <sheetData>
    <row r="2" spans="1:15" ht="15.75">
      <c r="A2" s="392" t="str">
        <f>+"4-2 COMPOSICIÓN DE LAS INVERSIONES DEL FONDO MUTUO CORTO PLAZO DÓLARES AMERICANOS CORRESPONDIENTE AL "&amp;UPPER(TEXT(Índice!O3,"DD \D\E MMMM \D\E AAAA"))</f>
        <v>4-2 COMPOSICIÓN DE LAS INVERSIONES DEL FONDO MUTUO CORTO PLAZO DÓLARES AMERICANOS CORRESPONDIENTE AL 30 DE JUNIO DE 2021</v>
      </c>
      <c r="B2" s="393"/>
      <c r="C2" s="393"/>
      <c r="D2" s="393"/>
      <c r="E2" s="393"/>
      <c r="F2" s="393"/>
      <c r="G2" s="393"/>
      <c r="H2" s="393"/>
      <c r="I2" s="393"/>
      <c r="J2" s="248"/>
      <c r="K2" s="248"/>
      <c r="L2" s="248"/>
      <c r="M2" s="248"/>
      <c r="N2" s="248"/>
      <c r="O2" s="248"/>
    </row>
    <row r="3" spans="1:15" ht="56.25">
      <c r="A3" s="153" t="s">
        <v>142</v>
      </c>
      <c r="B3" s="153" t="s">
        <v>143</v>
      </c>
      <c r="C3" s="153" t="s">
        <v>152</v>
      </c>
      <c r="D3" s="153" t="s">
        <v>153</v>
      </c>
      <c r="E3" s="233" t="s">
        <v>154</v>
      </c>
      <c r="F3" s="153" t="s">
        <v>144</v>
      </c>
      <c r="G3" s="153" t="s">
        <v>155</v>
      </c>
      <c r="H3" s="153" t="s">
        <v>156</v>
      </c>
      <c r="I3" s="153" t="s">
        <v>157</v>
      </c>
      <c r="J3" s="153" t="s">
        <v>158</v>
      </c>
      <c r="K3" s="153" t="s">
        <v>159</v>
      </c>
      <c r="L3" s="153" t="s">
        <v>160</v>
      </c>
      <c r="M3" s="153" t="s">
        <v>161</v>
      </c>
      <c r="N3" s="153" t="s">
        <v>162</v>
      </c>
      <c r="O3" s="153" t="s">
        <v>163</v>
      </c>
    </row>
    <row r="4" spans="1:15">
      <c r="A4" s="234" t="s">
        <v>170</v>
      </c>
      <c r="B4" s="234" t="s">
        <v>171</v>
      </c>
      <c r="C4" s="234" t="s">
        <v>166</v>
      </c>
      <c r="D4" s="234" t="s">
        <v>167</v>
      </c>
      <c r="E4" s="234" t="s">
        <v>172</v>
      </c>
      <c r="F4" s="234" t="s">
        <v>173</v>
      </c>
      <c r="G4" s="234" t="s">
        <v>168</v>
      </c>
      <c r="H4" s="330">
        <v>88587.150560999798</v>
      </c>
      <c r="I4" s="330">
        <v>75851.623974861097</v>
      </c>
      <c r="J4" s="330">
        <v>84482.163098350095</v>
      </c>
      <c r="K4" s="330">
        <v>88587.150560999798</v>
      </c>
      <c r="L4" s="330">
        <v>6.75</v>
      </c>
      <c r="M4" s="330" t="s">
        <v>169</v>
      </c>
      <c r="N4" s="331">
        <f>+J4/$B$164</f>
        <v>3.1365607705177751E-3</v>
      </c>
      <c r="O4" s="235">
        <f t="shared" ref="O4:O35" si="0">+SUMIFS($N$7:$N$163,$B$7:$B$163,B4)</f>
        <v>2.1349778492411847E-2</v>
      </c>
    </row>
    <row r="5" spans="1:15">
      <c r="A5" s="234" t="s">
        <v>170</v>
      </c>
      <c r="B5" s="234" t="s">
        <v>171</v>
      </c>
      <c r="C5" s="234" t="s">
        <v>166</v>
      </c>
      <c r="D5" s="234" t="s">
        <v>167</v>
      </c>
      <c r="E5" s="234" t="s">
        <v>174</v>
      </c>
      <c r="F5" s="234" t="s">
        <v>173</v>
      </c>
      <c r="G5" s="234" t="s">
        <v>168</v>
      </c>
      <c r="H5" s="330">
        <v>36288.712312000003</v>
      </c>
      <c r="I5" s="330">
        <v>30874.0782752337</v>
      </c>
      <c r="J5" s="330">
        <v>34607.1379743953</v>
      </c>
      <c r="K5" s="330">
        <v>36288.712312000003</v>
      </c>
      <c r="L5" s="330">
        <v>6.75</v>
      </c>
      <c r="M5" s="330" t="s">
        <v>169</v>
      </c>
      <c r="N5" s="331">
        <f t="shared" ref="N5:N68" si="1">+J5/$B$164</f>
        <v>1.2848557301263534E-3</v>
      </c>
      <c r="O5" s="235">
        <f t="shared" si="0"/>
        <v>2.1349778492411847E-2</v>
      </c>
    </row>
    <row r="6" spans="1:15">
      <c r="A6" s="234" t="s">
        <v>170</v>
      </c>
      <c r="B6" s="234" t="s">
        <v>171</v>
      </c>
      <c r="C6" s="234" t="s">
        <v>166</v>
      </c>
      <c r="D6" s="234" t="s">
        <v>167</v>
      </c>
      <c r="E6" s="234" t="s">
        <v>175</v>
      </c>
      <c r="F6" s="234" t="s">
        <v>173</v>
      </c>
      <c r="G6" s="234" t="s">
        <v>168</v>
      </c>
      <c r="H6" s="330">
        <v>173972.35592099899</v>
      </c>
      <c r="I6" s="330">
        <v>148550.856685134</v>
      </c>
      <c r="J6" s="330">
        <v>165904.99872470001</v>
      </c>
      <c r="K6" s="330">
        <v>173972.35592099899</v>
      </c>
      <c r="L6" s="330">
        <v>6.75</v>
      </c>
      <c r="M6" s="330" t="s">
        <v>169</v>
      </c>
      <c r="N6" s="331">
        <f t="shared" si="1"/>
        <v>6.1595381977483741E-3</v>
      </c>
      <c r="O6" s="235">
        <f t="shared" si="0"/>
        <v>2.1349778492411847E-2</v>
      </c>
    </row>
    <row r="7" spans="1:15">
      <c r="A7" s="234" t="s">
        <v>170</v>
      </c>
      <c r="B7" s="234" t="s">
        <v>171</v>
      </c>
      <c r="C7" s="234" t="s">
        <v>166</v>
      </c>
      <c r="D7" s="234" t="s">
        <v>167</v>
      </c>
      <c r="E7" s="234" t="s">
        <v>185</v>
      </c>
      <c r="F7" s="234" t="s">
        <v>186</v>
      </c>
      <c r="G7" s="234" t="s">
        <v>168</v>
      </c>
      <c r="H7" s="330">
        <v>22004.493139999999</v>
      </c>
      <c r="I7" s="330">
        <v>18571.848695108001</v>
      </c>
      <c r="J7" s="330">
        <v>20666.285941286798</v>
      </c>
      <c r="K7" s="330">
        <v>22004.493139999999</v>
      </c>
      <c r="L7" s="330">
        <v>6.7</v>
      </c>
      <c r="M7" s="330" t="s">
        <v>169</v>
      </c>
      <c r="N7" s="331">
        <f t="shared" si="1"/>
        <v>7.6727511913114255E-4</v>
      </c>
      <c r="O7" s="235">
        <f t="shared" si="0"/>
        <v>2.1349778492411847E-2</v>
      </c>
    </row>
    <row r="8" spans="1:15">
      <c r="A8" s="234" t="s">
        <v>170</v>
      </c>
      <c r="B8" s="234" t="s">
        <v>171</v>
      </c>
      <c r="C8" s="234" t="s">
        <v>166</v>
      </c>
      <c r="D8" s="234" t="s">
        <v>167</v>
      </c>
      <c r="E8" s="234" t="s">
        <v>196</v>
      </c>
      <c r="F8" s="234" t="s">
        <v>186</v>
      </c>
      <c r="G8" s="234" t="s">
        <v>168</v>
      </c>
      <c r="H8" s="330">
        <v>49510.109564999999</v>
      </c>
      <c r="I8" s="330">
        <v>42058.546748235902</v>
      </c>
      <c r="J8" s="330">
        <v>46346.250046088702</v>
      </c>
      <c r="K8" s="330">
        <v>49510.109564999999</v>
      </c>
      <c r="L8" s="330">
        <v>6.7</v>
      </c>
      <c r="M8" s="330" t="s">
        <v>169</v>
      </c>
      <c r="N8" s="331">
        <f t="shared" si="1"/>
        <v>1.720692563067297E-3</v>
      </c>
      <c r="O8" s="235">
        <f t="shared" si="0"/>
        <v>2.1349778492411847E-2</v>
      </c>
    </row>
    <row r="9" spans="1:15">
      <c r="A9" s="234" t="s">
        <v>170</v>
      </c>
      <c r="B9" s="234" t="s">
        <v>171</v>
      </c>
      <c r="C9" s="234" t="s">
        <v>166</v>
      </c>
      <c r="D9" s="234" t="s">
        <v>167</v>
      </c>
      <c r="E9" s="234" t="s">
        <v>196</v>
      </c>
      <c r="F9" s="234" t="s">
        <v>173</v>
      </c>
      <c r="G9" s="234" t="s">
        <v>168</v>
      </c>
      <c r="H9" s="330">
        <v>127139.876682</v>
      </c>
      <c r="I9" s="330">
        <v>113394.183483724</v>
      </c>
      <c r="J9" s="330">
        <v>124960.398349524</v>
      </c>
      <c r="K9" s="330">
        <v>127139.876682</v>
      </c>
      <c r="L9" s="330">
        <v>6.75</v>
      </c>
      <c r="M9" s="330" t="s">
        <v>169</v>
      </c>
      <c r="N9" s="331">
        <f t="shared" si="1"/>
        <v>4.6393921386116317E-3</v>
      </c>
      <c r="O9" s="235">
        <f t="shared" si="0"/>
        <v>2.1349778492411847E-2</v>
      </c>
    </row>
    <row r="10" spans="1:15">
      <c r="A10" s="234" t="s">
        <v>164</v>
      </c>
      <c r="B10" s="234" t="s">
        <v>197</v>
      </c>
      <c r="C10" s="234" t="s">
        <v>166</v>
      </c>
      <c r="D10" s="234" t="s">
        <v>167</v>
      </c>
      <c r="E10" s="234" t="s">
        <v>198</v>
      </c>
      <c r="F10" s="234" t="s">
        <v>199</v>
      </c>
      <c r="G10" s="234" t="s">
        <v>168</v>
      </c>
      <c r="H10" s="330">
        <v>21256.75</v>
      </c>
      <c r="I10" s="330">
        <v>19434.383249643401</v>
      </c>
      <c r="J10" s="330">
        <v>21114.808856474101</v>
      </c>
      <c r="K10" s="330">
        <v>21256.75</v>
      </c>
      <c r="L10" s="330">
        <v>4.25</v>
      </c>
      <c r="M10" s="330" t="s">
        <v>169</v>
      </c>
      <c r="N10" s="331">
        <f t="shared" si="1"/>
        <v>7.839273842822729E-4</v>
      </c>
      <c r="O10" s="235">
        <f t="shared" si="0"/>
        <v>1.7604320091078575E-2</v>
      </c>
    </row>
    <row r="11" spans="1:15">
      <c r="A11" s="234" t="s">
        <v>170</v>
      </c>
      <c r="B11" s="234" t="s">
        <v>171</v>
      </c>
      <c r="C11" s="234" t="s">
        <v>166</v>
      </c>
      <c r="D11" s="234" t="s">
        <v>167</v>
      </c>
      <c r="E11" s="234" t="s">
        <v>203</v>
      </c>
      <c r="F11" s="234" t="s">
        <v>173</v>
      </c>
      <c r="G11" s="234" t="s">
        <v>168</v>
      </c>
      <c r="H11" s="330">
        <v>51682.876700000001</v>
      </c>
      <c r="I11" s="330">
        <v>46767.931150924203</v>
      </c>
      <c r="J11" s="330">
        <v>50884.880430756202</v>
      </c>
      <c r="K11" s="330">
        <v>51682.876700000001</v>
      </c>
      <c r="L11" s="330">
        <v>6.75</v>
      </c>
      <c r="M11" s="330" t="s">
        <v>169</v>
      </c>
      <c r="N11" s="331">
        <f t="shared" si="1"/>
        <v>1.8891978367764418E-3</v>
      </c>
      <c r="O11" s="235">
        <f t="shared" si="0"/>
        <v>2.1349778492411847E-2</v>
      </c>
    </row>
    <row r="12" spans="1:15">
      <c r="A12" s="234" t="s">
        <v>170</v>
      </c>
      <c r="B12" s="234" t="s">
        <v>171</v>
      </c>
      <c r="C12" s="234" t="s">
        <v>166</v>
      </c>
      <c r="D12" s="234" t="s">
        <v>167</v>
      </c>
      <c r="E12" s="234" t="s">
        <v>204</v>
      </c>
      <c r="F12" s="234" t="s">
        <v>173</v>
      </c>
      <c r="G12" s="234" t="s">
        <v>168</v>
      </c>
      <c r="H12" s="330">
        <v>1033.6575339999999</v>
      </c>
      <c r="I12" s="330">
        <v>935.53553868520305</v>
      </c>
      <c r="J12" s="330">
        <v>1017.70832760445</v>
      </c>
      <c r="K12" s="330">
        <v>1033.6575339999999</v>
      </c>
      <c r="L12" s="330">
        <v>6.75</v>
      </c>
      <c r="M12" s="330" t="s">
        <v>169</v>
      </c>
      <c r="N12" s="331">
        <f t="shared" si="1"/>
        <v>3.7784354698367218E-5</v>
      </c>
      <c r="O12" s="235">
        <f t="shared" si="0"/>
        <v>2.1349778492411847E-2</v>
      </c>
    </row>
    <row r="13" spans="1:15">
      <c r="A13" s="234" t="s">
        <v>170</v>
      </c>
      <c r="B13" s="234" t="s">
        <v>171</v>
      </c>
      <c r="C13" s="234" t="s">
        <v>166</v>
      </c>
      <c r="D13" s="234" t="s">
        <v>167</v>
      </c>
      <c r="E13" s="234" t="s">
        <v>204</v>
      </c>
      <c r="F13" s="234" t="s">
        <v>186</v>
      </c>
      <c r="G13" s="234" t="s">
        <v>168</v>
      </c>
      <c r="H13" s="330">
        <v>2200.449314</v>
      </c>
      <c r="I13" s="330">
        <v>1905.84795902151</v>
      </c>
      <c r="J13" s="330">
        <v>2073.3959460143801</v>
      </c>
      <c r="K13" s="330">
        <v>2200.449314</v>
      </c>
      <c r="L13" s="330">
        <v>6.7</v>
      </c>
      <c r="M13" s="330" t="s">
        <v>169</v>
      </c>
      <c r="N13" s="331">
        <f t="shared" si="1"/>
        <v>7.6978762705784726E-5</v>
      </c>
      <c r="O13" s="235">
        <f t="shared" si="0"/>
        <v>2.1349778492411847E-2</v>
      </c>
    </row>
    <row r="14" spans="1:15">
      <c r="A14" s="234" t="s">
        <v>164</v>
      </c>
      <c r="B14" s="234" t="s">
        <v>191</v>
      </c>
      <c r="C14" s="234" t="s">
        <v>166</v>
      </c>
      <c r="D14" s="234" t="s">
        <v>167</v>
      </c>
      <c r="E14" s="234" t="s">
        <v>183</v>
      </c>
      <c r="F14" s="234" t="s">
        <v>208</v>
      </c>
      <c r="G14" s="234" t="s">
        <v>168</v>
      </c>
      <c r="H14" s="330">
        <v>239287.67999999999</v>
      </c>
      <c r="I14" s="330">
        <v>180461.035876343</v>
      </c>
      <c r="J14" s="330">
        <v>201344.00554549901</v>
      </c>
      <c r="K14" s="330">
        <v>239287.67999999999</v>
      </c>
      <c r="L14" s="330">
        <v>6</v>
      </c>
      <c r="M14" s="330" t="s">
        <v>169</v>
      </c>
      <c r="N14" s="331">
        <f t="shared" si="1"/>
        <v>7.4752786388498499E-3</v>
      </c>
      <c r="O14" s="235">
        <f t="shared" si="0"/>
        <v>5.0817914078961489E-2</v>
      </c>
    </row>
    <row r="15" spans="1:15">
      <c r="A15" s="234" t="s">
        <v>164</v>
      </c>
      <c r="B15" s="234" t="s">
        <v>231</v>
      </c>
      <c r="C15" s="234" t="s">
        <v>180</v>
      </c>
      <c r="D15" s="234" t="s">
        <v>167</v>
      </c>
      <c r="E15" s="234" t="s">
        <v>232</v>
      </c>
      <c r="F15" s="234" t="s">
        <v>234</v>
      </c>
      <c r="G15" s="234" t="s">
        <v>168</v>
      </c>
      <c r="H15" s="330">
        <v>27475.35</v>
      </c>
      <c r="I15" s="330">
        <v>22749.478403040499</v>
      </c>
      <c r="J15" s="330">
        <v>25333.2094201812</v>
      </c>
      <c r="K15" s="330">
        <v>27475.35</v>
      </c>
      <c r="L15" s="330">
        <v>6.5</v>
      </c>
      <c r="M15" s="330" t="s">
        <v>169</v>
      </c>
      <c r="N15" s="331">
        <f t="shared" si="1"/>
        <v>9.4054351764347177E-4</v>
      </c>
      <c r="O15" s="235">
        <f t="shared" si="0"/>
        <v>4.4722286514976471E-2</v>
      </c>
    </row>
    <row r="16" spans="1:15">
      <c r="A16" s="234" t="s">
        <v>164</v>
      </c>
      <c r="B16" s="234" t="s">
        <v>231</v>
      </c>
      <c r="C16" s="234" t="s">
        <v>180</v>
      </c>
      <c r="D16" s="234" t="s">
        <v>167</v>
      </c>
      <c r="E16" s="234" t="s">
        <v>232</v>
      </c>
      <c r="F16" s="234" t="s">
        <v>234</v>
      </c>
      <c r="G16" s="234" t="s">
        <v>168</v>
      </c>
      <c r="H16" s="330">
        <v>43787.66</v>
      </c>
      <c r="I16" s="330">
        <v>36511.863033612899</v>
      </c>
      <c r="J16" s="330">
        <v>40492.112935295299</v>
      </c>
      <c r="K16" s="330">
        <v>43787.66</v>
      </c>
      <c r="L16" s="330">
        <v>6.25</v>
      </c>
      <c r="M16" s="330" t="s">
        <v>169</v>
      </c>
      <c r="N16" s="331">
        <f t="shared" si="1"/>
        <v>1.503346603476148E-3</v>
      </c>
      <c r="O16" s="235">
        <f t="shared" si="0"/>
        <v>4.4722286514976471E-2</v>
      </c>
    </row>
    <row r="17" spans="1:15">
      <c r="A17" s="234" t="s">
        <v>164</v>
      </c>
      <c r="B17" s="234" t="s">
        <v>231</v>
      </c>
      <c r="C17" s="234" t="s">
        <v>180</v>
      </c>
      <c r="D17" s="234" t="s">
        <v>167</v>
      </c>
      <c r="E17" s="234" t="s">
        <v>239</v>
      </c>
      <c r="F17" s="234" t="s">
        <v>234</v>
      </c>
      <c r="G17" s="234" t="s">
        <v>168</v>
      </c>
      <c r="H17" s="330">
        <v>54950.7</v>
      </c>
      <c r="I17" s="330">
        <v>45660.903198807602</v>
      </c>
      <c r="J17" s="330">
        <v>50666.867441075199</v>
      </c>
      <c r="K17" s="330">
        <v>54950.7</v>
      </c>
      <c r="L17" s="330">
        <v>6.5</v>
      </c>
      <c r="M17" s="330" t="s">
        <v>169</v>
      </c>
      <c r="N17" s="331">
        <f t="shared" si="1"/>
        <v>1.8811036904404787E-3</v>
      </c>
      <c r="O17" s="235">
        <f t="shared" si="0"/>
        <v>4.4722286514976471E-2</v>
      </c>
    </row>
    <row r="18" spans="1:15">
      <c r="A18" s="234" t="s">
        <v>164</v>
      </c>
      <c r="B18" s="234" t="s">
        <v>178</v>
      </c>
      <c r="C18" s="234" t="s">
        <v>166</v>
      </c>
      <c r="D18" s="234" t="s">
        <v>167</v>
      </c>
      <c r="E18" s="234" t="s">
        <v>240</v>
      </c>
      <c r="F18" s="234" t="s">
        <v>241</v>
      </c>
      <c r="G18" s="234" t="s">
        <v>168</v>
      </c>
      <c r="H18" s="330">
        <v>80553.149999999994</v>
      </c>
      <c r="I18" s="330">
        <v>68997.415883387104</v>
      </c>
      <c r="J18" s="330">
        <v>75362.437362349199</v>
      </c>
      <c r="K18" s="330">
        <v>80553.149999999994</v>
      </c>
      <c r="L18" s="330">
        <v>5.75</v>
      </c>
      <c r="M18" s="330" t="s">
        <v>169</v>
      </c>
      <c r="N18" s="331">
        <f t="shared" si="1"/>
        <v>2.7979736305540209E-3</v>
      </c>
      <c r="O18" s="235">
        <f t="shared" si="0"/>
        <v>1.3632943824700202E-2</v>
      </c>
    </row>
    <row r="19" spans="1:15">
      <c r="A19" s="234" t="s">
        <v>182</v>
      </c>
      <c r="B19" s="234" t="s">
        <v>177</v>
      </c>
      <c r="C19" s="234" t="s">
        <v>166</v>
      </c>
      <c r="D19" s="234" t="s">
        <v>167</v>
      </c>
      <c r="E19" s="234" t="s">
        <v>245</v>
      </c>
      <c r="F19" s="234" t="s">
        <v>184</v>
      </c>
      <c r="G19" s="234" t="s">
        <v>168</v>
      </c>
      <c r="H19" s="330">
        <v>220942.4656</v>
      </c>
      <c r="I19" s="330">
        <v>187678.44793637301</v>
      </c>
      <c r="J19" s="330">
        <v>202902.76034037999</v>
      </c>
      <c r="K19" s="330">
        <v>220942.4656</v>
      </c>
      <c r="L19" s="330">
        <v>5.25</v>
      </c>
      <c r="M19" s="330" t="s">
        <v>169</v>
      </c>
      <c r="N19" s="331">
        <f t="shared" si="1"/>
        <v>7.533150371309973E-3</v>
      </c>
      <c r="O19" s="235">
        <f t="shared" si="0"/>
        <v>0.123639245455317</v>
      </c>
    </row>
    <row r="20" spans="1:15">
      <c r="A20" s="234" t="s">
        <v>164</v>
      </c>
      <c r="B20" s="234" t="s">
        <v>191</v>
      </c>
      <c r="C20" s="234" t="s">
        <v>166</v>
      </c>
      <c r="D20" s="234" t="s">
        <v>167</v>
      </c>
      <c r="E20" s="234" t="s">
        <v>246</v>
      </c>
      <c r="F20" s="234" t="s">
        <v>247</v>
      </c>
      <c r="G20" s="234" t="s">
        <v>168</v>
      </c>
      <c r="H20" s="330">
        <v>102726</v>
      </c>
      <c r="I20" s="330">
        <v>92886.608406681597</v>
      </c>
      <c r="J20" s="330">
        <v>100410.450986543</v>
      </c>
      <c r="K20" s="330">
        <v>102726</v>
      </c>
      <c r="L20" s="330">
        <v>5</v>
      </c>
      <c r="M20" s="330" t="s">
        <v>169</v>
      </c>
      <c r="N20" s="331">
        <f t="shared" si="1"/>
        <v>3.7279287125703262E-3</v>
      </c>
      <c r="O20" s="235">
        <f t="shared" si="0"/>
        <v>5.0817914078961489E-2</v>
      </c>
    </row>
    <row r="21" spans="1:15">
      <c r="A21" s="234" t="s">
        <v>164</v>
      </c>
      <c r="B21" s="234" t="s">
        <v>193</v>
      </c>
      <c r="C21" s="234" t="s">
        <v>180</v>
      </c>
      <c r="D21" s="234" t="s">
        <v>167</v>
      </c>
      <c r="E21" s="234" t="s">
        <v>249</v>
      </c>
      <c r="F21" s="234" t="s">
        <v>251</v>
      </c>
      <c r="G21" s="234" t="s">
        <v>168</v>
      </c>
      <c r="H21" s="330">
        <v>103172.72</v>
      </c>
      <c r="I21" s="330">
        <v>93384.764634309293</v>
      </c>
      <c r="J21" s="330">
        <v>101483.858277102</v>
      </c>
      <c r="K21" s="330">
        <v>103172.72</v>
      </c>
      <c r="L21" s="330">
        <v>6</v>
      </c>
      <c r="M21" s="330" t="s">
        <v>169</v>
      </c>
      <c r="N21" s="331">
        <f t="shared" si="1"/>
        <v>3.7677809970630381E-3</v>
      </c>
      <c r="O21" s="235">
        <f t="shared" si="0"/>
        <v>3.601878785010227E-2</v>
      </c>
    </row>
    <row r="22" spans="1:15">
      <c r="A22" s="234" t="s">
        <v>182</v>
      </c>
      <c r="B22" s="234" t="s">
        <v>165</v>
      </c>
      <c r="C22" s="234" t="s">
        <v>166</v>
      </c>
      <c r="D22" s="234" t="s">
        <v>167</v>
      </c>
      <c r="E22" s="234" t="s">
        <v>188</v>
      </c>
      <c r="F22" s="234" t="s">
        <v>254</v>
      </c>
      <c r="G22" s="234" t="s">
        <v>168</v>
      </c>
      <c r="H22" s="330">
        <v>53789.57</v>
      </c>
      <c r="I22" s="330">
        <v>44128.42</v>
      </c>
      <c r="J22" s="330">
        <v>47897.31</v>
      </c>
      <c r="K22" s="330">
        <v>53789.57</v>
      </c>
      <c r="L22" s="330">
        <v>5.75</v>
      </c>
      <c r="M22" s="330" t="s">
        <v>169</v>
      </c>
      <c r="N22" s="331">
        <f t="shared" si="1"/>
        <v>1.7782786099408328E-3</v>
      </c>
      <c r="O22" s="235">
        <f t="shared" si="0"/>
        <v>8.2042084368943613E-2</v>
      </c>
    </row>
    <row r="23" spans="1:15">
      <c r="A23" s="234" t="s">
        <v>182</v>
      </c>
      <c r="B23" s="234" t="s">
        <v>165</v>
      </c>
      <c r="C23" s="234" t="s">
        <v>166</v>
      </c>
      <c r="D23" s="234" t="s">
        <v>167</v>
      </c>
      <c r="E23" s="234" t="s">
        <v>255</v>
      </c>
      <c r="F23" s="234" t="s">
        <v>254</v>
      </c>
      <c r="G23" s="234" t="s">
        <v>168</v>
      </c>
      <c r="H23" s="330">
        <v>27467.013648</v>
      </c>
      <c r="I23" s="330">
        <v>22521.403140403399</v>
      </c>
      <c r="J23" s="330">
        <v>24379.470057308201</v>
      </c>
      <c r="K23" s="330">
        <v>27467.013648</v>
      </c>
      <c r="L23" s="330">
        <v>5.75</v>
      </c>
      <c r="M23" s="330" t="s">
        <v>169</v>
      </c>
      <c r="N23" s="331">
        <f t="shared" si="1"/>
        <v>9.0513413226346498E-4</v>
      </c>
      <c r="O23" s="235">
        <f t="shared" si="0"/>
        <v>8.2042084368943613E-2</v>
      </c>
    </row>
    <row r="24" spans="1:15">
      <c r="A24" s="234" t="s">
        <v>182</v>
      </c>
      <c r="B24" s="234" t="s">
        <v>165</v>
      </c>
      <c r="C24" s="234" t="s">
        <v>166</v>
      </c>
      <c r="D24" s="234" t="s">
        <v>167</v>
      </c>
      <c r="E24" s="234" t="s">
        <v>298</v>
      </c>
      <c r="F24" s="234" t="s">
        <v>254</v>
      </c>
      <c r="G24" s="234" t="s">
        <v>168</v>
      </c>
      <c r="H24" s="330">
        <v>11397.328750000001</v>
      </c>
      <c r="I24" s="330">
        <v>9421.8061672025196</v>
      </c>
      <c r="J24" s="330">
        <v>10143.6638250901</v>
      </c>
      <c r="K24" s="330">
        <v>11397.328750000001</v>
      </c>
      <c r="L24" s="330">
        <v>5.75</v>
      </c>
      <c r="M24" s="330" t="s">
        <v>169</v>
      </c>
      <c r="N24" s="331">
        <f t="shared" si="1"/>
        <v>3.7660278639005683E-4</v>
      </c>
      <c r="O24" s="235">
        <f t="shared" si="0"/>
        <v>8.2042084368943613E-2</v>
      </c>
    </row>
    <row r="25" spans="1:15">
      <c r="A25" s="234" t="s">
        <v>182</v>
      </c>
      <c r="B25" s="234" t="s">
        <v>165</v>
      </c>
      <c r="C25" s="234" t="s">
        <v>166</v>
      </c>
      <c r="D25" s="234" t="s">
        <v>167</v>
      </c>
      <c r="E25" s="234" t="s">
        <v>255</v>
      </c>
      <c r="F25" s="234" t="s">
        <v>254</v>
      </c>
      <c r="G25" s="234" t="s">
        <v>168</v>
      </c>
      <c r="H25" s="330">
        <v>47.260269999999998</v>
      </c>
      <c r="I25" s="330">
        <v>43.752313956785102</v>
      </c>
      <c r="J25" s="330">
        <v>47.260269999999998</v>
      </c>
      <c r="K25" s="330">
        <v>47.260269999999998</v>
      </c>
      <c r="L25" s="330">
        <v>5.75</v>
      </c>
      <c r="M25" s="330" t="s">
        <v>169</v>
      </c>
      <c r="N25" s="331">
        <f t="shared" si="1"/>
        <v>1.7546272899465219E-6</v>
      </c>
      <c r="O25" s="235">
        <f t="shared" si="0"/>
        <v>8.2042084368943613E-2</v>
      </c>
    </row>
    <row r="26" spans="1:15">
      <c r="A26" s="234" t="s">
        <v>164</v>
      </c>
      <c r="B26" s="234" t="s">
        <v>238</v>
      </c>
      <c r="C26" s="234" t="s">
        <v>180</v>
      </c>
      <c r="D26" s="234" t="s">
        <v>167</v>
      </c>
      <c r="E26" s="234" t="s">
        <v>258</v>
      </c>
      <c r="F26" s="234" t="s">
        <v>259</v>
      </c>
      <c r="G26" s="234" t="s">
        <v>168</v>
      </c>
      <c r="H26" s="330">
        <v>31376.38</v>
      </c>
      <c r="I26" s="330">
        <v>28493.524703490701</v>
      </c>
      <c r="J26" s="330">
        <v>30537.898485994301</v>
      </c>
      <c r="K26" s="330">
        <v>31376.38</v>
      </c>
      <c r="L26" s="330">
        <v>6.25</v>
      </c>
      <c r="M26" s="330" t="s">
        <v>169</v>
      </c>
      <c r="N26" s="331">
        <f t="shared" si="1"/>
        <v>1.1337774850025651E-3</v>
      </c>
      <c r="O26" s="235">
        <f t="shared" si="0"/>
        <v>4.3542529568438883E-2</v>
      </c>
    </row>
    <row r="27" spans="1:15">
      <c r="A27" s="234" t="s">
        <v>170</v>
      </c>
      <c r="B27" s="234" t="s">
        <v>171</v>
      </c>
      <c r="C27" s="234" t="s">
        <v>166</v>
      </c>
      <c r="D27" s="234" t="s">
        <v>167</v>
      </c>
      <c r="E27" s="234" t="s">
        <v>260</v>
      </c>
      <c r="F27" s="234" t="s">
        <v>173</v>
      </c>
      <c r="G27" s="234" t="s">
        <v>168</v>
      </c>
      <c r="H27" s="330">
        <v>8269.2602719999995</v>
      </c>
      <c r="I27" s="330">
        <v>7575.5196703521397</v>
      </c>
      <c r="J27" s="330">
        <v>8132.3911165751597</v>
      </c>
      <c r="K27" s="330">
        <v>8269.2602719999995</v>
      </c>
      <c r="L27" s="330">
        <v>6.75</v>
      </c>
      <c r="M27" s="330" t="s">
        <v>169</v>
      </c>
      <c r="N27" s="331">
        <f t="shared" si="1"/>
        <v>3.0193046687336831E-4</v>
      </c>
      <c r="O27" s="235">
        <f t="shared" si="0"/>
        <v>2.1349778492411847E-2</v>
      </c>
    </row>
    <row r="28" spans="1:15">
      <c r="A28" s="234" t="s">
        <v>164</v>
      </c>
      <c r="B28" s="234" t="s">
        <v>231</v>
      </c>
      <c r="C28" s="234" t="s">
        <v>180</v>
      </c>
      <c r="D28" s="234" t="s">
        <v>167</v>
      </c>
      <c r="E28" s="234" t="s">
        <v>188</v>
      </c>
      <c r="F28" s="234" t="s">
        <v>261</v>
      </c>
      <c r="G28" s="234" t="s">
        <v>168</v>
      </c>
      <c r="H28" s="330">
        <v>57569.87</v>
      </c>
      <c r="I28" s="330">
        <v>46361.955207113497</v>
      </c>
      <c r="J28" s="330">
        <v>50312.510795857503</v>
      </c>
      <c r="K28" s="330">
        <v>57569.87</v>
      </c>
      <c r="L28" s="330">
        <v>6</v>
      </c>
      <c r="M28" s="330" t="s">
        <v>169</v>
      </c>
      <c r="N28" s="331">
        <f t="shared" si="1"/>
        <v>1.8679475269214624E-3</v>
      </c>
      <c r="O28" s="235">
        <f t="shared" si="0"/>
        <v>4.4722286514976471E-2</v>
      </c>
    </row>
    <row r="29" spans="1:15">
      <c r="A29" s="234" t="s">
        <v>164</v>
      </c>
      <c r="B29" s="234" t="s">
        <v>176</v>
      </c>
      <c r="C29" s="234" t="s">
        <v>180</v>
      </c>
      <c r="D29" s="234" t="s">
        <v>167</v>
      </c>
      <c r="E29" s="234" t="s">
        <v>262</v>
      </c>
      <c r="F29" s="234" t="s">
        <v>263</v>
      </c>
      <c r="G29" s="234" t="s">
        <v>168</v>
      </c>
      <c r="H29" s="330">
        <v>58698.6</v>
      </c>
      <c r="I29" s="330">
        <v>46518.7021000034</v>
      </c>
      <c r="J29" s="330">
        <v>50685.327521675397</v>
      </c>
      <c r="K29" s="330">
        <v>58698.6</v>
      </c>
      <c r="L29" s="330">
        <v>6.25</v>
      </c>
      <c r="M29" s="330" t="s">
        <v>169</v>
      </c>
      <c r="N29" s="331">
        <f t="shared" si="1"/>
        <v>1.8817890559958538E-3</v>
      </c>
      <c r="O29" s="235">
        <f t="shared" si="0"/>
        <v>7.1082435197581062E-2</v>
      </c>
    </row>
    <row r="30" spans="1:15">
      <c r="A30" s="234" t="s">
        <v>164</v>
      </c>
      <c r="B30" s="234" t="s">
        <v>231</v>
      </c>
      <c r="C30" s="234" t="s">
        <v>180</v>
      </c>
      <c r="D30" s="234" t="s">
        <v>167</v>
      </c>
      <c r="E30" s="234" t="s">
        <v>189</v>
      </c>
      <c r="F30" s="234" t="s">
        <v>234</v>
      </c>
      <c r="G30" s="234" t="s">
        <v>168</v>
      </c>
      <c r="H30" s="330">
        <v>54950.7</v>
      </c>
      <c r="I30" s="330">
        <v>47123.247308199898</v>
      </c>
      <c r="J30" s="330">
        <v>51063.287474147102</v>
      </c>
      <c r="K30" s="330">
        <v>54950.7</v>
      </c>
      <c r="L30" s="330">
        <v>6.5</v>
      </c>
      <c r="M30" s="330" t="s">
        <v>169</v>
      </c>
      <c r="N30" s="331">
        <f t="shared" si="1"/>
        <v>1.8958215371288169E-3</v>
      </c>
      <c r="O30" s="235">
        <f t="shared" si="0"/>
        <v>4.4722286514976471E-2</v>
      </c>
    </row>
    <row r="31" spans="1:15">
      <c r="A31" s="234" t="s">
        <v>182</v>
      </c>
      <c r="B31" s="234" t="s">
        <v>165</v>
      </c>
      <c r="C31" s="234" t="s">
        <v>166</v>
      </c>
      <c r="D31" s="234" t="s">
        <v>167</v>
      </c>
      <c r="E31" s="234" t="s">
        <v>264</v>
      </c>
      <c r="F31" s="234" t="s">
        <v>265</v>
      </c>
      <c r="G31" s="234" t="s">
        <v>168</v>
      </c>
      <c r="H31" s="330">
        <v>7260.49</v>
      </c>
      <c r="I31" s="330">
        <v>5745.41</v>
      </c>
      <c r="J31" s="330">
        <v>6154.9</v>
      </c>
      <c r="K31" s="330">
        <v>7260.49</v>
      </c>
      <c r="L31" s="330">
        <v>6</v>
      </c>
      <c r="M31" s="330" t="s">
        <v>169</v>
      </c>
      <c r="N31" s="331">
        <f t="shared" si="1"/>
        <v>2.2851235312222818E-4</v>
      </c>
      <c r="O31" s="235">
        <f t="shared" si="0"/>
        <v>8.2042084368943613E-2</v>
      </c>
    </row>
    <row r="32" spans="1:15">
      <c r="A32" s="234" t="s">
        <v>182</v>
      </c>
      <c r="B32" s="234" t="s">
        <v>165</v>
      </c>
      <c r="C32" s="234" t="s">
        <v>166</v>
      </c>
      <c r="D32" s="234" t="s">
        <v>167</v>
      </c>
      <c r="E32" s="234" t="s">
        <v>269</v>
      </c>
      <c r="F32" s="234" t="s">
        <v>254</v>
      </c>
      <c r="G32" s="234" t="s">
        <v>168</v>
      </c>
      <c r="H32" s="330">
        <v>200280.30785000001</v>
      </c>
      <c r="I32" s="330">
        <v>170339.25264391699</v>
      </c>
      <c r="J32" s="330">
        <v>180673.48057429699</v>
      </c>
      <c r="K32" s="330">
        <v>200280.30785000001</v>
      </c>
      <c r="L32" s="330">
        <v>5.75</v>
      </c>
      <c r="M32" s="330" t="s">
        <v>169</v>
      </c>
      <c r="N32" s="331">
        <f t="shared" si="1"/>
        <v>6.7078461376814886E-3</v>
      </c>
      <c r="O32" s="235">
        <f t="shared" si="0"/>
        <v>8.2042084368943613E-2</v>
      </c>
    </row>
    <row r="33" spans="1:15">
      <c r="A33" s="234" t="s">
        <v>164</v>
      </c>
      <c r="B33" s="234" t="s">
        <v>176</v>
      </c>
      <c r="C33" s="234" t="s">
        <v>180</v>
      </c>
      <c r="D33" s="234" t="s">
        <v>167</v>
      </c>
      <c r="E33" s="234" t="s">
        <v>269</v>
      </c>
      <c r="F33" s="234" t="s">
        <v>270</v>
      </c>
      <c r="G33" s="234" t="s">
        <v>168</v>
      </c>
      <c r="H33" s="330">
        <v>55834.62</v>
      </c>
      <c r="I33" s="330">
        <v>47759.455932863697</v>
      </c>
      <c r="J33" s="330">
        <v>51419.004671242998</v>
      </c>
      <c r="K33" s="330">
        <v>55834.62</v>
      </c>
      <c r="L33" s="330">
        <v>6.75</v>
      </c>
      <c r="M33" s="330" t="s">
        <v>169</v>
      </c>
      <c r="N33" s="331">
        <f t="shared" si="1"/>
        <v>1.9090282137205448E-3</v>
      </c>
      <c r="O33" s="235">
        <f t="shared" si="0"/>
        <v>7.1082435197581062E-2</v>
      </c>
    </row>
    <row r="34" spans="1:15">
      <c r="A34" s="234" t="s">
        <v>164</v>
      </c>
      <c r="B34" s="234" t="s">
        <v>176</v>
      </c>
      <c r="C34" s="234" t="s">
        <v>180</v>
      </c>
      <c r="D34" s="234" t="s">
        <v>167</v>
      </c>
      <c r="E34" s="234" t="s">
        <v>269</v>
      </c>
      <c r="F34" s="234" t="s">
        <v>271</v>
      </c>
      <c r="G34" s="234" t="s">
        <v>168</v>
      </c>
      <c r="H34" s="330">
        <v>57791.199999999997</v>
      </c>
      <c r="I34" s="330">
        <v>47396.792717208999</v>
      </c>
      <c r="J34" s="330">
        <v>50916.268430411001</v>
      </c>
      <c r="K34" s="330">
        <v>57791.199999999997</v>
      </c>
      <c r="L34" s="330">
        <v>6.5</v>
      </c>
      <c r="M34" s="330" t="s">
        <v>169</v>
      </c>
      <c r="N34" s="331">
        <f t="shared" si="1"/>
        <v>1.890363175882019E-3</v>
      </c>
      <c r="O34" s="235">
        <f t="shared" si="0"/>
        <v>7.1082435197581062E-2</v>
      </c>
    </row>
    <row r="35" spans="1:15">
      <c r="A35" s="234" t="s">
        <v>182</v>
      </c>
      <c r="B35" s="234" t="s">
        <v>165</v>
      </c>
      <c r="C35" s="234" t="s">
        <v>166</v>
      </c>
      <c r="D35" s="234" t="s">
        <v>167</v>
      </c>
      <c r="E35" s="234" t="s">
        <v>272</v>
      </c>
      <c r="F35" s="234" t="s">
        <v>254</v>
      </c>
      <c r="G35" s="234" t="s">
        <v>168</v>
      </c>
      <c r="H35" s="330">
        <v>114445.89019999999</v>
      </c>
      <c r="I35" s="330">
        <v>97381.311733860101</v>
      </c>
      <c r="J35" s="330">
        <v>103247.596834878</v>
      </c>
      <c r="K35" s="330">
        <v>114445.89019999999</v>
      </c>
      <c r="L35" s="330">
        <v>5.75</v>
      </c>
      <c r="M35" s="330" t="s">
        <v>169</v>
      </c>
      <c r="N35" s="331">
        <f t="shared" si="1"/>
        <v>3.8332631410669697E-3</v>
      </c>
      <c r="O35" s="235">
        <f t="shared" si="0"/>
        <v>8.2042084368943613E-2</v>
      </c>
    </row>
    <row r="36" spans="1:15">
      <c r="A36" s="234" t="s">
        <v>182</v>
      </c>
      <c r="B36" s="234" t="s">
        <v>165</v>
      </c>
      <c r="C36" s="234" t="s">
        <v>166</v>
      </c>
      <c r="D36" s="234" t="s">
        <v>167</v>
      </c>
      <c r="E36" s="234" t="s">
        <v>299</v>
      </c>
      <c r="F36" s="234" t="s">
        <v>254</v>
      </c>
      <c r="G36" s="234" t="s">
        <v>168</v>
      </c>
      <c r="H36" s="330">
        <v>2288.92</v>
      </c>
      <c r="I36" s="330">
        <v>1882.88</v>
      </c>
      <c r="J36" s="330">
        <v>2009.45</v>
      </c>
      <c r="K36" s="330">
        <v>2288.92</v>
      </c>
      <c r="L36" s="330">
        <v>5.75</v>
      </c>
      <c r="M36" s="330" t="s">
        <v>169</v>
      </c>
      <c r="N36" s="331">
        <f t="shared" si="1"/>
        <v>7.4604648001017312E-5</v>
      </c>
      <c r="O36" s="235">
        <f t="shared" ref="O36:O67" si="2">+SUMIFS($N$7:$N$163,$B$7:$B$163,B36)</f>
        <v>8.2042084368943613E-2</v>
      </c>
    </row>
    <row r="37" spans="1:15">
      <c r="A37" s="234" t="s">
        <v>164</v>
      </c>
      <c r="B37" s="234" t="s">
        <v>238</v>
      </c>
      <c r="C37" s="234" t="s">
        <v>180</v>
      </c>
      <c r="D37" s="234" t="s">
        <v>167</v>
      </c>
      <c r="E37" s="234" t="s">
        <v>300</v>
      </c>
      <c r="F37" s="234" t="s">
        <v>252</v>
      </c>
      <c r="G37" s="234" t="s">
        <v>168</v>
      </c>
      <c r="H37" s="330">
        <v>106553.62</v>
      </c>
      <c r="I37" s="330">
        <v>94358.540399461897</v>
      </c>
      <c r="J37" s="330">
        <v>100822.97694722201</v>
      </c>
      <c r="K37" s="330">
        <v>106553.62</v>
      </c>
      <c r="L37" s="330">
        <v>6.5</v>
      </c>
      <c r="M37" s="330" t="s">
        <v>169</v>
      </c>
      <c r="N37" s="331">
        <f t="shared" si="1"/>
        <v>3.7432445224126905E-3</v>
      </c>
      <c r="O37" s="235">
        <f t="shared" si="2"/>
        <v>4.3542529568438883E-2</v>
      </c>
    </row>
    <row r="38" spans="1:15">
      <c r="A38" s="234" t="s">
        <v>164</v>
      </c>
      <c r="B38" s="234" t="s">
        <v>178</v>
      </c>
      <c r="C38" s="234" t="s">
        <v>166</v>
      </c>
      <c r="D38" s="234" t="s">
        <v>167</v>
      </c>
      <c r="E38" s="234" t="s">
        <v>190</v>
      </c>
      <c r="F38" s="234" t="s">
        <v>241</v>
      </c>
      <c r="G38" s="234" t="s">
        <v>168</v>
      </c>
      <c r="H38" s="330">
        <v>80553.149999999994</v>
      </c>
      <c r="I38" s="330">
        <v>72024.953467024796</v>
      </c>
      <c r="J38" s="330">
        <v>75865.290532616506</v>
      </c>
      <c r="K38" s="330">
        <v>80553.149999999994</v>
      </c>
      <c r="L38" s="330">
        <v>5.75</v>
      </c>
      <c r="M38" s="330" t="s">
        <v>169</v>
      </c>
      <c r="N38" s="331">
        <f t="shared" si="1"/>
        <v>2.8166430096199287E-3</v>
      </c>
      <c r="O38" s="235">
        <f t="shared" si="2"/>
        <v>1.3632943824700202E-2</v>
      </c>
    </row>
    <row r="39" spans="1:15">
      <c r="A39" s="234" t="s">
        <v>164</v>
      </c>
      <c r="B39" s="234" t="s">
        <v>179</v>
      </c>
      <c r="C39" s="234" t="s">
        <v>180</v>
      </c>
      <c r="D39" s="234" t="s">
        <v>167</v>
      </c>
      <c r="E39" s="234" t="s">
        <v>301</v>
      </c>
      <c r="F39" s="234" t="s">
        <v>302</v>
      </c>
      <c r="G39" s="234" t="s">
        <v>168</v>
      </c>
      <c r="H39" s="330">
        <v>105343.6</v>
      </c>
      <c r="I39" s="330">
        <v>94939.408402940404</v>
      </c>
      <c r="J39" s="330">
        <v>100129.721641358</v>
      </c>
      <c r="K39" s="330">
        <v>105343.6</v>
      </c>
      <c r="L39" s="330">
        <v>5.3</v>
      </c>
      <c r="M39" s="330" t="s">
        <v>169</v>
      </c>
      <c r="N39" s="331">
        <f t="shared" si="1"/>
        <v>3.7175061024127794E-3</v>
      </c>
      <c r="O39" s="235">
        <f t="shared" si="2"/>
        <v>5.288093214744178E-2</v>
      </c>
    </row>
    <row r="40" spans="1:15">
      <c r="A40" s="234" t="s">
        <v>164</v>
      </c>
      <c r="B40" s="234" t="s">
        <v>165</v>
      </c>
      <c r="C40" s="234" t="s">
        <v>166</v>
      </c>
      <c r="D40" s="234" t="s">
        <v>167</v>
      </c>
      <c r="E40" s="234" t="s">
        <v>303</v>
      </c>
      <c r="F40" s="234" t="s">
        <v>304</v>
      </c>
      <c r="G40" s="234" t="s">
        <v>168</v>
      </c>
      <c r="H40" s="330">
        <v>119679</v>
      </c>
      <c r="I40" s="330">
        <v>99759.704148660094</v>
      </c>
      <c r="J40" s="330">
        <v>104767.50349153701</v>
      </c>
      <c r="K40" s="330">
        <v>119679</v>
      </c>
      <c r="L40" s="330">
        <v>6.5</v>
      </c>
      <c r="M40" s="330" t="s">
        <v>169</v>
      </c>
      <c r="N40" s="331">
        <f t="shared" si="1"/>
        <v>3.8896925626074152E-3</v>
      </c>
      <c r="O40" s="235">
        <f t="shared" si="2"/>
        <v>8.2042084368943613E-2</v>
      </c>
    </row>
    <row r="41" spans="1:15">
      <c r="A41" s="234" t="s">
        <v>164</v>
      </c>
      <c r="B41" s="234" t="s">
        <v>238</v>
      </c>
      <c r="C41" s="234" t="s">
        <v>180</v>
      </c>
      <c r="D41" s="234" t="s">
        <v>167</v>
      </c>
      <c r="E41" s="234" t="s">
        <v>305</v>
      </c>
      <c r="F41" s="234" t="s">
        <v>306</v>
      </c>
      <c r="G41" s="234" t="s">
        <v>168</v>
      </c>
      <c r="H41" s="330">
        <v>61826.36</v>
      </c>
      <c r="I41" s="330">
        <v>50897.981127418003</v>
      </c>
      <c r="J41" s="330">
        <v>53287.485931504802</v>
      </c>
      <c r="K41" s="330">
        <v>61826.36</v>
      </c>
      <c r="L41" s="330">
        <v>6.75</v>
      </c>
      <c r="M41" s="330" t="s">
        <v>169</v>
      </c>
      <c r="N41" s="331">
        <f t="shared" si="1"/>
        <v>1.9783991295026391E-3</v>
      </c>
      <c r="O41" s="235">
        <f t="shared" si="2"/>
        <v>4.3542529568438883E-2</v>
      </c>
    </row>
    <row r="42" spans="1:15">
      <c r="A42" s="234" t="s">
        <v>164</v>
      </c>
      <c r="B42" s="234" t="s">
        <v>231</v>
      </c>
      <c r="C42" s="234" t="s">
        <v>180</v>
      </c>
      <c r="D42" s="234" t="s">
        <v>167</v>
      </c>
      <c r="E42" s="234" t="s">
        <v>305</v>
      </c>
      <c r="F42" s="234" t="s">
        <v>234</v>
      </c>
      <c r="G42" s="234" t="s">
        <v>168</v>
      </c>
      <c r="H42" s="330">
        <v>32975.760000000002</v>
      </c>
      <c r="I42" s="330">
        <v>29587.685001237202</v>
      </c>
      <c r="J42" s="330">
        <v>30976.734281769899</v>
      </c>
      <c r="K42" s="330">
        <v>32975.760000000002</v>
      </c>
      <c r="L42" s="330">
        <v>6.5</v>
      </c>
      <c r="M42" s="330" t="s">
        <v>169</v>
      </c>
      <c r="N42" s="331">
        <f t="shared" si="1"/>
        <v>1.1500700974458131E-3</v>
      </c>
      <c r="O42" s="235">
        <f t="shared" si="2"/>
        <v>4.4722286514976471E-2</v>
      </c>
    </row>
    <row r="43" spans="1:15">
      <c r="A43" s="234" t="s">
        <v>164</v>
      </c>
      <c r="B43" s="234" t="s">
        <v>177</v>
      </c>
      <c r="C43" s="234" t="s">
        <v>166</v>
      </c>
      <c r="D43" s="234" t="s">
        <v>167</v>
      </c>
      <c r="E43" s="234" t="s">
        <v>307</v>
      </c>
      <c r="F43" s="234" t="s">
        <v>267</v>
      </c>
      <c r="G43" s="234" t="s">
        <v>168</v>
      </c>
      <c r="H43" s="330">
        <v>334500</v>
      </c>
      <c r="I43" s="330">
        <v>289084.70867303101</v>
      </c>
      <c r="J43" s="330">
        <v>302889.80647302902</v>
      </c>
      <c r="K43" s="330">
        <v>334500</v>
      </c>
      <c r="L43" s="330">
        <v>5.0999999999999996</v>
      </c>
      <c r="M43" s="330" t="s">
        <v>169</v>
      </c>
      <c r="N43" s="331">
        <f t="shared" si="1"/>
        <v>1.1245359374463951E-2</v>
      </c>
      <c r="O43" s="235">
        <f t="shared" si="2"/>
        <v>0.123639245455317</v>
      </c>
    </row>
    <row r="44" spans="1:15">
      <c r="A44" s="234" t="s">
        <v>182</v>
      </c>
      <c r="B44" s="234" t="s">
        <v>191</v>
      </c>
      <c r="C44" s="234" t="s">
        <v>166</v>
      </c>
      <c r="D44" s="234" t="s">
        <v>167</v>
      </c>
      <c r="E44" s="234" t="s">
        <v>194</v>
      </c>
      <c r="F44" s="234" t="s">
        <v>308</v>
      </c>
      <c r="G44" s="234" t="s">
        <v>168</v>
      </c>
      <c r="H44" s="330">
        <v>120006.678334</v>
      </c>
      <c r="I44" s="330">
        <v>101238.289549867</v>
      </c>
      <c r="J44" s="330">
        <v>105618.82620712</v>
      </c>
      <c r="K44" s="330">
        <v>120006.678334</v>
      </c>
      <c r="L44" s="330">
        <v>6.25</v>
      </c>
      <c r="M44" s="330" t="s">
        <v>169</v>
      </c>
      <c r="N44" s="331">
        <f t="shared" si="1"/>
        <v>3.9212995354265152E-3</v>
      </c>
      <c r="O44" s="235">
        <f t="shared" si="2"/>
        <v>5.0817914078961489E-2</v>
      </c>
    </row>
    <row r="45" spans="1:15">
      <c r="A45" s="234" t="s">
        <v>182</v>
      </c>
      <c r="B45" s="234" t="s">
        <v>191</v>
      </c>
      <c r="C45" s="234" t="s">
        <v>166</v>
      </c>
      <c r="D45" s="234" t="s">
        <v>167</v>
      </c>
      <c r="E45" s="234" t="s">
        <v>194</v>
      </c>
      <c r="F45" s="234" t="s">
        <v>309</v>
      </c>
      <c r="G45" s="234" t="s">
        <v>168</v>
      </c>
      <c r="H45" s="330">
        <v>118818.49340000001</v>
      </c>
      <c r="I45" s="330">
        <v>100847.16009833899</v>
      </c>
      <c r="J45" s="330">
        <v>105210.502993282</v>
      </c>
      <c r="K45" s="330">
        <v>118818.49340000001</v>
      </c>
      <c r="L45" s="330">
        <v>6.25</v>
      </c>
      <c r="M45" s="330" t="s">
        <v>169</v>
      </c>
      <c r="N45" s="331">
        <f t="shared" si="1"/>
        <v>3.9061397605433239E-3</v>
      </c>
      <c r="O45" s="235">
        <f t="shared" si="2"/>
        <v>5.0817914078961489E-2</v>
      </c>
    </row>
    <row r="46" spans="1:15">
      <c r="A46" s="234" t="s">
        <v>164</v>
      </c>
      <c r="B46" s="234" t="s">
        <v>176</v>
      </c>
      <c r="C46" s="234" t="s">
        <v>180</v>
      </c>
      <c r="D46" s="234" t="s">
        <v>167</v>
      </c>
      <c r="E46" s="234" t="s">
        <v>194</v>
      </c>
      <c r="F46" s="234" t="s">
        <v>310</v>
      </c>
      <c r="G46" s="234" t="s">
        <v>168</v>
      </c>
      <c r="H46" s="330">
        <v>140729.57999999999</v>
      </c>
      <c r="I46" s="330">
        <v>115360.160152041</v>
      </c>
      <c r="J46" s="330">
        <v>121016.307321705</v>
      </c>
      <c r="K46" s="330">
        <v>140729.57999999999</v>
      </c>
      <c r="L46" s="330">
        <v>5.25</v>
      </c>
      <c r="M46" s="330" t="s">
        <v>169</v>
      </c>
      <c r="N46" s="331">
        <f t="shared" si="1"/>
        <v>4.4929602677940411E-3</v>
      </c>
      <c r="O46" s="235">
        <f t="shared" si="2"/>
        <v>7.1082435197581062E-2</v>
      </c>
    </row>
    <row r="47" spans="1:15">
      <c r="A47" s="234" t="s">
        <v>164</v>
      </c>
      <c r="B47" s="234" t="s">
        <v>176</v>
      </c>
      <c r="C47" s="234" t="s">
        <v>180</v>
      </c>
      <c r="D47" s="234" t="s">
        <v>167</v>
      </c>
      <c r="E47" s="234" t="s">
        <v>233</v>
      </c>
      <c r="F47" s="234" t="s">
        <v>311</v>
      </c>
      <c r="G47" s="234" t="s">
        <v>168</v>
      </c>
      <c r="H47" s="330">
        <v>119742.48</v>
      </c>
      <c r="I47" s="330">
        <v>95817.541142619593</v>
      </c>
      <c r="J47" s="330">
        <v>101133.601082355</v>
      </c>
      <c r="K47" s="330">
        <v>119742.48</v>
      </c>
      <c r="L47" s="330">
        <v>6</v>
      </c>
      <c r="M47" s="330" t="s">
        <v>169</v>
      </c>
      <c r="N47" s="331">
        <f t="shared" si="1"/>
        <v>3.7547770334292463E-3</v>
      </c>
      <c r="O47" s="235">
        <f t="shared" si="2"/>
        <v>7.1082435197581062E-2</v>
      </c>
    </row>
    <row r="48" spans="1:15">
      <c r="A48" s="234" t="s">
        <v>164</v>
      </c>
      <c r="B48" s="234" t="s">
        <v>176</v>
      </c>
      <c r="C48" s="234" t="s">
        <v>180</v>
      </c>
      <c r="D48" s="234" t="s">
        <v>167</v>
      </c>
      <c r="E48" s="234" t="s">
        <v>233</v>
      </c>
      <c r="F48" s="234" t="s">
        <v>312</v>
      </c>
      <c r="G48" s="234" t="s">
        <v>168</v>
      </c>
      <c r="H48" s="330">
        <v>361695.24</v>
      </c>
      <c r="I48" s="330">
        <v>287092.60723838798</v>
      </c>
      <c r="J48" s="330">
        <v>303697.73281325999</v>
      </c>
      <c r="K48" s="330">
        <v>361695.24</v>
      </c>
      <c r="L48" s="330">
        <v>6.25</v>
      </c>
      <c r="M48" s="330" t="s">
        <v>169</v>
      </c>
      <c r="N48" s="331">
        <f t="shared" si="1"/>
        <v>1.1275355174420994E-2</v>
      </c>
      <c r="O48" s="235">
        <f t="shared" si="2"/>
        <v>7.1082435197581062E-2</v>
      </c>
    </row>
    <row r="49" spans="1:15">
      <c r="A49" s="234" t="s">
        <v>164</v>
      </c>
      <c r="B49" s="234" t="s">
        <v>176</v>
      </c>
      <c r="C49" s="234" t="s">
        <v>180</v>
      </c>
      <c r="D49" s="234" t="s">
        <v>167</v>
      </c>
      <c r="E49" s="234" t="s">
        <v>233</v>
      </c>
      <c r="F49" s="234" t="s">
        <v>313</v>
      </c>
      <c r="G49" s="234" t="s">
        <v>168</v>
      </c>
      <c r="H49" s="330">
        <v>5707.83</v>
      </c>
      <c r="I49" s="330">
        <v>4726.9163920302699</v>
      </c>
      <c r="J49" s="330">
        <v>5011.5712288142504</v>
      </c>
      <c r="K49" s="330">
        <v>5707.83</v>
      </c>
      <c r="L49" s="330">
        <v>6.5</v>
      </c>
      <c r="M49" s="330" t="s">
        <v>169</v>
      </c>
      <c r="N49" s="331">
        <f t="shared" si="1"/>
        <v>1.8606410085232923E-4</v>
      </c>
      <c r="O49" s="235">
        <f t="shared" si="2"/>
        <v>7.1082435197581062E-2</v>
      </c>
    </row>
    <row r="50" spans="1:15">
      <c r="A50" s="234" t="s">
        <v>164</v>
      </c>
      <c r="B50" s="234" t="s">
        <v>176</v>
      </c>
      <c r="C50" s="234" t="s">
        <v>180</v>
      </c>
      <c r="D50" s="234" t="s">
        <v>167</v>
      </c>
      <c r="E50" s="234" t="s">
        <v>233</v>
      </c>
      <c r="F50" s="234" t="s">
        <v>314</v>
      </c>
      <c r="G50" s="234" t="s">
        <v>168</v>
      </c>
      <c r="H50" s="330">
        <v>2332.4</v>
      </c>
      <c r="I50" s="330">
        <v>2092.9356547252901</v>
      </c>
      <c r="J50" s="330">
        <v>2209.0506869962901</v>
      </c>
      <c r="K50" s="330">
        <v>2332.4</v>
      </c>
      <c r="L50" s="330">
        <v>6</v>
      </c>
      <c r="M50" s="330" t="s">
        <v>169</v>
      </c>
      <c r="N50" s="331">
        <f t="shared" si="1"/>
        <v>8.2015202627467072E-5</v>
      </c>
      <c r="O50" s="235">
        <f t="shared" si="2"/>
        <v>7.1082435197581062E-2</v>
      </c>
    </row>
    <row r="51" spans="1:15">
      <c r="A51" s="234" t="s">
        <v>164</v>
      </c>
      <c r="B51" s="234" t="s">
        <v>176</v>
      </c>
      <c r="C51" s="234" t="s">
        <v>180</v>
      </c>
      <c r="D51" s="234" t="s">
        <v>167</v>
      </c>
      <c r="E51" s="234" t="s">
        <v>233</v>
      </c>
      <c r="F51" s="234" t="s">
        <v>315</v>
      </c>
      <c r="G51" s="234" t="s">
        <v>168</v>
      </c>
      <c r="H51" s="330">
        <v>1642.7</v>
      </c>
      <c r="I51" s="330">
        <v>1483.45668425792</v>
      </c>
      <c r="J51" s="330">
        <v>1565.74521141338</v>
      </c>
      <c r="K51" s="330">
        <v>1642.7</v>
      </c>
      <c r="L51" s="330">
        <v>6</v>
      </c>
      <c r="M51" s="330" t="s">
        <v>169</v>
      </c>
      <c r="N51" s="331">
        <f t="shared" si="1"/>
        <v>5.8131264951491034E-5</v>
      </c>
      <c r="O51" s="235">
        <f t="shared" si="2"/>
        <v>7.1082435197581062E-2</v>
      </c>
    </row>
    <row r="52" spans="1:15">
      <c r="A52" s="234" t="s">
        <v>182</v>
      </c>
      <c r="B52" s="234" t="s">
        <v>165</v>
      </c>
      <c r="C52" s="234" t="s">
        <v>166</v>
      </c>
      <c r="D52" s="234" t="s">
        <v>167</v>
      </c>
      <c r="E52" s="234" t="s">
        <v>316</v>
      </c>
      <c r="F52" s="234" t="s">
        <v>254</v>
      </c>
      <c r="G52" s="234" t="s">
        <v>168</v>
      </c>
      <c r="H52" s="330">
        <v>171668.70855000001</v>
      </c>
      <c r="I52" s="330">
        <v>150784.43499461201</v>
      </c>
      <c r="J52" s="330">
        <v>156455.98850780699</v>
      </c>
      <c r="K52" s="330">
        <v>171668.70855000001</v>
      </c>
      <c r="L52" s="330">
        <v>5.75</v>
      </c>
      <c r="M52" s="330" t="s">
        <v>169</v>
      </c>
      <c r="N52" s="331">
        <f t="shared" si="1"/>
        <v>5.8087257459882805E-3</v>
      </c>
      <c r="O52" s="235">
        <f t="shared" si="2"/>
        <v>8.2042084368943613E-2</v>
      </c>
    </row>
    <row r="53" spans="1:15">
      <c r="A53" s="234" t="s">
        <v>182</v>
      </c>
      <c r="B53" s="234" t="s">
        <v>165</v>
      </c>
      <c r="C53" s="234" t="s">
        <v>166</v>
      </c>
      <c r="D53" s="234" t="s">
        <v>167</v>
      </c>
      <c r="E53" s="234" t="s">
        <v>316</v>
      </c>
      <c r="F53" s="234" t="s">
        <v>317</v>
      </c>
      <c r="G53" s="234" t="s">
        <v>168</v>
      </c>
      <c r="H53" s="330">
        <v>16172.029809</v>
      </c>
      <c r="I53" s="330">
        <v>13178.3338360288</v>
      </c>
      <c r="J53" s="330">
        <v>13742.2570805985</v>
      </c>
      <c r="K53" s="330">
        <v>16172.029809</v>
      </c>
      <c r="L53" s="330">
        <v>6.1</v>
      </c>
      <c r="M53" s="330" t="s">
        <v>169</v>
      </c>
      <c r="N53" s="331">
        <f t="shared" si="1"/>
        <v>5.1020739617185741E-4</v>
      </c>
      <c r="O53" s="235">
        <f t="shared" si="2"/>
        <v>8.2042084368943613E-2</v>
      </c>
    </row>
    <row r="54" spans="1:15">
      <c r="A54" s="234" t="s">
        <v>164</v>
      </c>
      <c r="B54" s="234" t="s">
        <v>231</v>
      </c>
      <c r="C54" s="234" t="s">
        <v>180</v>
      </c>
      <c r="D54" s="234" t="s">
        <v>167</v>
      </c>
      <c r="E54" s="234" t="s">
        <v>318</v>
      </c>
      <c r="F54" s="234" t="s">
        <v>234</v>
      </c>
      <c r="G54" s="234" t="s">
        <v>168</v>
      </c>
      <c r="H54" s="330">
        <v>54959.6</v>
      </c>
      <c r="I54" s="330">
        <v>48957.923222833197</v>
      </c>
      <c r="J54" s="330">
        <v>51378.572990271801</v>
      </c>
      <c r="K54" s="330">
        <v>54959.6</v>
      </c>
      <c r="L54" s="330">
        <v>6.5</v>
      </c>
      <c r="M54" s="330" t="s">
        <v>169</v>
      </c>
      <c r="N54" s="331">
        <f t="shared" si="1"/>
        <v>1.9075271107685204E-3</v>
      </c>
      <c r="O54" s="235">
        <f t="shared" si="2"/>
        <v>4.4722286514976471E-2</v>
      </c>
    </row>
    <row r="55" spans="1:15">
      <c r="A55" s="234" t="s">
        <v>170</v>
      </c>
      <c r="B55" s="234" t="s">
        <v>171</v>
      </c>
      <c r="C55" s="234" t="s">
        <v>166</v>
      </c>
      <c r="D55" s="234" t="s">
        <v>167</v>
      </c>
      <c r="E55" s="234" t="s">
        <v>319</v>
      </c>
      <c r="F55" s="234" t="s">
        <v>173</v>
      </c>
      <c r="G55" s="234" t="s">
        <v>168</v>
      </c>
      <c r="H55" s="330">
        <v>232572.94987499999</v>
      </c>
      <c r="I55" s="330">
        <v>220851.670476231</v>
      </c>
      <c r="J55" s="330">
        <v>229221.346889001</v>
      </c>
      <c r="K55" s="330">
        <v>232572.94987499999</v>
      </c>
      <c r="L55" s="330">
        <v>6.75</v>
      </c>
      <c r="M55" s="330" t="s">
        <v>169</v>
      </c>
      <c r="N55" s="331">
        <f t="shared" si="1"/>
        <v>8.5102778864729178E-3</v>
      </c>
      <c r="O55" s="235">
        <f t="shared" si="2"/>
        <v>2.1349778492411847E-2</v>
      </c>
    </row>
    <row r="56" spans="1:15">
      <c r="A56" s="234" t="s">
        <v>164</v>
      </c>
      <c r="B56" s="234" t="s">
        <v>238</v>
      </c>
      <c r="C56" s="234" t="s">
        <v>180</v>
      </c>
      <c r="D56" s="234" t="s">
        <v>167</v>
      </c>
      <c r="E56" s="234" t="s">
        <v>319</v>
      </c>
      <c r="F56" s="234" t="s">
        <v>320</v>
      </c>
      <c r="G56" s="234" t="s">
        <v>168</v>
      </c>
      <c r="H56" s="330">
        <v>171984.24</v>
      </c>
      <c r="I56" s="330">
        <v>145038.03065726999</v>
      </c>
      <c r="J56" s="330">
        <v>153011.55022803901</v>
      </c>
      <c r="K56" s="330">
        <v>171984.24</v>
      </c>
      <c r="L56" s="330">
        <v>6.5</v>
      </c>
      <c r="M56" s="330" t="s">
        <v>169</v>
      </c>
      <c r="N56" s="331">
        <f t="shared" si="1"/>
        <v>5.6808444324829331E-3</v>
      </c>
      <c r="O56" s="235">
        <f t="shared" si="2"/>
        <v>4.3542529568438883E-2</v>
      </c>
    </row>
    <row r="57" spans="1:15">
      <c r="A57" s="234" t="s">
        <v>164</v>
      </c>
      <c r="B57" s="234" t="s">
        <v>179</v>
      </c>
      <c r="C57" s="234" t="s">
        <v>180</v>
      </c>
      <c r="D57" s="234" t="s">
        <v>167</v>
      </c>
      <c r="E57" s="234" t="s">
        <v>319</v>
      </c>
      <c r="F57" s="234" t="s">
        <v>321</v>
      </c>
      <c r="G57" s="234" t="s">
        <v>168</v>
      </c>
      <c r="H57" s="330">
        <v>283945.15000000002</v>
      </c>
      <c r="I57" s="330">
        <v>239225.06358330499</v>
      </c>
      <c r="J57" s="330">
        <v>252378.94915967001</v>
      </c>
      <c r="K57" s="330">
        <v>283945.15000000002</v>
      </c>
      <c r="L57" s="330">
        <v>6</v>
      </c>
      <c r="M57" s="330" t="s">
        <v>169</v>
      </c>
      <c r="N57" s="331">
        <f t="shared" si="1"/>
        <v>9.3700478563407026E-3</v>
      </c>
      <c r="O57" s="235">
        <f t="shared" si="2"/>
        <v>5.288093214744178E-2</v>
      </c>
    </row>
    <row r="58" spans="1:15">
      <c r="A58" s="234" t="s">
        <v>164</v>
      </c>
      <c r="B58" s="234" t="s">
        <v>176</v>
      </c>
      <c r="C58" s="234" t="s">
        <v>180</v>
      </c>
      <c r="D58" s="234" t="s">
        <v>167</v>
      </c>
      <c r="E58" s="234" t="s">
        <v>322</v>
      </c>
      <c r="F58" s="234" t="s">
        <v>321</v>
      </c>
      <c r="G58" s="234" t="s">
        <v>168</v>
      </c>
      <c r="H58" s="330">
        <v>55067.12</v>
      </c>
      <c r="I58" s="330">
        <v>48378.038079053404</v>
      </c>
      <c r="J58" s="330">
        <v>50332.184222295196</v>
      </c>
      <c r="K58" s="330">
        <v>55067.12</v>
      </c>
      <c r="L58" s="330">
        <v>4.5</v>
      </c>
      <c r="M58" s="330" t="s">
        <v>169</v>
      </c>
      <c r="N58" s="331">
        <f t="shared" si="1"/>
        <v>1.8686779402456845E-3</v>
      </c>
      <c r="O58" s="235">
        <f t="shared" si="2"/>
        <v>7.1082435197581062E-2</v>
      </c>
    </row>
    <row r="59" spans="1:15">
      <c r="A59" s="234" t="s">
        <v>164</v>
      </c>
      <c r="B59" s="234" t="s">
        <v>179</v>
      </c>
      <c r="C59" s="234" t="s">
        <v>180</v>
      </c>
      <c r="D59" s="234" t="s">
        <v>167</v>
      </c>
      <c r="E59" s="234" t="s">
        <v>322</v>
      </c>
      <c r="F59" s="234" t="s">
        <v>321</v>
      </c>
      <c r="G59" s="234" t="s">
        <v>168</v>
      </c>
      <c r="H59" s="330">
        <v>227123.24</v>
      </c>
      <c r="I59" s="330">
        <v>192586.624221034</v>
      </c>
      <c r="J59" s="330">
        <v>202654.696191934</v>
      </c>
      <c r="K59" s="330">
        <v>227123.24</v>
      </c>
      <c r="L59" s="330">
        <v>6</v>
      </c>
      <c r="M59" s="330" t="s">
        <v>169</v>
      </c>
      <c r="N59" s="331">
        <f t="shared" si="1"/>
        <v>7.5239405186256639E-3</v>
      </c>
      <c r="O59" s="235">
        <f t="shared" si="2"/>
        <v>5.288093214744178E-2</v>
      </c>
    </row>
    <row r="60" spans="1:15">
      <c r="A60" s="234" t="s">
        <v>164</v>
      </c>
      <c r="B60" s="234" t="s">
        <v>193</v>
      </c>
      <c r="C60" s="234" t="s">
        <v>180</v>
      </c>
      <c r="D60" s="234" t="s">
        <v>167</v>
      </c>
      <c r="E60" s="234" t="s">
        <v>323</v>
      </c>
      <c r="F60" s="234" t="s">
        <v>234</v>
      </c>
      <c r="G60" s="234" t="s">
        <v>168</v>
      </c>
      <c r="H60" s="330">
        <v>109972.64</v>
      </c>
      <c r="I60" s="330">
        <v>99492.684121151498</v>
      </c>
      <c r="J60" s="330">
        <v>103630.92409322099</v>
      </c>
      <c r="K60" s="330">
        <v>109972.64</v>
      </c>
      <c r="L60" s="330">
        <v>6.5</v>
      </c>
      <c r="M60" s="330" t="s">
        <v>169</v>
      </c>
      <c r="N60" s="331">
        <f t="shared" si="1"/>
        <v>3.8474948936250697E-3</v>
      </c>
      <c r="O60" s="235">
        <f t="shared" si="2"/>
        <v>3.601878785010227E-2</v>
      </c>
    </row>
    <row r="61" spans="1:15">
      <c r="A61" s="234" t="s">
        <v>164</v>
      </c>
      <c r="B61" s="234" t="s">
        <v>231</v>
      </c>
      <c r="C61" s="234" t="s">
        <v>180</v>
      </c>
      <c r="D61" s="234" t="s">
        <v>167</v>
      </c>
      <c r="E61" s="234" t="s">
        <v>323</v>
      </c>
      <c r="F61" s="234" t="s">
        <v>250</v>
      </c>
      <c r="G61" s="234" t="s">
        <v>168</v>
      </c>
      <c r="H61" s="330">
        <v>115172.56</v>
      </c>
      <c r="I61" s="330">
        <v>95920.770706878204</v>
      </c>
      <c r="J61" s="330">
        <v>100814.739489795</v>
      </c>
      <c r="K61" s="330">
        <v>115172.56</v>
      </c>
      <c r="L61" s="330">
        <v>6</v>
      </c>
      <c r="M61" s="330" t="s">
        <v>169</v>
      </c>
      <c r="N61" s="331">
        <f t="shared" si="1"/>
        <v>3.7429386911594794E-3</v>
      </c>
      <c r="O61" s="235">
        <f t="shared" si="2"/>
        <v>4.4722286514976471E-2</v>
      </c>
    </row>
    <row r="62" spans="1:15">
      <c r="A62" s="234" t="s">
        <v>164</v>
      </c>
      <c r="B62" s="234" t="s">
        <v>207</v>
      </c>
      <c r="C62" s="234" t="s">
        <v>166</v>
      </c>
      <c r="D62" s="234" t="s">
        <v>167</v>
      </c>
      <c r="E62" s="234" t="s">
        <v>324</v>
      </c>
      <c r="F62" s="234" t="s">
        <v>325</v>
      </c>
      <c r="G62" s="234" t="s">
        <v>168</v>
      </c>
      <c r="H62" s="330">
        <v>109708</v>
      </c>
      <c r="I62" s="330">
        <v>96147.481679383302</v>
      </c>
      <c r="J62" s="330">
        <v>100771.68888114201</v>
      </c>
      <c r="K62" s="330">
        <v>109708</v>
      </c>
      <c r="L62" s="330">
        <v>5.5</v>
      </c>
      <c r="M62" s="330" t="s">
        <v>169</v>
      </c>
      <c r="N62" s="331">
        <f t="shared" si="1"/>
        <v>3.7413403555428748E-3</v>
      </c>
      <c r="O62" s="235">
        <f t="shared" si="2"/>
        <v>9.4035818078117353E-3</v>
      </c>
    </row>
    <row r="63" spans="1:15">
      <c r="A63" s="234" t="s">
        <v>164</v>
      </c>
      <c r="B63" s="234" t="s">
        <v>179</v>
      </c>
      <c r="C63" s="234" t="s">
        <v>180</v>
      </c>
      <c r="D63" s="234" t="s">
        <v>167</v>
      </c>
      <c r="E63" s="234" t="s">
        <v>326</v>
      </c>
      <c r="F63" s="234" t="s">
        <v>321</v>
      </c>
      <c r="G63" s="234" t="s">
        <v>168</v>
      </c>
      <c r="H63" s="330">
        <v>284118.3</v>
      </c>
      <c r="I63" s="330">
        <v>245133.60549839801</v>
      </c>
      <c r="J63" s="330">
        <v>256212.74587508701</v>
      </c>
      <c r="K63" s="330">
        <v>284118.3</v>
      </c>
      <c r="L63" s="330">
        <v>6.25</v>
      </c>
      <c r="M63" s="330" t="s">
        <v>169</v>
      </c>
      <c r="N63" s="331">
        <f t="shared" si="1"/>
        <v>9.5123848413172594E-3</v>
      </c>
      <c r="O63" s="235">
        <f t="shared" si="2"/>
        <v>5.288093214744178E-2</v>
      </c>
    </row>
    <row r="64" spans="1:15" ht="15.75" customHeight="1">
      <c r="A64" s="234" t="s">
        <v>164</v>
      </c>
      <c r="B64" s="234" t="s">
        <v>165</v>
      </c>
      <c r="C64" s="234" t="s">
        <v>166</v>
      </c>
      <c r="D64" s="234" t="s">
        <v>167</v>
      </c>
      <c r="E64" s="234" t="s">
        <v>327</v>
      </c>
      <c r="F64" s="234" t="s">
        <v>328</v>
      </c>
      <c r="G64" s="234" t="s">
        <v>168</v>
      </c>
      <c r="H64" s="330">
        <v>22593</v>
      </c>
      <c r="I64" s="330">
        <v>21207.3900000002</v>
      </c>
      <c r="J64" s="330">
        <v>21946.207437336801</v>
      </c>
      <c r="K64" s="330">
        <v>22593</v>
      </c>
      <c r="L64" s="330">
        <v>4.3499999999999996</v>
      </c>
      <c r="M64" s="330" t="s">
        <v>169</v>
      </c>
      <c r="N64" s="331">
        <f t="shared" si="1"/>
        <v>8.1479463575596326E-4</v>
      </c>
      <c r="O64" s="235">
        <f t="shared" si="2"/>
        <v>8.2042084368943613E-2</v>
      </c>
    </row>
    <row r="65" spans="1:15">
      <c r="A65" s="234" t="s">
        <v>164</v>
      </c>
      <c r="B65" s="234" t="s">
        <v>231</v>
      </c>
      <c r="C65" s="234" t="s">
        <v>180</v>
      </c>
      <c r="D65" s="234" t="s">
        <v>167</v>
      </c>
      <c r="E65" s="234" t="s">
        <v>329</v>
      </c>
      <c r="F65" s="234" t="s">
        <v>330</v>
      </c>
      <c r="G65" s="234" t="s">
        <v>168</v>
      </c>
      <c r="H65" s="330">
        <v>73765.62</v>
      </c>
      <c r="I65" s="330">
        <v>68214.727733796797</v>
      </c>
      <c r="J65" s="330">
        <v>70444.748610650306</v>
      </c>
      <c r="K65" s="330">
        <v>73765.62</v>
      </c>
      <c r="L65" s="330">
        <v>4.25</v>
      </c>
      <c r="M65" s="330" t="s">
        <v>169</v>
      </c>
      <c r="N65" s="331">
        <f t="shared" si="1"/>
        <v>2.6153950949850554E-3</v>
      </c>
      <c r="O65" s="235">
        <f t="shared" si="2"/>
        <v>4.4722286514976471E-2</v>
      </c>
    </row>
    <row r="66" spans="1:15">
      <c r="A66" s="234" t="s">
        <v>164</v>
      </c>
      <c r="B66" s="234" t="s">
        <v>331</v>
      </c>
      <c r="C66" s="234" t="s">
        <v>166</v>
      </c>
      <c r="D66" s="234" t="s">
        <v>167</v>
      </c>
      <c r="E66" s="234" t="s">
        <v>332</v>
      </c>
      <c r="F66" s="234" t="s">
        <v>333</v>
      </c>
      <c r="G66" s="234" t="s">
        <v>168</v>
      </c>
      <c r="H66" s="330">
        <v>604632.28</v>
      </c>
      <c r="I66" s="330">
        <v>534207.50566085905</v>
      </c>
      <c r="J66" s="330">
        <v>552821.90126376296</v>
      </c>
      <c r="K66" s="330">
        <v>604632.28</v>
      </c>
      <c r="L66" s="330">
        <v>4.4000000000000004</v>
      </c>
      <c r="M66" s="330" t="s">
        <v>169</v>
      </c>
      <c r="N66" s="331">
        <f t="shared" si="1"/>
        <v>2.0524563114800658E-2</v>
      </c>
      <c r="O66" s="235">
        <f t="shared" si="2"/>
        <v>0.23889791332425769</v>
      </c>
    </row>
    <row r="67" spans="1:15">
      <c r="A67" s="234" t="s">
        <v>164</v>
      </c>
      <c r="B67" s="234" t="s">
        <v>238</v>
      </c>
      <c r="C67" s="234" t="s">
        <v>180</v>
      </c>
      <c r="D67" s="234" t="s">
        <v>167</v>
      </c>
      <c r="E67" s="234" t="s">
        <v>200</v>
      </c>
      <c r="F67" s="234" t="s">
        <v>334</v>
      </c>
      <c r="G67" s="234" t="s">
        <v>168</v>
      </c>
      <c r="H67" s="330">
        <v>127656.17</v>
      </c>
      <c r="I67" s="330">
        <v>97506.718098123005</v>
      </c>
      <c r="J67" s="330">
        <v>102081.350417797</v>
      </c>
      <c r="K67" s="330">
        <v>127656.17</v>
      </c>
      <c r="L67" s="330">
        <v>6.5</v>
      </c>
      <c r="M67" s="330" t="s">
        <v>169</v>
      </c>
      <c r="N67" s="331">
        <f t="shared" si="1"/>
        <v>3.7899640276634139E-3</v>
      </c>
      <c r="O67" s="235">
        <f t="shared" si="2"/>
        <v>4.3542529568438883E-2</v>
      </c>
    </row>
    <row r="68" spans="1:15">
      <c r="A68" s="234" t="s">
        <v>164</v>
      </c>
      <c r="B68" s="234" t="s">
        <v>192</v>
      </c>
      <c r="C68" s="234" t="s">
        <v>166</v>
      </c>
      <c r="D68" s="234" t="s">
        <v>167</v>
      </c>
      <c r="E68" s="234" t="s">
        <v>202</v>
      </c>
      <c r="F68" s="234" t="s">
        <v>335</v>
      </c>
      <c r="G68" s="234" t="s">
        <v>168</v>
      </c>
      <c r="H68" s="330">
        <v>569281.16</v>
      </c>
      <c r="I68" s="330">
        <v>484890.68179676798</v>
      </c>
      <c r="J68" s="330">
        <v>500523.33073543903</v>
      </c>
      <c r="K68" s="330">
        <v>569281.16</v>
      </c>
      <c r="L68" s="330">
        <v>4.25</v>
      </c>
      <c r="M68" s="330" t="s">
        <v>169</v>
      </c>
      <c r="N68" s="331">
        <f t="shared" si="1"/>
        <v>1.8582879347987857E-2</v>
      </c>
      <c r="O68" s="235">
        <f t="shared" ref="O68:O99" si="3">+SUMIFS($N$7:$N$163,$B$7:$B$163,B68)</f>
        <v>2.6084793458335497E-2</v>
      </c>
    </row>
    <row r="69" spans="1:15">
      <c r="A69" s="234" t="s">
        <v>164</v>
      </c>
      <c r="B69" s="234" t="s">
        <v>176</v>
      </c>
      <c r="C69" s="234" t="s">
        <v>180</v>
      </c>
      <c r="D69" s="234" t="s">
        <v>167</v>
      </c>
      <c r="E69" s="234" t="s">
        <v>202</v>
      </c>
      <c r="F69" s="234" t="s">
        <v>336</v>
      </c>
      <c r="G69" s="234" t="s">
        <v>168</v>
      </c>
      <c r="H69" s="330">
        <v>51495.92</v>
      </c>
      <c r="I69" s="330">
        <v>49798.123150583502</v>
      </c>
      <c r="J69" s="330">
        <v>51464.878722272799</v>
      </c>
      <c r="K69" s="330">
        <v>51495.92</v>
      </c>
      <c r="L69" s="330">
        <v>6.5</v>
      </c>
      <c r="M69" s="330" t="s">
        <v>169</v>
      </c>
      <c r="N69" s="331">
        <f t="shared" ref="N69:N132" si="4">+J69/$B$164</f>
        <v>1.9107313749982373E-3</v>
      </c>
      <c r="O69" s="235">
        <f t="shared" si="3"/>
        <v>7.1082435197581062E-2</v>
      </c>
    </row>
    <row r="70" spans="1:15">
      <c r="A70" s="234" t="s">
        <v>164</v>
      </c>
      <c r="B70" s="234" t="s">
        <v>238</v>
      </c>
      <c r="C70" s="234" t="s">
        <v>180</v>
      </c>
      <c r="D70" s="234" t="s">
        <v>167</v>
      </c>
      <c r="E70" s="234" t="s">
        <v>202</v>
      </c>
      <c r="F70" s="234" t="s">
        <v>337</v>
      </c>
      <c r="G70" s="234" t="s">
        <v>168</v>
      </c>
      <c r="H70" s="330">
        <v>229347.96</v>
      </c>
      <c r="I70" s="330">
        <v>194842.90937109999</v>
      </c>
      <c r="J70" s="330">
        <v>203718.08470998899</v>
      </c>
      <c r="K70" s="330">
        <v>229347.96</v>
      </c>
      <c r="L70" s="330">
        <v>6.5</v>
      </c>
      <c r="M70" s="330" t="s">
        <v>169</v>
      </c>
      <c r="N70" s="331">
        <f t="shared" si="4"/>
        <v>7.5634208371594992E-3</v>
      </c>
      <c r="O70" s="235">
        <f t="shared" si="3"/>
        <v>4.3542529568438883E-2</v>
      </c>
    </row>
    <row r="71" spans="1:15">
      <c r="A71" s="234" t="s">
        <v>170</v>
      </c>
      <c r="B71" s="234" t="s">
        <v>177</v>
      </c>
      <c r="C71" s="234" t="s">
        <v>166</v>
      </c>
      <c r="D71" s="234" t="s">
        <v>167</v>
      </c>
      <c r="E71" s="234" t="s">
        <v>338</v>
      </c>
      <c r="F71" s="234" t="s">
        <v>339</v>
      </c>
      <c r="G71" s="234" t="s">
        <v>168</v>
      </c>
      <c r="H71" s="330">
        <v>90770.39</v>
      </c>
      <c r="I71" s="330">
        <v>79192.7085448711</v>
      </c>
      <c r="J71" s="330">
        <v>82162.599239835996</v>
      </c>
      <c r="K71" s="330">
        <v>90770.39</v>
      </c>
      <c r="L71" s="330">
        <v>6</v>
      </c>
      <c r="M71" s="330" t="s">
        <v>169</v>
      </c>
      <c r="N71" s="331">
        <f t="shared" si="4"/>
        <v>3.0504425564888984E-3</v>
      </c>
      <c r="O71" s="235">
        <f t="shared" si="3"/>
        <v>0.123639245455317</v>
      </c>
    </row>
    <row r="72" spans="1:15">
      <c r="A72" s="234" t="s">
        <v>170</v>
      </c>
      <c r="B72" s="234" t="s">
        <v>171</v>
      </c>
      <c r="C72" s="234" t="s">
        <v>166</v>
      </c>
      <c r="D72" s="234" t="s">
        <v>167</v>
      </c>
      <c r="E72" s="234" t="s">
        <v>338</v>
      </c>
      <c r="F72" s="234" t="s">
        <v>173</v>
      </c>
      <c r="G72" s="234" t="s">
        <v>168</v>
      </c>
      <c r="H72" s="330">
        <v>41346.300000000003</v>
      </c>
      <c r="I72" s="330">
        <v>39605.813661029097</v>
      </c>
      <c r="J72" s="330">
        <v>40779.773016138402</v>
      </c>
      <c r="K72" s="330">
        <v>41346.300000000003</v>
      </c>
      <c r="L72" s="330">
        <v>6.75</v>
      </c>
      <c r="M72" s="330" t="s">
        <v>169</v>
      </c>
      <c r="N72" s="331">
        <f t="shared" si="4"/>
        <v>1.5140265303592473E-3</v>
      </c>
      <c r="O72" s="235">
        <f t="shared" si="3"/>
        <v>2.1349778492411847E-2</v>
      </c>
    </row>
    <row r="73" spans="1:15">
      <c r="A73" s="234" t="s">
        <v>164</v>
      </c>
      <c r="B73" s="234" t="s">
        <v>193</v>
      </c>
      <c r="C73" s="234" t="s">
        <v>180</v>
      </c>
      <c r="D73" s="234" t="s">
        <v>167</v>
      </c>
      <c r="E73" s="234" t="s">
        <v>340</v>
      </c>
      <c r="F73" s="234" t="s">
        <v>341</v>
      </c>
      <c r="G73" s="234" t="s">
        <v>168</v>
      </c>
      <c r="H73" s="330">
        <v>53760.27</v>
      </c>
      <c r="I73" s="330">
        <v>49018.9612189939</v>
      </c>
      <c r="J73" s="330">
        <v>50741.751330944702</v>
      </c>
      <c r="K73" s="330">
        <v>53760.27</v>
      </c>
      <c r="L73" s="330">
        <v>5</v>
      </c>
      <c r="M73" s="330" t="s">
        <v>169</v>
      </c>
      <c r="N73" s="331">
        <f t="shared" si="4"/>
        <v>1.8838838970864074E-3</v>
      </c>
      <c r="O73" s="235">
        <f t="shared" si="3"/>
        <v>3.601878785010227E-2</v>
      </c>
    </row>
    <row r="74" spans="1:15">
      <c r="A74" s="234" t="s">
        <v>182</v>
      </c>
      <c r="B74" s="234" t="s">
        <v>165</v>
      </c>
      <c r="C74" s="234" t="s">
        <v>166</v>
      </c>
      <c r="D74" s="234" t="s">
        <v>167</v>
      </c>
      <c r="E74" s="234" t="s">
        <v>342</v>
      </c>
      <c r="F74" s="234" t="s">
        <v>317</v>
      </c>
      <c r="G74" s="234" t="s">
        <v>168</v>
      </c>
      <c r="H74" s="330">
        <v>111959.95788</v>
      </c>
      <c r="I74" s="330">
        <v>89943.280478065295</v>
      </c>
      <c r="J74" s="330">
        <v>93338.617144301999</v>
      </c>
      <c r="K74" s="330">
        <v>111959.95788</v>
      </c>
      <c r="L74" s="330">
        <v>6.1</v>
      </c>
      <c r="M74" s="330" t="s">
        <v>169</v>
      </c>
      <c r="N74" s="331">
        <f t="shared" si="4"/>
        <v>3.4653734489299912E-3</v>
      </c>
      <c r="O74" s="235">
        <f t="shared" si="3"/>
        <v>8.2042084368943613E-2</v>
      </c>
    </row>
    <row r="75" spans="1:15">
      <c r="A75" s="234" t="s">
        <v>164</v>
      </c>
      <c r="B75" s="234" t="s">
        <v>238</v>
      </c>
      <c r="C75" s="234" t="s">
        <v>180</v>
      </c>
      <c r="D75" s="234" t="s">
        <v>167</v>
      </c>
      <c r="E75" s="234" t="s">
        <v>201</v>
      </c>
      <c r="F75" s="234" t="s">
        <v>320</v>
      </c>
      <c r="G75" s="234" t="s">
        <v>168</v>
      </c>
      <c r="H75" s="330">
        <v>57328.08</v>
      </c>
      <c r="I75" s="330">
        <v>48885.396528904901</v>
      </c>
      <c r="J75" s="330">
        <v>51003.847734232702</v>
      </c>
      <c r="K75" s="330">
        <v>57328.08</v>
      </c>
      <c r="L75" s="330">
        <v>6.5</v>
      </c>
      <c r="M75" s="330" t="s">
        <v>169</v>
      </c>
      <c r="N75" s="331">
        <f t="shared" si="4"/>
        <v>1.8936147238846029E-3</v>
      </c>
      <c r="O75" s="235">
        <f t="shared" si="3"/>
        <v>4.3542529568438883E-2</v>
      </c>
    </row>
    <row r="76" spans="1:15">
      <c r="A76" s="234" t="s">
        <v>170</v>
      </c>
      <c r="B76" s="234" t="s">
        <v>171</v>
      </c>
      <c r="C76" s="234" t="s">
        <v>166</v>
      </c>
      <c r="D76" s="234" t="s">
        <v>167</v>
      </c>
      <c r="E76" s="234" t="s">
        <v>343</v>
      </c>
      <c r="F76" s="234" t="s">
        <v>186</v>
      </c>
      <c r="G76" s="234" t="s">
        <v>168</v>
      </c>
      <c r="H76" s="330">
        <v>53910.999961000001</v>
      </c>
      <c r="I76" s="330">
        <v>49484.246138270602</v>
      </c>
      <c r="J76" s="330">
        <v>50966.357661228503</v>
      </c>
      <c r="K76" s="330">
        <v>53910.999961000001</v>
      </c>
      <c r="L76" s="330">
        <v>6.7</v>
      </c>
      <c r="M76" s="330" t="s">
        <v>169</v>
      </c>
      <c r="N76" s="331">
        <f t="shared" si="4"/>
        <v>1.8922228337156458E-3</v>
      </c>
      <c r="O76" s="235">
        <f t="shared" si="3"/>
        <v>2.1349778492411847E-2</v>
      </c>
    </row>
    <row r="77" spans="1:15">
      <c r="A77" s="234" t="s">
        <v>182</v>
      </c>
      <c r="B77" s="234" t="s">
        <v>191</v>
      </c>
      <c r="C77" s="234" t="s">
        <v>166</v>
      </c>
      <c r="D77" s="234" t="s">
        <v>167</v>
      </c>
      <c r="E77" s="234" t="s">
        <v>343</v>
      </c>
      <c r="F77" s="234" t="s">
        <v>308</v>
      </c>
      <c r="G77" s="234" t="s">
        <v>168</v>
      </c>
      <c r="H77" s="330">
        <v>118818.5</v>
      </c>
      <c r="I77" s="330">
        <v>100736.13309528401</v>
      </c>
      <c r="J77" s="330">
        <v>104166.950228213</v>
      </c>
      <c r="K77" s="330">
        <v>118818.5</v>
      </c>
      <c r="L77" s="330">
        <v>6.25</v>
      </c>
      <c r="M77" s="330" t="s">
        <v>169</v>
      </c>
      <c r="N77" s="331">
        <f t="shared" si="4"/>
        <v>3.8673958820151389E-3</v>
      </c>
      <c r="O77" s="235">
        <f t="shared" si="3"/>
        <v>5.0817914078961489E-2</v>
      </c>
    </row>
    <row r="78" spans="1:15">
      <c r="A78" s="234" t="s">
        <v>170</v>
      </c>
      <c r="B78" s="234" t="s">
        <v>238</v>
      </c>
      <c r="C78" s="234" t="s">
        <v>180</v>
      </c>
      <c r="D78" s="234" t="s">
        <v>167</v>
      </c>
      <c r="E78" s="234" t="s">
        <v>344</v>
      </c>
      <c r="F78" s="234" t="s">
        <v>345</v>
      </c>
      <c r="G78" s="234" t="s">
        <v>168</v>
      </c>
      <c r="H78" s="330">
        <v>395693.13284999999</v>
      </c>
      <c r="I78" s="330">
        <v>276768.266404578</v>
      </c>
      <c r="J78" s="330">
        <v>287369.72373059101</v>
      </c>
      <c r="K78" s="330">
        <v>395693.13284999999</v>
      </c>
      <c r="L78" s="330">
        <v>6.12</v>
      </c>
      <c r="M78" s="330" t="s">
        <v>169</v>
      </c>
      <c r="N78" s="331">
        <f t="shared" si="4"/>
        <v>1.0669146823792747E-2</v>
      </c>
      <c r="O78" s="235">
        <f t="shared" si="3"/>
        <v>4.3542529568438883E-2</v>
      </c>
    </row>
    <row r="79" spans="1:15">
      <c r="A79" s="234" t="s">
        <v>164</v>
      </c>
      <c r="B79" s="234" t="s">
        <v>179</v>
      </c>
      <c r="C79" s="234" t="s">
        <v>180</v>
      </c>
      <c r="D79" s="234" t="s">
        <v>167</v>
      </c>
      <c r="E79" s="234" t="s">
        <v>195</v>
      </c>
      <c r="F79" s="234" t="s">
        <v>346</v>
      </c>
      <c r="G79" s="234" t="s">
        <v>168</v>
      </c>
      <c r="H79" s="330">
        <v>28756.17</v>
      </c>
      <c r="I79" s="330">
        <v>24439.790978111101</v>
      </c>
      <c r="J79" s="330">
        <v>25430.301644695701</v>
      </c>
      <c r="K79" s="330">
        <v>28756.17</v>
      </c>
      <c r="L79" s="330">
        <v>6</v>
      </c>
      <c r="M79" s="330" t="s">
        <v>169</v>
      </c>
      <c r="N79" s="331">
        <f t="shared" si="4"/>
        <v>9.4414825089562536E-4</v>
      </c>
      <c r="O79" s="235">
        <f t="shared" si="3"/>
        <v>5.288093214744178E-2</v>
      </c>
    </row>
    <row r="80" spans="1:15">
      <c r="A80" s="234" t="s">
        <v>182</v>
      </c>
      <c r="B80" s="234" t="s">
        <v>165</v>
      </c>
      <c r="C80" s="234" t="s">
        <v>166</v>
      </c>
      <c r="D80" s="234" t="s">
        <v>167</v>
      </c>
      <c r="E80" s="234" t="s">
        <v>347</v>
      </c>
      <c r="F80" s="234" t="s">
        <v>317</v>
      </c>
      <c r="G80" s="234" t="s">
        <v>168</v>
      </c>
      <c r="H80" s="330">
        <v>2488.02</v>
      </c>
      <c r="I80" s="330">
        <v>2082.2936346854899</v>
      </c>
      <c r="J80" s="330">
        <v>2143.8416411636799</v>
      </c>
      <c r="K80" s="330">
        <v>2488.02</v>
      </c>
      <c r="L80" s="330">
        <v>6.1</v>
      </c>
      <c r="M80" s="330" t="s">
        <v>169</v>
      </c>
      <c r="N80" s="331">
        <f t="shared" si="4"/>
        <v>7.9594192942815002E-5</v>
      </c>
      <c r="O80" s="235">
        <f t="shared" si="3"/>
        <v>8.2042084368943613E-2</v>
      </c>
    </row>
    <row r="81" spans="1:15">
      <c r="A81" s="234" t="s">
        <v>182</v>
      </c>
      <c r="B81" s="234" t="s">
        <v>165</v>
      </c>
      <c r="C81" s="234" t="s">
        <v>166</v>
      </c>
      <c r="D81" s="234" t="s">
        <v>167</v>
      </c>
      <c r="E81" s="234" t="s">
        <v>347</v>
      </c>
      <c r="F81" s="234" t="s">
        <v>265</v>
      </c>
      <c r="G81" s="234" t="s">
        <v>168</v>
      </c>
      <c r="H81" s="330">
        <v>18151.219815</v>
      </c>
      <c r="I81" s="330">
        <v>15484.090789756599</v>
      </c>
      <c r="J81" s="330">
        <v>15936.200189383801</v>
      </c>
      <c r="K81" s="330">
        <v>18151.219815</v>
      </c>
      <c r="L81" s="330">
        <v>6</v>
      </c>
      <c r="M81" s="330" t="s">
        <v>169</v>
      </c>
      <c r="N81" s="331">
        <f t="shared" si="4"/>
        <v>5.9166170126289481E-4</v>
      </c>
      <c r="O81" s="235">
        <f t="shared" si="3"/>
        <v>8.2042084368943613E-2</v>
      </c>
    </row>
    <row r="82" spans="1:15">
      <c r="A82" s="234" t="s">
        <v>182</v>
      </c>
      <c r="B82" s="234" t="s">
        <v>165</v>
      </c>
      <c r="C82" s="234" t="s">
        <v>166</v>
      </c>
      <c r="D82" s="234" t="s">
        <v>167</v>
      </c>
      <c r="E82" s="234" t="s">
        <v>347</v>
      </c>
      <c r="F82" s="234" t="s">
        <v>254</v>
      </c>
      <c r="G82" s="234" t="s">
        <v>168</v>
      </c>
      <c r="H82" s="330">
        <v>40056.03959</v>
      </c>
      <c r="I82" s="330">
        <v>35600.702219098697</v>
      </c>
      <c r="J82" s="330">
        <v>36589.464328121998</v>
      </c>
      <c r="K82" s="330">
        <v>40056.03959</v>
      </c>
      <c r="L82" s="330">
        <v>5.75</v>
      </c>
      <c r="M82" s="330" t="s">
        <v>169</v>
      </c>
      <c r="N82" s="331">
        <f t="shared" si="4"/>
        <v>1.3584533612407978E-3</v>
      </c>
      <c r="O82" s="235">
        <f t="shared" si="3"/>
        <v>8.2042084368943613E-2</v>
      </c>
    </row>
    <row r="83" spans="1:15">
      <c r="A83" s="234" t="s">
        <v>164</v>
      </c>
      <c r="B83" s="234" t="s">
        <v>231</v>
      </c>
      <c r="C83" s="234" t="s">
        <v>180</v>
      </c>
      <c r="D83" s="234" t="s">
        <v>167</v>
      </c>
      <c r="E83" s="234" t="s">
        <v>347</v>
      </c>
      <c r="F83" s="234" t="s">
        <v>234</v>
      </c>
      <c r="G83" s="234" t="s">
        <v>168</v>
      </c>
      <c r="H83" s="330">
        <v>27479.8</v>
      </c>
      <c r="I83" s="330">
        <v>25106.607700452401</v>
      </c>
      <c r="J83" s="330">
        <v>25920.739838982099</v>
      </c>
      <c r="K83" s="330">
        <v>27479.8</v>
      </c>
      <c r="L83" s="330">
        <v>6.5</v>
      </c>
      <c r="M83" s="330" t="s">
        <v>169</v>
      </c>
      <c r="N83" s="331">
        <f t="shared" si="4"/>
        <v>9.6235670039722593E-4</v>
      </c>
      <c r="O83" s="235">
        <f t="shared" si="3"/>
        <v>4.4722286514976471E-2</v>
      </c>
    </row>
    <row r="84" spans="1:15">
      <c r="A84" s="234" t="s">
        <v>164</v>
      </c>
      <c r="B84" s="234" t="s">
        <v>235</v>
      </c>
      <c r="C84" s="234" t="s">
        <v>166</v>
      </c>
      <c r="D84" s="234" t="s">
        <v>167</v>
      </c>
      <c r="E84" s="234" t="s">
        <v>348</v>
      </c>
      <c r="F84" s="234" t="s">
        <v>349</v>
      </c>
      <c r="G84" s="234" t="s">
        <v>168</v>
      </c>
      <c r="H84" s="330">
        <v>108286.98</v>
      </c>
      <c r="I84" s="330">
        <v>99233.812858841004</v>
      </c>
      <c r="J84" s="330">
        <v>102271.124393644</v>
      </c>
      <c r="K84" s="330">
        <v>108286.98</v>
      </c>
      <c r="L84" s="330">
        <v>5.45</v>
      </c>
      <c r="M84" s="330" t="s">
        <v>169</v>
      </c>
      <c r="N84" s="331">
        <f t="shared" si="4"/>
        <v>3.7970097469735829E-3</v>
      </c>
      <c r="O84" s="235">
        <f t="shared" si="3"/>
        <v>1.9791913295956979E-2</v>
      </c>
    </row>
    <row r="85" spans="1:15">
      <c r="A85" s="234" t="s">
        <v>164</v>
      </c>
      <c r="B85" s="234" t="s">
        <v>243</v>
      </c>
      <c r="C85" s="234" t="s">
        <v>166</v>
      </c>
      <c r="D85" s="234" t="s">
        <v>167</v>
      </c>
      <c r="E85" s="234" t="s">
        <v>350</v>
      </c>
      <c r="F85" s="234" t="s">
        <v>244</v>
      </c>
      <c r="G85" s="234" t="s">
        <v>168</v>
      </c>
      <c r="H85" s="330">
        <v>315318</v>
      </c>
      <c r="I85" s="330">
        <v>290315.45549777499</v>
      </c>
      <c r="J85" s="330">
        <v>302367.26461404702</v>
      </c>
      <c r="K85" s="330">
        <v>315318</v>
      </c>
      <c r="L85" s="330">
        <v>6.8</v>
      </c>
      <c r="M85" s="330" t="s">
        <v>169</v>
      </c>
      <c r="N85" s="331">
        <f t="shared" si="4"/>
        <v>1.1225959015432798E-2</v>
      </c>
      <c r="O85" s="235">
        <f t="shared" si="3"/>
        <v>2.8102714495161361E-2</v>
      </c>
    </row>
    <row r="86" spans="1:15">
      <c r="A86" s="234" t="s">
        <v>164</v>
      </c>
      <c r="B86" s="234" t="s">
        <v>235</v>
      </c>
      <c r="C86" s="234" t="s">
        <v>166</v>
      </c>
      <c r="D86" s="234" t="s">
        <v>167</v>
      </c>
      <c r="E86" s="234" t="s">
        <v>350</v>
      </c>
      <c r="F86" s="234" t="s">
        <v>349</v>
      </c>
      <c r="G86" s="234" t="s">
        <v>168</v>
      </c>
      <c r="H86" s="330">
        <v>108286.98</v>
      </c>
      <c r="I86" s="330">
        <v>99504.477985235499</v>
      </c>
      <c r="J86" s="330">
        <v>102398.25398508301</v>
      </c>
      <c r="K86" s="330">
        <v>108286.98</v>
      </c>
      <c r="L86" s="330">
        <v>5.45</v>
      </c>
      <c r="M86" s="330" t="s">
        <v>169</v>
      </c>
      <c r="N86" s="331">
        <f t="shared" si="4"/>
        <v>3.8017296745258087E-3</v>
      </c>
      <c r="O86" s="235">
        <f t="shared" si="3"/>
        <v>1.9791913295956979E-2</v>
      </c>
    </row>
    <row r="87" spans="1:15">
      <c r="A87" s="234" t="s">
        <v>164</v>
      </c>
      <c r="B87" s="234" t="s">
        <v>192</v>
      </c>
      <c r="C87" s="234" t="s">
        <v>166</v>
      </c>
      <c r="D87" s="234" t="s">
        <v>167</v>
      </c>
      <c r="E87" s="234" t="s">
        <v>350</v>
      </c>
      <c r="F87" s="234" t="s">
        <v>268</v>
      </c>
      <c r="G87" s="234" t="s">
        <v>168</v>
      </c>
      <c r="H87" s="330">
        <v>213586.32</v>
      </c>
      <c r="I87" s="330">
        <v>196164.634310244</v>
      </c>
      <c r="J87" s="330">
        <v>202061.422618501</v>
      </c>
      <c r="K87" s="330">
        <v>213586.32</v>
      </c>
      <c r="L87" s="330">
        <v>4.5</v>
      </c>
      <c r="M87" s="330" t="s">
        <v>169</v>
      </c>
      <c r="N87" s="331">
        <f t="shared" si="4"/>
        <v>7.50191411034764E-3</v>
      </c>
      <c r="O87" s="235">
        <f t="shared" si="3"/>
        <v>2.6084793458335497E-2</v>
      </c>
    </row>
    <row r="88" spans="1:15">
      <c r="A88" s="234" t="s">
        <v>164</v>
      </c>
      <c r="B88" s="234" t="s">
        <v>176</v>
      </c>
      <c r="C88" s="234" t="s">
        <v>180</v>
      </c>
      <c r="D88" s="234" t="s">
        <v>167</v>
      </c>
      <c r="E88" s="234" t="s">
        <v>350</v>
      </c>
      <c r="F88" s="234" t="s">
        <v>351</v>
      </c>
      <c r="G88" s="234" t="s">
        <v>168</v>
      </c>
      <c r="H88" s="330">
        <v>217630.3</v>
      </c>
      <c r="I88" s="330">
        <v>194014.45796894</v>
      </c>
      <c r="J88" s="330">
        <v>200947.45954867901</v>
      </c>
      <c r="K88" s="330">
        <v>217630.3</v>
      </c>
      <c r="L88" s="330">
        <v>5.5</v>
      </c>
      <c r="M88" s="330" t="s">
        <v>169</v>
      </c>
      <c r="N88" s="331">
        <f t="shared" si="4"/>
        <v>7.4605561155181082E-3</v>
      </c>
      <c r="O88" s="235">
        <f t="shared" si="3"/>
        <v>7.1082435197581062E-2</v>
      </c>
    </row>
    <row r="89" spans="1:15">
      <c r="A89" s="234" t="s">
        <v>164</v>
      </c>
      <c r="B89" s="234" t="s">
        <v>179</v>
      </c>
      <c r="C89" s="234" t="s">
        <v>180</v>
      </c>
      <c r="D89" s="234" t="s">
        <v>167</v>
      </c>
      <c r="E89" s="234" t="s">
        <v>352</v>
      </c>
      <c r="F89" s="234" t="s">
        <v>353</v>
      </c>
      <c r="G89" s="234" t="s">
        <v>168</v>
      </c>
      <c r="H89" s="330">
        <v>86738.01</v>
      </c>
      <c r="I89" s="330">
        <v>74744.991015968102</v>
      </c>
      <c r="J89" s="330">
        <v>77559.587645392196</v>
      </c>
      <c r="K89" s="330">
        <v>86738.01</v>
      </c>
      <c r="L89" s="330">
        <v>6.25</v>
      </c>
      <c r="M89" s="330" t="s">
        <v>169</v>
      </c>
      <c r="N89" s="331">
        <f t="shared" si="4"/>
        <v>2.8795470080810849E-3</v>
      </c>
      <c r="O89" s="235">
        <f t="shared" si="3"/>
        <v>5.288093214744178E-2</v>
      </c>
    </row>
    <row r="90" spans="1:15">
      <c r="A90" s="234" t="s">
        <v>164</v>
      </c>
      <c r="B90" s="234" t="s">
        <v>197</v>
      </c>
      <c r="C90" s="234" t="s">
        <v>166</v>
      </c>
      <c r="D90" s="234" t="s">
        <v>167</v>
      </c>
      <c r="E90" s="234" t="s">
        <v>352</v>
      </c>
      <c r="F90" s="234" t="s">
        <v>354</v>
      </c>
      <c r="G90" s="234" t="s">
        <v>168</v>
      </c>
      <c r="H90" s="330">
        <v>286383.59999999998</v>
      </c>
      <c r="I90" s="330">
        <v>246499.1287304</v>
      </c>
      <c r="J90" s="330">
        <v>252947.82829542499</v>
      </c>
      <c r="K90" s="330">
        <v>286383.59999999998</v>
      </c>
      <c r="L90" s="330">
        <v>4.1500000000000004</v>
      </c>
      <c r="M90" s="330" t="s">
        <v>169</v>
      </c>
      <c r="N90" s="331">
        <f t="shared" si="4"/>
        <v>9.3911685747851154E-3</v>
      </c>
      <c r="O90" s="235">
        <f t="shared" si="3"/>
        <v>1.7604320091078575E-2</v>
      </c>
    </row>
    <row r="91" spans="1:15">
      <c r="A91" s="234" t="s">
        <v>164</v>
      </c>
      <c r="B91" s="234" t="s">
        <v>235</v>
      </c>
      <c r="C91" s="234" t="s">
        <v>166</v>
      </c>
      <c r="D91" s="234" t="s">
        <v>167</v>
      </c>
      <c r="E91" s="234" t="s">
        <v>355</v>
      </c>
      <c r="F91" s="234" t="s">
        <v>236</v>
      </c>
      <c r="G91" s="234" t="s">
        <v>168</v>
      </c>
      <c r="H91" s="330">
        <v>205413.64</v>
      </c>
      <c r="I91" s="330">
        <v>196180.14804450801</v>
      </c>
      <c r="J91" s="330">
        <v>202155.77428287899</v>
      </c>
      <c r="K91" s="330">
        <v>205413.64</v>
      </c>
      <c r="L91" s="330">
        <v>5.2</v>
      </c>
      <c r="M91" s="330" t="s">
        <v>169</v>
      </c>
      <c r="N91" s="331">
        <f t="shared" si="4"/>
        <v>7.5054170950993038E-3</v>
      </c>
      <c r="O91" s="235">
        <f t="shared" si="3"/>
        <v>1.9791913295956979E-2</v>
      </c>
    </row>
    <row r="92" spans="1:15">
      <c r="A92" s="234" t="s">
        <v>164</v>
      </c>
      <c r="B92" s="234" t="s">
        <v>191</v>
      </c>
      <c r="C92" s="234" t="s">
        <v>166</v>
      </c>
      <c r="D92" s="234" t="s">
        <v>167</v>
      </c>
      <c r="E92" s="234" t="s">
        <v>355</v>
      </c>
      <c r="F92" s="234" t="s">
        <v>247</v>
      </c>
      <c r="G92" s="234" t="s">
        <v>168</v>
      </c>
      <c r="H92" s="330">
        <v>102726</v>
      </c>
      <c r="I92" s="330">
        <v>97486.848258218</v>
      </c>
      <c r="J92" s="330">
        <v>100518.283481256</v>
      </c>
      <c r="K92" s="330">
        <v>102726</v>
      </c>
      <c r="L92" s="330">
        <v>5</v>
      </c>
      <c r="M92" s="330" t="s">
        <v>169</v>
      </c>
      <c r="N92" s="331">
        <f t="shared" si="4"/>
        <v>3.7319321987536774E-3</v>
      </c>
      <c r="O92" s="235">
        <f t="shared" si="3"/>
        <v>5.0817914078961489E-2</v>
      </c>
    </row>
    <row r="93" spans="1:15">
      <c r="A93" s="234" t="s">
        <v>164</v>
      </c>
      <c r="B93" s="234" t="s">
        <v>207</v>
      </c>
      <c r="C93" s="234" t="s">
        <v>166</v>
      </c>
      <c r="D93" s="234" t="s">
        <v>167</v>
      </c>
      <c r="E93" s="234" t="s">
        <v>355</v>
      </c>
      <c r="F93" s="234" t="s">
        <v>356</v>
      </c>
      <c r="G93" s="234" t="s">
        <v>168</v>
      </c>
      <c r="H93" s="330">
        <v>156480</v>
      </c>
      <c r="I93" s="330">
        <v>148691.57838046399</v>
      </c>
      <c r="J93" s="330">
        <v>152510.48548753301</v>
      </c>
      <c r="K93" s="330">
        <v>156480</v>
      </c>
      <c r="L93" s="330">
        <v>4.25</v>
      </c>
      <c r="M93" s="330" t="s">
        <v>169</v>
      </c>
      <c r="N93" s="331">
        <f t="shared" si="4"/>
        <v>5.6622414522688597E-3</v>
      </c>
      <c r="O93" s="235">
        <f t="shared" si="3"/>
        <v>9.4035818078117353E-3</v>
      </c>
    </row>
    <row r="94" spans="1:15">
      <c r="A94" s="234" t="s">
        <v>170</v>
      </c>
      <c r="B94" s="234" t="s">
        <v>238</v>
      </c>
      <c r="C94" s="234" t="s">
        <v>180</v>
      </c>
      <c r="D94" s="234" t="s">
        <v>167</v>
      </c>
      <c r="E94" s="234" t="s">
        <v>357</v>
      </c>
      <c r="F94" s="234" t="s">
        <v>358</v>
      </c>
      <c r="G94" s="234" t="s">
        <v>168</v>
      </c>
      <c r="H94" s="330">
        <v>75617.070000000007</v>
      </c>
      <c r="I94" s="330">
        <v>58737.956496842002</v>
      </c>
      <c r="J94" s="330">
        <v>60880.172924067403</v>
      </c>
      <c r="K94" s="330">
        <v>75617.070000000007</v>
      </c>
      <c r="L94" s="330">
        <v>5.8</v>
      </c>
      <c r="M94" s="330" t="s">
        <v>169</v>
      </c>
      <c r="N94" s="331">
        <f t="shared" si="4"/>
        <v>2.2602920556575746E-3</v>
      </c>
      <c r="O94" s="235">
        <f t="shared" si="3"/>
        <v>4.3542529568438883E-2</v>
      </c>
    </row>
    <row r="95" spans="1:15">
      <c r="A95" s="234" t="s">
        <v>170</v>
      </c>
      <c r="B95" s="234" t="s">
        <v>238</v>
      </c>
      <c r="C95" s="234" t="s">
        <v>180</v>
      </c>
      <c r="D95" s="234" t="s">
        <v>167</v>
      </c>
      <c r="E95" s="234" t="s">
        <v>210</v>
      </c>
      <c r="F95" s="234" t="s">
        <v>345</v>
      </c>
      <c r="G95" s="234" t="s">
        <v>168</v>
      </c>
      <c r="H95" s="330">
        <v>37751.634386999998</v>
      </c>
      <c r="I95" s="330">
        <v>26945.838129764899</v>
      </c>
      <c r="J95" s="330">
        <v>27418.194331182302</v>
      </c>
      <c r="K95" s="330">
        <v>37751.634386999998</v>
      </c>
      <c r="L95" s="330">
        <v>6.12</v>
      </c>
      <c r="M95" s="330" t="s">
        <v>169</v>
      </c>
      <c r="N95" s="331">
        <f t="shared" si="4"/>
        <v>1.0179525426864784E-3</v>
      </c>
      <c r="O95" s="235">
        <f t="shared" si="3"/>
        <v>4.3542529568438883E-2</v>
      </c>
    </row>
    <row r="96" spans="1:15">
      <c r="A96" s="234" t="s">
        <v>164</v>
      </c>
      <c r="B96" s="234" t="s">
        <v>191</v>
      </c>
      <c r="C96" s="234" t="s">
        <v>166</v>
      </c>
      <c r="D96" s="234" t="s">
        <v>167</v>
      </c>
      <c r="E96" s="234" t="s">
        <v>357</v>
      </c>
      <c r="F96" s="234" t="s">
        <v>359</v>
      </c>
      <c r="G96" s="234" t="s">
        <v>168</v>
      </c>
      <c r="H96" s="330">
        <v>143950.69</v>
      </c>
      <c r="I96" s="330">
        <v>137548.98343756699</v>
      </c>
      <c r="J96" s="330">
        <v>141230.63645506301</v>
      </c>
      <c r="K96" s="330">
        <v>143950.69</v>
      </c>
      <c r="L96" s="330">
        <v>5.15</v>
      </c>
      <c r="M96" s="330" t="s">
        <v>169</v>
      </c>
      <c r="N96" s="331">
        <f t="shared" si="4"/>
        <v>5.2434556319836869E-3</v>
      </c>
      <c r="O96" s="235">
        <f t="shared" si="3"/>
        <v>5.0817914078961489E-2</v>
      </c>
    </row>
    <row r="97" spans="1:15">
      <c r="A97" s="234" t="s">
        <v>164</v>
      </c>
      <c r="B97" s="234" t="s">
        <v>181</v>
      </c>
      <c r="C97" s="234" t="s">
        <v>166</v>
      </c>
      <c r="D97" s="234" t="s">
        <v>167</v>
      </c>
      <c r="E97" s="234" t="s">
        <v>357</v>
      </c>
      <c r="F97" s="234" t="s">
        <v>242</v>
      </c>
      <c r="G97" s="234" t="s">
        <v>168</v>
      </c>
      <c r="H97" s="330">
        <v>308815.2</v>
      </c>
      <c r="I97" s="330">
        <v>294954.365727973</v>
      </c>
      <c r="J97" s="330">
        <v>302666.93983961898</v>
      </c>
      <c r="K97" s="330">
        <v>308815.2</v>
      </c>
      <c r="L97" s="330">
        <v>5.5</v>
      </c>
      <c r="M97" s="330" t="s">
        <v>169</v>
      </c>
      <c r="N97" s="331">
        <f t="shared" si="4"/>
        <v>1.1237085027385532E-2</v>
      </c>
      <c r="O97" s="235">
        <f t="shared" si="3"/>
        <v>2.4302841100796523E-2</v>
      </c>
    </row>
    <row r="98" spans="1:15">
      <c r="A98" s="234" t="s">
        <v>164</v>
      </c>
      <c r="B98" s="234" t="s">
        <v>181</v>
      </c>
      <c r="C98" s="234" t="s">
        <v>166</v>
      </c>
      <c r="D98" s="234" t="s">
        <v>167</v>
      </c>
      <c r="E98" s="234" t="s">
        <v>357</v>
      </c>
      <c r="F98" s="234" t="s">
        <v>360</v>
      </c>
      <c r="G98" s="234" t="s">
        <v>168</v>
      </c>
      <c r="H98" s="330">
        <v>108026.08</v>
      </c>
      <c r="I98" s="330">
        <v>97002.580739510406</v>
      </c>
      <c r="J98" s="330">
        <v>99920.922028454501</v>
      </c>
      <c r="K98" s="330">
        <v>108026.08</v>
      </c>
      <c r="L98" s="330">
        <v>4.5</v>
      </c>
      <c r="M98" s="330" t="s">
        <v>169</v>
      </c>
      <c r="N98" s="331">
        <f t="shared" si="4"/>
        <v>3.7097540201895766E-3</v>
      </c>
      <c r="O98" s="235">
        <f t="shared" si="3"/>
        <v>2.4302841100796523E-2</v>
      </c>
    </row>
    <row r="99" spans="1:15">
      <c r="A99" s="234" t="s">
        <v>182</v>
      </c>
      <c r="B99" s="234" t="s">
        <v>165</v>
      </c>
      <c r="C99" s="234" t="s">
        <v>166</v>
      </c>
      <c r="D99" s="234" t="s">
        <v>167</v>
      </c>
      <c r="E99" s="234" t="s">
        <v>361</v>
      </c>
      <c r="F99" s="234" t="s">
        <v>317</v>
      </c>
      <c r="G99" s="234" t="s">
        <v>168</v>
      </c>
      <c r="H99" s="330">
        <v>74639.969219999999</v>
      </c>
      <c r="I99" s="330">
        <v>61821.703669042297</v>
      </c>
      <c r="J99" s="330">
        <v>63427.5504040659</v>
      </c>
      <c r="K99" s="330">
        <v>74639.969219999999</v>
      </c>
      <c r="L99" s="330">
        <v>6.1</v>
      </c>
      <c r="M99" s="330" t="s">
        <v>169</v>
      </c>
      <c r="N99" s="331">
        <f t="shared" si="4"/>
        <v>2.3548682830934436E-3</v>
      </c>
      <c r="O99" s="235">
        <f t="shared" si="3"/>
        <v>8.2042084368943613E-2</v>
      </c>
    </row>
    <row r="100" spans="1:15">
      <c r="A100" s="234" t="s">
        <v>182</v>
      </c>
      <c r="B100" s="234" t="s">
        <v>165</v>
      </c>
      <c r="C100" s="234" t="s">
        <v>166</v>
      </c>
      <c r="D100" s="234" t="s">
        <v>167</v>
      </c>
      <c r="E100" s="234" t="s">
        <v>362</v>
      </c>
      <c r="F100" s="234" t="s">
        <v>265</v>
      </c>
      <c r="G100" s="234" t="s">
        <v>168</v>
      </c>
      <c r="H100" s="330">
        <v>375125.50711000001</v>
      </c>
      <c r="I100" s="330">
        <v>318515.54313399602</v>
      </c>
      <c r="J100" s="330">
        <v>326317.749129934</v>
      </c>
      <c r="K100" s="330">
        <v>375125.50711000001</v>
      </c>
      <c r="L100" s="330">
        <v>6</v>
      </c>
      <c r="M100" s="330" t="s">
        <v>169</v>
      </c>
      <c r="N100" s="331">
        <f t="shared" si="4"/>
        <v>1.2115166244655503E-2</v>
      </c>
      <c r="O100" s="235">
        <f t="shared" ref="O100:O131" si="5">+SUMIFS($N$7:$N$163,$B$7:$B$163,B100)</f>
        <v>8.2042084368943613E-2</v>
      </c>
    </row>
    <row r="101" spans="1:15">
      <c r="A101" s="234" t="s">
        <v>182</v>
      </c>
      <c r="B101" s="234" t="s">
        <v>177</v>
      </c>
      <c r="C101" s="234" t="s">
        <v>166</v>
      </c>
      <c r="D101" s="234" t="s">
        <v>167</v>
      </c>
      <c r="E101" s="234" t="s">
        <v>362</v>
      </c>
      <c r="F101" s="234" t="s">
        <v>184</v>
      </c>
      <c r="G101" s="234" t="s">
        <v>168</v>
      </c>
      <c r="H101" s="330">
        <v>110471.2</v>
      </c>
      <c r="I101" s="330">
        <v>100431.41639581999</v>
      </c>
      <c r="J101" s="330">
        <v>102742.42834825801</v>
      </c>
      <c r="K101" s="330">
        <v>110471.2</v>
      </c>
      <c r="L101" s="330">
        <v>5.25</v>
      </c>
      <c r="M101" s="330" t="s">
        <v>169</v>
      </c>
      <c r="N101" s="331">
        <f t="shared" si="4"/>
        <v>3.8145078014837548E-3</v>
      </c>
      <c r="O101" s="235">
        <f t="shared" si="5"/>
        <v>0.123639245455317</v>
      </c>
    </row>
    <row r="102" spans="1:15">
      <c r="A102" s="234" t="s">
        <v>170</v>
      </c>
      <c r="B102" s="234" t="s">
        <v>191</v>
      </c>
      <c r="C102" s="234" t="s">
        <v>166</v>
      </c>
      <c r="D102" s="234" t="s">
        <v>167</v>
      </c>
      <c r="E102" s="234" t="s">
        <v>363</v>
      </c>
      <c r="F102" s="234" t="s">
        <v>205</v>
      </c>
      <c r="G102" s="234" t="s">
        <v>168</v>
      </c>
      <c r="H102" s="330">
        <v>41039.999927999997</v>
      </c>
      <c r="I102" s="330">
        <v>36684.259780278997</v>
      </c>
      <c r="J102" s="330">
        <v>37585.362172426103</v>
      </c>
      <c r="K102" s="330">
        <v>41039.999927999997</v>
      </c>
      <c r="L102" s="330">
        <v>7</v>
      </c>
      <c r="M102" s="330" t="s">
        <v>169</v>
      </c>
      <c r="N102" s="331">
        <f t="shared" si="4"/>
        <v>1.3954279603197895E-3</v>
      </c>
      <c r="O102" s="235">
        <f t="shared" si="5"/>
        <v>5.0817914078961489E-2</v>
      </c>
    </row>
    <row r="103" spans="1:15">
      <c r="A103" s="234" t="s">
        <v>164</v>
      </c>
      <c r="B103" s="234" t="s">
        <v>191</v>
      </c>
      <c r="C103" s="234" t="s">
        <v>166</v>
      </c>
      <c r="D103" s="234" t="s">
        <v>167</v>
      </c>
      <c r="E103" s="234" t="s">
        <v>363</v>
      </c>
      <c r="F103" s="234" t="s">
        <v>208</v>
      </c>
      <c r="G103" s="234" t="s">
        <v>168</v>
      </c>
      <c r="H103" s="330">
        <v>239287.67999999999</v>
      </c>
      <c r="I103" s="330">
        <v>195455.65635691001</v>
      </c>
      <c r="J103" s="330">
        <v>201347.27940858601</v>
      </c>
      <c r="K103" s="330">
        <v>239287.67999999999</v>
      </c>
      <c r="L103" s="330">
        <v>6</v>
      </c>
      <c r="M103" s="330" t="s">
        <v>169</v>
      </c>
      <c r="N103" s="331">
        <f t="shared" si="4"/>
        <v>7.4754001872353332E-3</v>
      </c>
      <c r="O103" s="235">
        <f t="shared" si="5"/>
        <v>5.0817914078961489E-2</v>
      </c>
    </row>
    <row r="104" spans="1:15">
      <c r="A104" s="234" t="s">
        <v>164</v>
      </c>
      <c r="B104" s="234" t="s">
        <v>231</v>
      </c>
      <c r="C104" s="234" t="s">
        <v>180</v>
      </c>
      <c r="D104" s="234" t="s">
        <v>167</v>
      </c>
      <c r="E104" s="234" t="s">
        <v>363</v>
      </c>
      <c r="F104" s="234" t="s">
        <v>261</v>
      </c>
      <c r="G104" s="234" t="s">
        <v>168</v>
      </c>
      <c r="H104" s="330">
        <v>172709.61</v>
      </c>
      <c r="I104" s="330">
        <v>150968.47455635999</v>
      </c>
      <c r="J104" s="330">
        <v>154539.32596357699</v>
      </c>
      <c r="K104" s="330">
        <v>172709.61</v>
      </c>
      <c r="L104" s="330">
        <v>6</v>
      </c>
      <c r="M104" s="330" t="s">
        <v>169</v>
      </c>
      <c r="N104" s="331">
        <f t="shared" si="4"/>
        <v>5.7375660085232962E-3</v>
      </c>
      <c r="O104" s="235">
        <f t="shared" si="5"/>
        <v>4.4722286514976471E-2</v>
      </c>
    </row>
    <row r="105" spans="1:15">
      <c r="A105" s="234" t="s">
        <v>164</v>
      </c>
      <c r="B105" s="234" t="s">
        <v>243</v>
      </c>
      <c r="C105" s="234" t="s">
        <v>166</v>
      </c>
      <c r="D105" s="234" t="s">
        <v>167</v>
      </c>
      <c r="E105" s="234" t="s">
        <v>364</v>
      </c>
      <c r="F105" s="234" t="s">
        <v>365</v>
      </c>
      <c r="G105" s="234" t="s">
        <v>168</v>
      </c>
      <c r="H105" s="330">
        <v>42006</v>
      </c>
      <c r="I105" s="330">
        <v>40001.652798470401</v>
      </c>
      <c r="J105" s="330">
        <v>40760.980770401096</v>
      </c>
      <c r="K105" s="330">
        <v>42006</v>
      </c>
      <c r="L105" s="330">
        <v>5</v>
      </c>
      <c r="M105" s="330" t="s">
        <v>169</v>
      </c>
      <c r="N105" s="331">
        <f t="shared" si="4"/>
        <v>1.5133288325422426E-3</v>
      </c>
      <c r="O105" s="235">
        <f t="shared" si="5"/>
        <v>2.8102714495161361E-2</v>
      </c>
    </row>
    <row r="106" spans="1:15">
      <c r="A106" s="234" t="s">
        <v>164</v>
      </c>
      <c r="B106" s="234" t="s">
        <v>243</v>
      </c>
      <c r="C106" s="234" t="s">
        <v>166</v>
      </c>
      <c r="D106" s="234" t="s">
        <v>167</v>
      </c>
      <c r="E106" s="234" t="s">
        <v>364</v>
      </c>
      <c r="F106" s="234" t="s">
        <v>366</v>
      </c>
      <c r="G106" s="234" t="s">
        <v>168</v>
      </c>
      <c r="H106" s="330">
        <v>35065</v>
      </c>
      <c r="I106" s="330">
        <v>32666.5100000005</v>
      </c>
      <c r="J106" s="330">
        <v>33286.598547549896</v>
      </c>
      <c r="K106" s="330">
        <v>35065</v>
      </c>
      <c r="L106" s="330">
        <v>5.25</v>
      </c>
      <c r="M106" s="330" t="s">
        <v>169</v>
      </c>
      <c r="N106" s="331">
        <f t="shared" si="4"/>
        <v>1.2358281956710215E-3</v>
      </c>
      <c r="O106" s="235">
        <f t="shared" si="5"/>
        <v>2.8102714495161361E-2</v>
      </c>
    </row>
    <row r="107" spans="1:15">
      <c r="A107" s="234" t="s">
        <v>164</v>
      </c>
      <c r="B107" s="234" t="s">
        <v>179</v>
      </c>
      <c r="C107" s="234" t="s">
        <v>180</v>
      </c>
      <c r="D107" s="234" t="s">
        <v>167</v>
      </c>
      <c r="E107" s="234" t="s">
        <v>367</v>
      </c>
      <c r="F107" s="234" t="s">
        <v>270</v>
      </c>
      <c r="G107" s="234" t="s">
        <v>168</v>
      </c>
      <c r="H107" s="330">
        <v>330041.09999999998</v>
      </c>
      <c r="I107" s="330">
        <v>300565.28000000102</v>
      </c>
      <c r="J107" s="330">
        <v>307541.39117907902</v>
      </c>
      <c r="K107" s="330">
        <v>330041.09999999998</v>
      </c>
      <c r="L107" s="330">
        <v>5</v>
      </c>
      <c r="M107" s="330" t="s">
        <v>169</v>
      </c>
      <c r="N107" s="331">
        <f t="shared" si="4"/>
        <v>1.1418058291899954E-2</v>
      </c>
      <c r="O107" s="235">
        <f t="shared" si="5"/>
        <v>5.288093214744178E-2</v>
      </c>
    </row>
    <row r="108" spans="1:15">
      <c r="A108" s="234" t="s">
        <v>164</v>
      </c>
      <c r="B108" s="234" t="s">
        <v>235</v>
      </c>
      <c r="C108" s="234" t="s">
        <v>166</v>
      </c>
      <c r="D108" s="234" t="s">
        <v>167</v>
      </c>
      <c r="E108" s="234" t="s">
        <v>368</v>
      </c>
      <c r="F108" s="234" t="s">
        <v>369</v>
      </c>
      <c r="G108" s="234" t="s">
        <v>168</v>
      </c>
      <c r="H108" s="330">
        <v>131352.74</v>
      </c>
      <c r="I108" s="330">
        <v>123815.60579761</v>
      </c>
      <c r="J108" s="330">
        <v>126263.08296707</v>
      </c>
      <c r="K108" s="330">
        <v>131352.74</v>
      </c>
      <c r="L108" s="330">
        <v>5</v>
      </c>
      <c r="M108" s="330" t="s">
        <v>169</v>
      </c>
      <c r="N108" s="331">
        <f t="shared" si="4"/>
        <v>4.6877567793582832E-3</v>
      </c>
      <c r="O108" s="235">
        <f t="shared" si="5"/>
        <v>1.9791913295956979E-2</v>
      </c>
    </row>
    <row r="109" spans="1:15">
      <c r="A109" s="234" t="s">
        <v>164</v>
      </c>
      <c r="B109" s="234" t="s">
        <v>243</v>
      </c>
      <c r="C109" s="234" t="s">
        <v>166</v>
      </c>
      <c r="D109" s="234" t="s">
        <v>167</v>
      </c>
      <c r="E109" s="234" t="s">
        <v>368</v>
      </c>
      <c r="F109" s="234" t="s">
        <v>370</v>
      </c>
      <c r="G109" s="234" t="s">
        <v>168</v>
      </c>
      <c r="H109" s="330">
        <v>131252</v>
      </c>
      <c r="I109" s="330">
        <v>124173.46171523099</v>
      </c>
      <c r="J109" s="330">
        <v>126483.013944608</v>
      </c>
      <c r="K109" s="330">
        <v>131252</v>
      </c>
      <c r="L109" s="330">
        <v>5</v>
      </c>
      <c r="M109" s="330" t="s">
        <v>169</v>
      </c>
      <c r="N109" s="331">
        <f t="shared" si="4"/>
        <v>4.6959221346364651E-3</v>
      </c>
      <c r="O109" s="235">
        <f t="shared" si="5"/>
        <v>2.8102714495161361E-2</v>
      </c>
    </row>
    <row r="110" spans="1:15">
      <c r="A110" s="234" t="s">
        <v>164</v>
      </c>
      <c r="B110" s="234" t="s">
        <v>181</v>
      </c>
      <c r="C110" s="234" t="s">
        <v>166</v>
      </c>
      <c r="D110" s="234" t="s">
        <v>167</v>
      </c>
      <c r="E110" s="234" t="s">
        <v>368</v>
      </c>
      <c r="F110" s="234" t="s">
        <v>237</v>
      </c>
      <c r="G110" s="234" t="s">
        <v>168</v>
      </c>
      <c r="H110" s="330">
        <v>265397.3</v>
      </c>
      <c r="I110" s="330">
        <v>247455.87043439099</v>
      </c>
      <c r="J110" s="330">
        <v>252000.630384174</v>
      </c>
      <c r="K110" s="330">
        <v>265397.3</v>
      </c>
      <c r="L110" s="330">
        <v>4</v>
      </c>
      <c r="M110" s="330" t="s">
        <v>169</v>
      </c>
      <c r="N110" s="331">
        <f t="shared" si="4"/>
        <v>9.3560020532214138E-3</v>
      </c>
      <c r="O110" s="235">
        <f t="shared" si="5"/>
        <v>2.4302841100796523E-2</v>
      </c>
    </row>
    <row r="111" spans="1:15">
      <c r="A111" s="234" t="s">
        <v>164</v>
      </c>
      <c r="B111" s="234" t="s">
        <v>197</v>
      </c>
      <c r="C111" s="234" t="s">
        <v>166</v>
      </c>
      <c r="D111" s="234" t="s">
        <v>167</v>
      </c>
      <c r="E111" s="234" t="s">
        <v>368</v>
      </c>
      <c r="F111" s="234" t="s">
        <v>371</v>
      </c>
      <c r="G111" s="234" t="s">
        <v>168</v>
      </c>
      <c r="H111" s="330">
        <v>200690.4</v>
      </c>
      <c r="I111" s="330">
        <v>197210.027162785</v>
      </c>
      <c r="J111" s="330">
        <v>200103.54357367</v>
      </c>
      <c r="K111" s="330">
        <v>200690.4</v>
      </c>
      <c r="L111" s="330">
        <v>3.15</v>
      </c>
      <c r="M111" s="330" t="s">
        <v>169</v>
      </c>
      <c r="N111" s="331">
        <f t="shared" si="4"/>
        <v>7.4292241320111875E-3</v>
      </c>
      <c r="O111" s="235">
        <f t="shared" si="5"/>
        <v>1.7604320091078575E-2</v>
      </c>
    </row>
    <row r="112" spans="1:15">
      <c r="A112" s="234" t="s">
        <v>182</v>
      </c>
      <c r="B112" s="234" t="s">
        <v>177</v>
      </c>
      <c r="C112" s="234" t="s">
        <v>166</v>
      </c>
      <c r="D112" s="234" t="s">
        <v>167</v>
      </c>
      <c r="E112" s="234" t="s">
        <v>206</v>
      </c>
      <c r="F112" s="234" t="s">
        <v>184</v>
      </c>
      <c r="G112" s="234" t="s">
        <v>168</v>
      </c>
      <c r="H112" s="330">
        <v>55235.616399999999</v>
      </c>
      <c r="I112" s="330">
        <v>49902.743184379702</v>
      </c>
      <c r="J112" s="330">
        <v>50937.004351134601</v>
      </c>
      <c r="K112" s="330">
        <v>55235.616399999999</v>
      </c>
      <c r="L112" s="330">
        <v>5.25</v>
      </c>
      <c r="M112" s="330" t="s">
        <v>169</v>
      </c>
      <c r="N112" s="331">
        <f t="shared" si="4"/>
        <v>1.8911330363247079E-3</v>
      </c>
      <c r="O112" s="235">
        <f t="shared" si="5"/>
        <v>0.123639245455317</v>
      </c>
    </row>
    <row r="113" spans="1:15">
      <c r="A113" s="234" t="s">
        <v>164</v>
      </c>
      <c r="B113" s="234" t="s">
        <v>176</v>
      </c>
      <c r="C113" s="234" t="s">
        <v>180</v>
      </c>
      <c r="D113" s="234" t="s">
        <v>167</v>
      </c>
      <c r="E113" s="234" t="s">
        <v>372</v>
      </c>
      <c r="F113" s="234" t="s">
        <v>373</v>
      </c>
      <c r="G113" s="234" t="s">
        <v>168</v>
      </c>
      <c r="H113" s="330">
        <v>106553.41</v>
      </c>
      <c r="I113" s="330">
        <v>100114.67679061501</v>
      </c>
      <c r="J113" s="330">
        <v>102035.336444798</v>
      </c>
      <c r="K113" s="330">
        <v>106553.41</v>
      </c>
      <c r="L113" s="330">
        <v>6.5</v>
      </c>
      <c r="M113" s="330" t="s">
        <v>169</v>
      </c>
      <c r="N113" s="331">
        <f t="shared" si="4"/>
        <v>3.7882556715168468E-3</v>
      </c>
      <c r="O113" s="235">
        <f t="shared" si="5"/>
        <v>7.1082435197581062E-2</v>
      </c>
    </row>
    <row r="114" spans="1:15">
      <c r="A114" s="234" t="s">
        <v>164</v>
      </c>
      <c r="B114" s="234" t="s">
        <v>177</v>
      </c>
      <c r="C114" s="234" t="s">
        <v>166</v>
      </c>
      <c r="D114" s="234" t="s">
        <v>167</v>
      </c>
      <c r="E114" s="234" t="s">
        <v>374</v>
      </c>
      <c r="F114" s="234" t="s">
        <v>267</v>
      </c>
      <c r="G114" s="234" t="s">
        <v>168</v>
      </c>
      <c r="H114" s="330">
        <v>501750</v>
      </c>
      <c r="I114" s="330">
        <v>451035.035544037</v>
      </c>
      <c r="J114" s="330">
        <v>459631.60876388702</v>
      </c>
      <c r="K114" s="330">
        <v>501750</v>
      </c>
      <c r="L114" s="330">
        <v>5.0999999999999996</v>
      </c>
      <c r="M114" s="330" t="s">
        <v>169</v>
      </c>
      <c r="N114" s="331">
        <f t="shared" si="4"/>
        <v>1.706469650002294E-2</v>
      </c>
      <c r="O114" s="235">
        <f t="shared" si="5"/>
        <v>0.123639245455317</v>
      </c>
    </row>
    <row r="115" spans="1:15">
      <c r="A115" s="234" t="s">
        <v>170</v>
      </c>
      <c r="B115" s="234" t="s">
        <v>177</v>
      </c>
      <c r="C115" s="234" t="s">
        <v>166</v>
      </c>
      <c r="D115" s="234" t="s">
        <v>167</v>
      </c>
      <c r="E115" s="234" t="s">
        <v>375</v>
      </c>
      <c r="F115" s="234" t="s">
        <v>339</v>
      </c>
      <c r="G115" s="234" t="s">
        <v>168</v>
      </c>
      <c r="H115" s="330">
        <v>119136.16428</v>
      </c>
      <c r="I115" s="330">
        <v>106326.54429765001</v>
      </c>
      <c r="J115" s="330">
        <v>108376.824020662</v>
      </c>
      <c r="K115" s="330">
        <v>119136.16428</v>
      </c>
      <c r="L115" s="330">
        <v>6</v>
      </c>
      <c r="M115" s="330" t="s">
        <v>169</v>
      </c>
      <c r="N115" s="331">
        <f t="shared" si="4"/>
        <v>4.023695442797624E-3</v>
      </c>
      <c r="O115" s="235">
        <f t="shared" si="5"/>
        <v>0.123639245455317</v>
      </c>
    </row>
    <row r="116" spans="1:15">
      <c r="A116" s="234" t="s">
        <v>164</v>
      </c>
      <c r="B116" s="234" t="s">
        <v>177</v>
      </c>
      <c r="C116" s="234" t="s">
        <v>166</v>
      </c>
      <c r="D116" s="234" t="s">
        <v>167</v>
      </c>
      <c r="E116" s="234" t="s">
        <v>376</v>
      </c>
      <c r="F116" s="234" t="s">
        <v>267</v>
      </c>
      <c r="G116" s="234" t="s">
        <v>168</v>
      </c>
      <c r="H116" s="330">
        <v>334500</v>
      </c>
      <c r="I116" s="330">
        <v>301169.63949819398</v>
      </c>
      <c r="J116" s="330">
        <v>306421.06956878601</v>
      </c>
      <c r="K116" s="330">
        <v>334500</v>
      </c>
      <c r="L116" s="330">
        <v>5.0999999999999996</v>
      </c>
      <c r="M116" s="330" t="s">
        <v>169</v>
      </c>
      <c r="N116" s="331">
        <f t="shared" si="4"/>
        <v>1.1376464224178017E-2</v>
      </c>
      <c r="O116" s="235">
        <f t="shared" si="5"/>
        <v>0.123639245455317</v>
      </c>
    </row>
    <row r="117" spans="1:15">
      <c r="A117" s="234" t="s">
        <v>182</v>
      </c>
      <c r="B117" s="234" t="s">
        <v>191</v>
      </c>
      <c r="C117" s="234" t="s">
        <v>166</v>
      </c>
      <c r="D117" s="234" t="s">
        <v>167</v>
      </c>
      <c r="E117" s="234" t="s">
        <v>377</v>
      </c>
      <c r="F117" s="234" t="s">
        <v>308</v>
      </c>
      <c r="G117" s="234" t="s">
        <v>168</v>
      </c>
      <c r="H117" s="330">
        <v>9505.4794720000009</v>
      </c>
      <c r="I117" s="330">
        <v>8327.9374590869593</v>
      </c>
      <c r="J117" s="330">
        <v>8457.9187328673306</v>
      </c>
      <c r="K117" s="330">
        <v>9505.4794720000009</v>
      </c>
      <c r="L117" s="330">
        <v>6.25</v>
      </c>
      <c r="M117" s="330" t="s">
        <v>169</v>
      </c>
      <c r="N117" s="331">
        <f t="shared" si="4"/>
        <v>3.1401629793564287E-4</v>
      </c>
      <c r="O117" s="235">
        <f t="shared" si="5"/>
        <v>5.0817914078961489E-2</v>
      </c>
    </row>
    <row r="118" spans="1:15">
      <c r="A118" s="234" t="s">
        <v>170</v>
      </c>
      <c r="B118" s="234" t="s">
        <v>191</v>
      </c>
      <c r="C118" s="234" t="s">
        <v>166</v>
      </c>
      <c r="D118" s="234" t="s">
        <v>167</v>
      </c>
      <c r="E118" s="234" t="s">
        <v>378</v>
      </c>
      <c r="F118" s="234" t="s">
        <v>379</v>
      </c>
      <c r="G118" s="234" t="s">
        <v>168</v>
      </c>
      <c r="H118" s="330">
        <v>12161.3698</v>
      </c>
      <c r="I118" s="330">
        <v>10122.5109422432</v>
      </c>
      <c r="J118" s="330">
        <v>10305.7684463327</v>
      </c>
      <c r="K118" s="330">
        <v>12161.3698</v>
      </c>
      <c r="L118" s="330">
        <v>5.75</v>
      </c>
      <c r="M118" s="330" t="s">
        <v>169</v>
      </c>
      <c r="N118" s="331">
        <f t="shared" si="4"/>
        <v>3.826212283553421E-4</v>
      </c>
      <c r="O118" s="235">
        <f t="shared" si="5"/>
        <v>5.0817914078961489E-2</v>
      </c>
    </row>
    <row r="119" spans="1:15">
      <c r="A119" s="234" t="s">
        <v>164</v>
      </c>
      <c r="B119" s="234" t="s">
        <v>243</v>
      </c>
      <c r="C119" s="234" t="s">
        <v>166</v>
      </c>
      <c r="D119" s="234" t="s">
        <v>167</v>
      </c>
      <c r="E119" s="234" t="s">
        <v>380</v>
      </c>
      <c r="F119" s="234" t="s">
        <v>381</v>
      </c>
      <c r="G119" s="234" t="s">
        <v>168</v>
      </c>
      <c r="H119" s="330">
        <v>105106</v>
      </c>
      <c r="I119" s="330">
        <v>100772.771231386</v>
      </c>
      <c r="J119" s="330">
        <v>102266.062180443</v>
      </c>
      <c r="K119" s="330">
        <v>105106</v>
      </c>
      <c r="L119" s="330">
        <v>6.8</v>
      </c>
      <c r="M119" s="330" t="s">
        <v>169</v>
      </c>
      <c r="N119" s="331">
        <f t="shared" si="4"/>
        <v>3.7968218026933234E-3</v>
      </c>
      <c r="O119" s="235">
        <f t="shared" si="5"/>
        <v>2.8102714495161361E-2</v>
      </c>
    </row>
    <row r="120" spans="1:15">
      <c r="A120" s="234" t="s">
        <v>164</v>
      </c>
      <c r="B120" s="234" t="s">
        <v>231</v>
      </c>
      <c r="C120" s="234" t="s">
        <v>180</v>
      </c>
      <c r="D120" s="234" t="s">
        <v>167</v>
      </c>
      <c r="E120" s="234" t="s">
        <v>382</v>
      </c>
      <c r="F120" s="234" t="s">
        <v>383</v>
      </c>
      <c r="G120" s="234" t="s">
        <v>168</v>
      </c>
      <c r="H120" s="330">
        <v>55630.13</v>
      </c>
      <c r="I120" s="330">
        <v>49954.236097517802</v>
      </c>
      <c r="J120" s="330">
        <v>50729.236141568399</v>
      </c>
      <c r="K120" s="330">
        <v>55630.13</v>
      </c>
      <c r="L120" s="330">
        <v>5</v>
      </c>
      <c r="M120" s="330" t="s">
        <v>169</v>
      </c>
      <c r="N120" s="331">
        <f t="shared" si="4"/>
        <v>1.8834192469094509E-3</v>
      </c>
      <c r="O120" s="235">
        <f t="shared" si="5"/>
        <v>4.4722286514976471E-2</v>
      </c>
    </row>
    <row r="121" spans="1:15">
      <c r="A121" s="234" t="s">
        <v>164</v>
      </c>
      <c r="B121" s="234" t="s">
        <v>176</v>
      </c>
      <c r="C121" s="234" t="s">
        <v>180</v>
      </c>
      <c r="D121" s="234" t="s">
        <v>167</v>
      </c>
      <c r="E121" s="234" t="s">
        <v>382</v>
      </c>
      <c r="F121" s="234" t="s">
        <v>384</v>
      </c>
      <c r="G121" s="234" t="s">
        <v>168</v>
      </c>
      <c r="H121" s="330">
        <v>116347.92</v>
      </c>
      <c r="I121" s="330">
        <v>103369.43222414399</v>
      </c>
      <c r="J121" s="330">
        <v>104973.12526746299</v>
      </c>
      <c r="K121" s="330">
        <v>116347.92</v>
      </c>
      <c r="L121" s="330">
        <v>6.75</v>
      </c>
      <c r="M121" s="330" t="s">
        <v>169</v>
      </c>
      <c r="N121" s="331">
        <f t="shared" si="4"/>
        <v>3.8973266615968415E-3</v>
      </c>
      <c r="O121" s="235">
        <f t="shared" si="5"/>
        <v>7.1082435197581062E-2</v>
      </c>
    </row>
    <row r="122" spans="1:15">
      <c r="A122" s="234" t="s">
        <v>164</v>
      </c>
      <c r="B122" s="234" t="s">
        <v>243</v>
      </c>
      <c r="C122" s="234" t="s">
        <v>166</v>
      </c>
      <c r="D122" s="234" t="s">
        <v>167</v>
      </c>
      <c r="E122" s="234" t="s">
        <v>385</v>
      </c>
      <c r="F122" s="234" t="s">
        <v>386</v>
      </c>
      <c r="G122" s="234" t="s">
        <v>168</v>
      </c>
      <c r="H122" s="330">
        <v>183915</v>
      </c>
      <c r="I122" s="330">
        <v>149586.06002006301</v>
      </c>
      <c r="J122" s="330">
        <v>151772.827925891</v>
      </c>
      <c r="K122" s="330">
        <v>183915</v>
      </c>
      <c r="L122" s="330">
        <v>4.75</v>
      </c>
      <c r="M122" s="330" t="s">
        <v>169</v>
      </c>
      <c r="N122" s="331">
        <f t="shared" si="4"/>
        <v>5.6348545141855083E-3</v>
      </c>
      <c r="O122" s="235">
        <f t="shared" si="5"/>
        <v>2.8102714495161361E-2</v>
      </c>
    </row>
    <row r="123" spans="1:15">
      <c r="A123" s="234" t="s">
        <v>164</v>
      </c>
      <c r="B123" s="234" t="s">
        <v>231</v>
      </c>
      <c r="C123" s="234" t="s">
        <v>180</v>
      </c>
      <c r="D123" s="234" t="s">
        <v>167</v>
      </c>
      <c r="E123" s="234" t="s">
        <v>253</v>
      </c>
      <c r="F123" s="234" t="s">
        <v>387</v>
      </c>
      <c r="G123" s="234" t="s">
        <v>168</v>
      </c>
      <c r="H123" s="330">
        <v>282664.40000000002</v>
      </c>
      <c r="I123" s="330">
        <v>247074.04964691901</v>
      </c>
      <c r="J123" s="330">
        <v>250517.95981230101</v>
      </c>
      <c r="K123" s="330">
        <v>282664.40000000002</v>
      </c>
      <c r="L123" s="330">
        <v>4.75</v>
      </c>
      <c r="M123" s="330" t="s">
        <v>169</v>
      </c>
      <c r="N123" s="331">
        <f t="shared" si="4"/>
        <v>9.3009550920548998E-3</v>
      </c>
      <c r="O123" s="235">
        <f t="shared" si="5"/>
        <v>4.4722286514976471E-2</v>
      </c>
    </row>
    <row r="124" spans="1:15">
      <c r="A124" s="234" t="s">
        <v>164</v>
      </c>
      <c r="B124" s="234" t="s">
        <v>231</v>
      </c>
      <c r="C124" s="234" t="s">
        <v>180</v>
      </c>
      <c r="D124" s="234" t="s">
        <v>167</v>
      </c>
      <c r="E124" s="234" t="s">
        <v>253</v>
      </c>
      <c r="F124" s="234" t="s">
        <v>388</v>
      </c>
      <c r="G124" s="234" t="s">
        <v>168</v>
      </c>
      <c r="H124" s="330">
        <v>296414.75</v>
      </c>
      <c r="I124" s="330">
        <v>247861.319856571</v>
      </c>
      <c r="J124" s="330">
        <v>251389.039961448</v>
      </c>
      <c r="K124" s="330">
        <v>296414.75</v>
      </c>
      <c r="L124" s="330">
        <v>4.95</v>
      </c>
      <c r="M124" s="330" t="s">
        <v>169</v>
      </c>
      <c r="N124" s="331">
        <f t="shared" si="4"/>
        <v>9.3332955971223482E-3</v>
      </c>
      <c r="O124" s="235">
        <f t="shared" si="5"/>
        <v>4.4722286514976471E-2</v>
      </c>
    </row>
    <row r="125" spans="1:15">
      <c r="A125" s="234" t="s">
        <v>164</v>
      </c>
      <c r="B125" s="234" t="s">
        <v>193</v>
      </c>
      <c r="C125" s="234" t="s">
        <v>180</v>
      </c>
      <c r="D125" s="234" t="s">
        <v>167</v>
      </c>
      <c r="E125" s="234" t="s">
        <v>253</v>
      </c>
      <c r="F125" s="234" t="s">
        <v>387</v>
      </c>
      <c r="G125" s="234" t="s">
        <v>168</v>
      </c>
      <c r="H125" s="330">
        <v>22475.62</v>
      </c>
      <c r="I125" s="330">
        <v>19778.109374067</v>
      </c>
      <c r="J125" s="330">
        <v>20039.268482630501</v>
      </c>
      <c r="K125" s="330">
        <v>22475.62</v>
      </c>
      <c r="L125" s="330">
        <v>4.5</v>
      </c>
      <c r="M125" s="330" t="s">
        <v>169</v>
      </c>
      <c r="N125" s="331">
        <f t="shared" si="4"/>
        <v>7.4399590502104E-4</v>
      </c>
      <c r="O125" s="235">
        <f t="shared" si="5"/>
        <v>3.601878785010227E-2</v>
      </c>
    </row>
    <row r="126" spans="1:15">
      <c r="A126" s="234" t="s">
        <v>170</v>
      </c>
      <c r="B126" s="234" t="s">
        <v>176</v>
      </c>
      <c r="C126" s="234" t="s">
        <v>180</v>
      </c>
      <c r="D126" s="234" t="s">
        <v>167</v>
      </c>
      <c r="E126" s="234" t="s">
        <v>210</v>
      </c>
      <c r="F126" s="234" t="s">
        <v>389</v>
      </c>
      <c r="G126" s="234" t="s">
        <v>168</v>
      </c>
      <c r="H126" s="330">
        <v>346325.34250000003</v>
      </c>
      <c r="I126" s="330">
        <v>250068.75000011499</v>
      </c>
      <c r="J126" s="330">
        <v>253999.05722758701</v>
      </c>
      <c r="K126" s="330">
        <v>346325.34250000003</v>
      </c>
      <c r="L126" s="330">
        <v>5.5</v>
      </c>
      <c r="M126" s="330" t="s">
        <v>169</v>
      </c>
      <c r="N126" s="331">
        <f t="shared" si="4"/>
        <v>9.4301974455967465E-3</v>
      </c>
      <c r="O126" s="235">
        <f t="shared" si="5"/>
        <v>7.1082435197581062E-2</v>
      </c>
    </row>
    <row r="127" spans="1:15">
      <c r="A127" s="234" t="s">
        <v>164</v>
      </c>
      <c r="B127" s="234" t="s">
        <v>331</v>
      </c>
      <c r="C127" s="234" t="s">
        <v>166</v>
      </c>
      <c r="D127" s="234" t="s">
        <v>167</v>
      </c>
      <c r="E127" s="234" t="s">
        <v>390</v>
      </c>
      <c r="F127" s="234" t="s">
        <v>391</v>
      </c>
      <c r="G127" s="234" t="s">
        <v>168</v>
      </c>
      <c r="H127" s="330">
        <v>561174.88</v>
      </c>
      <c r="I127" s="330">
        <v>504843.29000001203</v>
      </c>
      <c r="J127" s="330">
        <v>510455.475470295</v>
      </c>
      <c r="K127" s="330">
        <v>561174.88</v>
      </c>
      <c r="L127" s="330">
        <v>4</v>
      </c>
      <c r="M127" s="330" t="s">
        <v>169</v>
      </c>
      <c r="N127" s="331">
        <f t="shared" si="4"/>
        <v>1.8951629086393435E-2</v>
      </c>
      <c r="O127" s="235">
        <f t="shared" si="5"/>
        <v>0.23889791332425769</v>
      </c>
    </row>
    <row r="128" spans="1:15">
      <c r="A128" s="234" t="s">
        <v>182</v>
      </c>
      <c r="B128" s="234" t="s">
        <v>191</v>
      </c>
      <c r="C128" s="234" t="s">
        <v>166</v>
      </c>
      <c r="D128" s="234" t="s">
        <v>167</v>
      </c>
      <c r="E128" s="234" t="s">
        <v>209</v>
      </c>
      <c r="F128" s="234" t="s">
        <v>308</v>
      </c>
      <c r="G128" s="234" t="s">
        <v>168</v>
      </c>
      <c r="H128" s="330">
        <v>59409.246700000003</v>
      </c>
      <c r="I128" s="330">
        <v>51477.361244205</v>
      </c>
      <c r="J128" s="330">
        <v>52146.3180260394</v>
      </c>
      <c r="K128" s="330">
        <v>59409.246700000003</v>
      </c>
      <c r="L128" s="330">
        <v>6.25</v>
      </c>
      <c r="M128" s="330" t="s">
        <v>169</v>
      </c>
      <c r="N128" s="331">
        <f t="shared" si="4"/>
        <v>1.9360311034769581E-3</v>
      </c>
      <c r="O128" s="235">
        <f t="shared" si="5"/>
        <v>5.0817914078961489E-2</v>
      </c>
    </row>
    <row r="129" spans="1:15">
      <c r="A129" s="234" t="s">
        <v>164</v>
      </c>
      <c r="B129" s="234" t="s">
        <v>176</v>
      </c>
      <c r="C129" s="234" t="s">
        <v>180</v>
      </c>
      <c r="D129" s="234" t="s">
        <v>167</v>
      </c>
      <c r="E129" s="234" t="s">
        <v>392</v>
      </c>
      <c r="F129" s="234" t="s">
        <v>335</v>
      </c>
      <c r="G129" s="234" t="s">
        <v>168</v>
      </c>
      <c r="H129" s="330">
        <v>122010.98</v>
      </c>
      <c r="I129" s="330">
        <v>104039.39696494299</v>
      </c>
      <c r="J129" s="330">
        <v>105436.733534491</v>
      </c>
      <c r="K129" s="330">
        <v>122010.98</v>
      </c>
      <c r="L129" s="330">
        <v>6.5</v>
      </c>
      <c r="M129" s="330" t="s">
        <v>169</v>
      </c>
      <c r="N129" s="331">
        <f t="shared" si="4"/>
        <v>3.9145389990881876E-3</v>
      </c>
      <c r="O129" s="235">
        <f t="shared" si="5"/>
        <v>7.1082435197581062E-2</v>
      </c>
    </row>
    <row r="130" spans="1:15">
      <c r="A130" s="234" t="s">
        <v>164</v>
      </c>
      <c r="B130" s="234" t="s">
        <v>191</v>
      </c>
      <c r="C130" s="234" t="s">
        <v>166</v>
      </c>
      <c r="D130" s="234" t="s">
        <v>167</v>
      </c>
      <c r="E130" s="234" t="s">
        <v>392</v>
      </c>
      <c r="F130" s="234" t="s">
        <v>208</v>
      </c>
      <c r="G130" s="234" t="s">
        <v>168</v>
      </c>
      <c r="H130" s="330">
        <v>59821.89</v>
      </c>
      <c r="I130" s="330">
        <v>52315.967594285801</v>
      </c>
      <c r="J130" s="330">
        <v>52913.1768828727</v>
      </c>
      <c r="K130" s="330">
        <v>59821.89</v>
      </c>
      <c r="L130" s="330">
        <v>6</v>
      </c>
      <c r="M130" s="330" t="s">
        <v>169</v>
      </c>
      <c r="N130" s="331">
        <f t="shared" si="4"/>
        <v>1.9645021951092512E-3</v>
      </c>
      <c r="O130" s="235">
        <f t="shared" si="5"/>
        <v>5.0817914078961489E-2</v>
      </c>
    </row>
    <row r="131" spans="1:15">
      <c r="A131" s="234" t="s">
        <v>164</v>
      </c>
      <c r="B131" s="234" t="s">
        <v>331</v>
      </c>
      <c r="C131" s="234" t="s">
        <v>166</v>
      </c>
      <c r="D131" s="234" t="s">
        <v>167</v>
      </c>
      <c r="E131" s="234" t="s">
        <v>393</v>
      </c>
      <c r="F131" s="234" t="s">
        <v>394</v>
      </c>
      <c r="G131" s="234" t="s">
        <v>168</v>
      </c>
      <c r="H131" s="330">
        <v>659526.51</v>
      </c>
      <c r="I131" s="330">
        <v>600436.88405884895</v>
      </c>
      <c r="J131" s="330">
        <v>606590.81391742104</v>
      </c>
      <c r="K131" s="330">
        <v>659526.51</v>
      </c>
      <c r="L131" s="330">
        <v>4.4000000000000004</v>
      </c>
      <c r="M131" s="330" t="s">
        <v>169</v>
      </c>
      <c r="N131" s="331">
        <f t="shared" si="4"/>
        <v>2.2520836125785558E-2</v>
      </c>
      <c r="O131" s="235">
        <f t="shared" si="5"/>
        <v>0.23889791332425769</v>
      </c>
    </row>
    <row r="132" spans="1:15">
      <c r="A132" s="234" t="s">
        <v>164</v>
      </c>
      <c r="B132" s="234" t="s">
        <v>238</v>
      </c>
      <c r="C132" s="234" t="s">
        <v>180</v>
      </c>
      <c r="D132" s="234" t="s">
        <v>167</v>
      </c>
      <c r="E132" s="234" t="s">
        <v>211</v>
      </c>
      <c r="F132" s="234" t="s">
        <v>395</v>
      </c>
      <c r="G132" s="234" t="s">
        <v>168</v>
      </c>
      <c r="H132" s="330">
        <v>114638.36</v>
      </c>
      <c r="I132" s="330">
        <v>101267.508347581</v>
      </c>
      <c r="J132" s="330">
        <v>102671.46057738199</v>
      </c>
      <c r="K132" s="330">
        <v>114638.36</v>
      </c>
      <c r="L132" s="330">
        <v>6.5</v>
      </c>
      <c r="M132" s="330" t="s">
        <v>169</v>
      </c>
      <c r="N132" s="331">
        <f t="shared" si="4"/>
        <v>3.8118729881937391E-3</v>
      </c>
      <c r="O132" s="235">
        <f t="shared" ref="O132:O160" si="6">+SUMIFS($N$7:$N$163,$B$7:$B$163,B132)</f>
        <v>4.3542529568438883E-2</v>
      </c>
    </row>
    <row r="133" spans="1:15">
      <c r="A133" s="234" t="s">
        <v>164</v>
      </c>
      <c r="B133" s="234" t="s">
        <v>331</v>
      </c>
      <c r="C133" s="234" t="s">
        <v>166</v>
      </c>
      <c r="D133" s="234" t="s">
        <v>167</v>
      </c>
      <c r="E133" s="234" t="s">
        <v>396</v>
      </c>
      <c r="F133" s="234" t="s">
        <v>397</v>
      </c>
      <c r="G133" s="234" t="s">
        <v>168</v>
      </c>
      <c r="H133" s="330">
        <v>1122569.42</v>
      </c>
      <c r="I133" s="330">
        <v>1002000</v>
      </c>
      <c r="J133" s="330">
        <v>1011193.30654591</v>
      </c>
      <c r="K133" s="330">
        <v>1122569.42</v>
      </c>
      <c r="L133" s="330">
        <v>4</v>
      </c>
      <c r="M133" s="330" t="s">
        <v>169</v>
      </c>
      <c r="N133" s="331">
        <f t="shared" ref="N133:N160" si="7">+J133/$B$164</f>
        <v>3.7542472166932447E-2</v>
      </c>
      <c r="O133" s="235">
        <f t="shared" si="6"/>
        <v>0.23889791332425769</v>
      </c>
    </row>
    <row r="134" spans="1:15">
      <c r="A134" s="234" t="s">
        <v>170</v>
      </c>
      <c r="B134" s="234" t="s">
        <v>177</v>
      </c>
      <c r="C134" s="234" t="s">
        <v>166</v>
      </c>
      <c r="D134" s="234" t="s">
        <v>167</v>
      </c>
      <c r="E134" s="234" t="s">
        <v>398</v>
      </c>
      <c r="F134" s="234" t="s">
        <v>399</v>
      </c>
      <c r="G134" s="234" t="s">
        <v>168</v>
      </c>
      <c r="H134" s="330">
        <v>19188.493200000001</v>
      </c>
      <c r="I134" s="330">
        <v>16451.618688947001</v>
      </c>
      <c r="J134" s="330">
        <v>16610.015561268399</v>
      </c>
      <c r="K134" s="330">
        <v>19188.493200000001</v>
      </c>
      <c r="L134" s="330">
        <v>7</v>
      </c>
      <c r="M134" s="330" t="s">
        <v>169</v>
      </c>
      <c r="N134" s="331">
        <f t="shared" si="7"/>
        <v>6.1667837678959362E-4</v>
      </c>
      <c r="O134" s="235">
        <f t="shared" si="6"/>
        <v>0.123639245455317</v>
      </c>
    </row>
    <row r="135" spans="1:15">
      <c r="A135" s="234" t="s">
        <v>164</v>
      </c>
      <c r="B135" s="234" t="s">
        <v>331</v>
      </c>
      <c r="C135" s="234" t="s">
        <v>166</v>
      </c>
      <c r="D135" s="234" t="s">
        <v>167</v>
      </c>
      <c r="E135" s="234" t="s">
        <v>400</v>
      </c>
      <c r="F135" s="234" t="s">
        <v>401</v>
      </c>
      <c r="G135" s="234" t="s">
        <v>168</v>
      </c>
      <c r="H135" s="330">
        <v>561284.71</v>
      </c>
      <c r="I135" s="330">
        <v>501000.00000000198</v>
      </c>
      <c r="J135" s="330">
        <v>505216.51703844598</v>
      </c>
      <c r="K135" s="330">
        <v>561284.71</v>
      </c>
      <c r="L135" s="330">
        <v>4</v>
      </c>
      <c r="M135" s="330" t="s">
        <v>169</v>
      </c>
      <c r="N135" s="331">
        <f t="shared" si="7"/>
        <v>1.8757122803728994E-2</v>
      </c>
      <c r="O135" s="235">
        <f t="shared" si="6"/>
        <v>0.23889791332425769</v>
      </c>
    </row>
    <row r="136" spans="1:15">
      <c r="A136" s="234" t="s">
        <v>164</v>
      </c>
      <c r="B136" s="234" t="s">
        <v>179</v>
      </c>
      <c r="C136" s="234" t="s">
        <v>180</v>
      </c>
      <c r="D136" s="234" t="s">
        <v>167</v>
      </c>
      <c r="E136" s="234" t="s">
        <v>402</v>
      </c>
      <c r="F136" s="234" t="s">
        <v>403</v>
      </c>
      <c r="G136" s="234" t="s">
        <v>168</v>
      </c>
      <c r="H136" s="330">
        <v>207471.64</v>
      </c>
      <c r="I136" s="330">
        <v>200728.160185179</v>
      </c>
      <c r="J136" s="330">
        <v>202421.94740611</v>
      </c>
      <c r="K136" s="330">
        <v>207471.64</v>
      </c>
      <c r="L136" s="330">
        <v>4.5999999999999996</v>
      </c>
      <c r="M136" s="330" t="s">
        <v>169</v>
      </c>
      <c r="N136" s="331">
        <f t="shared" si="7"/>
        <v>7.5152992778687085E-3</v>
      </c>
      <c r="O136" s="235">
        <f t="shared" si="6"/>
        <v>5.288093214744178E-2</v>
      </c>
    </row>
    <row r="137" spans="1:15">
      <c r="A137" s="234" t="s">
        <v>164</v>
      </c>
      <c r="B137" s="234" t="s">
        <v>193</v>
      </c>
      <c r="C137" s="234" t="s">
        <v>180</v>
      </c>
      <c r="D137" s="234" t="s">
        <v>167</v>
      </c>
      <c r="E137" s="234" t="s">
        <v>404</v>
      </c>
      <c r="F137" s="234" t="s">
        <v>405</v>
      </c>
      <c r="G137" s="234" t="s">
        <v>168</v>
      </c>
      <c r="H137" s="330">
        <v>327369.84000000003</v>
      </c>
      <c r="I137" s="330">
        <v>300000.00000000198</v>
      </c>
      <c r="J137" s="330">
        <v>302793.84672935802</v>
      </c>
      <c r="K137" s="330">
        <v>327369.84000000003</v>
      </c>
      <c r="L137" s="330">
        <v>4.5</v>
      </c>
      <c r="M137" s="330" t="s">
        <v>169</v>
      </c>
      <c r="N137" s="331">
        <f t="shared" si="7"/>
        <v>1.1241796686714147E-2</v>
      </c>
      <c r="O137" s="235">
        <f t="shared" si="6"/>
        <v>3.601878785010227E-2</v>
      </c>
    </row>
    <row r="138" spans="1:15">
      <c r="A138" s="234" t="s">
        <v>164</v>
      </c>
      <c r="B138" s="234" t="s">
        <v>176</v>
      </c>
      <c r="C138" s="234" t="s">
        <v>180</v>
      </c>
      <c r="D138" s="234" t="s">
        <v>167</v>
      </c>
      <c r="E138" s="234" t="s">
        <v>406</v>
      </c>
      <c r="F138" s="234" t="s">
        <v>407</v>
      </c>
      <c r="G138" s="234" t="s">
        <v>168</v>
      </c>
      <c r="H138" s="330">
        <v>126104.1</v>
      </c>
      <c r="I138" s="330">
        <v>106041.036648593</v>
      </c>
      <c r="J138" s="330">
        <v>106931.847663976</v>
      </c>
      <c r="K138" s="330">
        <v>126104.1</v>
      </c>
      <c r="L138" s="330">
        <v>6</v>
      </c>
      <c r="M138" s="330" t="s">
        <v>169</v>
      </c>
      <c r="N138" s="331">
        <f t="shared" si="7"/>
        <v>3.9700479509663517E-3</v>
      </c>
      <c r="O138" s="235">
        <f t="shared" si="6"/>
        <v>7.1082435197581062E-2</v>
      </c>
    </row>
    <row r="139" spans="1:15">
      <c r="A139" s="234" t="s">
        <v>182</v>
      </c>
      <c r="B139" s="234" t="s">
        <v>191</v>
      </c>
      <c r="C139" s="234" t="s">
        <v>166</v>
      </c>
      <c r="D139" s="234" t="s">
        <v>167</v>
      </c>
      <c r="E139" s="234" t="s">
        <v>408</v>
      </c>
      <c r="F139" s="234" t="s">
        <v>308</v>
      </c>
      <c r="G139" s="234" t="s">
        <v>168</v>
      </c>
      <c r="H139" s="330">
        <v>5940.9246700000003</v>
      </c>
      <c r="I139" s="330">
        <v>4975.3204123545802</v>
      </c>
      <c r="J139" s="330">
        <v>5027.4565405410203</v>
      </c>
      <c r="K139" s="330">
        <v>5940.9246700000003</v>
      </c>
      <c r="L139" s="330">
        <v>6.25</v>
      </c>
      <c r="M139" s="330" t="s">
        <v>169</v>
      </c>
      <c r="N139" s="331">
        <f t="shared" si="7"/>
        <v>1.8665387322275997E-4</v>
      </c>
      <c r="O139" s="235">
        <f t="shared" si="6"/>
        <v>5.0817914078961489E-2</v>
      </c>
    </row>
    <row r="140" spans="1:15">
      <c r="A140" s="234" t="s">
        <v>164</v>
      </c>
      <c r="B140" s="234" t="s">
        <v>331</v>
      </c>
      <c r="C140" s="234" t="s">
        <v>166</v>
      </c>
      <c r="D140" s="234" t="s">
        <v>167</v>
      </c>
      <c r="E140" s="234" t="s">
        <v>408</v>
      </c>
      <c r="F140" s="234" t="s">
        <v>409</v>
      </c>
      <c r="G140" s="234" t="s">
        <v>168</v>
      </c>
      <c r="H140" s="330">
        <v>1122459.6000000001</v>
      </c>
      <c r="I140" s="330">
        <v>1002000.00000003</v>
      </c>
      <c r="J140" s="330">
        <v>1008805.91948829</v>
      </c>
      <c r="K140" s="330">
        <v>1122459.6000000001</v>
      </c>
      <c r="L140" s="330">
        <v>4</v>
      </c>
      <c r="M140" s="330" t="s">
        <v>169</v>
      </c>
      <c r="N140" s="331">
        <f t="shared" si="7"/>
        <v>3.7453835887813328E-2</v>
      </c>
      <c r="O140" s="235">
        <f t="shared" si="6"/>
        <v>0.23889791332425769</v>
      </c>
    </row>
    <row r="141" spans="1:15">
      <c r="A141" s="234" t="s">
        <v>164</v>
      </c>
      <c r="B141" s="234" t="s">
        <v>193</v>
      </c>
      <c r="C141" s="234" t="s">
        <v>180</v>
      </c>
      <c r="D141" s="234" t="s">
        <v>167</v>
      </c>
      <c r="E141" s="234" t="s">
        <v>410</v>
      </c>
      <c r="F141" s="234" t="s">
        <v>411</v>
      </c>
      <c r="G141" s="234" t="s">
        <v>168</v>
      </c>
      <c r="H141" s="330">
        <v>103271.32</v>
      </c>
      <c r="I141" s="330">
        <v>100711.503019995</v>
      </c>
      <c r="J141" s="330">
        <v>101467.32762317</v>
      </c>
      <c r="K141" s="330">
        <v>103271.32</v>
      </c>
      <c r="L141" s="330">
        <v>6</v>
      </c>
      <c r="M141" s="330" t="s">
        <v>169</v>
      </c>
      <c r="N141" s="331">
        <f t="shared" si="7"/>
        <v>3.7671672651374746E-3</v>
      </c>
      <c r="O141" s="235">
        <f t="shared" si="6"/>
        <v>3.601878785010227E-2</v>
      </c>
    </row>
    <row r="142" spans="1:15">
      <c r="A142" s="234" t="s">
        <v>164</v>
      </c>
      <c r="B142" s="234" t="s">
        <v>193</v>
      </c>
      <c r="C142" s="234" t="s">
        <v>180</v>
      </c>
      <c r="D142" s="234" t="s">
        <v>167</v>
      </c>
      <c r="E142" s="234" t="s">
        <v>410</v>
      </c>
      <c r="F142" s="234" t="s">
        <v>412</v>
      </c>
      <c r="G142" s="234" t="s">
        <v>168</v>
      </c>
      <c r="H142" s="330">
        <v>169216.5</v>
      </c>
      <c r="I142" s="330">
        <v>155671.28000000201</v>
      </c>
      <c r="J142" s="330">
        <v>156966.78898996199</v>
      </c>
      <c r="K142" s="330">
        <v>169216.5</v>
      </c>
      <c r="L142" s="330">
        <v>7</v>
      </c>
      <c r="M142" s="330" t="s">
        <v>169</v>
      </c>
      <c r="N142" s="331">
        <f t="shared" si="7"/>
        <v>5.8276901841031502E-3</v>
      </c>
      <c r="O142" s="235">
        <f t="shared" si="6"/>
        <v>3.601878785010227E-2</v>
      </c>
    </row>
    <row r="143" spans="1:15">
      <c r="A143" s="234" t="s">
        <v>164</v>
      </c>
      <c r="B143" s="234" t="s">
        <v>193</v>
      </c>
      <c r="C143" s="234" t="s">
        <v>180</v>
      </c>
      <c r="D143" s="234" t="s">
        <v>167</v>
      </c>
      <c r="E143" s="234" t="s">
        <v>413</v>
      </c>
      <c r="F143" s="234" t="s">
        <v>349</v>
      </c>
      <c r="G143" s="234" t="s">
        <v>168</v>
      </c>
      <c r="H143" s="330">
        <v>27021.85</v>
      </c>
      <c r="I143" s="330">
        <v>25359.580000000198</v>
      </c>
      <c r="J143" s="330">
        <v>25534.5227558855</v>
      </c>
      <c r="K143" s="330">
        <v>27021.85</v>
      </c>
      <c r="L143" s="330">
        <v>4.3499999999999996</v>
      </c>
      <c r="M143" s="330" t="s">
        <v>169</v>
      </c>
      <c r="N143" s="331">
        <f t="shared" si="7"/>
        <v>9.4801765760621276E-4</v>
      </c>
      <c r="O143" s="235">
        <f t="shared" si="6"/>
        <v>3.601878785010227E-2</v>
      </c>
    </row>
    <row r="144" spans="1:15">
      <c r="A144" s="234" t="s">
        <v>164</v>
      </c>
      <c r="B144" s="234" t="s">
        <v>177</v>
      </c>
      <c r="C144" s="234" t="s">
        <v>166</v>
      </c>
      <c r="D144" s="234" t="s">
        <v>167</v>
      </c>
      <c r="E144" s="234" t="s">
        <v>414</v>
      </c>
      <c r="F144" s="234" t="s">
        <v>267</v>
      </c>
      <c r="G144" s="234" t="s">
        <v>168</v>
      </c>
      <c r="H144" s="330">
        <v>501750</v>
      </c>
      <c r="I144" s="330">
        <v>463161.08000000799</v>
      </c>
      <c r="J144" s="330">
        <v>465904.71307403001</v>
      </c>
      <c r="K144" s="330">
        <v>501750</v>
      </c>
      <c r="L144" s="330">
        <v>5.0999999999999996</v>
      </c>
      <c r="M144" s="330" t="s">
        <v>169</v>
      </c>
      <c r="N144" s="331">
        <f t="shared" si="7"/>
        <v>1.7297597412676592E-2</v>
      </c>
      <c r="O144" s="235">
        <f t="shared" si="6"/>
        <v>0.123639245455317</v>
      </c>
    </row>
    <row r="145" spans="1:15">
      <c r="A145" s="234" t="s">
        <v>170</v>
      </c>
      <c r="B145" s="234" t="s">
        <v>176</v>
      </c>
      <c r="C145" s="234" t="s">
        <v>180</v>
      </c>
      <c r="D145" s="234" t="s">
        <v>167</v>
      </c>
      <c r="E145" s="234" t="s">
        <v>415</v>
      </c>
      <c r="F145" s="234" t="s">
        <v>416</v>
      </c>
      <c r="G145" s="234" t="s">
        <v>168</v>
      </c>
      <c r="H145" s="330">
        <v>314398.31516400003</v>
      </c>
      <c r="I145" s="330">
        <v>249698.88516189801</v>
      </c>
      <c r="J145" s="330">
        <v>250805.203199098</v>
      </c>
      <c r="K145" s="330">
        <v>314398.31516400003</v>
      </c>
      <c r="L145" s="330">
        <v>5.25</v>
      </c>
      <c r="M145" s="330" t="s">
        <v>169</v>
      </c>
      <c r="N145" s="331">
        <f t="shared" si="7"/>
        <v>9.3116195483800689E-3</v>
      </c>
      <c r="O145" s="235">
        <f t="shared" si="6"/>
        <v>7.1082435197581062E-2</v>
      </c>
    </row>
    <row r="146" spans="1:15">
      <c r="A146" s="234" t="s">
        <v>164</v>
      </c>
      <c r="B146" s="234" t="s">
        <v>177</v>
      </c>
      <c r="C146" s="234" t="s">
        <v>166</v>
      </c>
      <c r="D146" s="234" t="s">
        <v>167</v>
      </c>
      <c r="E146" s="234" t="s">
        <v>417</v>
      </c>
      <c r="F146" s="234" t="s">
        <v>267</v>
      </c>
      <c r="G146" s="234" t="s">
        <v>168</v>
      </c>
      <c r="H146" s="330">
        <v>501750</v>
      </c>
      <c r="I146" s="330">
        <v>464025.63000000198</v>
      </c>
      <c r="J146" s="330">
        <v>466356.60213849402</v>
      </c>
      <c r="K146" s="330">
        <v>501750</v>
      </c>
      <c r="L146" s="330">
        <v>5.0999999999999996</v>
      </c>
      <c r="M146" s="330" t="s">
        <v>169</v>
      </c>
      <c r="N146" s="331">
        <f t="shared" si="7"/>
        <v>1.7314374652513287E-2</v>
      </c>
      <c r="O146" s="235">
        <f t="shared" si="6"/>
        <v>0.123639245455317</v>
      </c>
    </row>
    <row r="147" spans="1:15">
      <c r="A147" s="234" t="s">
        <v>164</v>
      </c>
      <c r="B147" s="234" t="s">
        <v>193</v>
      </c>
      <c r="C147" s="234" t="s">
        <v>180</v>
      </c>
      <c r="D147" s="234" t="s">
        <v>167</v>
      </c>
      <c r="E147" s="234" t="s">
        <v>418</v>
      </c>
      <c r="F147" s="234" t="s">
        <v>266</v>
      </c>
      <c r="G147" s="234" t="s">
        <v>168</v>
      </c>
      <c r="H147" s="330">
        <v>116739.17</v>
      </c>
      <c r="I147" s="330">
        <v>106917.47000000101</v>
      </c>
      <c r="J147" s="330">
        <v>107495.11615977999</v>
      </c>
      <c r="K147" s="330">
        <v>116739.17</v>
      </c>
      <c r="L147" s="330">
        <v>4.5999999999999996</v>
      </c>
      <c r="M147" s="330" t="s">
        <v>169</v>
      </c>
      <c r="N147" s="331">
        <f t="shared" si="7"/>
        <v>3.9909603637457288E-3</v>
      </c>
      <c r="O147" s="235">
        <f t="shared" si="6"/>
        <v>3.601878785010227E-2</v>
      </c>
    </row>
    <row r="148" spans="1:15">
      <c r="A148" s="234" t="s">
        <v>164</v>
      </c>
      <c r="B148" s="234" t="s">
        <v>178</v>
      </c>
      <c r="C148" s="234" t="s">
        <v>166</v>
      </c>
      <c r="D148" s="234" t="s">
        <v>167</v>
      </c>
      <c r="E148" s="234" t="s">
        <v>418</v>
      </c>
      <c r="F148" s="234" t="s">
        <v>419</v>
      </c>
      <c r="G148" s="234" t="s">
        <v>168</v>
      </c>
      <c r="H148" s="330">
        <v>226071.2</v>
      </c>
      <c r="I148" s="330">
        <v>215324.27375697499</v>
      </c>
      <c r="J148" s="330">
        <v>215970.82745737999</v>
      </c>
      <c r="K148" s="330">
        <v>226071.2</v>
      </c>
      <c r="L148" s="330">
        <v>6.5</v>
      </c>
      <c r="M148" s="330" t="s">
        <v>169</v>
      </c>
      <c r="N148" s="331">
        <f t="shared" si="7"/>
        <v>8.0183271845262524E-3</v>
      </c>
      <c r="O148" s="235">
        <f t="shared" si="6"/>
        <v>1.3632943824700202E-2</v>
      </c>
    </row>
    <row r="149" spans="1:15">
      <c r="A149" s="234" t="s">
        <v>164</v>
      </c>
      <c r="B149" s="234" t="s">
        <v>177</v>
      </c>
      <c r="C149" s="234" t="s">
        <v>166</v>
      </c>
      <c r="D149" s="234" t="s">
        <v>167</v>
      </c>
      <c r="E149" s="234" t="s">
        <v>420</v>
      </c>
      <c r="F149" s="234" t="s">
        <v>267</v>
      </c>
      <c r="G149" s="234" t="s">
        <v>168</v>
      </c>
      <c r="H149" s="330">
        <v>334500</v>
      </c>
      <c r="I149" s="330">
        <v>309571.94000000198</v>
      </c>
      <c r="J149" s="330">
        <v>310904.40057631</v>
      </c>
      <c r="K149" s="330">
        <v>334500</v>
      </c>
      <c r="L149" s="330">
        <v>5.0999999999999996</v>
      </c>
      <c r="M149" s="330" t="s">
        <v>169</v>
      </c>
      <c r="N149" s="331">
        <f t="shared" si="7"/>
        <v>1.1542916403475026E-2</v>
      </c>
      <c r="O149" s="235">
        <f t="shared" si="6"/>
        <v>0.123639245455317</v>
      </c>
    </row>
    <row r="150" spans="1:15">
      <c r="A150" s="234" t="s">
        <v>164</v>
      </c>
      <c r="B150" s="234" t="s">
        <v>177</v>
      </c>
      <c r="C150" s="234" t="s">
        <v>166</v>
      </c>
      <c r="D150" s="234" t="s">
        <v>167</v>
      </c>
      <c r="E150" s="234" t="s">
        <v>421</v>
      </c>
      <c r="F150" s="234" t="s">
        <v>267</v>
      </c>
      <c r="G150" s="234" t="s">
        <v>168</v>
      </c>
      <c r="H150" s="330">
        <v>334500</v>
      </c>
      <c r="I150" s="330">
        <v>301467.120000005</v>
      </c>
      <c r="J150" s="330">
        <v>302893.37909877597</v>
      </c>
      <c r="K150" s="330">
        <v>334500</v>
      </c>
      <c r="L150" s="330">
        <v>5.0999999999999996</v>
      </c>
      <c r="M150" s="330" t="s">
        <v>169</v>
      </c>
      <c r="N150" s="331">
        <f t="shared" si="7"/>
        <v>1.1245492014980655E-2</v>
      </c>
      <c r="O150" s="235">
        <f t="shared" si="6"/>
        <v>0.123639245455317</v>
      </c>
    </row>
    <row r="151" spans="1:15">
      <c r="A151" s="234" t="s">
        <v>164</v>
      </c>
      <c r="B151" s="234" t="s">
        <v>165</v>
      </c>
      <c r="C151" s="234" t="s">
        <v>166</v>
      </c>
      <c r="D151" s="234" t="s">
        <v>167</v>
      </c>
      <c r="E151" s="234" t="s">
        <v>248</v>
      </c>
      <c r="F151" s="234" t="s">
        <v>304</v>
      </c>
      <c r="G151" s="234" t="s">
        <v>168</v>
      </c>
      <c r="H151" s="330">
        <v>239358</v>
      </c>
      <c r="I151" s="330">
        <v>208686.21000000299</v>
      </c>
      <c r="J151" s="330">
        <v>209535.00120903301</v>
      </c>
      <c r="K151" s="330">
        <v>239358</v>
      </c>
      <c r="L151" s="330">
        <v>6.5</v>
      </c>
      <c r="M151" s="330" t="s">
        <v>169</v>
      </c>
      <c r="N151" s="331">
        <f t="shared" si="7"/>
        <v>7.7793849108425918E-3</v>
      </c>
      <c r="O151" s="235">
        <f t="shared" si="6"/>
        <v>8.2042084368943613E-2</v>
      </c>
    </row>
    <row r="152" spans="1:15">
      <c r="A152" s="234" t="s">
        <v>164</v>
      </c>
      <c r="B152" s="234" t="s">
        <v>165</v>
      </c>
      <c r="C152" s="234" t="s">
        <v>166</v>
      </c>
      <c r="D152" s="234" t="s">
        <v>167</v>
      </c>
      <c r="E152" s="234" t="s">
        <v>248</v>
      </c>
      <c r="F152" s="234" t="s">
        <v>422</v>
      </c>
      <c r="G152" s="234" t="s">
        <v>168</v>
      </c>
      <c r="H152" s="330">
        <v>239322</v>
      </c>
      <c r="I152" s="330">
        <v>201058.890000004</v>
      </c>
      <c r="J152" s="330">
        <v>202102.27081883099</v>
      </c>
      <c r="K152" s="330">
        <v>239322</v>
      </c>
      <c r="L152" s="330">
        <v>6.5</v>
      </c>
      <c r="M152" s="330" t="s">
        <v>169</v>
      </c>
      <c r="N152" s="331">
        <f t="shared" si="7"/>
        <v>7.5034306773719972E-3</v>
      </c>
      <c r="O152" s="235">
        <f t="shared" si="6"/>
        <v>8.2042084368943613E-2</v>
      </c>
    </row>
    <row r="153" spans="1:15">
      <c r="A153" s="234" t="s">
        <v>164</v>
      </c>
      <c r="B153" s="234" t="s">
        <v>331</v>
      </c>
      <c r="C153" s="234" t="s">
        <v>166</v>
      </c>
      <c r="D153" s="234" t="s">
        <v>167</v>
      </c>
      <c r="E153" s="234" t="s">
        <v>248</v>
      </c>
      <c r="F153" s="234" t="s">
        <v>321</v>
      </c>
      <c r="G153" s="234" t="s">
        <v>168</v>
      </c>
      <c r="H153" s="330">
        <v>659526.52</v>
      </c>
      <c r="I153" s="330">
        <v>609951.16000000597</v>
      </c>
      <c r="J153" s="330">
        <v>611825.26184198703</v>
      </c>
      <c r="K153" s="330">
        <v>659526.52</v>
      </c>
      <c r="L153" s="330">
        <v>4.4000000000000004</v>
      </c>
      <c r="M153" s="330" t="s">
        <v>169</v>
      </c>
      <c r="N153" s="331">
        <f t="shared" si="7"/>
        <v>2.2715174947299854E-2</v>
      </c>
      <c r="O153" s="235">
        <f t="shared" si="6"/>
        <v>0.23889791332425769</v>
      </c>
    </row>
    <row r="154" spans="1:15">
      <c r="A154" s="234" t="s">
        <v>164</v>
      </c>
      <c r="B154" s="234" t="s">
        <v>331</v>
      </c>
      <c r="C154" s="234" t="s">
        <v>166</v>
      </c>
      <c r="D154" s="234" t="s">
        <v>167</v>
      </c>
      <c r="E154" s="234" t="s">
        <v>248</v>
      </c>
      <c r="F154" s="234" t="s">
        <v>423</v>
      </c>
      <c r="G154" s="234" t="s">
        <v>168</v>
      </c>
      <c r="H154" s="330">
        <v>659526.52</v>
      </c>
      <c r="I154" s="330">
        <v>609266.11000000895</v>
      </c>
      <c r="J154" s="330">
        <v>611138.107237107</v>
      </c>
      <c r="K154" s="330">
        <v>659526.52</v>
      </c>
      <c r="L154" s="330">
        <v>4.4000000000000004</v>
      </c>
      <c r="M154" s="330" t="s">
        <v>169</v>
      </c>
      <c r="N154" s="331">
        <f t="shared" si="7"/>
        <v>2.2689663027411648E-2</v>
      </c>
      <c r="O154" s="235">
        <f t="shared" si="6"/>
        <v>0.23889791332425769</v>
      </c>
    </row>
    <row r="155" spans="1:15">
      <c r="A155" s="234" t="s">
        <v>164</v>
      </c>
      <c r="B155" s="234" t="s">
        <v>331</v>
      </c>
      <c r="C155" s="234" t="s">
        <v>166</v>
      </c>
      <c r="D155" s="234" t="s">
        <v>167</v>
      </c>
      <c r="E155" s="234" t="s">
        <v>424</v>
      </c>
      <c r="F155" s="234" t="s">
        <v>425</v>
      </c>
      <c r="G155" s="234" t="s">
        <v>168</v>
      </c>
      <c r="H155" s="330">
        <v>1122459.6000000001</v>
      </c>
      <c r="I155" s="330">
        <v>1014078.90000002</v>
      </c>
      <c r="J155" s="330">
        <v>1016584.11483826</v>
      </c>
      <c r="K155" s="330">
        <v>1122459.6000000001</v>
      </c>
      <c r="L155" s="330">
        <v>4</v>
      </c>
      <c r="M155" s="330" t="s">
        <v>169</v>
      </c>
      <c r="N155" s="331">
        <f t="shared" si="7"/>
        <v>3.774261616409174E-2</v>
      </c>
      <c r="O155" s="235">
        <f t="shared" si="6"/>
        <v>0.23889791332425769</v>
      </c>
    </row>
    <row r="156" spans="1:15">
      <c r="A156" s="234" t="s">
        <v>182</v>
      </c>
      <c r="B156" s="234" t="s">
        <v>165</v>
      </c>
      <c r="C156" s="234" t="s">
        <v>166</v>
      </c>
      <c r="D156" s="234" t="s">
        <v>167</v>
      </c>
      <c r="E156" s="234" t="s">
        <v>426</v>
      </c>
      <c r="F156" s="234" t="s">
        <v>317</v>
      </c>
      <c r="G156" s="234" t="s">
        <v>168</v>
      </c>
      <c r="H156" s="330">
        <v>487245.0895</v>
      </c>
      <c r="I156" s="330">
        <v>485648.44</v>
      </c>
      <c r="J156" s="330">
        <v>486820.41432101402</v>
      </c>
      <c r="K156" s="330">
        <v>487245.0895</v>
      </c>
      <c r="L156" s="330">
        <v>6.1</v>
      </c>
      <c r="M156" s="330" t="s">
        <v>169</v>
      </c>
      <c r="N156" s="331">
        <f t="shared" si="7"/>
        <v>1.8074132548771386E-2</v>
      </c>
      <c r="O156" s="235">
        <f t="shared" si="6"/>
        <v>8.2042084368943613E-2</v>
      </c>
    </row>
    <row r="157" spans="1:15">
      <c r="A157" s="234" t="s">
        <v>182</v>
      </c>
      <c r="B157" s="234" t="s">
        <v>191</v>
      </c>
      <c r="C157" s="234" t="s">
        <v>166</v>
      </c>
      <c r="D157" s="234" t="s">
        <v>167</v>
      </c>
      <c r="E157" s="234" t="s">
        <v>426</v>
      </c>
      <c r="F157" s="234" t="s">
        <v>308</v>
      </c>
      <c r="G157" s="234" t="s">
        <v>168</v>
      </c>
      <c r="H157" s="330">
        <v>142605.42985499999</v>
      </c>
      <c r="I157" s="330">
        <v>142134.65369469201</v>
      </c>
      <c r="J157" s="330">
        <v>142479.737293771</v>
      </c>
      <c r="K157" s="330">
        <v>142605.42985499999</v>
      </c>
      <c r="L157" s="330">
        <v>6.25</v>
      </c>
      <c r="M157" s="330" t="s">
        <v>169</v>
      </c>
      <c r="N157" s="331">
        <f t="shared" si="7"/>
        <v>5.2898308731639029E-3</v>
      </c>
      <c r="O157" s="235">
        <f t="shared" si="6"/>
        <v>5.0817914078961489E-2</v>
      </c>
    </row>
    <row r="158" spans="1:15">
      <c r="A158" s="234" t="s">
        <v>164</v>
      </c>
      <c r="B158" s="234" t="s">
        <v>177</v>
      </c>
      <c r="C158" s="234" t="s">
        <v>166</v>
      </c>
      <c r="D158" s="234" t="s">
        <v>167</v>
      </c>
      <c r="E158" s="234" t="s">
        <v>427</v>
      </c>
      <c r="F158" s="234" t="s">
        <v>267</v>
      </c>
      <c r="G158" s="234" t="s">
        <v>168</v>
      </c>
      <c r="H158" s="330">
        <v>167250</v>
      </c>
      <c r="I158" s="330">
        <v>151341.37000000101</v>
      </c>
      <c r="J158" s="330">
        <v>151446.45468791301</v>
      </c>
      <c r="K158" s="330">
        <v>167250</v>
      </c>
      <c r="L158" s="330">
        <v>5.0999999999999996</v>
      </c>
      <c r="M158" s="330" t="s">
        <v>169</v>
      </c>
      <c r="N158" s="331">
        <f t="shared" si="7"/>
        <v>5.6227372878119722E-3</v>
      </c>
      <c r="O158" s="235">
        <f t="shared" si="6"/>
        <v>0.123639245455317</v>
      </c>
    </row>
    <row r="159" spans="1:15">
      <c r="A159" s="234" t="s">
        <v>164</v>
      </c>
      <c r="B159" s="234" t="s">
        <v>165</v>
      </c>
      <c r="C159" s="234" t="s">
        <v>166</v>
      </c>
      <c r="D159" s="234" t="s">
        <v>167</v>
      </c>
      <c r="E159" s="234" t="s">
        <v>428</v>
      </c>
      <c r="F159" s="234" t="s">
        <v>422</v>
      </c>
      <c r="G159" s="234" t="s">
        <v>168</v>
      </c>
      <c r="H159" s="330">
        <v>119661</v>
      </c>
      <c r="I159" s="330">
        <v>102098.540000002</v>
      </c>
      <c r="J159" s="330">
        <v>102098.540000002</v>
      </c>
      <c r="K159" s="330">
        <v>119661</v>
      </c>
      <c r="L159" s="330">
        <v>6.5</v>
      </c>
      <c r="M159" s="330" t="s">
        <v>169</v>
      </c>
      <c r="N159" s="331">
        <f t="shared" si="7"/>
        <v>3.7906022235526813E-3</v>
      </c>
      <c r="O159" s="235">
        <f t="shared" si="6"/>
        <v>8.2042084368943613E-2</v>
      </c>
    </row>
    <row r="160" spans="1:15">
      <c r="A160" s="234" t="s">
        <v>164</v>
      </c>
      <c r="B160" s="234" t="s">
        <v>187</v>
      </c>
      <c r="C160" s="234" t="s">
        <v>166</v>
      </c>
      <c r="D160" s="234" t="s">
        <v>167</v>
      </c>
      <c r="E160" s="234" t="s">
        <v>428</v>
      </c>
      <c r="F160" s="234" t="s">
        <v>429</v>
      </c>
      <c r="G160" s="234" t="s">
        <v>168</v>
      </c>
      <c r="H160" s="330">
        <v>41739.9</v>
      </c>
      <c r="I160" s="330">
        <v>30612.000000030399</v>
      </c>
      <c r="J160" s="330">
        <v>30612.000000030399</v>
      </c>
      <c r="K160" s="330">
        <v>41739.9</v>
      </c>
      <c r="L160" s="330">
        <v>5.5</v>
      </c>
      <c r="M160" s="330" t="s">
        <v>169</v>
      </c>
      <c r="N160" s="331">
        <f t="shared" si="7"/>
        <v>1.1365286444596332E-3</v>
      </c>
      <c r="O160" s="235">
        <f t="shared" si="6"/>
        <v>1.1365286444596332E-3</v>
      </c>
    </row>
    <row r="161" spans="1:15">
      <c r="A161" s="394" t="s">
        <v>145</v>
      </c>
      <c r="B161" s="394"/>
      <c r="C161" s="394"/>
      <c r="D161" s="394"/>
      <c r="E161" s="394"/>
      <c r="F161" s="394"/>
      <c r="G161" s="394"/>
      <c r="H161" s="394"/>
      <c r="I161" s="395"/>
      <c r="J161" s="332">
        <f>SUM(J4:J160)</f>
        <v>24662293.732894272</v>
      </c>
      <c r="K161" s="396"/>
      <c r="L161" s="394"/>
      <c r="M161" s="394"/>
      <c r="N161" s="394"/>
      <c r="O161" s="395"/>
    </row>
    <row r="162" spans="1:15">
      <c r="H162" s="155"/>
      <c r="I162" s="155"/>
      <c r="J162" s="155"/>
      <c r="K162" s="155"/>
      <c r="L162" s="155"/>
      <c r="M162" s="155"/>
      <c r="N162" s="155"/>
      <c r="O162" s="155"/>
    </row>
    <row r="163" spans="1:15">
      <c r="H163" s="155"/>
      <c r="I163" s="155"/>
      <c r="J163" s="155"/>
      <c r="K163" s="155"/>
      <c r="L163" s="155"/>
      <c r="M163" s="155"/>
      <c r="N163" s="155"/>
      <c r="O163" s="155"/>
    </row>
    <row r="164" spans="1:15">
      <c r="A164" s="154" t="s">
        <v>430</v>
      </c>
      <c r="B164" s="333">
        <v>26934648.897111598</v>
      </c>
      <c r="H164" s="155"/>
      <c r="I164" s="155"/>
      <c r="J164" s="155"/>
      <c r="K164" s="155"/>
      <c r="L164" s="155"/>
      <c r="M164" s="155"/>
      <c r="N164" s="155"/>
      <c r="O164" s="155"/>
    </row>
    <row r="168" spans="1:15">
      <c r="C168" s="340"/>
      <c r="D168" s="155"/>
    </row>
    <row r="169" spans="1:15">
      <c r="C169" s="340"/>
      <c r="D169" s="155"/>
    </row>
    <row r="170" spans="1:15">
      <c r="C170" s="340"/>
      <c r="D170" s="155"/>
    </row>
  </sheetData>
  <mergeCells count="3">
    <mergeCell ref="A2:I2"/>
    <mergeCell ref="A161:I161"/>
    <mergeCell ref="K161:O16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
  <sheetViews>
    <sheetView showGridLines="0" workbookViewId="0">
      <selection activeCell="J24" sqref="J24"/>
    </sheetView>
  </sheetViews>
  <sheetFormatPr baseColWidth="10" defaultColWidth="9.140625" defaultRowHeight="14.25"/>
  <cols>
    <col min="1" max="1" width="3.7109375" style="2" customWidth="1"/>
    <col min="2" max="2" width="70.85546875" style="2" customWidth="1"/>
    <col min="3" max="3" width="20.85546875" style="2" bestFit="1" customWidth="1"/>
    <col min="4" max="4" width="1.28515625" style="2" customWidth="1"/>
    <col min="5" max="5" width="16.140625" style="2" customWidth="1"/>
    <col min="6" max="6" width="6.5703125" style="27" customWidth="1"/>
    <col min="7" max="7" width="7.42578125" style="27" customWidth="1"/>
    <col min="8" max="8" width="19.7109375" style="27" customWidth="1"/>
    <col min="9" max="9" width="12.28515625" style="27" bestFit="1" customWidth="1"/>
    <col min="10" max="10" width="12.85546875" style="27" bestFit="1" customWidth="1"/>
    <col min="11" max="16384" width="9.140625" style="27"/>
  </cols>
  <sheetData>
    <row r="1" spans="1:9" ht="15">
      <c r="B1" s="21"/>
      <c r="C1" s="21"/>
      <c r="E1" s="21"/>
      <c r="F1" s="21"/>
      <c r="G1" s="21"/>
      <c r="H1" s="50"/>
    </row>
    <row r="2" spans="1:9">
      <c r="B2" s="82"/>
      <c r="C2" s="83"/>
      <c r="D2" s="57"/>
      <c r="E2" s="346"/>
      <c r="F2" s="346"/>
      <c r="G2" s="347"/>
      <c r="H2" s="347"/>
    </row>
    <row r="3" spans="1:9" ht="26.25">
      <c r="B3" s="344" t="s">
        <v>0</v>
      </c>
      <c r="C3" s="344"/>
      <c r="D3" s="344"/>
      <c r="E3" s="344"/>
      <c r="F3" s="344"/>
      <c r="G3" s="54"/>
      <c r="H3" s="54"/>
    </row>
    <row r="4" spans="1:9" ht="18">
      <c r="A4" s="27"/>
      <c r="B4" s="345" t="str">
        <f>+"ESTADO DE FLUJO DE EFECTIVO AL "&amp;UPPER(TEXT(Índice!O3,"DD \D\E MMMM \D\E AAAA"))</f>
        <v>ESTADO DE FLUJO DE EFECTIVO AL 30 DE JUNIO DE 2021</v>
      </c>
      <c r="C4" s="345"/>
      <c r="D4" s="345"/>
      <c r="E4" s="345"/>
      <c r="F4" s="345"/>
    </row>
    <row r="5" spans="1:9" ht="15">
      <c r="A5" s="5"/>
      <c r="B5" s="84"/>
      <c r="C5" s="348">
        <f>+Índice!$P$3</f>
        <v>2021</v>
      </c>
      <c r="D5" s="55"/>
      <c r="E5" s="350">
        <f>+Índice!$P$2</f>
        <v>2020</v>
      </c>
      <c r="F5" s="85"/>
      <c r="G5" s="38"/>
      <c r="H5" s="38"/>
      <c r="I5" s="38"/>
    </row>
    <row r="6" spans="1:9" s="45" customFormat="1" ht="15">
      <c r="A6" s="2"/>
      <c r="B6" s="64"/>
      <c r="C6" s="349"/>
      <c r="D6" s="86"/>
      <c r="E6" s="351"/>
      <c r="F6" s="67"/>
      <c r="G6" s="46"/>
      <c r="H6" s="46"/>
      <c r="I6" s="46"/>
    </row>
    <row r="7" spans="1:9" s="45" customFormat="1" ht="15">
      <c r="A7" s="2"/>
      <c r="B7" s="56"/>
      <c r="C7" s="3" t="s">
        <v>64</v>
      </c>
      <c r="D7" s="59"/>
      <c r="E7" s="3" t="s">
        <v>64</v>
      </c>
      <c r="F7" s="58"/>
      <c r="G7" s="46"/>
      <c r="H7" s="46"/>
      <c r="I7" s="46"/>
    </row>
    <row r="8" spans="1:9" s="45" customFormat="1" ht="15">
      <c r="A8" s="2"/>
      <c r="B8" s="56"/>
      <c r="C8" s="170"/>
      <c r="D8" s="170"/>
      <c r="E8" s="170"/>
      <c r="F8" s="58"/>
      <c r="G8" s="46"/>
      <c r="H8" s="46"/>
      <c r="I8" s="46"/>
    </row>
    <row r="9" spans="1:9" s="45" customFormat="1" ht="15">
      <c r="A9" s="2"/>
      <c r="B9" s="61" t="s">
        <v>2</v>
      </c>
      <c r="C9" s="171">
        <f>+E24</f>
        <v>72258.168508291536</v>
      </c>
      <c r="D9" s="170"/>
      <c r="E9" s="171">
        <v>140822.66999999882</v>
      </c>
      <c r="F9" s="58"/>
      <c r="G9" s="46"/>
      <c r="H9" s="46"/>
      <c r="I9" s="46"/>
    </row>
    <row r="10" spans="1:9" s="45" customFormat="1" ht="15">
      <c r="A10" s="2"/>
      <c r="B10" s="157" t="s">
        <v>3</v>
      </c>
      <c r="C10" s="170"/>
      <c r="D10" s="170"/>
      <c r="E10" s="170"/>
      <c r="F10" s="58"/>
      <c r="G10" s="46"/>
      <c r="H10" s="46"/>
      <c r="I10" s="46"/>
    </row>
    <row r="11" spans="1:9" s="45" customFormat="1" ht="15">
      <c r="A11" s="5"/>
      <c r="B11" s="61" t="s">
        <v>4</v>
      </c>
      <c r="C11" s="172"/>
      <c r="D11" s="172"/>
      <c r="E11" s="172"/>
      <c r="F11" s="58"/>
      <c r="G11" s="46"/>
      <c r="H11" s="46"/>
      <c r="I11" s="46"/>
    </row>
    <row r="12" spans="1:9" s="45" customFormat="1" ht="15">
      <c r="A12" s="5"/>
      <c r="B12" s="61" t="s">
        <v>5</v>
      </c>
      <c r="C12" s="172"/>
      <c r="D12" s="172"/>
      <c r="E12" s="172"/>
      <c r="F12" s="58"/>
      <c r="G12" s="46"/>
      <c r="H12" s="46"/>
      <c r="I12" s="46"/>
    </row>
    <row r="13" spans="1:9" s="45" customFormat="1">
      <c r="A13" s="2"/>
      <c r="B13" s="56" t="s">
        <v>6</v>
      </c>
      <c r="C13" s="266">
        <v>-19453956.997079499</v>
      </c>
      <c r="D13" s="172"/>
      <c r="E13" s="172">
        <v>-2653389.3029204798</v>
      </c>
      <c r="F13" s="58"/>
      <c r="G13" s="46"/>
      <c r="H13" s="47"/>
      <c r="I13" s="46"/>
    </row>
    <row r="14" spans="1:9" s="45" customFormat="1">
      <c r="A14" s="2"/>
      <c r="B14" s="56" t="s">
        <v>7</v>
      </c>
      <c r="C14" s="266">
        <v>0</v>
      </c>
      <c r="D14" s="172"/>
      <c r="E14" s="172">
        <v>0</v>
      </c>
      <c r="F14" s="58"/>
      <c r="G14" s="46"/>
      <c r="H14" s="46"/>
      <c r="I14" s="46"/>
    </row>
    <row r="15" spans="1:9" s="45" customFormat="1">
      <c r="A15" s="2"/>
      <c r="B15" s="56" t="s">
        <v>65</v>
      </c>
      <c r="C15" s="266">
        <v>0</v>
      </c>
      <c r="D15" s="172"/>
      <c r="E15" s="172">
        <v>0</v>
      </c>
      <c r="F15" s="58"/>
      <c r="G15" s="46"/>
      <c r="H15" s="46"/>
      <c r="I15" s="46"/>
    </row>
    <row r="16" spans="1:9" s="45" customFormat="1">
      <c r="A16" s="2"/>
      <c r="B16" s="56" t="s">
        <v>9</v>
      </c>
      <c r="C16" s="266">
        <v>25663.622870315361</v>
      </c>
      <c r="D16" s="172"/>
      <c r="E16" s="172">
        <v>3974.94712968464</v>
      </c>
      <c r="F16" s="58"/>
      <c r="G16" s="46"/>
      <c r="H16" s="46"/>
      <c r="I16" s="46"/>
    </row>
    <row r="17" spans="1:10" s="45" customFormat="1" ht="15">
      <c r="A17" s="2"/>
      <c r="B17" s="61" t="s">
        <v>10</v>
      </c>
      <c r="C17" s="173">
        <f>+C13+C14+C15+C16</f>
        <v>-19428293.374209184</v>
      </c>
      <c r="D17" s="170"/>
      <c r="E17" s="173">
        <f>+E13+E14+E15+E16</f>
        <v>-2649414.3557907953</v>
      </c>
      <c r="F17" s="58"/>
      <c r="G17" s="46"/>
      <c r="H17" s="46"/>
      <c r="I17" s="46"/>
    </row>
    <row r="18" spans="1:10" s="45" customFormat="1">
      <c r="A18" s="2"/>
      <c r="B18" s="56"/>
      <c r="C18" s="172"/>
      <c r="D18" s="172"/>
      <c r="E18" s="172"/>
      <c r="F18" s="58"/>
      <c r="G18" s="46"/>
      <c r="H18" s="46"/>
      <c r="I18" s="46"/>
    </row>
    <row r="19" spans="1:10" s="45" customFormat="1">
      <c r="A19" s="2"/>
      <c r="B19" s="68" t="s">
        <v>11</v>
      </c>
      <c r="C19" s="172"/>
      <c r="D19" s="172"/>
      <c r="E19" s="172"/>
      <c r="F19" s="58"/>
      <c r="G19" s="46"/>
      <c r="H19" s="46"/>
      <c r="I19" s="46"/>
    </row>
    <row r="20" spans="1:10" s="45" customFormat="1" ht="15">
      <c r="A20" s="5"/>
      <c r="B20" s="61" t="s">
        <v>12</v>
      </c>
      <c r="C20" s="267"/>
      <c r="D20" s="172"/>
      <c r="E20" s="172"/>
      <c r="F20" s="58"/>
      <c r="G20" s="46"/>
      <c r="H20" s="46"/>
      <c r="I20" s="46"/>
    </row>
    <row r="21" spans="1:10" s="45" customFormat="1" ht="15">
      <c r="A21" s="5"/>
      <c r="B21" s="56" t="s">
        <v>13</v>
      </c>
      <c r="C21" s="267">
        <v>21669851.721993204</v>
      </c>
      <c r="D21" s="172"/>
      <c r="E21" s="172">
        <v>178400.29</v>
      </c>
      <c r="F21" s="58"/>
      <c r="G21" s="46"/>
      <c r="H21" s="46"/>
      <c r="I21" s="46"/>
    </row>
    <row r="22" spans="1:10" s="45" customFormat="1">
      <c r="A22" s="2"/>
      <c r="B22" s="56" t="s">
        <v>14</v>
      </c>
      <c r="C22" s="268">
        <v>0</v>
      </c>
      <c r="D22" s="172"/>
      <c r="E22" s="174">
        <v>2402449.564299088</v>
      </c>
      <c r="F22" s="58"/>
    </row>
    <row r="23" spans="1:10" s="45" customFormat="1">
      <c r="A23" s="2"/>
      <c r="B23" s="56" t="s">
        <v>15</v>
      </c>
      <c r="C23" s="172">
        <f>+C21+C22</f>
        <v>21669851.721993204</v>
      </c>
      <c r="D23" s="172"/>
      <c r="E23" s="172">
        <f>+E21+E22</f>
        <v>2580849.854299088</v>
      </c>
      <c r="F23" s="58"/>
    </row>
    <row r="24" spans="1:10" s="45" customFormat="1" ht="15.75" thickBot="1">
      <c r="A24" s="5"/>
      <c r="B24" s="61" t="s">
        <v>16</v>
      </c>
      <c r="C24" s="175">
        <f>+C23+C17+C9</f>
        <v>2313816.5162923117</v>
      </c>
      <c r="D24" s="170"/>
      <c r="E24" s="175">
        <f>+E23+E17+E9</f>
        <v>72258.168508291536</v>
      </c>
      <c r="F24" s="58"/>
      <c r="I24" s="46"/>
      <c r="J24" s="46"/>
    </row>
    <row r="25" spans="1:10" s="45" customFormat="1" ht="15" thickTop="1">
      <c r="A25" s="2"/>
      <c r="B25" s="56"/>
      <c r="C25" s="63"/>
      <c r="D25" s="62"/>
      <c r="E25" s="62"/>
      <c r="F25" s="58"/>
      <c r="I25" s="46"/>
    </row>
    <row r="26" spans="1:10" s="45" customFormat="1">
      <c r="A26" s="2"/>
      <c r="B26" s="64"/>
      <c r="C26" s="65"/>
      <c r="D26" s="66"/>
      <c r="E26" s="66"/>
      <c r="F26" s="67"/>
    </row>
    <row r="27" spans="1:10" s="45" customFormat="1">
      <c r="A27" s="2"/>
      <c r="B27" s="2"/>
      <c r="C27" s="6"/>
      <c r="D27" s="6"/>
      <c r="E27" s="6"/>
    </row>
    <row r="28" spans="1:10">
      <c r="B28" s="2" t="s">
        <v>273</v>
      </c>
      <c r="C28" s="8"/>
      <c r="D28" s="48"/>
      <c r="E28" s="48"/>
      <c r="H28" s="53"/>
    </row>
    <row r="29" spans="1:10" ht="15">
      <c r="B29" s="20"/>
      <c r="C29" s="31"/>
      <c r="D29" s="38"/>
      <c r="E29" s="38"/>
      <c r="F29" s="38"/>
      <c r="G29" s="38"/>
      <c r="H29" s="38"/>
      <c r="I29" s="38"/>
    </row>
    <row r="30" spans="1:10" ht="15">
      <c r="B30" s="5"/>
      <c r="C30" s="48"/>
      <c r="D30" s="48"/>
      <c r="E30" s="48"/>
    </row>
    <row r="31" spans="1:10" ht="15">
      <c r="B31" s="20"/>
      <c r="C31" s="48"/>
      <c r="D31" s="48"/>
      <c r="E31" s="48"/>
    </row>
    <row r="32" spans="1:10">
      <c r="C32" s="254"/>
      <c r="D32" s="48"/>
      <c r="E32" s="48"/>
    </row>
    <row r="33" spans="2:7" ht="15">
      <c r="B33" s="49"/>
      <c r="C33" s="256"/>
      <c r="D33" s="255"/>
      <c r="E33" s="255"/>
      <c r="F33" s="255"/>
      <c r="G33" s="255"/>
    </row>
    <row r="34" spans="2:7" ht="15">
      <c r="B34" s="49"/>
      <c r="C34" s="256"/>
      <c r="D34" s="255"/>
      <c r="E34" s="255"/>
      <c r="F34" s="255"/>
      <c r="G34" s="255"/>
    </row>
    <row r="35" spans="2:7">
      <c r="C35" s="48"/>
      <c r="D35" s="48"/>
      <c r="E35" s="48"/>
    </row>
    <row r="36" spans="2:7">
      <c r="C36" s="8"/>
    </row>
  </sheetData>
  <mergeCells count="6">
    <mergeCell ref="B3:F3"/>
    <mergeCell ref="B4:F4"/>
    <mergeCell ref="E2:F2"/>
    <mergeCell ref="G2:H2"/>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22"/>
  <sheetViews>
    <sheetView showGridLines="0" workbookViewId="0">
      <selection activeCell="C1" sqref="C1"/>
    </sheetView>
  </sheetViews>
  <sheetFormatPr baseColWidth="10" defaultRowHeight="15"/>
  <cols>
    <col min="2" max="2" width="35.28515625" customWidth="1"/>
    <col min="3" max="3" width="28.28515625" customWidth="1"/>
    <col min="4" max="4" width="20.42578125" customWidth="1"/>
    <col min="5" max="5" width="28.140625" customWidth="1"/>
  </cols>
  <sheetData>
    <row r="2" spans="2:9" ht="26.25">
      <c r="B2" s="353" t="s">
        <v>0</v>
      </c>
      <c r="C2" s="353"/>
      <c r="D2" s="353"/>
      <c r="E2" s="353"/>
      <c r="F2" s="1"/>
      <c r="G2" s="9"/>
      <c r="H2" s="9"/>
      <c r="I2" s="9"/>
    </row>
    <row r="3" spans="2:9" ht="15.75">
      <c r="B3" s="354" t="s">
        <v>17</v>
      </c>
      <c r="C3" s="354"/>
      <c r="D3" s="354"/>
      <c r="E3" s="354"/>
      <c r="F3" s="69"/>
      <c r="G3" s="69"/>
      <c r="H3" s="10"/>
      <c r="I3" s="10"/>
    </row>
    <row r="4" spans="2:9">
      <c r="B4" s="355" t="str">
        <f>+"Correspondiente al periodo cerrado del "&amp;(TEXT(Índice!O3,"DD \d\e MMMM \d\e AAAA"))</f>
        <v>Correspondiente al periodo cerrado del 30 de junio de 2021</v>
      </c>
      <c r="C4" s="355"/>
      <c r="D4" s="355"/>
      <c r="E4" s="355"/>
      <c r="F4" s="70"/>
      <c r="G4" s="70"/>
      <c r="H4" s="10"/>
      <c r="I4" s="10"/>
    </row>
    <row r="5" spans="2:9">
      <c r="B5" s="352"/>
      <c r="C5" s="352"/>
      <c r="D5" s="352"/>
      <c r="E5" s="352"/>
      <c r="F5" s="352"/>
      <c r="G5" s="352"/>
      <c r="H5" s="10"/>
      <c r="I5" s="10"/>
    </row>
    <row r="6" spans="2:9" ht="30">
      <c r="B6" s="78" t="s">
        <v>18</v>
      </c>
      <c r="C6" s="78" t="s">
        <v>19</v>
      </c>
      <c r="D6" s="79" t="s">
        <v>20</v>
      </c>
      <c r="E6" s="80" t="str">
        <f>+"TOTAL ACTIVO NETO AL "&amp;UPPER(TEXT(Índice!O2,"DD \D\E MMMM \D\E AAAA"))</f>
        <v>TOTAL ACTIVO NETO AL 30 DE JUNIO DE 2020</v>
      </c>
      <c r="F6" s="10"/>
      <c r="G6" s="10"/>
      <c r="H6" s="10"/>
      <c r="I6" s="10"/>
    </row>
    <row r="7" spans="2:9">
      <c r="B7" s="71" t="s">
        <v>21</v>
      </c>
      <c r="C7" s="329">
        <v>4961713.8742990848</v>
      </c>
      <c r="D7" s="329">
        <v>303083.30800679477</v>
      </c>
      <c r="E7" s="269">
        <f>+C7+D7</f>
        <v>5264797.1823058799</v>
      </c>
      <c r="F7" s="10"/>
      <c r="G7" s="10"/>
      <c r="H7" s="10"/>
      <c r="I7" s="10"/>
    </row>
    <row r="8" spans="2:9">
      <c r="B8" s="72"/>
      <c r="C8" s="270"/>
      <c r="D8" s="270"/>
      <c r="E8" s="249"/>
    </row>
    <row r="9" spans="2:9">
      <c r="B9" s="73" t="s">
        <v>22</v>
      </c>
      <c r="C9" s="271"/>
      <c r="D9" s="271"/>
      <c r="E9" s="249"/>
      <c r="F9" s="12"/>
      <c r="G9" s="12"/>
      <c r="H9" s="12"/>
      <c r="I9" s="12"/>
    </row>
    <row r="10" spans="2:9">
      <c r="B10" s="74" t="s">
        <v>14</v>
      </c>
      <c r="C10" s="327">
        <v>49336313.240000002</v>
      </c>
      <c r="D10" s="271"/>
      <c r="E10" s="249">
        <f t="shared" ref="E10:E13" si="0">+C10+D10</f>
        <v>49336313.240000002</v>
      </c>
      <c r="F10" s="12"/>
      <c r="G10" s="12"/>
      <c r="H10" s="12"/>
      <c r="I10" s="12"/>
    </row>
    <row r="11" spans="2:9">
      <c r="B11" s="75" t="s">
        <v>23</v>
      </c>
      <c r="C11" s="328">
        <v>28205657.40023119</v>
      </c>
      <c r="D11" s="272"/>
      <c r="E11" s="249">
        <f t="shared" si="0"/>
        <v>28205657.40023119</v>
      </c>
      <c r="F11" s="13"/>
      <c r="G11" s="14"/>
      <c r="H11" s="13"/>
      <c r="I11" s="15"/>
    </row>
    <row r="12" spans="2:9">
      <c r="B12" s="75" t="s">
        <v>256</v>
      </c>
      <c r="C12" s="273"/>
      <c r="D12" s="274">
        <v>206162.93</v>
      </c>
      <c r="E12" s="249">
        <f t="shared" si="0"/>
        <v>206162.93</v>
      </c>
      <c r="F12" s="13"/>
      <c r="G12" s="14"/>
      <c r="H12" s="13"/>
      <c r="I12" s="15"/>
    </row>
    <row r="13" spans="2:9">
      <c r="B13" s="75" t="s">
        <v>24</v>
      </c>
      <c r="C13" s="273"/>
      <c r="D13" s="275">
        <v>333032.95</v>
      </c>
      <c r="E13" s="249">
        <f t="shared" si="0"/>
        <v>333032.95</v>
      </c>
      <c r="F13" s="16"/>
      <c r="G13" s="81"/>
      <c r="H13" s="16"/>
      <c r="I13" s="16"/>
    </row>
    <row r="14" spans="2:9" ht="30">
      <c r="B14" s="77" t="s">
        <v>25</v>
      </c>
      <c r="C14" s="149">
        <f>+C7+C10-C11</f>
        <v>26092369.714067899</v>
      </c>
      <c r="D14" s="149">
        <f>+D7+D13+D12</f>
        <v>842279.18800679478</v>
      </c>
      <c r="E14" s="80" t="str">
        <f>+"TOTAL ACTIVO NETO AL "&amp;UPPER(TEXT(Índice!O3,"DD \D\E MMMM \D\E AAAA"))</f>
        <v>TOTAL ACTIVO NETO AL 30 DE JUNIO DE 2021</v>
      </c>
      <c r="F14" s="18"/>
      <c r="G14" s="18"/>
      <c r="H14" s="18"/>
      <c r="I14" s="18"/>
    </row>
    <row r="15" spans="2:9" ht="15.75" thickBot="1">
      <c r="B15" s="18"/>
      <c r="C15" s="17"/>
      <c r="D15" s="17"/>
      <c r="E15" s="250">
        <f>+C14+D14</f>
        <v>26934648.902074695</v>
      </c>
      <c r="F15" s="18"/>
      <c r="G15" s="18"/>
      <c r="H15" s="18"/>
      <c r="I15" s="18"/>
    </row>
    <row r="16" spans="2:9" ht="15.75" thickTop="1">
      <c r="B16" s="18"/>
      <c r="C16" s="18"/>
      <c r="D16" s="17"/>
      <c r="E16" s="18"/>
      <c r="F16" s="18"/>
      <c r="G16" s="18"/>
      <c r="H16" s="18"/>
      <c r="I16" s="18"/>
    </row>
    <row r="17" spans="2:9">
      <c r="B17" s="18"/>
      <c r="C17" s="19"/>
      <c r="D17" s="17"/>
      <c r="E17" s="17"/>
      <c r="F17" s="18"/>
      <c r="G17" s="18"/>
      <c r="H17" s="18"/>
      <c r="I17" s="18"/>
    </row>
    <row r="18" spans="2:9">
      <c r="B18" s="2" t="s">
        <v>273</v>
      </c>
      <c r="C18" s="19"/>
      <c r="D18" s="17"/>
      <c r="E18" s="17"/>
      <c r="F18" s="18"/>
      <c r="G18" s="18"/>
      <c r="H18" s="18"/>
      <c r="I18" s="18"/>
    </row>
    <row r="22" spans="2:9">
      <c r="E22" s="11"/>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2:F24"/>
  <sheetViews>
    <sheetView showGridLines="0" workbookViewId="0">
      <selection activeCell="E5" sqref="E5:E6"/>
    </sheetView>
  </sheetViews>
  <sheetFormatPr baseColWidth="10" defaultRowHeight="15"/>
  <cols>
    <col min="3" max="3" width="54.28515625" customWidth="1"/>
    <col min="4" max="4" width="27.28515625" customWidth="1"/>
    <col min="5" max="5" width="26.140625" customWidth="1"/>
  </cols>
  <sheetData>
    <row r="2" spans="3:6">
      <c r="C2" s="21"/>
      <c r="D2" s="22"/>
      <c r="E2" s="21"/>
      <c r="F2" s="21"/>
    </row>
    <row r="3" spans="3:6" ht="26.25">
      <c r="C3" s="356" t="s">
        <v>0</v>
      </c>
      <c r="D3" s="356"/>
      <c r="E3" s="356"/>
      <c r="F3" s="1"/>
    </row>
    <row r="4" spans="3:6" ht="20.25">
      <c r="C4" s="357" t="str">
        <f>+"ESTADOS DE INGRESOS Y EGRESOS AL  "&amp;UPPER(TEXT(Índice!O3,"DD \D\E MMMM \D\E AAAA"))</f>
        <v>ESTADOS DE INGRESOS Y EGRESOS AL  30 DE JUNIO DE 2021</v>
      </c>
      <c r="D4" s="357"/>
      <c r="E4" s="357"/>
    </row>
    <row r="5" spans="3:6">
      <c r="C5" s="88"/>
      <c r="D5" s="350">
        <f>+Índice!P3</f>
        <v>2021</v>
      </c>
      <c r="E5" s="358">
        <f>+Índice!P2</f>
        <v>2020</v>
      </c>
    </row>
    <row r="6" spans="3:6">
      <c r="C6" s="89"/>
      <c r="D6" s="351"/>
      <c r="E6" s="359"/>
    </row>
    <row r="7" spans="3:6">
      <c r="C7" s="90" t="s">
        <v>26</v>
      </c>
      <c r="D7" s="87"/>
      <c r="E7" s="91"/>
    </row>
    <row r="8" spans="3:6">
      <c r="C8" s="61"/>
      <c r="D8" s="92"/>
      <c r="E8" s="93"/>
    </row>
    <row r="9" spans="3:6">
      <c r="C9" s="61" t="s">
        <v>27</v>
      </c>
      <c r="D9" s="278"/>
      <c r="E9" s="176"/>
    </row>
    <row r="10" spans="3:6">
      <c r="C10" s="56" t="s">
        <v>28</v>
      </c>
      <c r="D10" s="278">
        <v>458466.46</v>
      </c>
      <c r="E10" s="176">
        <v>139896.19699005014</v>
      </c>
    </row>
    <row r="11" spans="3:6">
      <c r="C11" s="94" t="s">
        <v>29</v>
      </c>
      <c r="D11" s="279">
        <v>28391.81</v>
      </c>
      <c r="E11" s="251">
        <v>5833.23</v>
      </c>
    </row>
    <row r="12" spans="3:6">
      <c r="C12" s="90" t="s">
        <v>30</v>
      </c>
      <c r="D12" s="173">
        <f>SUM(D9:D11)</f>
        <v>486858.27</v>
      </c>
      <c r="E12" s="177">
        <f>SUM(E9:E11)</f>
        <v>145729.42699005015</v>
      </c>
    </row>
    <row r="13" spans="3:6">
      <c r="C13" s="61" t="s">
        <v>31</v>
      </c>
      <c r="D13" s="276"/>
      <c r="E13" s="277"/>
    </row>
    <row r="14" spans="3:6">
      <c r="C14" s="94" t="s">
        <v>32</v>
      </c>
      <c r="D14" s="278">
        <v>153368.63</v>
      </c>
      <c r="E14" s="176">
        <v>37091.407129684638</v>
      </c>
      <c r="F14" s="26"/>
    </row>
    <row r="15" spans="3:6">
      <c r="C15" s="167" t="s">
        <v>33</v>
      </c>
      <c r="D15" s="172"/>
      <c r="E15" s="277"/>
    </row>
    <row r="16" spans="3:6">
      <c r="C16" s="94" t="s">
        <v>274</v>
      </c>
      <c r="D16" s="278">
        <v>403.3</v>
      </c>
      <c r="E16" s="176">
        <v>257.87</v>
      </c>
    </row>
    <row r="17" spans="3:5">
      <c r="C17" s="56" t="s">
        <v>35</v>
      </c>
      <c r="D17" s="280">
        <v>53.39</v>
      </c>
      <c r="E17" s="251">
        <v>702.35185357075</v>
      </c>
    </row>
    <row r="18" spans="3:5">
      <c r="C18" s="95" t="s">
        <v>36</v>
      </c>
      <c r="D18" s="173">
        <f>SUM(D14:D17)</f>
        <v>153825.32</v>
      </c>
      <c r="E18" s="177">
        <f>SUM(E14:E17)</f>
        <v>38051.628983255388</v>
      </c>
    </row>
    <row r="19" spans="3:5" ht="15.75" thickBot="1">
      <c r="C19" s="96" t="s">
        <v>37</v>
      </c>
      <c r="D19" s="178">
        <f>+D12-D18</f>
        <v>333032.95</v>
      </c>
      <c r="E19" s="179">
        <f>+E12-E18</f>
        <v>107677.79800679476</v>
      </c>
    </row>
    <row r="20" spans="3:5" ht="15.75" thickTop="1">
      <c r="C20" s="97"/>
      <c r="D20" s="98"/>
      <c r="E20" s="99"/>
    </row>
    <row r="21" spans="3:5">
      <c r="C21" s="89"/>
      <c r="D21" s="25"/>
      <c r="E21" s="100"/>
    </row>
    <row r="24" spans="3:5">
      <c r="C24" s="2" t="s">
        <v>273</v>
      </c>
    </row>
  </sheetData>
  <mergeCells count="4">
    <mergeCell ref="C3:E3"/>
    <mergeCell ref="C4:E4"/>
    <mergeCell ref="E5:E6"/>
    <mergeCell ref="D5:D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workbookViewId="0">
      <selection activeCell="B1" sqref="B1"/>
    </sheetView>
  </sheetViews>
  <sheetFormatPr baseColWidth="10" defaultColWidth="9.140625" defaultRowHeight="15"/>
  <cols>
    <col min="1" max="1" width="5.28515625" customWidth="1"/>
    <col min="2" max="2" width="63.28515625" customWidth="1"/>
    <col min="3" max="3" width="17" style="35" customWidth="1"/>
    <col min="4" max="4" width="22.140625" style="35" customWidth="1"/>
    <col min="5" max="5" width="8.85546875" customWidth="1"/>
    <col min="6" max="6" width="15.85546875" style="11" customWidth="1"/>
    <col min="7" max="7" width="18.28515625" style="11" bestFit="1" customWidth="1"/>
    <col min="8" max="8" width="10.140625" bestFit="1" customWidth="1"/>
  </cols>
  <sheetData>
    <row r="1" spans="1:9" s="27" customFormat="1" ht="14.25">
      <c r="A1" s="2"/>
      <c r="B1" s="21"/>
      <c r="C1" s="22"/>
      <c r="D1" s="21"/>
      <c r="E1" s="21"/>
      <c r="F1" s="31"/>
      <c r="G1" s="31"/>
    </row>
    <row r="2" spans="1:9" s="27" customFormat="1" ht="23.25">
      <c r="A2" s="2"/>
      <c r="B2" s="361" t="s">
        <v>0</v>
      </c>
      <c r="C2" s="361"/>
      <c r="D2" s="361"/>
      <c r="E2" s="1"/>
      <c r="F2" s="31"/>
      <c r="G2" s="31"/>
    </row>
    <row r="3" spans="1:9" s="27" customFormat="1">
      <c r="A3" s="2"/>
      <c r="B3" s="360" t="s">
        <v>38</v>
      </c>
      <c r="C3" s="360"/>
      <c r="D3" s="360"/>
      <c r="E3" s="23"/>
      <c r="F3" s="31"/>
      <c r="G3" s="31"/>
    </row>
    <row r="4" spans="1:9" ht="20.25">
      <c r="B4" s="357" t="str">
        <f>+"ESTADO DEL ACTIVO NETO AL "&amp;UPPER(TEXT(Índice!O3,"DD \D\E MMMM \D\E AAAA"))</f>
        <v>ESTADO DEL ACTIVO NETO AL 30 DE JUNIO DE 2021</v>
      </c>
      <c r="C4" s="357"/>
      <c r="D4" s="357"/>
    </row>
    <row r="5" spans="1:9" ht="21.75" customHeight="1">
      <c r="B5" s="102"/>
      <c r="C5" s="101"/>
      <c r="D5" s="103"/>
    </row>
    <row r="6" spans="1:9">
      <c r="B6" s="90" t="s">
        <v>39</v>
      </c>
      <c r="C6" s="122">
        <f>+Índice!P3</f>
        <v>2021</v>
      </c>
      <c r="D6" s="123">
        <f>+Índice!P2</f>
        <v>2020</v>
      </c>
    </row>
    <row r="7" spans="1:9" ht="17.25" customHeight="1">
      <c r="B7" s="61" t="s">
        <v>40</v>
      </c>
      <c r="C7" s="104"/>
      <c r="D7" s="105"/>
    </row>
    <row r="8" spans="1:9" ht="15" customHeight="1">
      <c r="B8" s="61" t="s">
        <v>41</v>
      </c>
      <c r="C8" s="104"/>
      <c r="D8" s="105"/>
    </row>
    <row r="9" spans="1:9" ht="15" customHeight="1">
      <c r="B9" s="56" t="s">
        <v>42</v>
      </c>
      <c r="C9" s="180">
        <v>4000</v>
      </c>
      <c r="D9" s="181">
        <v>4000</v>
      </c>
      <c r="H9" s="11"/>
      <c r="I9" s="11"/>
    </row>
    <row r="10" spans="1:9" ht="14.25" customHeight="1">
      <c r="B10" s="113" t="s">
        <v>214</v>
      </c>
      <c r="C10" s="282">
        <v>2309816.52</v>
      </c>
      <c r="D10" s="181">
        <v>68258.172215999177</v>
      </c>
      <c r="H10" s="11"/>
      <c r="I10" s="11"/>
    </row>
    <row r="11" spans="1:9" ht="14.25" customHeight="1">
      <c r="B11" s="56"/>
      <c r="C11" s="180"/>
      <c r="D11" s="181"/>
      <c r="H11" s="11"/>
      <c r="I11" s="11"/>
    </row>
    <row r="12" spans="1:9">
      <c r="B12" s="113"/>
      <c r="C12" s="182">
        <f>SUM(C9:C11)</f>
        <v>2313816.52</v>
      </c>
      <c r="D12" s="183">
        <f>SUM(D9:D11)</f>
        <v>72258.172215999177</v>
      </c>
      <c r="H12" s="11"/>
      <c r="I12" s="11"/>
    </row>
    <row r="13" spans="1:9">
      <c r="B13" s="61" t="s">
        <v>43</v>
      </c>
      <c r="C13" s="180"/>
      <c r="D13" s="181"/>
      <c r="H13" s="11"/>
      <c r="I13" s="11"/>
    </row>
    <row r="14" spans="1:9">
      <c r="B14" s="61" t="s">
        <v>215</v>
      </c>
      <c r="C14" s="282">
        <v>5104735.16</v>
      </c>
      <c r="D14" s="181">
        <v>1563586.135040482</v>
      </c>
      <c r="H14" s="11"/>
      <c r="I14" s="11"/>
    </row>
    <row r="15" spans="1:9">
      <c r="B15" s="61" t="s">
        <v>44</v>
      </c>
      <c r="C15" s="180">
        <v>0</v>
      </c>
      <c r="D15" s="181">
        <v>0</v>
      </c>
      <c r="H15" s="11"/>
      <c r="I15" s="11"/>
    </row>
    <row r="16" spans="1:9">
      <c r="B16" s="61"/>
      <c r="C16" s="182">
        <f>SUM(C14:C15)</f>
        <v>5104735.16</v>
      </c>
      <c r="D16" s="183">
        <f>SUM(D14:D15)</f>
        <v>1563586.135040482</v>
      </c>
      <c r="F16" s="260"/>
      <c r="G16" s="260"/>
      <c r="H16" s="260"/>
      <c r="I16" s="11"/>
    </row>
    <row r="17" spans="2:9">
      <c r="B17" s="61"/>
      <c r="C17" s="182">
        <f>+C12+C16</f>
        <v>7418551.6799999997</v>
      </c>
      <c r="D17" s="183">
        <f>+D12+D16</f>
        <v>1635844.3072564811</v>
      </c>
      <c r="F17" s="260"/>
      <c r="G17" s="260">
        <f>+C20-D20+C14-D14</f>
        <v>19453956.997079521</v>
      </c>
      <c r="H17" s="260"/>
      <c r="I17" s="11"/>
    </row>
    <row r="18" spans="2:9">
      <c r="B18" s="61" t="s">
        <v>45</v>
      </c>
      <c r="C18" s="187"/>
      <c r="D18" s="188"/>
      <c r="F18" s="260"/>
      <c r="G18" s="260"/>
      <c r="H18" s="260"/>
      <c r="I18" s="11"/>
    </row>
    <row r="19" spans="2:9">
      <c r="B19" s="61" t="s">
        <v>43</v>
      </c>
      <c r="C19" s="187"/>
      <c r="D19" s="188"/>
      <c r="F19" s="260"/>
      <c r="G19" s="260"/>
      <c r="H19" s="260"/>
      <c r="I19" s="11"/>
    </row>
    <row r="20" spans="2:9">
      <c r="B20" s="61" t="s">
        <v>215</v>
      </c>
      <c r="C20" s="283">
        <v>19548241.68</v>
      </c>
      <c r="D20" s="184">
        <v>3635433.7078799983</v>
      </c>
      <c r="F20" s="260"/>
      <c r="G20" s="260"/>
      <c r="H20" s="260"/>
      <c r="I20" s="11"/>
    </row>
    <row r="21" spans="2:9">
      <c r="B21" s="61" t="s">
        <v>44</v>
      </c>
      <c r="C21" s="185">
        <v>0</v>
      </c>
      <c r="D21" s="186">
        <v>0</v>
      </c>
      <c r="F21" s="260"/>
      <c r="G21" s="260"/>
      <c r="H21" s="260"/>
      <c r="I21" s="11"/>
    </row>
    <row r="22" spans="2:9">
      <c r="B22" s="61"/>
      <c r="C22" s="187">
        <f>SUM(C20:C21)</f>
        <v>19548241.68</v>
      </c>
      <c r="D22" s="188">
        <f>SUM(D20:D21)</f>
        <v>3635433.7078799983</v>
      </c>
      <c r="F22" s="260"/>
      <c r="G22" s="260"/>
      <c r="H22" s="260"/>
      <c r="I22" s="11"/>
    </row>
    <row r="23" spans="2:9" ht="15.75" thickBot="1">
      <c r="B23" s="61" t="s">
        <v>46</v>
      </c>
      <c r="C23" s="189">
        <f>+C17+C22</f>
        <v>26966793.359999999</v>
      </c>
      <c r="D23" s="190">
        <f>+D17+D22</f>
        <v>5271278.0151364794</v>
      </c>
      <c r="F23" s="260"/>
      <c r="G23" s="260"/>
      <c r="H23" s="260"/>
      <c r="I23" s="11"/>
    </row>
    <row r="24" spans="2:9" ht="15.75" thickTop="1">
      <c r="B24" s="110" t="s">
        <v>47</v>
      </c>
      <c r="C24" s="191"/>
      <c r="D24" s="192"/>
      <c r="F24" s="260"/>
      <c r="G24" s="260"/>
      <c r="H24" s="260"/>
      <c r="I24" s="11"/>
    </row>
    <row r="25" spans="2:9">
      <c r="B25" s="61" t="s">
        <v>48</v>
      </c>
      <c r="C25" s="180"/>
      <c r="D25" s="181"/>
      <c r="F25" s="260"/>
      <c r="G25" s="260"/>
      <c r="H25" s="260"/>
      <c r="I25" s="11"/>
    </row>
    <row r="26" spans="2:9">
      <c r="B26" s="61" t="s">
        <v>49</v>
      </c>
      <c r="C26" s="180"/>
      <c r="D26" s="181"/>
      <c r="F26" s="260"/>
      <c r="G26" s="260"/>
      <c r="H26" s="260"/>
      <c r="I26" s="11"/>
    </row>
    <row r="27" spans="2:9">
      <c r="B27" s="113" t="s">
        <v>50</v>
      </c>
      <c r="C27" s="284">
        <v>32144.46</v>
      </c>
      <c r="D27" s="181">
        <v>6480.8371296846399</v>
      </c>
      <c r="F27" s="260">
        <f>+C27-D27</f>
        <v>25663.622870315361</v>
      </c>
      <c r="G27" s="260"/>
      <c r="H27" s="260"/>
      <c r="I27" s="11"/>
    </row>
    <row r="28" spans="2:9">
      <c r="B28" s="56" t="s">
        <v>51</v>
      </c>
      <c r="C28" s="180">
        <v>0</v>
      </c>
      <c r="D28" s="181">
        <v>0</v>
      </c>
      <c r="F28" s="260"/>
      <c r="G28" s="260"/>
      <c r="H28" s="260"/>
      <c r="I28" s="11"/>
    </row>
    <row r="29" spans="2:9" ht="15.75" customHeight="1">
      <c r="B29" s="61" t="s">
        <v>52</v>
      </c>
      <c r="C29" s="182">
        <f>SUM(C27:C28)</f>
        <v>32144.46</v>
      </c>
      <c r="D29" s="183">
        <f>SUM(D27:D28)</f>
        <v>6480.8371296846399</v>
      </c>
      <c r="F29" s="260"/>
      <c r="G29" s="260"/>
      <c r="H29" s="260"/>
      <c r="I29" s="36"/>
    </row>
    <row r="30" spans="2:9">
      <c r="B30" s="61" t="s">
        <v>53</v>
      </c>
      <c r="C30" s="191">
        <f>+C23-C29</f>
        <v>26934648.899999999</v>
      </c>
      <c r="D30" s="192">
        <f>+D23-D29</f>
        <v>5264797.1780067943</v>
      </c>
      <c r="F30" s="260">
        <f>+C30-D30</f>
        <v>21669851.721993204</v>
      </c>
      <c r="G30" s="260"/>
      <c r="H30" s="261"/>
    </row>
    <row r="31" spans="2:9">
      <c r="B31" s="61" t="s">
        <v>54</v>
      </c>
      <c r="C31" s="285">
        <v>238132.12312800001</v>
      </c>
      <c r="D31" s="193">
        <v>48075.649262999999</v>
      </c>
      <c r="F31" s="260"/>
      <c r="G31" s="262"/>
      <c r="H31" s="261"/>
    </row>
    <row r="32" spans="2:9" ht="15.75" thickBot="1">
      <c r="B32" s="61" t="s">
        <v>55</v>
      </c>
      <c r="C32" s="217">
        <f>+C30/C31</f>
        <v>113.10800301193373</v>
      </c>
      <c r="D32" s="218">
        <f>+D30/D31</f>
        <v>109.51068282417747</v>
      </c>
      <c r="G32" s="36"/>
    </row>
    <row r="33" spans="2:6" ht="15.75" thickTop="1">
      <c r="B33" s="107"/>
      <c r="C33" s="194"/>
      <c r="D33" s="195"/>
      <c r="E33" s="37"/>
    </row>
    <row r="34" spans="2:6">
      <c r="C34" s="37"/>
      <c r="D34" s="37"/>
      <c r="E34" s="37"/>
    </row>
    <row r="35" spans="2:6">
      <c r="B35" s="2" t="s">
        <v>273</v>
      </c>
      <c r="C35" s="37"/>
      <c r="D35" s="37"/>
      <c r="E35" s="37"/>
      <c r="F35" s="37"/>
    </row>
    <row r="36" spans="2:6">
      <c r="B36" s="20"/>
      <c r="C36" s="37"/>
      <c r="D36" s="37"/>
      <c r="E36" s="37"/>
      <c r="F36" s="37"/>
    </row>
    <row r="37" spans="2:6">
      <c r="B37" s="9"/>
      <c r="C37" s="37"/>
      <c r="D37" s="37"/>
      <c r="E37" s="37"/>
    </row>
    <row r="38" spans="2:6">
      <c r="B38" s="20"/>
      <c r="C38" s="37"/>
      <c r="D38" s="37"/>
      <c r="E38" s="37"/>
    </row>
    <row r="39" spans="2:6">
      <c r="C39" s="259">
        <v>2241558.3477840009</v>
      </c>
      <c r="D39" s="37"/>
      <c r="E39" s="37"/>
    </row>
    <row r="40" spans="2:6">
      <c r="C40" s="37"/>
      <c r="D40" s="37"/>
      <c r="E40" s="37"/>
    </row>
    <row r="41" spans="2:6">
      <c r="C41" s="37"/>
      <c r="D41" s="37"/>
      <c r="E41" s="37"/>
    </row>
    <row r="42" spans="2:6">
      <c r="C42" s="37"/>
      <c r="D42" s="37"/>
      <c r="E42" s="37"/>
    </row>
    <row r="43" spans="2:6">
      <c r="C43" s="37"/>
      <c r="D43" s="37"/>
      <c r="E43" s="37"/>
    </row>
    <row r="44" spans="2:6">
      <c r="C44" s="37"/>
      <c r="D44" s="37"/>
      <c r="E44" s="37"/>
    </row>
    <row r="45" spans="2:6">
      <c r="C45" s="37"/>
      <c r="D45" s="37"/>
      <c r="E45" s="37"/>
    </row>
    <row r="46" spans="2:6">
      <c r="C46" s="37"/>
      <c r="D46" s="37"/>
      <c r="E46" s="37"/>
    </row>
    <row r="47" spans="2:6">
      <c r="C47" s="37"/>
      <c r="D47" s="37"/>
      <c r="E47" s="37"/>
    </row>
    <row r="48" spans="2:6">
      <c r="C48" s="37"/>
      <c r="D48" s="37"/>
      <c r="E48" s="37"/>
    </row>
    <row r="49" spans="3:5">
      <c r="C49" s="37"/>
      <c r="D49" s="37"/>
      <c r="E49" s="37"/>
    </row>
    <row r="50" spans="3:5">
      <c r="C50" s="37"/>
      <c r="D50" s="37"/>
      <c r="E50" s="37"/>
    </row>
    <row r="51" spans="3:5" ht="21" customHeight="1"/>
  </sheetData>
  <mergeCells count="3">
    <mergeCell ref="B3:D3"/>
    <mergeCell ref="B2:D2"/>
    <mergeCell ref="B4:D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showGridLines="0" zoomScale="90" zoomScaleNormal="90" workbookViewId="0">
      <selection activeCell="C5" sqref="C5:C6"/>
    </sheetView>
  </sheetViews>
  <sheetFormatPr baseColWidth="10" defaultColWidth="9.140625" defaultRowHeight="15"/>
  <cols>
    <col min="1" max="1" width="11.42578125" customWidth="1"/>
    <col min="2" max="2" width="62.42578125" customWidth="1"/>
    <col min="3" max="3" width="17.5703125" style="35" customWidth="1"/>
    <col min="4" max="4" width="17.85546875" style="35" customWidth="1"/>
    <col min="5" max="5" width="8.85546875" customWidth="1"/>
    <col min="6" max="6" width="16.28515625" style="11" bestFit="1" customWidth="1"/>
    <col min="7" max="7" width="17.85546875" style="11" bestFit="1" customWidth="1"/>
    <col min="8" max="8" width="16.85546875" bestFit="1" customWidth="1"/>
  </cols>
  <sheetData>
    <row r="1" spans="1:8" s="27" customFormat="1" ht="14.25">
      <c r="A1" s="2"/>
      <c r="B1" s="21"/>
      <c r="C1" s="22"/>
      <c r="D1" s="21"/>
      <c r="E1" s="21"/>
      <c r="F1" s="31"/>
      <c r="G1" s="31"/>
    </row>
    <row r="2" spans="1:8" s="27" customFormat="1" ht="26.25" customHeight="1">
      <c r="A2" s="2"/>
      <c r="B2" s="361" t="s">
        <v>0</v>
      </c>
      <c r="C2" s="361"/>
      <c r="D2" s="361"/>
      <c r="E2" s="51"/>
      <c r="F2" s="31"/>
      <c r="G2" s="31"/>
    </row>
    <row r="3" spans="1:8" s="27" customFormat="1">
      <c r="A3" s="2"/>
      <c r="B3" s="365" t="s">
        <v>56</v>
      </c>
      <c r="C3" s="365"/>
      <c r="D3" s="365"/>
      <c r="E3" s="52"/>
      <c r="F3" s="31"/>
      <c r="G3" s="31"/>
    </row>
    <row r="4" spans="1:8" ht="21.75" customHeight="1">
      <c r="B4" s="357" t="str">
        <f>+"ESTADO DEL ACTIVO NETO AL "&amp;UPPER(TEXT(Índice!O3,"DD \D\E MMMM \D\E AAAA"))</f>
        <v>ESTADO DEL ACTIVO NETO AL 30 DE JUNIO DE 2021</v>
      </c>
      <c r="C4" s="357"/>
      <c r="D4" s="357"/>
      <c r="E4" s="11"/>
    </row>
    <row r="5" spans="1:8" ht="21.75" customHeight="1">
      <c r="B5" s="109"/>
      <c r="C5" s="348">
        <f>+Índice!P3</f>
        <v>2021</v>
      </c>
      <c r="D5" s="363">
        <f>+Índice!P2</f>
        <v>2020</v>
      </c>
      <c r="E5" s="11"/>
    </row>
    <row r="6" spans="1:8">
      <c r="B6" s="110" t="s">
        <v>39</v>
      </c>
      <c r="C6" s="362"/>
      <c r="D6" s="364"/>
    </row>
    <row r="7" spans="1:8" ht="17.25" customHeight="1">
      <c r="B7" s="61" t="s">
        <v>40</v>
      </c>
      <c r="C7" s="111"/>
      <c r="D7" s="112"/>
    </row>
    <row r="8" spans="1:8" ht="15" customHeight="1">
      <c r="B8" s="61" t="s">
        <v>41</v>
      </c>
      <c r="C8" s="111"/>
      <c r="D8" s="112"/>
    </row>
    <row r="9" spans="1:8" ht="15" customHeight="1">
      <c r="B9" s="56" t="s">
        <v>42</v>
      </c>
      <c r="C9" s="203">
        <f>+'4'!C9*Índice!M2</f>
        <v>26935920</v>
      </c>
      <c r="D9" s="204">
        <v>26217120</v>
      </c>
      <c r="E9" s="261"/>
      <c r="F9" s="260"/>
      <c r="H9" s="11"/>
    </row>
    <row r="10" spans="1:8" ht="14.25" customHeight="1">
      <c r="B10" s="113" t="s">
        <v>214</v>
      </c>
      <c r="C10" s="203">
        <f>+'4'!C10*Índice!$M$2</f>
        <v>15554258249.3496</v>
      </c>
      <c r="D10" s="204">
        <v>3278569423</v>
      </c>
      <c r="E10" s="261"/>
      <c r="F10" s="260"/>
    </row>
    <row r="11" spans="1:8" ht="14.25" customHeight="1">
      <c r="B11" s="56"/>
      <c r="C11" s="203"/>
      <c r="D11" s="204"/>
      <c r="E11" s="261"/>
      <c r="F11" s="261"/>
      <c r="G11"/>
    </row>
    <row r="12" spans="1:8">
      <c r="B12" s="113"/>
      <c r="C12" s="205">
        <f>SUM(C9:C11)</f>
        <v>15581194169.3496</v>
      </c>
      <c r="D12" s="206">
        <f>SUM(D9:D11)</f>
        <v>3304786543</v>
      </c>
      <c r="E12" s="261"/>
      <c r="F12" s="263">
        <f>+C12-D12</f>
        <v>12276407626.3496</v>
      </c>
      <c r="G12"/>
    </row>
    <row r="13" spans="1:8">
      <c r="B13" s="61" t="s">
        <v>43</v>
      </c>
      <c r="C13" s="203"/>
      <c r="D13" s="204"/>
      <c r="E13" s="261"/>
      <c r="F13" s="261"/>
      <c r="G13"/>
    </row>
    <row r="14" spans="1:8">
      <c r="B14" s="61" t="s">
        <v>215</v>
      </c>
      <c r="C14" s="203">
        <f>+'4'!C14*Índice!$M$2</f>
        <v>34375184472.736801</v>
      </c>
      <c r="D14" s="204">
        <v>11002394949</v>
      </c>
      <c r="E14" s="261"/>
      <c r="F14" s="264"/>
      <c r="G14" s="156"/>
      <c r="H14" s="155"/>
    </row>
    <row r="15" spans="1:8">
      <c r="B15" s="61" t="s">
        <v>44</v>
      </c>
      <c r="C15" s="203">
        <v>0</v>
      </c>
      <c r="D15" s="204">
        <v>0</v>
      </c>
      <c r="E15" s="261"/>
      <c r="F15" s="261"/>
      <c r="G15"/>
    </row>
    <row r="16" spans="1:8">
      <c r="B16" s="61"/>
      <c r="C16" s="205">
        <f>SUM(C14:C15)</f>
        <v>34375184472.736801</v>
      </c>
      <c r="D16" s="206">
        <f>SUM(D14:D15)</f>
        <v>11002394949</v>
      </c>
      <c r="E16" s="261"/>
      <c r="F16" s="263">
        <f>+C14-D14+C21-D21</f>
        <v>128098177499.02319</v>
      </c>
      <c r="G16"/>
    </row>
    <row r="17" spans="2:8">
      <c r="B17" s="61" t="s">
        <v>57</v>
      </c>
      <c r="C17" s="205">
        <f>+C12+C16</f>
        <v>49956378642.086403</v>
      </c>
      <c r="D17" s="206">
        <f>+D12+D16</f>
        <v>14307181492</v>
      </c>
      <c r="E17" s="261"/>
      <c r="F17" s="261"/>
      <c r="G17"/>
    </row>
    <row r="18" spans="2:8">
      <c r="B18" s="61"/>
      <c r="C18" s="207"/>
      <c r="D18" s="208"/>
      <c r="E18" s="261"/>
      <c r="F18" s="261"/>
      <c r="G18"/>
    </row>
    <row r="19" spans="2:8">
      <c r="B19" s="61" t="s">
        <v>45</v>
      </c>
      <c r="C19" s="207"/>
      <c r="D19" s="208"/>
      <c r="E19" s="261"/>
      <c r="F19" s="261"/>
      <c r="G19"/>
    </row>
    <row r="20" spans="2:8">
      <c r="B20" s="61" t="s">
        <v>43</v>
      </c>
      <c r="C20" s="207"/>
      <c r="D20" s="208"/>
      <c r="E20" s="261"/>
      <c r="F20" s="261"/>
      <c r="G20"/>
      <c r="H20" s="155"/>
    </row>
    <row r="21" spans="2:8">
      <c r="B21" s="61" t="s">
        <v>215</v>
      </c>
      <c r="C21" s="203">
        <f>+'4'!C20*Índice!M2</f>
        <v>131637468508.28639</v>
      </c>
      <c r="D21" s="209">
        <v>26912080533</v>
      </c>
      <c r="E21" s="261"/>
      <c r="F21" s="264"/>
      <c r="G21" s="156"/>
    </row>
    <row r="22" spans="2:8">
      <c r="B22" s="61" t="s">
        <v>44</v>
      </c>
      <c r="C22" s="210">
        <v>0</v>
      </c>
      <c r="D22" s="209">
        <v>0</v>
      </c>
      <c r="E22" s="261"/>
      <c r="F22" s="265"/>
      <c r="G22"/>
    </row>
    <row r="23" spans="2:8">
      <c r="B23" s="61" t="s">
        <v>58</v>
      </c>
      <c r="C23" s="205">
        <f>SUM(C21:C22)</f>
        <v>131637468508.28639</v>
      </c>
      <c r="D23" s="206">
        <f>SUM(D21:D22)</f>
        <v>26912080533</v>
      </c>
      <c r="E23" s="261"/>
      <c r="F23" s="261"/>
      <c r="G23"/>
    </row>
    <row r="24" spans="2:8">
      <c r="B24" s="61"/>
      <c r="C24" s="207"/>
      <c r="D24" s="208"/>
      <c r="E24" s="261"/>
      <c r="F24" s="260"/>
    </row>
    <row r="25" spans="2:8" ht="15.75" thickBot="1">
      <c r="B25" s="61" t="s">
        <v>46</v>
      </c>
      <c r="C25" s="211">
        <f>+C17+C23</f>
        <v>181593847150.3728</v>
      </c>
      <c r="D25" s="212">
        <f>+D17+D23</f>
        <v>41219262025</v>
      </c>
      <c r="E25" s="261"/>
      <c r="F25" s="260"/>
    </row>
    <row r="26" spans="2:8" ht="27.75" customHeight="1" thickTop="1">
      <c r="B26" s="110" t="s">
        <v>47</v>
      </c>
      <c r="C26" s="213"/>
      <c r="D26" s="214"/>
      <c r="E26" s="261"/>
      <c r="F26" s="260"/>
    </row>
    <row r="27" spans="2:8">
      <c r="B27" s="61" t="s">
        <v>48</v>
      </c>
      <c r="C27" s="203"/>
      <c r="D27" s="204"/>
      <c r="E27" s="261"/>
      <c r="F27" s="260"/>
    </row>
    <row r="28" spans="2:8">
      <c r="B28" s="61" t="s">
        <v>49</v>
      </c>
      <c r="C28" s="203"/>
      <c r="D28" s="204"/>
      <c r="E28" s="261"/>
      <c r="F28" s="260"/>
    </row>
    <row r="29" spans="2:8">
      <c r="B29" s="113" t="s">
        <v>50</v>
      </c>
      <c r="C29" s="203">
        <f>+'4'!C27*Índice!M2</f>
        <v>216460150.75079998</v>
      </c>
      <c r="D29" s="204">
        <v>42815310</v>
      </c>
      <c r="E29" s="261"/>
      <c r="F29" s="260">
        <f>+C29-D29</f>
        <v>173644840.75079998</v>
      </c>
    </row>
    <row r="30" spans="2:8">
      <c r="B30" s="56" t="s">
        <v>51</v>
      </c>
      <c r="C30" s="203">
        <v>0</v>
      </c>
      <c r="D30" s="204">
        <v>0</v>
      </c>
      <c r="E30" s="261"/>
      <c r="F30" s="260"/>
    </row>
    <row r="31" spans="2:8" ht="15.75" customHeight="1">
      <c r="B31" s="61" t="s">
        <v>52</v>
      </c>
      <c r="C31" s="205">
        <f>SUM(C29:C30)</f>
        <v>216460150.75079998</v>
      </c>
      <c r="D31" s="206">
        <f>SUM(D29:D30)</f>
        <v>42815310</v>
      </c>
      <c r="E31" s="261"/>
      <c r="F31" s="260"/>
    </row>
    <row r="32" spans="2:8">
      <c r="B32" s="61" t="s">
        <v>53</v>
      </c>
      <c r="C32" s="213">
        <f>+C25-C31</f>
        <v>181377386999.62201</v>
      </c>
      <c r="D32" s="214">
        <f>+D25-D31</f>
        <v>41176446715</v>
      </c>
      <c r="E32" s="261"/>
      <c r="F32" s="260"/>
    </row>
    <row r="33" spans="2:6">
      <c r="B33" s="61" t="s">
        <v>54</v>
      </c>
      <c r="C33" s="281">
        <v>238132.12312800001</v>
      </c>
      <c r="D33" s="252">
        <v>57866.404781999998</v>
      </c>
      <c r="E33" s="261"/>
      <c r="F33" s="260"/>
    </row>
    <row r="34" spans="2:6" ht="15.75" thickBot="1">
      <c r="B34" s="61" t="s">
        <v>55</v>
      </c>
      <c r="C34" s="215">
        <f>+C32/C33</f>
        <v>761667.03012230154</v>
      </c>
      <c r="D34" s="216">
        <f>+D32/D33</f>
        <v>711577.76036240638</v>
      </c>
      <c r="E34" s="261"/>
      <c r="F34" s="260"/>
    </row>
    <row r="35" spans="2:6" ht="15.75" thickTop="1">
      <c r="B35" s="110"/>
      <c r="C35" s="28"/>
      <c r="D35" s="114"/>
      <c r="E35" s="261"/>
      <c r="F35" s="260"/>
    </row>
    <row r="36" spans="2:6">
      <c r="C36" s="11"/>
      <c r="D36" s="11"/>
      <c r="E36" s="261"/>
      <c r="F36" s="260"/>
    </row>
    <row r="37" spans="2:6">
      <c r="B37" s="2" t="s">
        <v>273</v>
      </c>
      <c r="C37" s="11"/>
      <c r="D37" s="11"/>
      <c r="E37" s="261"/>
      <c r="F37" s="260"/>
    </row>
    <row r="38" spans="2:6">
      <c r="B38" s="20"/>
      <c r="C38" s="11"/>
      <c r="D38" s="11"/>
      <c r="E38" s="261"/>
      <c r="F38" s="260"/>
    </row>
    <row r="39" spans="2:6">
      <c r="B39" s="9"/>
      <c r="C39" s="11"/>
      <c r="D39" s="11"/>
    </row>
    <row r="40" spans="2:6">
      <c r="B40" s="20"/>
      <c r="C40" s="11"/>
      <c r="D40" s="11"/>
    </row>
    <row r="41" spans="2:6">
      <c r="C41" s="11"/>
      <c r="D41" s="11"/>
    </row>
    <row r="42" spans="2:6">
      <c r="C42" s="11"/>
      <c r="D42" s="11"/>
    </row>
    <row r="43" spans="2:6">
      <c r="C43" s="11"/>
      <c r="D43" s="11"/>
    </row>
    <row r="44" spans="2:6">
      <c r="C44" s="11"/>
      <c r="D44" s="11"/>
    </row>
    <row r="45" spans="2:6">
      <c r="C45" s="11"/>
      <c r="D45" s="11"/>
    </row>
    <row r="46" spans="2:6">
      <c r="C46" s="11"/>
      <c r="D46" s="11"/>
    </row>
    <row r="47" spans="2:6">
      <c r="C47" s="11"/>
      <c r="D47" s="11"/>
    </row>
    <row r="48" spans="2:6">
      <c r="C48" s="11"/>
      <c r="D48" s="11"/>
    </row>
    <row r="49" spans="3:4">
      <c r="C49" s="11"/>
      <c r="D49" s="11"/>
    </row>
    <row r="50" spans="3:4">
      <c r="C50" s="11"/>
      <c r="D50" s="11"/>
    </row>
    <row r="51" spans="3:4">
      <c r="C51" s="11"/>
      <c r="D51" s="11"/>
    </row>
    <row r="53" spans="3:4" ht="21" customHeight="1"/>
  </sheetData>
  <mergeCells count="5">
    <mergeCell ref="B2:D2"/>
    <mergeCell ref="B4:D4"/>
    <mergeCell ref="C5:C6"/>
    <mergeCell ref="D5:D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44"/>
  <sheetViews>
    <sheetView showGridLines="0" workbookViewId="0">
      <selection activeCell="B1" sqref="B1"/>
    </sheetView>
  </sheetViews>
  <sheetFormatPr baseColWidth="10" defaultColWidth="9.140625" defaultRowHeight="15"/>
  <cols>
    <col min="1" max="1" width="11.42578125" customWidth="1"/>
    <col min="2" max="2" width="58.42578125" customWidth="1"/>
    <col min="3" max="3" width="17.85546875" customWidth="1"/>
    <col min="4" max="4" width="17.140625" customWidth="1"/>
    <col min="6" max="6" width="13.7109375" bestFit="1" customWidth="1"/>
  </cols>
  <sheetData>
    <row r="1" spans="2:7">
      <c r="B1" s="21"/>
      <c r="C1" s="22"/>
      <c r="D1" s="21"/>
      <c r="E1" s="21"/>
    </row>
    <row r="2" spans="2:7" ht="23.25">
      <c r="B2" s="367" t="s">
        <v>0</v>
      </c>
      <c r="C2" s="367"/>
      <c r="D2" s="367"/>
      <c r="E2" s="1"/>
    </row>
    <row r="3" spans="2:7">
      <c r="B3" s="366" t="s">
        <v>59</v>
      </c>
      <c r="C3" s="366"/>
      <c r="D3" s="366"/>
      <c r="E3" s="23"/>
    </row>
    <row r="4" spans="2:7" ht="20.25">
      <c r="B4" s="357" t="str">
        <f>+"ESTADOS DE RESULTADOS AL  "&amp;UPPER(TEXT(Índice!O3,"DD \D\E MMMM \D\E AAAA"))</f>
        <v>ESTADOS DE RESULTADOS AL  30 DE JUNIO DE 2021</v>
      </c>
      <c r="C4" s="357"/>
      <c r="D4" s="357"/>
    </row>
    <row r="5" spans="2:7">
      <c r="B5" s="88"/>
      <c r="C5" s="348">
        <f>+Índice!P3</f>
        <v>2021</v>
      </c>
      <c r="D5" s="363">
        <f>+Índice!P2</f>
        <v>2020</v>
      </c>
    </row>
    <row r="6" spans="2:7">
      <c r="B6" s="89"/>
      <c r="C6" s="362"/>
      <c r="D6" s="364"/>
      <c r="F6" s="11"/>
      <c r="G6" s="11"/>
    </row>
    <row r="7" spans="2:7">
      <c r="B7" s="90" t="s">
        <v>26</v>
      </c>
      <c r="C7" s="115"/>
      <c r="D7" s="116"/>
      <c r="F7" s="11"/>
    </row>
    <row r="8" spans="2:7">
      <c r="B8" s="106"/>
      <c r="C8" s="98"/>
      <c r="D8" s="99"/>
      <c r="F8" s="11"/>
    </row>
    <row r="9" spans="2:7">
      <c r="B9" s="61"/>
      <c r="C9" s="119"/>
      <c r="D9" s="120"/>
      <c r="F9" s="11"/>
    </row>
    <row r="10" spans="2:7">
      <c r="B10" s="56" t="s">
        <v>27</v>
      </c>
      <c r="C10" s="119"/>
      <c r="D10" s="120"/>
    </row>
    <row r="11" spans="2:7">
      <c r="B11" s="56" t="s">
        <v>28</v>
      </c>
      <c r="C11" s="196">
        <f>+'3'!D10*Índice!M2</f>
        <v>3087303972.3108001</v>
      </c>
      <c r="D11" s="197">
        <v>514131683.81639999</v>
      </c>
    </row>
    <row r="12" spans="2:7">
      <c r="B12" s="94" t="s">
        <v>29</v>
      </c>
      <c r="C12" s="196">
        <f>+'3'!D11*Índice!M2</f>
        <v>191189880.70379999</v>
      </c>
      <c r="D12" s="253">
        <v>7230747.2388000004</v>
      </c>
    </row>
    <row r="13" spans="2:7">
      <c r="B13" s="90" t="s">
        <v>30</v>
      </c>
      <c r="C13" s="198">
        <f>SUM(C10:C12)</f>
        <v>3278493853.0146003</v>
      </c>
      <c r="D13" s="199">
        <f>SUM(D10:D12)</f>
        <v>521362431.05519998</v>
      </c>
    </row>
    <row r="14" spans="2:7">
      <c r="B14" s="61" t="s">
        <v>31</v>
      </c>
      <c r="C14" s="196"/>
      <c r="D14" s="197"/>
    </row>
    <row r="15" spans="2:7">
      <c r="B15" s="94" t="s">
        <v>32</v>
      </c>
      <c r="C15" s="196">
        <f>+'3'!D14*Índice!M2</f>
        <v>1032781287.0474</v>
      </c>
      <c r="D15" s="197">
        <v>124207866.28200001</v>
      </c>
      <c r="E15" s="26"/>
    </row>
    <row r="16" spans="2:7" hidden="1">
      <c r="B16" s="121" t="s">
        <v>33</v>
      </c>
      <c r="C16" s="196"/>
      <c r="D16" s="197"/>
    </row>
    <row r="17" spans="2:8">
      <c r="B17" s="94" t="s">
        <v>34</v>
      </c>
      <c r="C17" s="196">
        <f>+'3'!D16*Índice!M2</f>
        <v>2715814.1340000001</v>
      </c>
      <c r="D17" s="197">
        <v>0</v>
      </c>
    </row>
    <row r="18" spans="2:8">
      <c r="B18" s="56" t="s">
        <v>35</v>
      </c>
      <c r="C18" s="200">
        <f>+'3'!D17*Índice!M2</f>
        <v>359527.19219999999</v>
      </c>
      <c r="D18" s="225">
        <v>7230747.2388000004</v>
      </c>
      <c r="F18" s="31"/>
    </row>
    <row r="19" spans="2:8">
      <c r="B19" s="95" t="s">
        <v>36</v>
      </c>
      <c r="C19" s="198">
        <f>SUM(C15:C18)</f>
        <v>1035856628.3735999</v>
      </c>
      <c r="D19" s="199">
        <f>SUM(D15:D18)</f>
        <v>131438613.52080001</v>
      </c>
    </row>
    <row r="20" spans="2:8" ht="15.75" thickBot="1">
      <c r="B20" s="96" t="s">
        <v>37</v>
      </c>
      <c r="C20" s="201">
        <f>+C13-C19</f>
        <v>2242637224.6410003</v>
      </c>
      <c r="D20" s="202">
        <f>+D13-D19</f>
        <v>389923817.53439999</v>
      </c>
    </row>
    <row r="21" spans="2:8" ht="15.75" thickTop="1">
      <c r="B21" s="117"/>
      <c r="C21" s="29"/>
      <c r="D21" s="118"/>
    </row>
    <row r="22" spans="2:8">
      <c r="B22" s="30"/>
      <c r="C22" s="26"/>
      <c r="D22" s="26"/>
    </row>
    <row r="23" spans="2:8">
      <c r="B23" s="32"/>
      <c r="C23" s="33"/>
      <c r="D23" s="33"/>
      <c r="H23" s="26"/>
    </row>
    <row r="24" spans="2:8">
      <c r="B24" s="2" t="s">
        <v>273</v>
      </c>
      <c r="C24" s="26"/>
      <c r="D24" s="26"/>
    </row>
    <row r="25" spans="2:8">
      <c r="B25" s="20"/>
      <c r="C25" s="26"/>
      <c r="D25" s="26"/>
      <c r="H25" s="26"/>
    </row>
    <row r="26" spans="2:8">
      <c r="B26" s="9"/>
      <c r="C26" s="26"/>
      <c r="D26" s="26"/>
    </row>
    <row r="27" spans="2:8">
      <c r="B27" s="20"/>
      <c r="C27" s="26"/>
      <c r="D27" s="26"/>
    </row>
    <row r="28" spans="2:8">
      <c r="B28" s="9"/>
      <c r="C28" s="33"/>
      <c r="D28" s="33"/>
    </row>
    <row r="29" spans="2:8">
      <c r="B29" s="9"/>
      <c r="C29" s="26"/>
      <c r="D29" s="26"/>
    </row>
    <row r="30" spans="2:8">
      <c r="B30" s="27"/>
      <c r="C30" s="26"/>
      <c r="D30" s="26"/>
    </row>
    <row r="31" spans="2:8">
      <c r="B31" s="9"/>
      <c r="C31" s="26"/>
      <c r="D31" s="26"/>
    </row>
    <row r="32" spans="2:8">
      <c r="B32" s="27"/>
      <c r="C32" s="26"/>
      <c r="D32" s="26"/>
    </row>
    <row r="33" spans="2:4">
      <c r="B33" s="9"/>
      <c r="C33" s="33"/>
      <c r="D33" s="33"/>
    </row>
    <row r="34" spans="2:4">
      <c r="B34" s="27"/>
      <c r="C34" s="26"/>
      <c r="D34" s="26"/>
    </row>
    <row r="35" spans="2:4">
      <c r="B35" s="9"/>
      <c r="C35" s="26"/>
      <c r="D35" s="26"/>
    </row>
    <row r="36" spans="2:4">
      <c r="B36" s="9"/>
      <c r="C36" s="26"/>
      <c r="D36" s="26"/>
    </row>
    <row r="37" spans="2:4">
      <c r="B37" s="9"/>
      <c r="C37" s="26"/>
      <c r="D37" s="26"/>
    </row>
    <row r="38" spans="2:4">
      <c r="B38" s="9"/>
      <c r="C38" s="33"/>
      <c r="D38" s="33"/>
    </row>
    <row r="40" spans="2:4">
      <c r="C40" s="26"/>
      <c r="D40" s="26"/>
    </row>
    <row r="42" spans="2:4">
      <c r="C42" s="26"/>
    </row>
    <row r="43" spans="2:4">
      <c r="C43" s="26"/>
    </row>
    <row r="44" spans="2:4">
      <c r="C44" s="26"/>
    </row>
  </sheetData>
  <mergeCells count="5">
    <mergeCell ref="B4:D4"/>
    <mergeCell ref="B3:D3"/>
    <mergeCell ref="B2:D2"/>
    <mergeCell ref="C5:C6"/>
    <mergeCell ref="D5: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C17" sqref="C17"/>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1.140625" customWidth="1"/>
    <col min="6" max="6" width="11.5703125" customWidth="1"/>
    <col min="7" max="7" width="11.7109375" customWidth="1"/>
    <col min="8" max="8" width="17.42578125" customWidth="1"/>
    <col min="9" max="11" width="12.42578125" customWidth="1"/>
  </cols>
  <sheetData>
    <row r="1" spans="1:13" ht="20.25">
      <c r="A1" s="24"/>
      <c r="B1" s="39"/>
      <c r="C1" s="39"/>
      <c r="D1" s="39"/>
    </row>
    <row r="2" spans="1:13" ht="26.25">
      <c r="A2" s="34"/>
      <c r="B2" s="369" t="s">
        <v>0</v>
      </c>
      <c r="C2" s="369"/>
      <c r="D2" s="369"/>
      <c r="E2" s="369"/>
      <c r="F2" s="353"/>
      <c r="G2" s="353"/>
      <c r="H2" s="353"/>
      <c r="I2" s="9"/>
      <c r="J2" s="9"/>
      <c r="K2" s="9"/>
    </row>
    <row r="3" spans="1:13" ht="15.75">
      <c r="A3" s="40"/>
      <c r="B3" s="354" t="s">
        <v>17</v>
      </c>
      <c r="C3" s="354"/>
      <c r="D3" s="354"/>
      <c r="E3" s="354"/>
      <c r="F3" s="354"/>
      <c r="G3" s="354"/>
      <c r="H3" s="354"/>
      <c r="I3" s="10"/>
      <c r="J3" s="10"/>
      <c r="K3" s="10"/>
    </row>
    <row r="4" spans="1:13">
      <c r="A4" s="10"/>
      <c r="B4" s="355" t="str">
        <f>+"Correspondiente al periodo cerrado del "&amp;(TEXT(Índice!O3,"DD \d\e MMMM \d\e AAAA"))</f>
        <v>Correspondiente al periodo cerrado del 30 de junio de 2021</v>
      </c>
      <c r="C4" s="355"/>
      <c r="D4" s="355"/>
      <c r="E4" s="355"/>
      <c r="F4" s="355"/>
      <c r="G4" s="355"/>
      <c r="H4" s="355"/>
      <c r="I4" s="10"/>
      <c r="J4" s="10"/>
      <c r="K4" s="10"/>
    </row>
    <row r="5" spans="1:13">
      <c r="A5" s="10"/>
      <c r="B5" s="352"/>
      <c r="C5" s="352"/>
      <c r="D5" s="352"/>
      <c r="E5" s="352"/>
      <c r="F5" s="352"/>
      <c r="G5" s="352"/>
      <c r="H5" s="352"/>
      <c r="I5" s="10"/>
      <c r="J5" s="10"/>
      <c r="K5" s="10"/>
    </row>
    <row r="6" spans="1:13" ht="45">
      <c r="A6" s="10"/>
      <c r="B6" s="78" t="s">
        <v>18</v>
      </c>
      <c r="C6" s="78" t="s">
        <v>19</v>
      </c>
      <c r="D6" s="79" t="s">
        <v>20</v>
      </c>
      <c r="E6" s="80" t="str">
        <f>+"TOTAL ACTIVO NETO AL "&amp;UPPER(TEXT(Índice!O2,"DD \D\E MMMM \D\E AAAA"))</f>
        <v>TOTAL ACTIVO NETO AL 30 DE JUNIO DE 2020</v>
      </c>
      <c r="F6" s="10"/>
      <c r="G6" s="10"/>
      <c r="H6" s="10"/>
      <c r="I6" s="11"/>
      <c r="J6" s="11"/>
      <c r="K6" s="10"/>
    </row>
    <row r="7" spans="1:13" ht="15.75">
      <c r="A7" s="10"/>
      <c r="B7" s="158" t="s">
        <v>21</v>
      </c>
      <c r="C7" s="164">
        <f>+'2'!C7*Índice!M2</f>
        <v>33412081995.252548</v>
      </c>
      <c r="D7" s="164">
        <f>+'2'!D7*Índice!M2</f>
        <v>2040956934.4515958</v>
      </c>
      <c r="E7" s="163">
        <v>16407710874.225601</v>
      </c>
      <c r="F7" s="10"/>
      <c r="G7" s="10"/>
      <c r="H7" s="10"/>
      <c r="I7" s="10"/>
      <c r="J7" s="10"/>
      <c r="K7" s="41"/>
    </row>
    <row r="8" spans="1:13">
      <c r="B8" s="166"/>
      <c r="C8" s="220"/>
      <c r="D8" s="220"/>
      <c r="E8" s="221"/>
    </row>
    <row r="9" spans="1:13">
      <c r="A9" s="16"/>
      <c r="B9" s="159" t="s">
        <v>22</v>
      </c>
      <c r="C9" s="222"/>
      <c r="D9" s="222"/>
      <c r="E9" s="221"/>
      <c r="F9" s="12"/>
      <c r="G9" s="12"/>
      <c r="H9" s="12"/>
      <c r="I9" s="12"/>
      <c r="J9" s="12"/>
      <c r="K9" s="12"/>
    </row>
    <row r="10" spans="1:13">
      <c r="A10" s="16"/>
      <c r="B10" s="160" t="s">
        <v>14</v>
      </c>
      <c r="C10" s="223">
        <f>+'2'!C10*Índice!M2</f>
        <v>332229746631.8952</v>
      </c>
      <c r="D10" s="222"/>
      <c r="E10" s="221">
        <f t="shared" ref="E10:E11" si="0">+C10+D10</f>
        <v>332229746631.8952</v>
      </c>
      <c r="F10" s="12"/>
      <c r="G10" s="12"/>
      <c r="H10" s="12"/>
      <c r="I10" s="12"/>
      <c r="J10" s="12"/>
      <c r="K10" s="12"/>
    </row>
    <row r="11" spans="1:13">
      <c r="A11" s="14"/>
      <c r="B11" s="157" t="s">
        <v>23</v>
      </c>
      <c r="C11" s="223">
        <f>+'2'!C11*Índice!M2</f>
        <v>189936332820.00882</v>
      </c>
      <c r="D11" s="222"/>
      <c r="E11" s="221">
        <f t="shared" si="0"/>
        <v>189936332820.00882</v>
      </c>
      <c r="F11" s="13"/>
      <c r="G11" s="14"/>
      <c r="H11" s="14"/>
      <c r="I11" s="13"/>
      <c r="J11" s="15"/>
      <c r="K11" s="15"/>
    </row>
    <row r="12" spans="1:13">
      <c r="A12" s="16"/>
      <c r="B12" s="162" t="s">
        <v>257</v>
      </c>
      <c r="C12" s="221"/>
      <c r="D12" s="224">
        <f>+'2'!D12*Índice!M2</f>
        <v>1388297047.3613999</v>
      </c>
      <c r="E12" s="221">
        <f>+C12+D12</f>
        <v>1388297047.3613999</v>
      </c>
      <c r="F12" s="18"/>
      <c r="G12" s="16"/>
      <c r="H12" s="42"/>
      <c r="I12" s="16"/>
      <c r="J12" s="16"/>
      <c r="K12" s="16"/>
    </row>
    <row r="13" spans="1:13">
      <c r="A13" s="16"/>
      <c r="B13" s="76" t="s">
        <v>24</v>
      </c>
      <c r="C13" s="225"/>
      <c r="D13" s="226">
        <f>+'2'!D13*Índice!M2</f>
        <v>2242637224.6409998</v>
      </c>
      <c r="E13" s="227">
        <f>+C13+D13</f>
        <v>2242637224.6409998</v>
      </c>
      <c r="F13" s="18"/>
      <c r="G13" s="16"/>
      <c r="H13" s="42"/>
      <c r="I13" s="16"/>
      <c r="J13" s="16"/>
      <c r="K13" s="16"/>
    </row>
    <row r="14" spans="1:13" ht="45">
      <c r="A14" s="16"/>
      <c r="B14" s="161" t="s">
        <v>25</v>
      </c>
      <c r="C14" s="228">
        <f>+C7+C10-C11+C8</f>
        <v>175705495807.13895</v>
      </c>
      <c r="D14" s="229">
        <f>+D7+D8+D12+D13</f>
        <v>5671891206.4539957</v>
      </c>
      <c r="E14" s="219" t="str">
        <f>+"TOTAL ACTIVO NETO AL "&amp;UPPER(TEXT(Índice!O3,"DD \D\E MMMM \D\E AAAA"))</f>
        <v>TOTAL ACTIVO NETO AL 30 DE JUNIO DE 2021</v>
      </c>
      <c r="F14" s="18"/>
      <c r="G14" s="18"/>
      <c r="H14" s="18"/>
      <c r="I14" s="18"/>
      <c r="J14" s="18"/>
      <c r="K14" s="18"/>
    </row>
    <row r="15" spans="1:13">
      <c r="A15" s="16"/>
      <c r="B15" s="18"/>
      <c r="C15" s="17"/>
      <c r="D15" s="17"/>
      <c r="E15" s="286">
        <f>+C14+D14</f>
        <v>181377387013.59296</v>
      </c>
      <c r="F15" s="18"/>
      <c r="G15" s="18"/>
      <c r="H15" s="18"/>
      <c r="I15" s="18"/>
      <c r="J15" s="18"/>
      <c r="K15" s="18"/>
      <c r="M15" s="26"/>
    </row>
    <row r="16" spans="1:13" ht="15" customHeight="1">
      <c r="A16" s="43"/>
      <c r="B16" s="18"/>
      <c r="C16" s="18"/>
      <c r="D16" s="18"/>
      <c r="E16" s="18"/>
      <c r="F16" s="18"/>
      <c r="G16" s="18"/>
      <c r="H16" s="18"/>
      <c r="I16" s="18"/>
      <c r="J16" s="18"/>
      <c r="K16" s="18"/>
      <c r="M16" s="26"/>
    </row>
    <row r="17" spans="1:11">
      <c r="A17" s="16"/>
      <c r="B17" s="2" t="s">
        <v>273</v>
      </c>
      <c r="C17" s="18"/>
      <c r="D17" s="18"/>
      <c r="E17" s="18"/>
      <c r="F17" s="18"/>
      <c r="G17" s="18"/>
      <c r="H17" s="18"/>
      <c r="I17" s="18"/>
      <c r="J17" s="18"/>
      <c r="K17" s="18"/>
    </row>
    <row r="18" spans="1:11">
      <c r="A18" s="16"/>
      <c r="B18" s="20"/>
      <c r="C18" s="18"/>
      <c r="D18" s="18"/>
      <c r="E18" s="18"/>
      <c r="F18" s="18"/>
      <c r="G18" s="18"/>
      <c r="H18" s="18"/>
      <c r="I18" s="18"/>
      <c r="J18" s="18"/>
      <c r="K18" s="18"/>
    </row>
    <row r="19" spans="1:11">
      <c r="A19" s="16"/>
      <c r="B19" s="9"/>
      <c r="C19" s="18"/>
      <c r="D19" s="18"/>
      <c r="E19" s="18"/>
      <c r="F19" s="18"/>
      <c r="G19" s="18"/>
      <c r="H19" s="18"/>
      <c r="I19" s="18"/>
      <c r="J19" s="18"/>
      <c r="K19" s="18"/>
    </row>
    <row r="20" spans="1:11">
      <c r="A20" s="16"/>
      <c r="B20" s="18"/>
      <c r="C20" s="18"/>
      <c r="D20" s="18"/>
      <c r="E20" s="18"/>
      <c r="F20" s="18"/>
      <c r="G20" s="18"/>
      <c r="H20" s="18"/>
      <c r="I20" s="18"/>
      <c r="J20" s="18"/>
      <c r="K20" s="18"/>
    </row>
    <row r="21" spans="1:11">
      <c r="A21" s="16"/>
      <c r="B21" s="18"/>
      <c r="C21" s="18"/>
      <c r="D21" s="18"/>
      <c r="E21" s="18"/>
      <c r="F21" s="18"/>
      <c r="G21" s="18"/>
      <c r="H21" s="18"/>
      <c r="I21" s="18"/>
      <c r="J21" s="18"/>
      <c r="K21" s="18"/>
    </row>
    <row r="22" spans="1:11">
      <c r="A22" s="16"/>
      <c r="B22" s="18"/>
      <c r="C22" s="18"/>
      <c r="D22" s="18"/>
      <c r="E22" s="18"/>
      <c r="F22" s="18"/>
      <c r="G22" s="18"/>
      <c r="H22" s="18"/>
      <c r="I22" s="18"/>
      <c r="J22" s="18"/>
      <c r="K22" s="18"/>
    </row>
    <row r="23" spans="1:11">
      <c r="A23" s="44"/>
      <c r="B23" s="18"/>
      <c r="C23" s="18"/>
      <c r="D23" s="18"/>
      <c r="E23" s="18"/>
      <c r="F23" s="18"/>
      <c r="G23" s="18"/>
      <c r="H23" s="18"/>
      <c r="I23" s="18"/>
      <c r="J23" s="18"/>
      <c r="K23" s="18"/>
    </row>
    <row r="24" spans="1:11">
      <c r="A24" s="44"/>
      <c r="B24" s="18"/>
      <c r="C24" s="18"/>
      <c r="D24" s="18"/>
      <c r="E24" s="18"/>
      <c r="F24" s="18"/>
      <c r="G24" s="18"/>
      <c r="H24" s="18"/>
      <c r="I24" s="18"/>
      <c r="J24" s="18"/>
      <c r="K24" s="18"/>
    </row>
    <row r="26" spans="1:11">
      <c r="J26" s="26"/>
    </row>
    <row r="27" spans="1:11">
      <c r="G27" s="26"/>
    </row>
    <row r="28" spans="1:11">
      <c r="J28" s="26"/>
    </row>
    <row r="29" spans="1:11">
      <c r="J29" s="26"/>
    </row>
    <row r="30" spans="1:11">
      <c r="J30" s="26"/>
    </row>
    <row r="33" spans="2:8">
      <c r="B33" s="4"/>
      <c r="C33" s="5"/>
      <c r="D33" s="5"/>
      <c r="E33" s="368"/>
      <c r="F33" s="368"/>
      <c r="G33" s="368"/>
      <c r="H33" s="368"/>
    </row>
    <row r="34" spans="2:8">
      <c r="B34" s="4"/>
      <c r="C34" s="5"/>
      <c r="D34" s="5"/>
      <c r="E34" s="368"/>
      <c r="F34" s="368"/>
      <c r="G34" s="368"/>
      <c r="H34" s="368"/>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5"/>
  <sheetViews>
    <sheetView showGridLines="0" workbookViewId="0">
      <selection activeCell="B19" sqref="B19"/>
    </sheetView>
  </sheetViews>
  <sheetFormatPr baseColWidth="10" defaultColWidth="9.140625" defaultRowHeight="14.25"/>
  <cols>
    <col min="1" max="1" width="3.7109375" style="2" customWidth="1"/>
    <col min="2" max="2" width="70.85546875" style="2" customWidth="1"/>
    <col min="3" max="3" width="22.140625" style="2" bestFit="1" customWidth="1"/>
    <col min="4" max="4" width="1.28515625" style="2" customWidth="1"/>
    <col min="5" max="5" width="19" style="2" bestFit="1" customWidth="1"/>
    <col min="6" max="6" width="10.42578125" style="27" bestFit="1" customWidth="1"/>
    <col min="7" max="7" width="13.42578125" style="27" bestFit="1" customWidth="1"/>
    <col min="8" max="8" width="9.28515625" style="27" customWidth="1"/>
    <col min="9" max="9" width="13.28515625" style="27" bestFit="1" customWidth="1"/>
    <col min="10" max="10" width="13.85546875" style="27" bestFit="1" customWidth="1"/>
    <col min="11" max="11" width="15.85546875" style="27" bestFit="1" customWidth="1"/>
    <col min="12" max="16384" width="9.140625" style="27"/>
  </cols>
  <sheetData>
    <row r="1" spans="1:11" ht="15">
      <c r="B1" s="21"/>
      <c r="C1" s="21"/>
      <c r="E1" s="21"/>
      <c r="F1" s="21"/>
      <c r="G1" s="21"/>
      <c r="H1" s="23"/>
    </row>
    <row r="2" spans="1:11">
      <c r="B2" s="21"/>
      <c r="C2" s="1"/>
      <c r="E2" s="347"/>
      <c r="F2" s="347"/>
      <c r="G2" s="347"/>
      <c r="H2" s="347"/>
    </row>
    <row r="3" spans="1:11" ht="26.25">
      <c r="B3" s="372" t="s">
        <v>0</v>
      </c>
      <c r="C3" s="372"/>
      <c r="D3" s="372"/>
      <c r="E3" s="372"/>
      <c r="F3" s="1"/>
      <c r="G3" s="371"/>
      <c r="H3" s="371"/>
    </row>
    <row r="4" spans="1:11" ht="18">
      <c r="A4" s="27"/>
      <c r="B4" s="370" t="str">
        <f>+"ESTADO DE FLUJO DE CAJA AL "&amp;UPPER(TEXT(Índice!O3,"DD \D\E MMMM \D\E AAAA"))</f>
        <v>ESTADO DE FLUJO DE CAJA AL 30 DE JUNIO DE 2021</v>
      </c>
      <c r="C4" s="370"/>
      <c r="D4" s="370"/>
      <c r="E4" s="370"/>
      <c r="F4" s="127"/>
    </row>
    <row r="5" spans="1:11" ht="15">
      <c r="A5" s="5"/>
      <c r="B5" s="84"/>
      <c r="C5" s="348">
        <f>+Índice!P3</f>
        <v>2021</v>
      </c>
      <c r="D5" s="55"/>
      <c r="E5" s="358">
        <f>+Índice!P2</f>
        <v>2020</v>
      </c>
      <c r="G5" s="38"/>
      <c r="H5" s="38"/>
      <c r="I5" s="38"/>
      <c r="J5" s="230"/>
    </row>
    <row r="6" spans="1:11" s="45" customFormat="1" ht="15">
      <c r="A6" s="2"/>
      <c r="B6" s="64"/>
      <c r="C6" s="349"/>
      <c r="D6" s="86"/>
      <c r="E6" s="359"/>
      <c r="G6" s="46"/>
      <c r="H6" s="46"/>
      <c r="I6" s="11"/>
      <c r="J6" s="11"/>
    </row>
    <row r="7" spans="1:11" s="45" customFormat="1" ht="15">
      <c r="A7" s="2"/>
      <c r="B7" s="56"/>
      <c r="C7" s="3" t="s">
        <v>1</v>
      </c>
      <c r="D7" s="59"/>
      <c r="E7" s="124" t="s">
        <v>1</v>
      </c>
      <c r="G7" s="46"/>
      <c r="H7" s="46"/>
      <c r="I7" s="46"/>
    </row>
    <row r="8" spans="1:11" s="45" customFormat="1" ht="15">
      <c r="A8" s="2"/>
      <c r="B8" s="56"/>
      <c r="C8" s="60"/>
      <c r="D8" s="60"/>
      <c r="E8" s="125"/>
      <c r="G8" s="46"/>
      <c r="H8" s="46"/>
      <c r="I8" s="46"/>
      <c r="K8" s="231"/>
    </row>
    <row r="9" spans="1:11" s="45" customFormat="1" ht="15">
      <c r="A9" s="2"/>
      <c r="B9" s="61" t="s">
        <v>2</v>
      </c>
      <c r="C9" s="236">
        <f>+'1'!C9*Índice!M2</f>
        <v>486585061.57146502</v>
      </c>
      <c r="D9" s="237"/>
      <c r="E9" s="238">
        <v>872773845</v>
      </c>
      <c r="F9" s="165"/>
      <c r="G9" s="46"/>
      <c r="H9" s="46"/>
      <c r="I9" s="46"/>
    </row>
    <row r="10" spans="1:11" s="45" customFormat="1" ht="15">
      <c r="A10" s="2"/>
      <c r="B10" s="68" t="s">
        <v>3</v>
      </c>
      <c r="C10" s="237"/>
      <c r="D10" s="237"/>
      <c r="E10" s="239"/>
      <c r="G10" s="46"/>
      <c r="H10" s="46"/>
      <c r="I10" s="46"/>
    </row>
    <row r="11" spans="1:11" s="45" customFormat="1" ht="15">
      <c r="A11" s="5"/>
      <c r="B11" s="61" t="s">
        <v>4</v>
      </c>
      <c r="C11" s="240"/>
      <c r="D11" s="240"/>
      <c r="E11" s="241"/>
      <c r="G11" s="46"/>
      <c r="H11" s="46"/>
      <c r="I11" s="46"/>
    </row>
    <row r="12" spans="1:11" s="45" customFormat="1" ht="15">
      <c r="A12" s="5"/>
      <c r="B12" s="61" t="s">
        <v>5</v>
      </c>
      <c r="C12" s="240"/>
      <c r="D12" s="240"/>
      <c r="E12" s="241"/>
      <c r="G12" s="46"/>
      <c r="H12" s="46"/>
      <c r="I12" s="47"/>
    </row>
    <row r="13" spans="1:11" s="45" customFormat="1" ht="15">
      <c r="A13" s="2"/>
      <c r="B13" s="56" t="s">
        <v>6</v>
      </c>
      <c r="C13" s="240">
        <f>+'1'!C13*Índice!M2</f>
        <v>-131002557339.19339</v>
      </c>
      <c r="D13" s="240"/>
      <c r="E13" s="241">
        <v>-18026569712.288128</v>
      </c>
      <c r="G13" s="46"/>
      <c r="H13" s="46"/>
      <c r="I13" s="7"/>
    </row>
    <row r="14" spans="1:11" s="45" customFormat="1">
      <c r="A14" s="2"/>
      <c r="B14" s="56" t="s">
        <v>7</v>
      </c>
      <c r="C14" s="240">
        <v>0</v>
      </c>
      <c r="D14" s="240"/>
      <c r="E14" s="241">
        <v>0</v>
      </c>
      <c r="G14" s="46"/>
      <c r="H14" s="46"/>
      <c r="I14" s="46"/>
    </row>
    <row r="15" spans="1:11" s="45" customFormat="1">
      <c r="A15" s="2"/>
      <c r="B15" s="56" t="s">
        <v>8</v>
      </c>
      <c r="C15" s="240">
        <v>0</v>
      </c>
      <c r="D15" s="240"/>
      <c r="E15" s="241">
        <v>0</v>
      </c>
      <c r="G15" s="46"/>
      <c r="H15" s="46"/>
      <c r="I15" s="46"/>
    </row>
    <row r="16" spans="1:11" s="45" customFormat="1" ht="15">
      <c r="A16" s="2"/>
      <c r="B16" s="56" t="s">
        <v>9</v>
      </c>
      <c r="C16" s="240">
        <f>+'1'!C16*Índice!M2</f>
        <v>172818323.13624623</v>
      </c>
      <c r="D16" s="240"/>
      <c r="E16" s="241">
        <v>27004956.06018021</v>
      </c>
      <c r="G16" s="11"/>
      <c r="H16" s="46"/>
      <c r="I16" s="46"/>
    </row>
    <row r="17" spans="1:10" s="45" customFormat="1" ht="15">
      <c r="A17" s="2"/>
      <c r="B17" s="61" t="s">
        <v>10</v>
      </c>
      <c r="C17" s="242">
        <f>+C13+C14+C15+C16</f>
        <v>-130829739016.05714</v>
      </c>
      <c r="D17" s="237"/>
      <c r="E17" s="243">
        <f>+E13+E14+E15+E16</f>
        <v>-17999564756.227947</v>
      </c>
      <c r="G17" s="46"/>
      <c r="H17" s="46"/>
      <c r="I17" s="46"/>
    </row>
    <row r="18" spans="1:10" s="45" customFormat="1">
      <c r="A18" s="2"/>
      <c r="B18" s="56"/>
      <c r="C18" s="240"/>
      <c r="D18" s="240"/>
      <c r="E18" s="241"/>
      <c r="G18" s="46"/>
      <c r="H18" s="46"/>
      <c r="I18" s="46"/>
    </row>
    <row r="19" spans="1:10" s="45" customFormat="1">
      <c r="A19" s="2"/>
      <c r="B19" s="68" t="s">
        <v>11</v>
      </c>
      <c r="C19" s="240"/>
      <c r="D19" s="240"/>
      <c r="E19" s="241"/>
      <c r="G19" s="46"/>
      <c r="H19" s="46"/>
      <c r="I19" s="46"/>
    </row>
    <row r="20" spans="1:10" s="45" customFormat="1" ht="15">
      <c r="A20" s="5"/>
      <c r="B20" s="61" t="s">
        <v>12</v>
      </c>
      <c r="C20" s="240"/>
      <c r="D20" s="240"/>
      <c r="E20" s="241"/>
      <c r="G20" s="46"/>
      <c r="H20" s="46"/>
      <c r="I20" s="46"/>
    </row>
    <row r="21" spans="1:10" s="45" customFormat="1" ht="15">
      <c r="A21" s="5"/>
      <c r="B21" s="56" t="s">
        <v>13</v>
      </c>
      <c r="C21" s="240">
        <f>+'1'!C21*Índice!M2</f>
        <v>145924348098.8678</v>
      </c>
      <c r="D21" s="240"/>
      <c r="E21" s="241">
        <v>1212014106.1991</v>
      </c>
      <c r="G21" s="46"/>
      <c r="H21" s="46"/>
      <c r="I21" s="46"/>
    </row>
    <row r="22" spans="1:10" s="45" customFormat="1">
      <c r="A22" s="2"/>
      <c r="B22" s="56" t="s">
        <v>14</v>
      </c>
      <c r="C22" s="244">
        <v>0</v>
      </c>
      <c r="D22" s="240"/>
      <c r="E22" s="245">
        <v>16321737825.439501</v>
      </c>
    </row>
    <row r="23" spans="1:10" s="45" customFormat="1">
      <c r="A23" s="2"/>
      <c r="B23" s="56" t="s">
        <v>15</v>
      </c>
      <c r="C23" s="240">
        <f>+C21+C22</f>
        <v>145924348098.8678</v>
      </c>
      <c r="D23" s="240"/>
      <c r="E23" s="241">
        <f>+E21+E22</f>
        <v>17533751931.638599</v>
      </c>
    </row>
    <row r="24" spans="1:10" s="45" customFormat="1" ht="15.75" thickBot="1">
      <c r="A24" s="5"/>
      <c r="B24" s="61" t="s">
        <v>16</v>
      </c>
      <c r="C24" s="246">
        <f>+C17+C23+C9</f>
        <v>15581194144.382118</v>
      </c>
      <c r="D24" s="237"/>
      <c r="E24" s="247">
        <v>490906822.62994593</v>
      </c>
      <c r="I24" s="46"/>
      <c r="J24" s="46"/>
    </row>
    <row r="25" spans="1:10" s="45" customFormat="1" ht="15" thickTop="1">
      <c r="A25" s="2"/>
      <c r="B25" s="64"/>
      <c r="C25" s="66"/>
      <c r="D25" s="66"/>
      <c r="E25" s="126"/>
      <c r="I25" s="46"/>
    </row>
    <row r="26" spans="1:10" s="45" customFormat="1">
      <c r="A26" s="2"/>
      <c r="B26" s="2"/>
      <c r="C26" s="6"/>
      <c r="D26" s="6"/>
      <c r="E26" s="6"/>
    </row>
    <row r="27" spans="1:10">
      <c r="B27" s="2" t="s">
        <v>273</v>
      </c>
      <c r="C27" s="48"/>
      <c r="D27" s="48"/>
      <c r="E27" s="48"/>
    </row>
    <row r="28" spans="1:10" ht="15">
      <c r="B28" s="20"/>
      <c r="C28" s="38"/>
      <c r="D28" s="38"/>
      <c r="E28" s="38"/>
      <c r="F28" s="38"/>
      <c r="G28" s="38"/>
      <c r="H28" s="38"/>
      <c r="I28" s="38"/>
    </row>
    <row r="29" spans="1:10">
      <c r="B29" s="9"/>
      <c r="C29" s="48"/>
      <c r="D29" s="48"/>
      <c r="E29" s="48"/>
    </row>
    <row r="30" spans="1:10" ht="15">
      <c r="B30" s="20"/>
      <c r="C30" s="48"/>
      <c r="D30" s="48"/>
      <c r="E30" s="48"/>
    </row>
    <row r="31" spans="1:10">
      <c r="C31" s="48"/>
      <c r="D31" s="48"/>
      <c r="E31" s="48"/>
    </row>
    <row r="32" spans="1:10" ht="15">
      <c r="B32" s="4"/>
      <c r="C32" s="5"/>
      <c r="D32" s="5"/>
      <c r="E32" s="5"/>
      <c r="F32" s="5"/>
      <c r="G32" s="5"/>
    </row>
    <row r="33" spans="2:7" ht="15">
      <c r="B33" s="4"/>
      <c r="C33" s="5"/>
      <c r="D33" s="5"/>
      <c r="E33" s="5"/>
      <c r="F33" s="5"/>
      <c r="G33" s="5"/>
    </row>
    <row r="34" spans="2:7">
      <c r="C34" s="48"/>
      <c r="D34" s="48"/>
      <c r="E34" s="48"/>
    </row>
    <row r="35" spans="2:7">
      <c r="C35" s="48"/>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9r/DYJgS4rG2Lw1gv5KjHQWg6h6j6OZYAtgkMFko2Zw=</DigestValue>
    </Reference>
    <Reference Type="http://www.w3.org/2000/09/xmldsig#Object" URI="#idOfficeObject">
      <DigestMethod Algorithm="http://www.w3.org/2001/04/xmlenc#sha256"/>
      <DigestValue>nI2O4EhxT7EJYP28/KjbikjHdjl2d1oq+6h95PppnvY=</DigestValue>
    </Reference>
    <Reference Type="http://uri.etsi.org/01903#SignedProperties" URI="#idSignedProperties">
      <Transforms>
        <Transform Algorithm="http://www.w3.org/TR/2001/REC-xml-c14n-20010315"/>
      </Transforms>
      <DigestMethod Algorithm="http://www.w3.org/2001/04/xmlenc#sha256"/>
      <DigestValue>InFF2IGMhqxl+JtSE98UpeHtonbzQXvFW59GhFFek50=</DigestValue>
    </Reference>
    <Reference Type="http://www.w3.org/2000/09/xmldsig#Object" URI="#idValidSigLnImg">
      <DigestMethod Algorithm="http://www.w3.org/2001/04/xmlenc#sha256"/>
      <DigestValue>wo67x6LIsYXFhBWuX0vwmhWQVaY60dpdlVwRhGPOvO8=</DigestValue>
    </Reference>
    <Reference Type="http://www.w3.org/2000/09/xmldsig#Object" URI="#idInvalidSigLnImg">
      <DigestMethod Algorithm="http://www.w3.org/2001/04/xmlenc#sha256"/>
      <DigestValue>HGiYc+yOBoyIRyzDcd47l+Sk2V8jBIyCqvt/BcS2lzs=</DigestValue>
    </Reference>
  </SignedInfo>
  <SignatureValue>ZC9YXlJE55HqkKmdy5GGNkidSciZTS2b64sq8Tfveknoo2q34z8T3+L2JSxExGMYBCnoO29vixPB
gW8TIR9spQsrHsbrWnjQ3dmSOA1fnem7ZJ2tKdr6tHYyFV0hF5qCDG8MIPWs3za6GJ1kKX7REOX6
X7sblOHuRAa0Mx+fDEB6DDWoCPqeYnqRQf89Rh6j/3d3Nlz3N9td+wKD89JuNpZwVCEnF24aNZ2A
gV4g8tyYbXwjlHmF6pZOoVCj2CXjeuCe7bB2ytcGyXN6e5rukAvRs0yQBb1ZoOxAi7/stO9Kq+qV
h3MdctjUsUqSmY41rJ++WgRb8oWe389TGcTRBw==</SignatureValue>
  <KeyInfo>
    <X509Data>
      <X509Certificate>MIIIATCCBemgAwIBAgIIZE5R1+m/fe4wDQYJKoZIhvcNAQELBQAwWzEXMBUGA1UEBRMOUlVDIDgwMDUwMTcyLTExGjAYBgNVBAMTEUNBLURPQ1VNRU5UQSBTLkEuMRcwFQYDVQQKEw5ET0NVTUVOVEEgUy5BLjELMAkGA1UEBhMCUFkwHhcNMTkxMDMxMTMxMzIyWhcNMjExMDMwMTMyMzIyWjCBpDELMAkGA1UEBhMCUFkxFjAUBgNVBAQMDUdBUkNJQSBBR1VJQVIxETAPBgNVBAUTCENJMzI4MjY0MRcwFQYDVQQqDA5NQVJJQSBBR1VTVElOQTEXMBUGA1UECgwOUEVSU09OQSBGSVNJQ0ExETAPBgNVBAsMCEZJUk1BIEYyMSUwIwYDVQQDDBxNQVJJQSBBR1VTVElOQSBHQVJDSUEgQUdVSUFSMIIBIjANBgkqhkiG9w0BAQEFAAOCAQ8AMIIBCgKCAQEA3yFcP4DGxGW6FrkRPgnKrC8kZ+XcjSM+o/gHVxwZAOfrNYeih+RSYMqWX/yIaKu+PMnHIXiso1AIpa3L7VSSkgNbWrXUUPYxTCbF7mouW2gc58uKCioUQ/ftKMiAZs/QELW2I37Lr0CTfQUDW58SsWDkKAH5pUk4v6Tel1w9zELkUrWItmr+N9qtrWEuv0v2NmyBAXH7Bxh0HedqnE6tSx2IIGGJjFQAoNcZDd5kxNF1Fgtrnm5oSlsT8048lk70++GcAycXYucsyhqFherjzOtzfpKmuFxDMyD6CO5sKLf7UX7dqneIMfA0pfBGnPYSVpjsIaTBqu17OxD+SwXg4QIDAQABo4IDfTCCA3kwDAYDVR0TAQH/BAIwADAOBgNVHQ8BAf8EBAMCBeAwKgYDVR0lAQH/BCAwHgYIKwYBBQUHAwEGCCsGAQUFBwMCBggrBgEFBQcDBDAdBgNVHQ4EFgQUP1NafFbU+rNar2mnBKrRzBuuBf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gYDVR0RBBswGYEXbWdhcmNpYWFndWlhckBn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GzaO89CSrHL9y/pzzgk4rNf+zqxpOtJk0LesLlRg0wIUTLZYbYbpsZTAcDuwVdme/vLIiu1MuzdeogA6fGKbxwIUMmXUMLPyU/LRH/2ZnWR9aOwnasG4UxbNsN8fgL8HsPrvWhykKSLhUV9VtUl9qZ46SrTXdPd/0wzGrO/Fbs8YFEYBopYgxjYzt2AIIzl809AnI+Azv7Y8kqsJDPp2VXdc5ZM+IJJigpMSYtMloug2bhL0xXvuobEAmymb7B/sDImEFv97/JKC6w5iXUwaVDEqvaGzDQnQRg6JMMLmtMPdFfgkIvfCAahCt+4oJCBO/++AhZMlSkW8BTFrrtRGfDgned4Byx90Z3+bsEVsNO9XlPkcuZCwojSb67PFwkkvdWv469sN+QEwIe18Bs5doDkDIPyH2hFcQElUqZngxANug0ssw4z8hS0G4X/7GYimGxW27wZKuoxvQ9ejjeKFqjLMECn3FW4AUnnwiop4xsZxGPu6FF2v8C4PKnf9ApB+/5orcUf3vDrfTCL3Y3+ZRRR7Gu3kmSW7G8XP3yCaFSvpIM1nKUiCTc9kH7hmRC6GV0MKzNL350Bs/NaIq5NVhq1/cjHPM37/Aa2lLiL2brHJmcKDgmy23qN0lbQX+dQrNYL+jVJeWx51esukMU6Gr8do2ik1eaYHTUKqyDBhoI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rnwP0mDaoyByacXVmlOJT9Eku9BT9wFcLxFhIdU4diA=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oJ4IOXB0SKPHPPx0ofmWzmW7cHdvIK4uRbia/OFG5j8=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64ggFKkVuScMpHV+TISTbDPxyx4shhabdVlNhFsHwTs=</DigestValue>
      </Reference>
      <Reference URI="/xl/media/image3.emf?ContentType=image/x-emf">
        <DigestMethod Algorithm="http://www.w3.org/2001/04/xmlenc#sha256"/>
        <DigestValue>ZJijtvATBCt7Zab/pWWoA7SAoA5DxvLAJWSvkNGYjBc=</DigestValue>
      </Reference>
      <Reference URI="/xl/media/image4.emf?ContentType=image/x-emf">
        <DigestMethod Algorithm="http://www.w3.org/2001/04/xmlenc#sha256"/>
        <DigestValue>E+eer01Qjx6apsGLZiO/U1AxmPjdBq108ONvVGWuL6U=</DigestValue>
      </Reference>
      <Reference URI="/xl/media/image5.emf?ContentType=image/x-emf">
        <DigestMethod Algorithm="http://www.w3.org/2001/04/xmlenc#sha256"/>
        <DigestValue>W7N8FZFXbCjjBTWspEg9LYBsg+PV2/QRGs3/k5zliuU=</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v7gvb8m4QjGJ7Gzqnq/8ARN1iExZw05VapwAULzd2nI=</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printerSettings/printerSettings8.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vf2Lvgn4XZswdAlilCjBjXwRyuW7itFBoiq4GosjQPE=</DigestValue>
      </Reference>
      <Reference URI="/xl/styles.xml?ContentType=application/vnd.openxmlformats-officedocument.spreadsheetml.styles+xml">
        <DigestMethod Algorithm="http://www.w3.org/2001/04/xmlenc#sha256"/>
        <DigestValue>yYw7YXYRO2f96G648RvaKx6dvs+gW3Q17/q9kqPa1j8=</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/n2XUQmZcyraEag+NNiJBoF5cmpJu5VIXEHkZayk63A=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aMVW6KSBt2qQssgbRuqe3MRlpjaCbW6q2HmfdTVXKT4=</DigestValue>
      </Reference>
      <Reference URI="/xl/worksheets/sheet10.xml?ContentType=application/vnd.openxmlformats-officedocument.spreadsheetml.worksheet+xml">
        <DigestMethod Algorithm="http://www.w3.org/2001/04/xmlenc#sha256"/>
        <DigestValue>xeXzCD1ukKjrkRuP9bU+j5fkZcOMia/wo/qmDVBDECM=</DigestValue>
      </Reference>
      <Reference URI="/xl/worksheets/sheet11.xml?ContentType=application/vnd.openxmlformats-officedocument.spreadsheetml.worksheet+xml">
        <DigestMethod Algorithm="http://www.w3.org/2001/04/xmlenc#sha256"/>
        <DigestValue>zqL+pz+MQV82bbh4h5liq7Broh/yMiY7SqeAiW06Vy0=</DigestValue>
      </Reference>
      <Reference URI="/xl/worksheets/sheet12.xml?ContentType=application/vnd.openxmlformats-officedocument.spreadsheetml.worksheet+xml">
        <DigestMethod Algorithm="http://www.w3.org/2001/04/xmlenc#sha256"/>
        <DigestValue>iu1GNJrkU7y9t/iohRsXXroRCJ2rRX6SyGf3oleo9ys=</DigestValue>
      </Reference>
      <Reference URI="/xl/worksheets/sheet2.xml?ContentType=application/vnd.openxmlformats-officedocument.spreadsheetml.worksheet+xml">
        <DigestMethod Algorithm="http://www.w3.org/2001/04/xmlenc#sha256"/>
        <DigestValue>ksftMjaHOpx/alzagsCU3zMa1GOdFDt1Q77fIvTUzd8=</DigestValue>
      </Reference>
      <Reference URI="/xl/worksheets/sheet3.xml?ContentType=application/vnd.openxmlformats-officedocument.spreadsheetml.worksheet+xml">
        <DigestMethod Algorithm="http://www.w3.org/2001/04/xmlenc#sha256"/>
        <DigestValue>NzgVeXliH4OvNQ6a1OH5jOsszakE++rpND3INAkpLt0=</DigestValue>
      </Reference>
      <Reference URI="/xl/worksheets/sheet4.xml?ContentType=application/vnd.openxmlformats-officedocument.spreadsheetml.worksheet+xml">
        <DigestMethod Algorithm="http://www.w3.org/2001/04/xmlenc#sha256"/>
        <DigestValue>dZGC+tJxeFG3xLtVrmwz9F2v6cneLErflp1oeg+fT1Q=</DigestValue>
      </Reference>
      <Reference URI="/xl/worksheets/sheet5.xml?ContentType=application/vnd.openxmlformats-officedocument.spreadsheetml.worksheet+xml">
        <DigestMethod Algorithm="http://www.w3.org/2001/04/xmlenc#sha256"/>
        <DigestValue>oIwebyDskTdurDDHXjK96mh/zQqcEicSW3VNxICY7ZM=</DigestValue>
      </Reference>
      <Reference URI="/xl/worksheets/sheet6.xml?ContentType=application/vnd.openxmlformats-officedocument.spreadsheetml.worksheet+xml">
        <DigestMethod Algorithm="http://www.w3.org/2001/04/xmlenc#sha256"/>
        <DigestValue>gtswCIZ9zrVOHPKqroamT6n8pUlLil8RTce2yNiwAcU=</DigestValue>
      </Reference>
      <Reference URI="/xl/worksheets/sheet7.xml?ContentType=application/vnd.openxmlformats-officedocument.spreadsheetml.worksheet+xml">
        <DigestMethod Algorithm="http://www.w3.org/2001/04/xmlenc#sha256"/>
        <DigestValue>XRbbn7/1jkxZfPn0qmjR4Cppw6/SWlyLo345hhDQu0E=</DigestValue>
      </Reference>
      <Reference URI="/xl/worksheets/sheet8.xml?ContentType=application/vnd.openxmlformats-officedocument.spreadsheetml.worksheet+xml">
        <DigestMethod Algorithm="http://www.w3.org/2001/04/xmlenc#sha256"/>
        <DigestValue>5788kkp/twdzDYbge/OF9PptV5OlDGWAyM4Tt7zBYpA=</DigestValue>
      </Reference>
      <Reference URI="/xl/worksheets/sheet9.xml?ContentType=application/vnd.openxmlformats-officedocument.spreadsheetml.worksheet+xml">
        <DigestMethod Algorithm="http://www.w3.org/2001/04/xmlenc#sha256"/>
        <DigestValue>CSXMNL8TwrTA8sQcFn819mF0I943eelg3D1sTm9vO2Q=</DigestValue>
      </Reference>
    </Manifest>
    <SignatureProperties>
      <SignatureProperty Id="idSignatureTime" Target="#idPackageSignature">
        <mdssi:SignatureTime xmlns:mdssi="http://schemas.openxmlformats.org/package/2006/digital-signature">
          <mdssi:Format>YYYY-MM-DDThh:mm:ssTZD</mdssi:Format>
          <mdssi:Value>2021-07-27T18:08:35Z</mdssi:Value>
        </mdssi:SignatureTime>
      </SignatureProperty>
    </SignatureProperties>
  </Object>
  <Object Id="idOfficeObject">
    <SignatureProperties>
      <SignatureProperty Id="idOfficeV1Details" Target="#idPackageSignature">
        <SignatureInfoV1 xmlns="http://schemas.microsoft.com/office/2006/digsig">
          <SetupID>{22EC4124-784E-4059-8541-CE7286715F76}</SetupID>
          <SignatureText>Agustina Garcia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2021-07-27T18:08:35Z</xd:SigningTime>
          <xd:SigningCertificate>
            <xd:Cert>
              <xd:CertDigest>
                <DigestMethod Algorithm="http://www.w3.org/2001/04/xmlenc#sha256"/>
                <DigestValue>uVpYsuncVOylbupU1+KsRwJ5mDvOqzR31XBDb+d7pzs=</DigestValue>
              </xd:CertDigest>
              <xd:IssuerSerial>
                <X509IssuerName>C=PY, O=DOCUMENTA S.A., CN=CA-DOCUMENTA S.A., SERIALNUMBER=RUC 80050172-1</X509IssuerName>
                <X509SerialNumber>7227804439757684206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8AgAACBFTUYAAAEA8BsAAKo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eAv+EDohfRYwAAAAC2zLVivM+vA7bMtWICAAAAyM+vA+6Em2LUofUDAQAAACCR9WKYDEMX+eA0PoBxNRcFhZti1KH1YoBxNRfUofViteI0PkAfRw4IC0MXNNCvA9jf1FQAAAAANM+vAynxj3aEza8DAAAAAAAAj3YCAAAA9f///wAAAAAAAAAAAAAAAJABAAAAAAABAAAAAHMAZQBnAG8AZQAgAHUAaQCnrINy6M2vA61/MXYAAGh33M2vAwAAAADkza8DAAAAABqjSGMAAGh3AAAAABMAFACiF9FjIF5od/zNrwNk9Vp3AAAAAPA3Rw7gxGl3ZHYACAAAAAAlAAAADAAAAAEAAAAYAAAADAAAAAAAAAASAAAADAAAAAEAAAAeAAAAGAAAAL0AAAAEAAAA9wAAABEAAAAlAAAADAAAAAEAAABUAAAAiAAAAL4AAAAEAAAA9QAAABAAAAABAAAAVVWPQYX2jkG+AAAABAAAAAoAAABMAAAAAAAAAAAAAAAAAAAA//////////9gAAAAMgA3AC8AMAA3AC8AMgAwADIAMQAGAAAABgAAAAQAAAAGAAAABgAAAAQAAAAGAAAABgAAAAYAAAAGAAAASwAAAEAAAAAwAAAABQAAACAAAAABAAAAAQAAABAAAAAAAAAAAAAAAAgBAACAAAAAAAAAAAAAAAAIAQAAgAAAAFIAAABwAQAAAgAAABAAAAAHAAAAAAAAAAAAAAC8AgAAAAAAAAECAiJTAHkAcwB0AGUAbQAAAAAAAAAAAAAAAAAAAAAAAAAAAAAAAAAAAAAAAAAAAAAAAAAAAAAAAAAAAAAAAAAAAAAAAAAAAJxhyXcgAAAAqPjhAwAAAACAv+EDgL/hA3gX0WMAAAAAGqNIYwkAAAAAAAAAAAAAAAAAAAAAAAAAMMDhAwAAAAAAAAAAAAAAAAAAAAAAAAAAAAAAAAAAAAAAAAAAAAAAAAAAAAAAAAAAAAAAAAAAAAAAAAAAAAAAAH4RzHcAAIJykEKuA+jRxXeAv+EDGqNIYwAAAAD40sV3//8AAAAAAADb08V329PFd8BCrgPEQq4DeBfRYwAAAAAAAAAAAAAAAAcAAAAAAAAAUYowdgkAAAAHAAAA+EKuA/hCrgMAAgAA/P///wEAAAAAAAAAAAAAAAAAAADwN0c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DDvKPdgAAAAAAAAAAlREKk/ie9WIgQa4D6ECuAx243WMAAOEDAAAAACAAAADY81EXyN04G/xArgMJaZpiIAAAAAEAAAAPAAAAdEWuA1xhlmKU75piRWo1Pvie9WLY81EXAAAAAJRT1VQQQq4D6EKuAynxj3Y4Qa4DBAAAAAAAj3awRa4D4P///wAAAAAAAAAAAAAAAJABAAAAAAABAAAAAGEAcgBpAGEAbAAAAAAAAAAAAAAAAAAAAAAAAAAAAAAAAAAAAFGKMHYAAAAABgAAAJxCrgOcQq4DAAIAAPz///8BAAAAAAAAAAAAAAAAAAAAAAAAAAAAAADwN0c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XAAAARwAAACkAAAAzAAAAbwAAABUAAAAhAPAAAAAAAAAAAAAAAIA/AAAAAAAAAAAAAIA/AAAAAAAAAAAAAAAAAAAAAAAAAAAAAAAAAAAAAAAAAAAlAAAADAAAAAAAAIAoAAAADAAAAAQAAABSAAAAcAEAAAQAAADw////AAAAAAAAAAAAAAAAkAEAAAAAAAEAAAAAcwBlAGcAbwBlACAAdQBpAAAAAAAAAAAAAAAAAAAAAAAAAAAAAAAAAAAAAAAAAAAAAAAAAAAAAAAAAAAAAAAAAAAArgMO8o92AAAAAAAAAACLFQpsAAAAAAECAiJTAHkAcwB0AGUAbQAAAAAAAAAAAAAAAAAAAAAAAAAAAFlHxegAAAAA9ECuA1p5SmEBAAAArEGuAyANAIQAAAAAxX+4TQBBrgOvSk5jTFLVVCgXdA7AQq4DKfGPdhBBrgMFAAAAAACPdsxCrgPw////AAAAAAAAAAAAAAAAkAEAAAAAAAEAAAAAcwBlAGcAbwBlACAAdQBpAAAAAAAAAAAAAAAAAAAAAAAAAAAAUYowdgAAAAAJAAAAdEKuA3RCrgMAAgAA/P///wEAAAAAAAAAAAAAAAAAAAAAAAAAAAAAAPA3Rw5kdgAIAAAAACUAAAAMAAAABAAAABgAAAAMAAAAAAAAABIAAAAMAAAAAQAAAB4AAAAYAAAAKQAAADMAAACYAAAASAAAACUAAAAMAAAABAAAAFQAAACoAAAAKgAAADMAAACWAAAARwAAAAEAAABVVY9BhfaOQSoAAAAzAAAADwAAAEwAAAAAAAAAAAAAAAAAAAD//////////2wAAABBAGcAdQBzAHQAaQBuAGEAIABHAGEAcgBjAGkAYQAAAAoAAAAJAAAACQAAAAcAAAAFAAAABAAAAAkAAAAIAAAABAAAAAsAAAAIAAAABgAAAAcAAAAEAAAACAAAAEsAAABAAAAAMAAAAAUAAAAgAAAAAQAAAAEAAAAQAAAAAAAAAAAAAAAIAQAAgAAAAAAAAAAAAAAACAEAAIAAAAAlAAAADAAAAAIAAAAnAAAAGAAAAAUAAAAAAAAA////AAAAAAAlAAAADAAAAAUAAABMAAAAZAAAAAAAAABQAAAABwEAAHwAAAAAAAAAUAAAAAgBAAAtAAAAIQDwAAAAAAAAAAAAAACAPwAAAAAAAAAAAACAPwAAAAAAAAAAAAAAAAAAAAAAAAAAAAAAAAAAAAAAAAAAJQAAAAwAAAAAAACAKAAAAAwAAAAFAAAAJwAAABgAAAAFAAAAAAAAAP///wAAAAAAJQAAAAwAAAAFAAAATAAAAGQAAAAJAAAAUAAAAP4AAABcAAAACQAAAFAAAAD2AAAADQAAACEA8AAAAAAAAAAAAAAAgD8AAAAAAAAAAAAAgD8AAAAAAAAAAAAAAAAAAAAAAAAAAAAAAAAAAAAAAAAAACUAAAAMAAAAAAAAgCgAAAAMAAAABQAAACUAAAAMAAAAAQAAABgAAAAMAAAAAAAAABIAAAAMAAAAAQAAAB4AAAAYAAAACQAAAFAAAAD/AAAAXQAAACUAAAAMAAAAAQAAAFQAAAD0AAAACgAAAFAAAACfAAAAXAAAAAEAAABVVY9BhfaOQQoAAABQAAAAHAAAAEwAAAAAAAAAAAAAAAAAAAD//////////4QAAABNAGEAcgBpAGEAIABBAGcAdQBzAHQAaQBuAGEAIABHAGEAcgBjAGkAYQAgAEEAZwB1AGkAYQByAAoAAAAGAAAABAAAAAMAAAAGAAAAAwAAAAcAAAAHAAAABwAAAAUAAAAEAAAAAwAAAAcAAAAGAAAAAwAAAAgAAAAGAAAABAAAAAUAAAADAAAABgAAAAMAAAAHAAAABwAAAAcAAAADAAAABgAAAAQAAABLAAAAQAAAADAAAAAFAAAAIAAAAAEAAAABAAAAEAAAAAAAAAAAAAAACAEAAIAAAAAAAAAAAAAAAAgBAACAAAAAJQAAAAwAAAACAAAAJwAAABgAAAAFAAAAAAAAAP///wAAAAAAJQAAAAwAAAAFAAAATAAAAGQAAAAJAAAAYAAAAP4AAABsAAAACQAAAGAAAAD2AAAADQAAACEA8AAAAAAAAAAAAAAAgD8AAAAAAAAAAAAAgD8AAAAAAAAAAAAAAAAAAAAAAAAAAAAAAAAAAAAAAAAAACUAAAAMAAAAAAAAgCgAAAAMAAAABQAAACUAAAAMAAAAAQAAABgAAAAMAAAAAAAAABIAAAAMAAAAAQAAAB4AAAAYAAAACQAAAGAAAAD/AAAAbQAAACUAAAAMAAAAAQAAAFQAAAB8AAAACgAAAGAAAAA6AAAAbAAAAAEAAABVVY9BhfaOQQoAAABgAAAACAAAAEwAAAAAAAAAAAAAAAAAAAD//////////1wAAABDAG8AbgB0AGEAZABvAHIABwAAAAcAAAAHAAAABAAAAAYAAAAHAAAABwAAAAQAAABLAAAAQAAAADAAAAAFAAAAIAAAAAEAAAABAAAAEAAAAAAAAAAAAAAACAEAAIAAAAAAAAAAAAAAAAgBAACAAAAAJQAAAAwAAAACAAAAJwAAABgAAAAFAAAAAAAAAP///wAAAAAAJQAAAAwAAAAFAAAATAAAAGQAAAAJAAAAcAAAAP4AAAB8AAAACQAAAHAAAAD2AAAADQAAACEA8AAAAAAAAAAAAAAAgD8AAAAAAAAAAAAAgD8AAAAAAAAAAAAAAAAAAAAAAAAAAAAAAAAAAAAAAAAAACUAAAAMAAAAAAAAgCgAAAAMAAAABQAAACUAAAAMAAAAAQAAABgAAAAMAAAAAAAAABIAAAAMAAAAAQAAABYAAAAMAAAAAAAAAFQAAABEAQAACgAAAHAAAAD9AAAAfAAAAAEAAABVVY9BhfaOQQoAAABwAAAAKQAAAEwAAAAEAAAACQAAAHAAAAD/AAAAfQAAAKAAAABGAGkAcgBtAGEAZABvACAAcABvAHIAOgAgAE0AQQBSAEkAQQAgAEEARwBVAFMAVABJAE4AQQAgAEcAQQBSAEMASQBBACAAQQBHAFUASQBBAFIAIQAGAAAAAwAAAAQAAAAJAAAABgAAAAcAAAAHAAAAAwAAAAcAAAAHAAAABAAAAAMAAAADAAAACgAAAAcAAAAHAAAAAwAAAAcAAAADAAAABwAAAAgAAAAIAAAABgAAAAYAAAADAAAACAAAAAcAAAADAAAACAAAAAcAAAAHAAAABwAAAAMAAAAHAAAAAwAAAAcAAAAIAAAACAAAAAMAAAAHAAAABwAAABYAAAAMAAAAAAAAACUAAAAMAAAAAgAAAA4AAAAUAAAAAAAAABAAAAAUAAAA</Object>
  <Object Id="idInvalidSigLnImg">AQAAAGwAAAAAAAAAAAAAAAcBAAB/AAAAAAAAAAAAAAB6EgAA8AgAACBFTUYAAAEAXCEAALEAAAAGAAAAAAAAAAAAAAAAAAAAgAcAADgEAABYAQAAwQAAAAAAAAAAAAAAAAAAAMA/BQDo8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eAv+EDohfRYwAAAAC2zLVivM+vA7bMtWICAAAAyM+vA+6Em2LUofUDAQAAACCR9WKYDEMX+eA0PoBxNRcFhZti1KH1YoBxNRfUofViteI0PkAfRw4IC0MXNNCvA9jf1FQAAAAANM+vAynxj3aEza8DAAAAAAAAj3YCAAAA9f///wAAAAAAAAAAAAAAAJABAAAAAAABAAAAAHMAZQBnAG8AZQAgAHUAaQCnrINy6M2vA61/MXYAAGh33M2vAwAAAADkza8DAAAAABqjSGMAAGh3AAAAABMAFACiF9FjIF5od/zNrwNk9Vp3AAAAAPA3Rw7gxGl3ZHYACAAAAAAlAAAADAAAAAEAAAAYAAAADAAAAP8AAAASAAAADAAAAAEAAAAeAAAAGAAAACIAAAAEAAAAcgAAABEAAAAlAAAADAAAAAEAAABUAAAAqAAAACMAAAAEAAAAcAAAABAAAAABAAAAVVWPQYX2jk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nGHJdyAAAACo+OEDAAAAAIC/4QOAv+EDeBfRYwAAAAAao0hjCQAAAAAAAAAAAAAAAAAAAAAAAAAwwOEDAAAAAAAAAAAAAAAAAAAAAAAAAAAAAAAAAAAAAAAAAAAAAAAAAAAAAAAAAAAAAAAAAAAAAAAAAAAAAAAAfhHMdwAAgnKQQq4D6NHFd4C/4QMao0hjAAAAAPjSxXf//wAAAAAAANvTxXfb08V3wEKuA8RCrgN4F9FjAAAAAAAAAAAAAAAABwAAAAAAAABRijB2CQAAAAcAAAD4Qq4D+EKuAwACAAD8////AQAAAAAAAAAAAAAAAAAAAPA3Rw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MO8o92AAAAAAAAAACVEQqT+J71YiBBrgPoQK4DHbjdYwAA4QMAAAAAIAAAANjzURfI3Tgb/ECuAwlpmmIgAAAAAQAAAA8AAAB0Ra4DXGGWYpTvmmJFajU++J71YtjzURcAAAAAlFPVVBBCrgPoQq4DKfGPdjhBrgMEAAAAAACPdrBFrgPg////AAAAAAAAAAAAAAAAkAEAAAAAAAEAAAAAYQByAGkAYQBsAAAAAAAAAAAAAAAAAAAAAAAAAAAAAAAAAAAAUYowdgAAAAAGAAAAnEKuA5xCrgMAAgAA/P///wEAAAAAAAAAAAAAAAAAAAAAAAAAAAAAAPA3Rw5kdgAIAAAAACUAAAAMAAAAAwAAABgAAAAMAAAAAAAAABIAAAAMAAAAAQAAABYAAAAMAAAACAAAAFQAAABUAAAACgAAACcAAAAeAAAASgAAAAEAAABVVY9BhfaO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CuAw7yj3YAAAAAAAAAAIsVCmwAAAAAAQICIlMAeQBzAHQAZQBtAAAAAAAAAAAAAAAAAAAAAAAAAAAAWUfF6AAAAAD0QK4DWnlKYQEAAACsQa4DIA0AhAAAAADFf7hNAEGuA69KTmNMUtVUKBd0DsBCrgMp8Y92EEGuAwUAAAAAAI92zEKuA/D///8AAAAAAAAAAAAAAACQAQAAAAAAAQAAAABzAGUAZwBvAGUAIAB1AGkAAAAAAAAAAAAAAAAAAAAAAAAAAABRijB2AAAAAAkAAAB0Qq4DdEKuAwACAAD8////AQAAAAAAAAAAAAAAAAAAAAAAAAAAAAAA8DdHDmR2AAgAAAAAJQAAAAwAAAAEAAAAGAAAAAwAAAAAAAAAEgAAAAwAAAABAAAAHgAAABgAAAApAAAAMwAAAJgAAABIAAAAJQAAAAwAAAAEAAAAVAAAAKgAAAAqAAAAMwAAAJYAAABHAAAAAQAAAFVVj0GF9o5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GF9o5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GF9o5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GF9o5BCgAAAHAAAAApAAAATAAAAAQAAAAJAAAAcAAAAP8AAAB9AAAAoAAAAEYAaQByAG0AYQBkAG8AIABwAG8AcgA6ACAATQBBAFIASQBBACAAQQBHAFUAUwBUAEkATgBBACAARwBBAFIAQwBJAEEAIABBAEcAVQBJAEEAUgAb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P3Mem+LwRi06u/cp1XYQfzzqA8K0ISMdoRIdkFjj7Q4=</DigestValue>
    </Reference>
    <Reference Type="http://www.w3.org/2000/09/xmldsig#Object" URI="#idOfficeObject">
      <DigestMethod Algorithm="http://www.w3.org/2001/04/xmlenc#sha256"/>
      <DigestValue>ng5jcxZrYTOKnoEy7daZ4S0izxtYePnSMH0jjkPQMGA=</DigestValue>
    </Reference>
    <Reference Type="http://uri.etsi.org/01903#SignedProperties" URI="#idSignedProperties">
      <Transforms>
        <Transform Algorithm="http://www.w3.org/TR/2001/REC-xml-c14n-20010315"/>
      </Transforms>
      <DigestMethod Algorithm="http://www.w3.org/2001/04/xmlenc#sha256"/>
      <DigestValue>opIst27Ww6/JF/HTJ3zebdJZJun7XOpxKA71w+ncmyU=</DigestValue>
    </Reference>
    <Reference Type="http://www.w3.org/2000/09/xmldsig#Object" URI="#idValidSigLnImg">
      <DigestMethod Algorithm="http://www.w3.org/2001/04/xmlenc#sha256"/>
      <DigestValue>9boB1VeTUlUsqDKJuKkzHDp9MCee3cp+Kc5NaIfhJ/M=</DigestValue>
    </Reference>
    <Reference Type="http://www.w3.org/2000/09/xmldsig#Object" URI="#idInvalidSigLnImg">
      <DigestMethod Algorithm="http://www.w3.org/2001/04/xmlenc#sha256"/>
      <DigestValue>8o4YYuf23F0x27FfruB+/g79EUEaZ0XOz4eSpoXiPeA=</DigestValue>
    </Reference>
  </SignedInfo>
  <SignatureValue>GHBwQcEZIe+iVKXryOXkZDmPAla0MyQjzwL/SSAZQHvpPulX3NRW8K9/sct/dmj/s9q+ZYwabRkZ
qefIHaLecRVrlgM88SahVWBCF0VBw5HjIzE6XGeMXEVG3wY0hmT6GEtFTF/8ucpE6T7ADVqqXwkP
QB9C/HIjaIIoSaVcUvSOomJrmn3T8uoaboFO4zzpcl7ELvljY5ucHC7CHVRzayHcitPeEsdYdHtZ
kBZEHQH30KPnYLjChsocliSy895DfGqd58SKnOBgEDsIeladKIp3m5C6QNMusup35fejg2d9Yf9r
J6/AVPmKsVs3Yf345NJb7iOXn/hcuGTDULVcjg==</SignatureValue>
  <KeyInfo>
    <X509Data>
      <X509Certificate>MIIIADCCBeigAwIBAgIIXd7CC9J+KOMwDQYJKoZIhvcNAQELBQAwWzEXMBUGA1UEBRMOUlVDIDgwMDUwMTcyLTExGjAYBgNVBAMTEUNBLURPQ1VNRU5UQSBTLkEuMRcwFQYDVQQKEw5ET0NVTUVOVEEgUy5BLjELMAkGA1UEBhMCUFkwHhcNMTkwNzMxMTkxMDA0WhcNMjEwNzMwMTkyMDA0WjCBoTELMAkGA1UEBhMCUFkxGTAXBgNVBAQMEFRBTEFWRVJBIFNBR1VJRVIxEjAQBgNVBAUTCUNJMTI0NjU3NzESMBAGA1UEKgwJSlVBTiBKT1NFMRcwFQYDVQQKDA5QRVJTT05BIEZJU0lDQTERMA8GA1UECwwIRklSTUEgRjIxIzAhBgNVBAMMGkpVQU4gSk9TRSBUQUxBVkVSQSBTQUdVSUVSMIIBIjANBgkqhkiG9w0BAQEFAAOCAQ8AMIIBCgKCAQEA5XtDA5QAoR0dU/m+QI/mljx0lUDdrVfXiyhdYkc57fNYwtYkUBhaPQCsmo4fEWuqTN/JY9ALzU9jjIdvDZrIexJdwn5RNPE7/x+UlTZlTFawn1gVVZj56H/adX/niYm1usO8ZEv2G3K1l8YPOsXvSGl9uZKh7Y3mgWtPZBuL4JY8u56njXEHuS46mNaIGZYTOfhNUoxWIWNxVl6Lyy2Wuc+qys5eOHEo7vXNndZqBnQ9eOEV76gcSR+hmOZ4A5QikNEhqAddB6R5pYikbzwFiA8ZNHdXrAUj7WLF4X0lDsKKEeQogAK7laGd4LMovryJVImjznHkgPTmyWlCB2p9kQIDAQABo4IDfzCCA3swDAYDVR0TAQH/BAIwADAOBgNVHQ8BAf8EBAMCBeAwKgYDVR0lAQH/BCAwHgYIKwYBBQUHAwEGCCsGAQUFBwMCBggrBgEFBQcDBDAdBgNVHQ4EFgQUTa7aUSy/ZxW1OSEnnSkMjNuNoa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JAYDVR0RBB0wG4EZanVhbi50YWxhdmVyYUBlZGdlLmNvbS5weTCCAd0GA1UdIASCAdQwggHQMIIBzAYOKwYBBAGC+TsBAQEGAQEwggG4MD8GCCsGAQUFBwIBFjNodHRwczovL3d3dy5kb2N1bWVudGEuY29tLnB5L2Zpcm1hZGlnaXRhbC9kZXNjYXJnYXMwgcAGCCsGAQUFBwICMIGzGoGwRXN0ZSBlcyB1biBjZXJ0aWZpY2FkbyBkZSBwZXJzb25hIGbtc2ljYSBjdXlhIGNsYXZlIHByaXZhZGEgZXN04SBjb250ZW5pZGEgZW4gdW4gbfNkdWxvIGRlIGhhcmR3YXJlIHNlZ3VybyB5IHN1IGZpbmFsaWRhZCBlcyBhdXRlbnRpY2FyIGEgc3UgdGl0dWxhciBvIGdlbmVyYXIgZmlybWFzIGRpZ2l0YWxlcy4wgbEGCCsGAQUFBwICMIGkGoGhVGhpcyBpcyBhbiBlbmQgdXNlciBjZXJ0aWZpY2F0ZSB3aG9zZSBwcml2YXRlIGtleSBpcyBlbWJlZGRlZCB3aXRoaW4gYSBzZWN1cmUgaGFyZHdhcmUgbW9kdWxlIHRoYXQgYWltcyB0byBhdXRoZW50aWNhdGUgaXRzIG93bmVyIG9yIGdlbmVyYXRlIGRpZ2l0YWwgc2lnbmF0dXJlcy4wDQYJKoZIhvcNAQELBQADggIBAOWe6JG/ndw/dzif4StS/cGUPoVqrkGjvwggEvcjQVCXvIBCX0uKb78gajRq1HCnSrPJ9pW2d8eJZ8t+5HzomUVM0+nnrCQ6xvnuqRVhKBRdr0Eq773Vawtt1Qgr8m1+C5A+wRO//6a+bIr1N0ry86tZf05Zo+Wto5iB1gysF/8fOd1KuVaXZ6QqngfM9qfYTgJ85u4eUR0nfqvq17e8oUNEXOUiQogF/PtZ4/akhwHrBC84jjt9k2CV0GUhzwe1D0OKv+fz4WYLlRiHSXm1raUWpeFJmw0yD5fDEbxWekeTrVTLacQkSMCO0dmbpp4kLwAloCVM5qRf73CLbWAXnw8cmVCAUc75+jKJZ4sl7P4tSFrhrQ/2rI9rMp/Yv3hLIKpvpaD6mev+cq10n80txoERKhfpiKbFzm28vm1Qsi+OXitf+0dfgdPGnmhytdYB3MJS5JJvrsAf+vWcMunZdtxpE2aUKNKYfx5KtoQIUzfJZS+9dnPZsOe5EjxO9th0wrLdfXusSNAjR7rrHgxJQYNDhlfdsP2FEz+JQo5Y0HQ8qO6LCxhH0xhDRFj20VOHO5TFGsTLtEpvkwGetQqI2tbx+SEXRMmVp2G/QIHgS37Yf9kDbxlnThAO5fgVsfx0TSsGV46FcLivgM1uR28ntpmiSJdy5UvELq2TPYcDeRNT</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rnwP0mDaoyByacXVmlOJT9Eku9BT9wFcLxFhIdU4diA=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oJ4IOXB0SKPHPPx0ofmWzmW7cHdvIK4uRbia/OFG5j8=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64ggFKkVuScMpHV+TISTbDPxyx4shhabdVlNhFsHwTs=</DigestValue>
      </Reference>
      <Reference URI="/xl/media/image3.emf?ContentType=image/x-emf">
        <DigestMethod Algorithm="http://www.w3.org/2001/04/xmlenc#sha256"/>
        <DigestValue>ZJijtvATBCt7Zab/pWWoA7SAoA5DxvLAJWSvkNGYjBc=</DigestValue>
      </Reference>
      <Reference URI="/xl/media/image4.emf?ContentType=image/x-emf">
        <DigestMethod Algorithm="http://www.w3.org/2001/04/xmlenc#sha256"/>
        <DigestValue>E+eer01Qjx6apsGLZiO/U1AxmPjdBq108ONvVGWuL6U=</DigestValue>
      </Reference>
      <Reference URI="/xl/media/image5.emf?ContentType=image/x-emf">
        <DigestMethod Algorithm="http://www.w3.org/2001/04/xmlenc#sha256"/>
        <DigestValue>W7N8FZFXbCjjBTWspEg9LYBsg+PV2/QRGs3/k5zliuU=</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v7gvb8m4QjGJ7Gzqnq/8ARN1iExZw05VapwAULzd2nI=</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printerSettings/printerSettings8.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vf2Lvgn4XZswdAlilCjBjXwRyuW7itFBoiq4GosjQPE=</DigestValue>
      </Reference>
      <Reference URI="/xl/styles.xml?ContentType=application/vnd.openxmlformats-officedocument.spreadsheetml.styles+xml">
        <DigestMethod Algorithm="http://www.w3.org/2001/04/xmlenc#sha256"/>
        <DigestValue>yYw7YXYRO2f96G648RvaKx6dvs+gW3Q17/q9kqPa1j8=</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/n2XUQmZcyraEag+NNiJBoF5cmpJu5VIXEHkZayk63A=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aMVW6KSBt2qQssgbRuqe3MRlpjaCbW6q2HmfdTVXKT4=</DigestValue>
      </Reference>
      <Reference URI="/xl/worksheets/sheet10.xml?ContentType=application/vnd.openxmlformats-officedocument.spreadsheetml.worksheet+xml">
        <DigestMethod Algorithm="http://www.w3.org/2001/04/xmlenc#sha256"/>
        <DigestValue>xeXzCD1ukKjrkRuP9bU+j5fkZcOMia/wo/qmDVBDECM=</DigestValue>
      </Reference>
      <Reference URI="/xl/worksheets/sheet11.xml?ContentType=application/vnd.openxmlformats-officedocument.spreadsheetml.worksheet+xml">
        <DigestMethod Algorithm="http://www.w3.org/2001/04/xmlenc#sha256"/>
        <DigestValue>zqL+pz+MQV82bbh4h5liq7Broh/yMiY7SqeAiW06Vy0=</DigestValue>
      </Reference>
      <Reference URI="/xl/worksheets/sheet12.xml?ContentType=application/vnd.openxmlformats-officedocument.spreadsheetml.worksheet+xml">
        <DigestMethod Algorithm="http://www.w3.org/2001/04/xmlenc#sha256"/>
        <DigestValue>iu1GNJrkU7y9t/iohRsXXroRCJ2rRX6SyGf3oleo9ys=</DigestValue>
      </Reference>
      <Reference URI="/xl/worksheets/sheet2.xml?ContentType=application/vnd.openxmlformats-officedocument.spreadsheetml.worksheet+xml">
        <DigestMethod Algorithm="http://www.w3.org/2001/04/xmlenc#sha256"/>
        <DigestValue>ksftMjaHOpx/alzagsCU3zMa1GOdFDt1Q77fIvTUzd8=</DigestValue>
      </Reference>
      <Reference URI="/xl/worksheets/sheet3.xml?ContentType=application/vnd.openxmlformats-officedocument.spreadsheetml.worksheet+xml">
        <DigestMethod Algorithm="http://www.w3.org/2001/04/xmlenc#sha256"/>
        <DigestValue>NzgVeXliH4OvNQ6a1OH5jOsszakE++rpND3INAkpLt0=</DigestValue>
      </Reference>
      <Reference URI="/xl/worksheets/sheet4.xml?ContentType=application/vnd.openxmlformats-officedocument.spreadsheetml.worksheet+xml">
        <DigestMethod Algorithm="http://www.w3.org/2001/04/xmlenc#sha256"/>
        <DigestValue>dZGC+tJxeFG3xLtVrmwz9F2v6cneLErflp1oeg+fT1Q=</DigestValue>
      </Reference>
      <Reference URI="/xl/worksheets/sheet5.xml?ContentType=application/vnd.openxmlformats-officedocument.spreadsheetml.worksheet+xml">
        <DigestMethod Algorithm="http://www.w3.org/2001/04/xmlenc#sha256"/>
        <DigestValue>oIwebyDskTdurDDHXjK96mh/zQqcEicSW3VNxICY7ZM=</DigestValue>
      </Reference>
      <Reference URI="/xl/worksheets/sheet6.xml?ContentType=application/vnd.openxmlformats-officedocument.spreadsheetml.worksheet+xml">
        <DigestMethod Algorithm="http://www.w3.org/2001/04/xmlenc#sha256"/>
        <DigestValue>gtswCIZ9zrVOHPKqroamT6n8pUlLil8RTce2yNiwAcU=</DigestValue>
      </Reference>
      <Reference URI="/xl/worksheets/sheet7.xml?ContentType=application/vnd.openxmlformats-officedocument.spreadsheetml.worksheet+xml">
        <DigestMethod Algorithm="http://www.w3.org/2001/04/xmlenc#sha256"/>
        <DigestValue>XRbbn7/1jkxZfPn0qmjR4Cppw6/SWlyLo345hhDQu0E=</DigestValue>
      </Reference>
      <Reference URI="/xl/worksheets/sheet8.xml?ContentType=application/vnd.openxmlformats-officedocument.spreadsheetml.worksheet+xml">
        <DigestMethod Algorithm="http://www.w3.org/2001/04/xmlenc#sha256"/>
        <DigestValue>5788kkp/twdzDYbge/OF9PptV5OlDGWAyM4Tt7zBYpA=</DigestValue>
      </Reference>
      <Reference URI="/xl/worksheets/sheet9.xml?ContentType=application/vnd.openxmlformats-officedocument.spreadsheetml.worksheet+xml">
        <DigestMethod Algorithm="http://www.w3.org/2001/04/xmlenc#sha256"/>
        <DigestValue>CSXMNL8TwrTA8sQcFn819mF0I943eelg3D1sTm9vO2Q=</DigestValue>
      </Reference>
    </Manifest>
    <SignatureProperties>
      <SignatureProperty Id="idSignatureTime" Target="#idPackageSignature">
        <mdssi:SignatureTime xmlns:mdssi="http://schemas.openxmlformats.org/package/2006/digital-signature">
          <mdssi:Format>YYYY-MM-DDThh:mm:ssTZD</mdssi:Format>
          <mdssi:Value>2021-07-27T21:17:38Z</mdssi:Value>
        </mdssi:SignatureTime>
      </SignatureProperty>
    </SignatureProperties>
  </Object>
  <Object Id="idOfficeObject">
    <SignatureProperties>
      <SignatureProperty Id="idOfficeV1Details" Target="#idPackageSignature">
        <SignatureInfoV1 xmlns="http://schemas.microsoft.com/office/2006/digsig">
          <SetupID>{92B86CC5-469E-47E0-9D19-AFEA3CC7EF76}</SetupID>
          <SignatureText>Juan Talavera</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2021-07-27T21:17:38Z</xd:SigningTime>
          <xd:SigningCertificate>
            <xd:Cert>
              <xd:CertDigest>
                <DigestMethod Algorithm="http://www.w3.org/2001/04/xmlenc#sha256"/>
                <DigestValue>XY5zzZoT1RGkwSmaGdEzOHyklWDvIprgF+LPTKFX5ug=</DigestValue>
              </xd:CertDigest>
              <xd:IssuerSerial>
                <X509IssuerName>C=PY, O=DOCUMENTA S.A., CN=CA-DOCUMENTA S.A., SERIALNUMBER=RUC 80050172-1</X509IssuerName>
                <X509SerialNumber>6764057046388975843</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YEAAAAwgAACBFTUYAAAEA6BsAAKo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YI63/38AAABgjrf/fwAArCJzt/9/AAAAADc9+H8AAHEm47b/fwAAMBY3Pfh/AACsInO3/38AAJAWAAAAAAAAQAAAwP9/AAAAADc9+H8AAEEp47b/fwAABAAAAAAAAAAwFjc9+H8AAEC4z7y/AAAArCJztwAAAABIAAAAAAAAAKwic7f/fwAAoGOOt/9/AAAAJ3O3/38AAAEAAAAAAAAANkxzt/9/AAAAADc9+H8AAAAAAAAAAAAAAAAAAA4CAAAwCoC9DgIAAFCIcr0OAgAA+6UrPPh/AAAQuc+8vwAAAKm5z7y/AAAAAAAAAAAAAAAAAAAAZHYACAAAAAAlAAAADAAAAAEAAAAYAAAADAAAAAAAAAASAAAADAAAAAEAAAAeAAAAGAAAAMMAAAAEAAAA9wAAABEAAAAlAAAADAAAAAEAAABUAAAAhAAAAMQAAAAEAAAA9QAAABAAAAABAAAAAMCAQe0lgEHEAAAABAAAAAkAAABMAAAAAAAAAAAAAAAAAAAA//////////9gAAAANwAvADIANwAvADIAMAAyADEAAAAGAAAABAAAAAYAAAAGAAAABAAAAAYAAAAGAAAABgAAAAYAAABLAAAAQAAAADAAAAAFAAAAIAAAAAEAAAABAAAAEAAAAAAAAAAAAAAAAAEAAIAAAAAAAAAAAAAAAAABAACAAAAAUgAAAHABAAACAAAAEAAAAAcAAAAAAAAAAAAAALwCAAAAAAAAAQICIlMAeQBzAHQAZQBtAAAAAAAAAAAAAAAAAAAAAAAAAAAAAAAAAAAAAAAAAAAAAAAAAAAAAAAAAAAAAAAAAAAAAAAAAAAAAQAAAAAAAADo1M+8vwAAAAAAAAAAAAAAiL5OPPh/AAAAAAAAAAAAAAkAAAAAAAAAAAAwQQ4CAAC0KOO2/38AAAAAAAAAAAAAAAAAAAAAAACJn8el73kAAGjWz7y/AAAAEAMAAAAAAAAg5X/LDgIAAFCIcr0OAgAAkNfPvAAAAAAggnK9DgIAAAcAAAAAAAAAAAAAAAAAAADM1s+8vwAAAAnXz7y/AAAAwbYnPPh/AAAAAAAAAAAAAOAP9MkAAAAAAAAAAAAAAAAAAAAAAAAAAFCIcr0OAgAA+6UrPPh/AABw1s+8vwAAAAnXz7y/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DwpAi2/38AAMCdCLb/fwAAYMlcyw4CAACIvk48+H8AAAAAAAAAAAAAkOFuvQ4CAAACAAAAAAAAAHBezry/AAAAAAAAAAAAAAAAAAAAAAAAAFkQxqXveQAAfBxX4v9/AAAAAAAAAAAAAOD///8AAAAAUIhyvQ4CAAD4X868AAAAAAAAAAAAAAAABgAAAAAAAAAAAAAAAAAAABxfzry/AAAAWV/OvL8AAADBtic8+H8AAKgu8s4OAgAAAAAAAAAAAACoLvLODgIAAMDNe8sOAgAAUIhyvQ4CAAD7pSs8+H8AAMBezry/AAAAWV/OvL8AAAAAAAAAAAAAAAAAAABkdgAIAAAAACUAAAAMAAAAAwAAABgAAAAMAAAAAAAAABIAAAAMAAAAAQAAABYAAAAMAAAACAAAAFQAAABUAAAACgAAACcAAAAeAAAASgAAAAEAAAAAwIBB7SWA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gAAAAAAAAAAAAAAAAAAAAACAAAAAAAAIi+Tjz4fwAAAAAAAAAAAAAAAAAAAAAAAPji/c4OAgAAUELnzg4CAAAAAAAAAAAAAAAAAAAAAAAAKRDGpe95AADABwm2/38AAGDJAMsOAgAA8P///wAAAABQiHK9DgIAAAhgzrwAAAAAAAAAAAAAAAAJAAAAAAAAAAAAAAAAAAAALF/OvL8AAABpX868vwAAAMG2Jzz4fwAAWC7yzg4CAAAAAAAAAAAAAFgu8s4OAgAAAAAAAAAAAABQiHK9DgIAAPulKzz4fwAA0F7OvL8AAABpX868vwAAAAAAAAAAAAAAQF6IvWR2AAgAAAAAJQAAAAwAAAAEAAAAGAAAAAwAAAAAAAAAEgAAAAwAAAABAAAAHgAAABgAAAApAAAAMwAAAIkAAABIAAAAJQAAAAwAAAAEAAAAVAAAAJwAAAAqAAAAMwAAAIcAAABHAAAAAQAAAADAgEHtJYB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ADAgEHtJYBB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gEHtJYB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AMCAQe0lgE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AYEAAAAwgAACBFTUYAAAEAlB8AALAAAAAGAAAAAAAAAAAAAAAAAAAAgAcAADgEAAA1AQAArQAAAAAAAAAAAAAAAAAAAAi3BADIow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kAAAAQAAAAIgAAAAQAAABYAAAADQAAACEA8AAAAAAAAAAAAAAAgD8AAAAAAAAAAAAAgD8AAAAAAAAAAAAAAAAAAAAAAAAAAAAAAAAAAAAAAAAAACUAAAAMAAAAAAAAgCgAAAAMAAAAAQAAAFIAAABwAQAAAQAAAPX///8AAAAAAAAAAAAAAACQAQAAAAAAAQAAAABzAGUAZwBvAGUAIAB1AGkAAAAAAAAAAAAAAAAAAAAAAAAAAAAAAAAAAAAAAAAAAAAAAAAAAAAAAAAAAAAAAAAAAAAAAAAgAAAAAAAAAGCOt/9/AAAAYI63/38AAKwic7f/fwAAAAA3Pfh/AABxJuO2/38AADAWNz34fwAArCJzt/9/AACQFgAAAAAAAEAAAMD/fwAAAAA3Pfh/AABBKeO2/38AAAQAAAAAAAAAMBY3Pfh/AABAuM+8vwAAAKwic7cAAAAASAAAAAAAAACsInO3/38AAKBjjrf/fwAAACdzt/9/AAABAAAAAAAAADZMc7f/fwAAAAA3Pfh/AAAAAAAAAAAAAAAAAAAOAgAAMAqAvQ4CAABQiHK9DgIAAPulKzz4fwAAELnPvL8AAACpuc+8vwAAAAAAAAAAAAAAAAAAAGR2AAgAAAAAJQAAAAwAAAABAAAAGAAAAAwAAAD/AAAAEgAAAAwAAAABAAAAHgAAABgAAAAiAAAABAAAAHoAAAARAAAAJQAAAAwAAAABAAAAVAAAALQAAAAjAAAABAAAAHgAAAAQAAAAAQAAAADAgEHtJYBBIwAAAAQAAAARAAAATAAAAAAAAAAAAAAAAAAAAP//////////cAAAAEkAbgB2AGEAbABpAGQAIABzAGkAZwBuAGEAdAB1AHIAZQAAAAMAAAAHAAAABQAAAAYAAAADAAAAAwAAAAcAAAADAAAABQAAAAMAAAAHAAAABwAAAAYAAAAEAAAABwAAAAQAAAAGAAAASwAAAEAAAAAwAAAABQAAACAAAAABAAAAAQAAABAAAAAAAAAAAAAAAAABAACAAAAAAAAAAAAAAAAAAQAAgAAAAFIAAABwAQAAAgAAABAAAAAHAAAAAAAAAAAAAAC8AgAAAAAAAAECAiJTAHkAcwB0AGUAbQAAAAAAAAAAAAAAAAAAAAAAAAAAAAAAAAAAAAAAAAAAAAAAAAAAAAAAAAAAAAAAAAAAAAAAAAAAAAEAAAAAAAAA6NTPvL8AAAAAAAAAAAAAAIi+Tjz4fwAAAAAAAAAAAAAJAAAAAAAAAAAAMEEOAgAAtCjjtv9/AAAAAAAAAAAAAAAAAAAAAAAAiZ/Hpe95AABo1s+8vwAAABADAAAAAAAAIOV/yw4CAABQiHK9DgIAAJDXz7wAAAAAIIJyvQ4CAAAHAAAAAAAAAAAAAAAAAAAAzNbPvL8AAAAJ18+8vwAAAMG2Jzz4fwAAAAAAAAAAAADgD/TJAAAAAAAAAAAAAAAAAAAAAAAAAABQiHK9DgIAAPulKzz4fwAAcNbPvL8AAAAJ18+8vw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8KQItv9/AADAnQi2/38AAGDJXMsOAgAAiL5OPPh/AAAAAAAAAAAAAJDhbr0OAgAAAgAAAAAAAABwXs68vwAAAAAAAAAAAAAAAAAAAAAAAABZEMal73kAAHwcV+L/fwAAAAAAAAAAAADg////AAAAAFCIcr0OAgAA+F/OvAAAAAAAAAAAAAAAAAYAAAAAAAAAAAAAAAAAAAAcX868vwAAAFlfzry/AAAAwbYnPPh/AACoLvLODgIAAAAAAAAAAAAAqC7yzg4CAADAzXvLDgIAAFCIcr0OAgAA+6UrPPh/AADAXs68vwAAAFlfzry/AAAAAAAAAAAAAAAAAAAAZHYACAAAAAAlAAAADAAAAAMAAAAYAAAADAAAAAAAAAASAAAADAAAAAEAAAAWAAAADAAAAAgAAABUAAAAVAAAAAoAAAAnAAAAHgAAAEoAAAABAAAAAMCAQe0lgE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IAAAARwAAACkAAAAzAAAAYAAAABUAAAAhAPAAAAAAAAAAAAAAAIA/AAAAAAAAAAAAAIA/AAAAAAAAAAAAAAAAAAAAAAAAAAAAAAAAAAAAAAAAAAAlAAAADAAAAAAAAIAoAAAADAAAAAQAAABSAAAAcAEAAAQAAADw////AAAAAAAAAAAAAAAAkAEAAAAAAAEAAAAAcwBlAGcAbwBlACAAdQBpAAAAAAAAAAAAAAAAAAAAAAAAAAAAAAAAAAAAAAAAAAAAAAAAAAAAAAAAAAAAAAAAAAAAAAAIAAAAAAAAAAAAAAAAAAAAAAgAAAAAAACIvk48+H8AAAAAAAAAAAAAAAAAAAAAAAD44v3ODgIAAFBC584OAgAAAAAAAAAAAAAAAAAAAAAAACkQxqXveQAAwAcJtv9/AABgyQDLDgIAAPD///8AAAAAUIhyvQ4CAAAIYM68AAAAAAAAAAAAAAAACQAAAAAAAAAAAAAAAAAAACxfzry/AAAAaV/OvL8AAADBtic8+H8AAFgu8s4OAgAAAAAAAAAAAABYLvLODgIAAAAAAAAAAAAAUIhyvQ4CAAD7pSs8+H8AANBezry/AAAAaV/OvL8AAAAAAAAAAAAAAEBeiL1kdgAIAAAAACUAAAAMAAAABAAAABgAAAAMAAAAAAAAABIAAAAMAAAAAQAAAB4AAAAYAAAAKQAAADMAAACJAAAASAAAACUAAAAMAAAABAAAAFQAAACcAAAAKgAAADMAAACHAAAARwAAAAEAAAAAwIBB7SWAQSoAAAAzAAAADQAAAEwAAAAAAAAAAAAAAAAAAAD//////////2gAAABKAHUAYQBuACAAVABhAGwAYQB2AGUAcgBhAAAABgAAAAkAAAAIAAAACQAAAAQAAAAIAAAACAAAAAQAAAAIAAAACAAAAAgAAAAG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oAAAACgAAAFAAAACRAAAAXAAAAAEAAAAAwIBB7SWAQQoAAABQAAAAGgAAAEwAAAAAAAAAAAAAAAAAAAD//////////4AAAABKAHUAYQBuACAASgBvAHMAZQAgAFQAYQBsAGEAdgBlAHIAYQAgAFMAYQBnAHUAaQBlAHIABAAAAAcAAAAGAAAABwAAAAMAAAAEAAAABwAAAAUAAAAGAAAAAwAAAAYAAAAGAAAAAwAAAAYAAAAFAAAABgAAAAQAAAAGAAAAAwAAAAYAAAAGAAAABwAAAAcAAAADAAAABgAAAAQ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oAAAACgAAAGAAAABTAAAAbAAAAAEAAAAAwIBB7SWAQQoAAABgAAAADwAAAEwAAAAAAAAAAAAAAAAAAAD//////////2wAAABTAGkAbgBkAGkAYwBvACAAVABpAHQAdQBsAGEAcgAAAAYAAAADAAAABwAAAAcAAAADAAAABQAAAAcAAAADAAAABgAAAAMAAAAEAAAABwAAAAMAAAAGAAAABAAAAEsAAABAAAAAMAAAAAUAAAAgAAAAAQAAAAEAAAAQAAAAAAAAAAAAAAAAAQAAgAAAAAAAAAAAAAAAAAEAAIAAAAAlAAAADAAAAAIAAAAnAAAAGAAAAAUAAAAAAAAA////AAAAAAAlAAAADAAAAAUAAABMAAAAZAAAAAkAAABwAAAA4QAAAHwAAAAJAAAAcAAAANkAAAANAAAAIQDwAAAAAAAAAAAAAACAPwAAAAAAAAAAAACAPwAAAAAAAAAAAAAAAAAAAAAAAAAAAAAAAAAAAAAAAAAAJQAAAAwAAAAAAACAKAAAAAwAAAAFAAAAJQAAAAwAAAABAAAAGAAAAAwAAAAAAAAAEgAAAAwAAAABAAAAFgAAAAwAAAAAAAAAVAAAACwBAAAKAAAAcAAAAOAAAAB8AAAAAQAAAADAgEHtJYBBCgAAAHAAAAAlAAAATAAAAAQAAAAJAAAAcAAAAOIAAAB9AAAAmAAAAFMAaQBnAG4AZQBkACAAYgB5ADoAIABKAFUAQQBOACAASgBPAFMARQAgAFQAQQBMAEEAVgBFAFIAQQAgAFMAQQBHAFUASQBFAFIAAAAGAAAAAwAAAAcAAAAHAAAABgAAAAcAAAADAAAABwAAAAUAAAADAAAAAwAAAAQAAAAIAAAABwAAAAgAAAADAAAABAAAAAkAAAAGAAAABgAAAAMAAAAGAAAABwAAAAUAAAAHAAAABwAAAAYAAAAHAAAABwAAAAMAAAAGAAAABwAAAAgAAAAIAAAAAwAAAAY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MxloBFLOgK8uiMyMz6L1X5R9tsYlLiDsGmzCUQiC5JA=</DigestValue>
    </Reference>
    <Reference Type="http://www.w3.org/2000/09/xmldsig#Object" URI="#idOfficeObject">
      <DigestMethod Algorithm="http://www.w3.org/2001/04/xmlenc#sha256"/>
      <DigestValue>lEFxRfw3ZMKRytu3AIc38bjLXO1n/5z74M3uYPKk8bU=</DigestValue>
    </Reference>
    <Reference Type="http://uri.etsi.org/01903#SignedProperties" URI="#idSignedProperties">
      <Transforms>
        <Transform Algorithm="http://www.w3.org/TR/2001/REC-xml-c14n-20010315"/>
      </Transforms>
      <DigestMethod Algorithm="http://www.w3.org/2001/04/xmlenc#sha256"/>
      <DigestValue>p5h9Ab2tm2ZAbYIdW6/XidBFb2NTB2o07V6Cigd/hvk=</DigestValue>
    </Reference>
    <Reference Type="http://www.w3.org/2000/09/xmldsig#Object" URI="#idValidSigLnImg">
      <DigestMethod Algorithm="http://www.w3.org/2001/04/xmlenc#sha256"/>
      <DigestValue>qJoeU8zuN+STRy89Ugit+G9CjhJpeiJmqxE6n+5d8/k=</DigestValue>
    </Reference>
    <Reference Type="http://www.w3.org/2000/09/xmldsig#Object" URI="#idInvalidSigLnImg">
      <DigestMethod Algorithm="http://www.w3.org/2001/04/xmlenc#sha256"/>
      <DigestValue>mzdRaPeBE/LxqR2kTIvLk5QWCZdIHqvzvqyIao73a0k=</DigestValue>
    </Reference>
  </SignedInfo>
  <SignatureValue>KN+mGq+ELwgeHSQv2atc0d/X7qq8BsXBrlvH4Wkku3vdJKxjgkyLY2p/Q6Ho7BpeR7PZDX7Dn6/g
L7CdW2cEeSpRhYULvHpZlcCfPZ5R2OQUfpT06MEBgReRCfHViF9P3lJj0f6yx0NEx/UZkiaScbQg
IPUK1pgsVNfNrg/6M5f3H+f+MW20pjCKZifymmNrAWKqFlaOo7UyoRiHPgmDCgHkVzhmLbIqeAZr
//+WXH+MMUqlaMoMBFcOU0N+d7Tx5mWpllYGF9JwHxrO+62IEuwr4sCHIiZb2OghJGPSxy6YSrpT
ml54lSsE2bw8CS8zW9RBV0LjJYoSv3ZXcsn0fg==</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rnwP0mDaoyByacXVmlOJT9Eku9BT9wFcLxFhIdU4diA=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oJ4IOXB0SKPHPPx0ofmWzmW7cHdvIK4uRbia/OFG5j8=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64ggFKkVuScMpHV+TISTbDPxyx4shhabdVlNhFsHwTs=</DigestValue>
      </Reference>
      <Reference URI="/xl/media/image3.emf?ContentType=image/x-emf">
        <DigestMethod Algorithm="http://www.w3.org/2001/04/xmlenc#sha256"/>
        <DigestValue>ZJijtvATBCt7Zab/pWWoA7SAoA5DxvLAJWSvkNGYjBc=</DigestValue>
      </Reference>
      <Reference URI="/xl/media/image4.emf?ContentType=image/x-emf">
        <DigestMethod Algorithm="http://www.w3.org/2001/04/xmlenc#sha256"/>
        <DigestValue>E+eer01Qjx6apsGLZiO/U1AxmPjdBq108ONvVGWuL6U=</DigestValue>
      </Reference>
      <Reference URI="/xl/media/image5.emf?ContentType=image/x-emf">
        <DigestMethod Algorithm="http://www.w3.org/2001/04/xmlenc#sha256"/>
        <DigestValue>W7N8FZFXbCjjBTWspEg9LYBsg+PV2/QRGs3/k5zliuU=</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v7gvb8m4QjGJ7Gzqnq/8ARN1iExZw05VapwAULzd2nI=</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printerSettings/printerSettings8.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vf2Lvgn4XZswdAlilCjBjXwRyuW7itFBoiq4GosjQPE=</DigestValue>
      </Reference>
      <Reference URI="/xl/styles.xml?ContentType=application/vnd.openxmlformats-officedocument.spreadsheetml.styles+xml">
        <DigestMethod Algorithm="http://www.w3.org/2001/04/xmlenc#sha256"/>
        <DigestValue>yYw7YXYRO2f96G648RvaKx6dvs+gW3Q17/q9kqPa1j8=</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/n2XUQmZcyraEag+NNiJBoF5cmpJu5VIXEHkZayk63A=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aMVW6KSBt2qQssgbRuqe3MRlpjaCbW6q2HmfdTVXKT4=</DigestValue>
      </Reference>
      <Reference URI="/xl/worksheets/sheet10.xml?ContentType=application/vnd.openxmlformats-officedocument.spreadsheetml.worksheet+xml">
        <DigestMethod Algorithm="http://www.w3.org/2001/04/xmlenc#sha256"/>
        <DigestValue>xeXzCD1ukKjrkRuP9bU+j5fkZcOMia/wo/qmDVBDECM=</DigestValue>
      </Reference>
      <Reference URI="/xl/worksheets/sheet11.xml?ContentType=application/vnd.openxmlformats-officedocument.spreadsheetml.worksheet+xml">
        <DigestMethod Algorithm="http://www.w3.org/2001/04/xmlenc#sha256"/>
        <DigestValue>zqL+pz+MQV82bbh4h5liq7Broh/yMiY7SqeAiW06Vy0=</DigestValue>
      </Reference>
      <Reference URI="/xl/worksheets/sheet12.xml?ContentType=application/vnd.openxmlformats-officedocument.spreadsheetml.worksheet+xml">
        <DigestMethod Algorithm="http://www.w3.org/2001/04/xmlenc#sha256"/>
        <DigestValue>iu1GNJrkU7y9t/iohRsXXroRCJ2rRX6SyGf3oleo9ys=</DigestValue>
      </Reference>
      <Reference URI="/xl/worksheets/sheet2.xml?ContentType=application/vnd.openxmlformats-officedocument.spreadsheetml.worksheet+xml">
        <DigestMethod Algorithm="http://www.w3.org/2001/04/xmlenc#sha256"/>
        <DigestValue>ksftMjaHOpx/alzagsCU3zMa1GOdFDt1Q77fIvTUzd8=</DigestValue>
      </Reference>
      <Reference URI="/xl/worksheets/sheet3.xml?ContentType=application/vnd.openxmlformats-officedocument.spreadsheetml.worksheet+xml">
        <DigestMethod Algorithm="http://www.w3.org/2001/04/xmlenc#sha256"/>
        <DigestValue>NzgVeXliH4OvNQ6a1OH5jOsszakE++rpND3INAkpLt0=</DigestValue>
      </Reference>
      <Reference URI="/xl/worksheets/sheet4.xml?ContentType=application/vnd.openxmlformats-officedocument.spreadsheetml.worksheet+xml">
        <DigestMethod Algorithm="http://www.w3.org/2001/04/xmlenc#sha256"/>
        <DigestValue>dZGC+tJxeFG3xLtVrmwz9F2v6cneLErflp1oeg+fT1Q=</DigestValue>
      </Reference>
      <Reference URI="/xl/worksheets/sheet5.xml?ContentType=application/vnd.openxmlformats-officedocument.spreadsheetml.worksheet+xml">
        <DigestMethod Algorithm="http://www.w3.org/2001/04/xmlenc#sha256"/>
        <DigestValue>oIwebyDskTdurDDHXjK96mh/zQqcEicSW3VNxICY7ZM=</DigestValue>
      </Reference>
      <Reference URI="/xl/worksheets/sheet6.xml?ContentType=application/vnd.openxmlformats-officedocument.spreadsheetml.worksheet+xml">
        <DigestMethod Algorithm="http://www.w3.org/2001/04/xmlenc#sha256"/>
        <DigestValue>gtswCIZ9zrVOHPKqroamT6n8pUlLil8RTce2yNiwAcU=</DigestValue>
      </Reference>
      <Reference URI="/xl/worksheets/sheet7.xml?ContentType=application/vnd.openxmlformats-officedocument.spreadsheetml.worksheet+xml">
        <DigestMethod Algorithm="http://www.w3.org/2001/04/xmlenc#sha256"/>
        <DigestValue>XRbbn7/1jkxZfPn0qmjR4Cppw6/SWlyLo345hhDQu0E=</DigestValue>
      </Reference>
      <Reference URI="/xl/worksheets/sheet8.xml?ContentType=application/vnd.openxmlformats-officedocument.spreadsheetml.worksheet+xml">
        <DigestMethod Algorithm="http://www.w3.org/2001/04/xmlenc#sha256"/>
        <DigestValue>5788kkp/twdzDYbge/OF9PptV5OlDGWAyM4Tt7zBYpA=</DigestValue>
      </Reference>
      <Reference URI="/xl/worksheets/sheet9.xml?ContentType=application/vnd.openxmlformats-officedocument.spreadsheetml.worksheet+xml">
        <DigestMethod Algorithm="http://www.w3.org/2001/04/xmlenc#sha256"/>
        <DigestValue>CSXMNL8TwrTA8sQcFn819mF0I943eelg3D1sTm9vO2Q=</DigestValue>
      </Reference>
    </Manifest>
    <SignatureProperties>
      <SignatureProperty Id="idSignatureTime" Target="#idPackageSignature">
        <mdssi:SignatureTime xmlns:mdssi="http://schemas.openxmlformats.org/package/2006/digital-signature">
          <mdssi:Format>YYYY-MM-DDThh:mm:ssTZD</mdssi:Format>
          <mdssi:Value>2021-07-28T15:14:47Z</mdssi:Value>
        </mdssi:SignatureTime>
      </SignatureProperty>
    </SignatureProperties>
  </Object>
  <Object Id="idOfficeObject">
    <SignatureProperties>
      <SignatureProperty Id="idOfficeV1Details" Target="#idPackageSignature">
        <SignatureInfoV1 xmlns="http://schemas.microsoft.com/office/2006/digsig">
          <SetupID>{6E9E9175-6233-406C-8B84-09F6E37ABFEB}</SetupID>
          <SignatureText>Federico CALLIZO PECCI</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2021-07-28T15:14:47Z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8AgAACBFTUYAAAEA3BsAAKo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JxhyXcgAAAA+J73AwAAAADoyfAD6MnwA3gX0WMAAAAAfD+uAGg/rgAAAAAAAAAAAAAAAAAAAAAAUNDwAwAAAAAAAAAAAAAAAAAAAAAAAAAAAAAAAAAAAAAAAAAAAAAAAAAAAAAAAAAAAAAAAAAAAAAAAAAAAAAAAH4RzHcAANdGOECuAOjRxXfoyfADGqNIYwAAAAD40sV3//8AAAAAAADb08V329PFd2hArgBsQK4AeBfRYwAAAAAAAAAAAAAAAAcAAAAAAAAAUYowdgkAAAAHAAAAoECuAKBArgAAAgAA/P///wEAAAAAAAAAAAAAAAAAAABoNys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K4ADvKPdgAAAAAAAAAA4BMK+vie9WLIPq4AkD6uAB243WMAAPADAAAAACAAAACIl1kOkAgiG6Q+rgAJaZpiIAAAAAEAAAAPAAAAHEOuAFxhlmKU75piDjTf0/ie9WKIl1kOAAAAAD+Tcae4P64AkECuACnxj3bgPq4ABAAAAAAAj3ZYQ64A4P///wAAAAAAAAAAAAAAAJABAAAAAAABAAAAAGEAcgBpAGEAbAAAAAAAAAAAAAAAAAAAAAAAAAAAAAAAAAAAAFGKMHYAAAAABgAAAERArgBEQK4AAAIAAPz///8BAAAAAAAAAAAAAAAAAAAAAAAAAAAAAABoNysOZHYACAAAAAAlAAAADAAAAAMAAAAYAAAADAAAAAAAAAASAAAADAAAAAEAAAAWAAAADAAAAAgAAABUAAAAVAAAAAoAAAAnAAAAHgAAAEoAAAABAAAAVVWPQYX2j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TAAAARwAAACkAAAAzAAAAqwAAABUAAAAhAPAAAAAAAAAAAAAAAIA/AAAAAAAAAAAAAIA/AAAAAAAAAAAAAAAAAAAAAAAAAAAAAAAAAAAAAAAAAAAlAAAADAAAAAAAAIAoAAAADAAAAAQAAABSAAAAcAEAAAQAAADw////AAAAAAAAAAAAAAAAkAEAAAAAAAEAAAAAcwBlAGcAbwBlACAAdQBpAAAAAAAAAAAAAAAAAAAAAAAAAAAAAAAAAAAAAAAAAAAAAAAAAAAAAAAAAAAAAAAAAAAArgAO8o92AAAAAAAAAADUEQpwAAAAAAECAiJTAHkAcwB0AGUAbQAAAAAAAAAAAAAAAAAAAAAAAAAAAAutjIcAAAAAnD6uAFp5SmEBAAAAVD+uACANAIQAAAAAT/XQz6g+rgCvSk5jV5Nxpxij8xJoQK4AKfGPdrg+rgAFAAAAAACPdnRArgDw////AAAAAAAAAAAAAAAAkAEAAAAAAAEAAAAAcwBlAGcAbwBlACAAdQBpAAAAAAAAAAAAAAAAAAAAAAAAAAAAUYowdgAAAAAJAAAAHECuABxArgAAAgAA/P///wEAAAAAAAAAAAAAAAAAAAAAAAAAAAAAAGg3Kw5kdgAIAAAAACUAAAAMAAAABAAAABgAAAAMAAAAAAAAABIAAAAMAAAAAQAAAB4AAAAYAAAAKQAAADMAAADUAAAASAAAACUAAAAMAAAABAAAAFQAAADQAAAAKgAAADMAAADSAAAARwAAAAEAAABVVY9BhfaOQSoAAAAzAAAAFgAAAEwAAAAAAAAAAAAAAAAAAAD//////////3gAAABGAGUAZABlAHIAaQBjAG8AIABDAEEATABMAEkAWgBPACAAUABFAEMAQwBJAAgAAAAIAAAACQAAAAgAAAAGAAAABAAAAAcAAAAJAAAABAAAAAoAAAAKAAAACAAAAAgAAAAEAAAACQAAAAwAAAAEAAAACQAAAAgAAAAKAAAACg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dgAAAFwAAAABAAAAVVWPQYX2jkEKAAAAUAAAABYAAABMAAAAAAAAAAAAAAAAAAAA//////////94AAAARgBlAGQAZQByAGkAYwBvACAAQwBhAGwAbABpAHoAbwAgAFAAZQBjAGMAaQAGAAAABgAAAAcAAAAGAAAABAAAAAMAAAAFAAAABwAAAAMAAAAHAAAABgAAAAMAAAADAAAAAwAAAAUAAAAHAAAAAwAAAAYAAAAGAAAABQAAAAU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iAAAAAoAAABgAAAAPwAAAGwAAAABAAAAVVWPQYX2jkEKAAAAYAAAAAoAAABMAAAAAAAAAAAAAAAAAAAA//////////9gAAAAUAByAGUAcwBpAGQAZQBuAHQAZQAGAAAABAAAAAYAAAAFAAAAAwAAAAcAAAAGAAAABwAAAAQAAAAGAAAASwAAAEAAAAAwAAAABQAAACAAAAABAAAAAQAAABAAAAAAAAAAAAAAAAABAACAAAAAAAAAAAAAAAAAAQAAgAAAACUAAAAMAAAAAgAAACcAAAAYAAAABQAAAAAAAAD///8AAAAAACUAAAAMAAAABQAAAEwAAABkAAAACQAAAHAAAADQAAAAfAAAAAkAAABwAAAAyAAAAA0AAAAhAPAAAAAAAAAAAAAAAIA/AAAAAAAAAAAAAIA/AAAAAAAAAAAAAAAAAAAAAAAAAAAAAAAAAAAAAAAAAAAlAAAADAAAAAAAAIAoAAAADAAAAAUAAAAlAAAADAAAAAEAAAAYAAAADAAAAAAAAAASAAAADAAAAAEAAAAWAAAADAAAAAAAAABUAAAAIAEAAAoAAABwAAAAzwAAAHwAAAABAAAAVVWPQYX2jkEKAAAAcAAAACMAAABMAAAABAAAAAkAAABwAAAA0QAAAH0AAACUAAAARgBpAHIAbQBhAGQAbwAgAHAAbwByADoAIABGAEUARABFAFIASQBDAE8AIABDAEEATABMAEkAWgBPACAAUABFAEMAQwBJAAAABgAAAAMAAAAEAAAACQAAAAYAAAAHAAAABwAAAAMAAAAHAAAABwAAAAQAAAADAAAAAwAAAAYAAAAGAAAACAAAAAYAAAAHAAAAAwAAAAcAAAAJAAAAAwAAAAcAAAAHAAAABQAAAAUAAAADAAAABgAAAAkAAAADAAAABgAAAAYAAAAHAAAABwAAAAMAAAAWAAAADAAAAAAAAAAlAAAADAAAAAIAAAAOAAAAFAAAAAAAAAAQAAAAFAAAAA==</Object>
  <Object Id="idInvalidSigLnImg">AQAAAGwAAAAAAAAAAAAAAP8AAAB/AAAAAAAAAAAAAADrEQAA8AgAACBFTUYAAAEASCEAALEAAAAGAAAAAAAAAAAAAAAAAAAAgAcAADgE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oyfADohfRYwAAAAC2zLViZM2vALbMtWICAAAAcM2vAO6Em2LUofVDAQAAACCR9WI4WPkFYrre09iuFRMFhZti1KH1YtiuFRPUofViPrze00CLwQUwW/kF3M2vAONmcKcAAAAA3MyvACnxj3Ysy68AAAAAAAAAj3YCAAAA9f///wAAAAAAAAAAAAAAAJABAAAAAAABAAAAAHMAZQBnAG8AZQAgAHUAaQBPu9ZGkMuvAK1/MXYAAGh3hMuvAAAAAACMy68AAAAAABqjSGMAAGh3AAAAABMAFACiF9FjIF5od6TLrwBk9Vp3AAAAAGg3Kw7gxGl3ZHYACAAAAAAlAAAADAAAAAEAAAAYAAAADAAAAP8AAAASAAAADAAAAAEAAAAeAAAAGAAAACIAAAAEAAAAcgAAABEAAAAlAAAADAAAAAEAAABUAAAAqAAAACMAAAAEAAAAcAAAABAAAAABAAAAVVWPQYX2jkEjAAAABAAAAA8AAABMAAAAAAAAAAAAAAAAAAAA//////////9sAAAARgBpAHIAbQBhACAAbgBvACAAdgDhAGwAaQBkAGEAaHQ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nGHJdyAAAAD4nvcDAAAAAOjJ8APoyfADeBfRYwAAAAB8P64AaD+uAAAAAAAAAAAAAAAAAAAAAABQ0PADAAAAAAAAAAAAAAAAAAAAAAAAAAAAAAAAAAAAAAAAAAAAAAAAAAAAAAAAAAAAAAAAAAAAAAAAAAAAAAAAfhHMdwAA10Y4QK4A6NHFd+jJ8AMao0hjAAAAAPjSxXf//wAAAAAAANvTxXfb08V3aECuAGxArgB4F9FjAAAAAAAAAAAAAAAABwAAAAAAAABRijB2CQAAAAcAAACgQK4AoECuAAACAAD8////AQAAAAAAAAAAAAAAAAAAAGg3Kw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rgAO8o92AAAAAAAAAADgEwr6+J71Ysg+rgCQPq4AHbjdYwAA8AMAAAAAIAAAAIiXWQ6QCCIbpD6uAAlpmmIgAAAAAQAAAA8AAAAcQ64AXGGWYpTvmmIONN/T+J71YoiXWQ4AAAAAP5Nxp7g/rgCQQK4AKfGPduA+rgAEAAAAAACPdlhDrgDg////AAAAAAAAAAAAAAAAkAEAAAAAAAEAAAAAYQByAGkAYQBsAAAAAAAAAAAAAAAAAAAAAAAAAAAAAAAAAAAAUYowdgAAAAAGAAAARECuAERArgAAAgAA/P///wEAAAAAAAAAAAAAAAAAAAAAAAAAAAAAAGg3Kw5kdgAIAAAAACUAAAAMAAAAAwAAABgAAAAMAAAAAAAAABIAAAAMAAAAAQAAABYAAAAMAAAACAAAAFQAAABUAAAACgAAACcAAAAeAAAASgAAAAEAAABVVY9BhfaOQQoAAABLAAAAAQAAAEwAAAAEAAAACQAAACcAAAAgAAAASwAAAFAAAABYAP2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CuAA7yj3YAAAAAAAAAANQRCnAAAAAAAQICIlMAeQBzAHQAZQBtAAAAAAAAAAAAAAAAAAAAAAAAAAAAC62MhwAAAACcPq4AWnlKYQEAAABUP64AIA0AhAAAAABP9dDPqD6uAK9KTmNXk3GnGKPzEmhArgAp8Y92uD6uAAUAAAAAAI92dECuAPD///8AAAAAAAAAAAAAAACQAQAAAAAAAQAAAABzAGUAZwBvAGUAIAB1AGkAAAAAAAAAAAAAAAAAAAAAAAAAAABRijB2AAAAAAkAAAAcQK4AHECuAAACAAD8////AQAAAAAAAAAAAAAAAAAAAAAAAAAAAAAAaDcrDmR2AAgAAAAAJQAAAAwAAAAEAAAAGAAAAAwAAAAAAAAAEgAAAAwAAAABAAAAHgAAABgAAAApAAAAMwAAANQAAABIAAAAJQAAAAwAAAAEAAAAVAAAANAAAAAqAAAAMwAAANIAAABHAAAAAQAAAFVVj0GF9o5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hfaO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hfaO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hfaO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HOTk2XvjYDQQ7egurcjnEwChLidtcnNYai0lWf47tkg=</DigestValue>
    </Reference>
    <Reference Type="http://www.w3.org/2000/09/xmldsig#Object" URI="#idOfficeObject">
      <DigestMethod Algorithm="http://www.w3.org/2001/04/xmlenc#sha256"/>
      <DigestValue>sZjlVQJUooeFnIi2QpmljPkBgpcEmNLB5R7CqZWsX4M=</DigestValue>
    </Reference>
    <Reference Type="http://uri.etsi.org/01903#SignedProperties" URI="#idSignedProperties">
      <Transforms>
        <Transform Algorithm="http://www.w3.org/TR/2001/REC-xml-c14n-20010315"/>
      </Transforms>
      <DigestMethod Algorithm="http://www.w3.org/2001/04/xmlenc#sha256"/>
      <DigestValue>SXc+dw5WOn2mOXhWdhX8a+jM110pT+6XVPO0T4H0Z1I=</DigestValue>
    </Reference>
    <Reference Type="http://www.w3.org/2000/09/xmldsig#Object" URI="#idValidSigLnImg">
      <DigestMethod Algorithm="http://www.w3.org/2001/04/xmlenc#sha256"/>
      <DigestValue>k3HkLWu6XAebNAi2dDGwmxHTtLoTpXDcZ3i1rbI9+f0=</DigestValue>
    </Reference>
    <Reference Type="http://www.w3.org/2000/09/xmldsig#Object" URI="#idInvalidSigLnImg">
      <DigestMethod Algorithm="http://www.w3.org/2001/04/xmlenc#sha256"/>
      <DigestValue>Y6AmM8NI36vO6NAGX5JMJ4KZQZTDC+cU98x7T+Zyuqo=</DigestValue>
    </Reference>
  </SignedInfo>
  <SignatureValue>dwUroQL2SrOIOo+NVjpTLCZ01DcpF6K5IsNt20bjLI2AXZvjUlpFUWvJvXTPV4J9IN0YusaUd0vR
0yxgBSIzy3Z5MWPzh5i3MdPMwkD2wDVw6umS49BEzQiZVMQEVeY41ggEhZtoK5h74P4CY8RfX04m
t/p/wavNSLY2Mt0mskJTprAyPanTlm1GOlYF5kOQGM/FwNP8CIn2QR7L2kagNN533Pj8NOChpMRn
GwHo45T+8GP/7RQ6iDRkNFty2/RC69p2jEB/N7OXi4Skbt7bWmN248HPnD3Bd1/gaYASE9sg6Tvp
PKEnIfd6JijSQD0mGJ9IJizbtllAvH36v9B34A==</SignatureValue>
  <KeyInfo>
    <X509Data>
      <X509Certificate>MIIIHTCCBgWgAwIBAgIIQBLFYaXZOhUwDQYJKoZIhvcNAQELBQAwWzEXMBUGA1UEBRMOUlVDIDgwMDUwMTcyLTExGjAYBgNVBAMTEUNBLURPQ1VNRU5UQSBTLkEuMRcwFQYDVQQKEw5ET0NVTUVOVEEgUy5BLjELMAkGA1UEBhMCUFkwHhcNMjEwMzA5MTIyODMwWhcNMjMwMzA5MTIzODMw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NXxourNpqnBK9YFT59B5dcgWZW2RlIqwBhNUc2Im0VoZSg8AQ4F7omaGTIzPY3hArf/N7JneusXPu3foxPTTGWk1hvWf2CHm4D35vrebO1h2YaDD6Hz23tAgqr/+AhpbA4CJ/ieQUWE61Oa4jqdMXiHJOxYAtG7mUx7om2sWssXj/KxWdUUC3ITRPiZnBc1ZjlNjNsW6Z/Sj+RRjzAu+4wxIFtLLVa1f89gOoWVYvyCSeLFZYn/7PyL+/DbKVknT4QhZGShQ2ih7Fczh/4VSkQWlIY5q6mXbN5RAkjnvbO07xYEHEuEhcTmKrHI/eyvyDwHbodYYr8R2oAg+AV+3OECAwEAAaOCA4AwggN8MAwGA1UdEwEB/wQCMAAwDgYDVR0PAQH/BAQDAgXgMCoGA1UdJQEB/wQgMB4GCCsGAQUFBwMBBggrBgEFBQcDAgYIKwYBBQUHAwQwHQYDVR0OBBYEFEs6XtTt3z38s5GbxNOJ5gHo0UB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qTuxm0RUNLqAZD4t3TsnJmK0B+f1/E/C4rwfgyWbGzZSYD5VuZ+bFEuyVIPmuwPxNMxIrvV/ZFUPuCSHIcuJ8tyBMjkssR0CNigmjpxEWYeYNstFR2Qz3kKd6U8aVfmEd1py0uQm9SfhpZ+3bGIWLlS+EdbX1kDnZs17GFGwMA7RRCME1zacDpuFj1RyG8ViiYSG+L8v/kWEcbbryHxIL+CSEPfmOt3hNJkQXGzeTznpzmgf2UI7mKAZq9L5cciTaNDtr+nhLtcfVmrhv0e4uVTprJwteMMJ6576Szd03zX0l3XRDH/+iNAILrnyBfIa793Zgr09oNHBBvH5LQwhQ2dYp5TlCJONRuSlQGMxN6R2S8dWSf2W7+Dz3b6kmR7FBLR0zl3tl+ckEo3ofT3LjqINqmxvi67B8i97Gn2CPnSlyChPuAdLWEEhEnlw4AqSY9oAZfEV4InYzNcVrtJ78oAK/6RvHlRJoIzXr7gQekWm7HFfyH31o+4RLNg1D6dgiycXjvPiAaDqEUd9xcXnaYVajHHDafzoPV8nulzxbtCWbQOc3w+AMeBwhXoNo/A1IYxbZ8IpRFsq3NEQYJnEmuaqVHLxOHOaTgooqmZ71AIIy4HHI1g/Vw/TfPAysNZmJ5bZh2KDuPIm2yWupbDAJg9Ag6Wf83fCsdvjLMAhISU=</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rnwP0mDaoyByacXVmlOJT9Eku9BT9wFcLxFhIdU4diA=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fELFnqMc531iehO8E10qUnjU3FFGSSVfKvsVGL702GU=</DigestValue>
      </Reference>
      <Reference URI="/xl/drawings/drawing1.xml?ContentType=application/vnd.openxmlformats-officedocument.drawing+xml">
        <DigestMethod Algorithm="http://www.w3.org/2001/04/xmlenc#sha256"/>
        <DigestValue>6iOBfZu2rf+MSoqfkT1yegyHatr8YW5EzzXQyQ2zIeM=</DigestValue>
      </Reference>
      <Reference URI="/xl/drawings/vmlDrawing1.vml?ContentType=application/vnd.openxmlformats-officedocument.vmlDrawing">
        <DigestMethod Algorithm="http://www.w3.org/2001/04/xmlenc#sha256"/>
        <DigestValue>oJ4IOXB0SKPHPPx0ofmWzmW7cHdvIK4uRbia/OFG5j8=</DigestValue>
      </Reference>
      <Reference URI="/xl/media/image1.jpeg?ContentType=image/jpeg">
        <DigestMethod Algorithm="http://www.w3.org/2001/04/xmlenc#sha256"/>
        <DigestValue>gtntWbl+wkbpWIjrBYC+36tSrRtyqoQX7r0bRgwNDTQ=</DigestValue>
      </Reference>
      <Reference URI="/xl/media/image2.emf?ContentType=image/x-emf">
        <DigestMethod Algorithm="http://www.w3.org/2001/04/xmlenc#sha256"/>
        <DigestValue>64ggFKkVuScMpHV+TISTbDPxyx4shhabdVlNhFsHwTs=</DigestValue>
      </Reference>
      <Reference URI="/xl/media/image3.emf?ContentType=image/x-emf">
        <DigestMethod Algorithm="http://www.w3.org/2001/04/xmlenc#sha256"/>
        <DigestValue>ZJijtvATBCt7Zab/pWWoA7SAoA5DxvLAJWSvkNGYjBc=</DigestValue>
      </Reference>
      <Reference URI="/xl/media/image4.emf?ContentType=image/x-emf">
        <DigestMethod Algorithm="http://www.w3.org/2001/04/xmlenc#sha256"/>
        <DigestValue>E+eer01Qjx6apsGLZiO/U1AxmPjdBq108ONvVGWuL6U=</DigestValue>
      </Reference>
      <Reference URI="/xl/media/image5.emf?ContentType=image/x-emf">
        <DigestMethod Algorithm="http://www.w3.org/2001/04/xmlenc#sha256"/>
        <DigestValue>W7N8FZFXbCjjBTWspEg9LYBsg+PV2/QRGs3/k5zliuU=</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v7gvb8m4QjGJ7Gzqnq/8ARN1iExZw05VapwAULzd2nI=</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printerSettings/printerSettings6.bin?ContentType=application/vnd.openxmlformats-officedocument.spreadsheetml.printerSettings">
        <DigestMethod Algorithm="http://www.w3.org/2001/04/xmlenc#sha256"/>
        <DigestValue>dQty6h4y3OjaBO679MIWuMByZpg6RKGw7ezGcnYUuw0=</DigestValue>
      </Reference>
      <Reference URI="/xl/printerSettings/printerSettings7.bin?ContentType=application/vnd.openxmlformats-officedocument.spreadsheetml.printerSettings">
        <DigestMethod Algorithm="http://www.w3.org/2001/04/xmlenc#sha256"/>
        <DigestValue>dQty6h4y3OjaBO679MIWuMByZpg6RKGw7ezGcnYUuw0=</DigestValue>
      </Reference>
      <Reference URI="/xl/printerSettings/printerSettings8.bin?ContentType=application/vnd.openxmlformats-officedocument.spreadsheetml.printerSettings">
        <DigestMethod Algorithm="http://www.w3.org/2001/04/xmlenc#sha256"/>
        <DigestValue>99BC7obGJhdPY6gl3Le8gAk8I06/1aDvfkWHa4eQH88=</DigestValue>
      </Reference>
      <Reference URI="/xl/sharedStrings.xml?ContentType=application/vnd.openxmlformats-officedocument.spreadsheetml.sharedStrings+xml">
        <DigestMethod Algorithm="http://www.w3.org/2001/04/xmlenc#sha256"/>
        <DigestValue>vf2Lvgn4XZswdAlilCjBjXwRyuW7itFBoiq4GosjQPE=</DigestValue>
      </Reference>
      <Reference URI="/xl/styles.xml?ContentType=application/vnd.openxmlformats-officedocument.spreadsheetml.styles+xml">
        <DigestMethod Algorithm="http://www.w3.org/2001/04/xmlenc#sha256"/>
        <DigestValue>yYw7YXYRO2f96G648RvaKx6dvs+gW3Q17/q9kqPa1j8=</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/n2XUQmZcyraEag+NNiJBoF5cmpJu5VIXEHkZayk63A=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aMVW6KSBt2qQssgbRuqe3MRlpjaCbW6q2HmfdTVXKT4=</DigestValue>
      </Reference>
      <Reference URI="/xl/worksheets/sheet10.xml?ContentType=application/vnd.openxmlformats-officedocument.spreadsheetml.worksheet+xml">
        <DigestMethod Algorithm="http://www.w3.org/2001/04/xmlenc#sha256"/>
        <DigestValue>xeXzCD1ukKjrkRuP9bU+j5fkZcOMia/wo/qmDVBDECM=</DigestValue>
      </Reference>
      <Reference URI="/xl/worksheets/sheet11.xml?ContentType=application/vnd.openxmlformats-officedocument.spreadsheetml.worksheet+xml">
        <DigestMethod Algorithm="http://www.w3.org/2001/04/xmlenc#sha256"/>
        <DigestValue>zqL+pz+MQV82bbh4h5liq7Broh/yMiY7SqeAiW06Vy0=</DigestValue>
      </Reference>
      <Reference URI="/xl/worksheets/sheet12.xml?ContentType=application/vnd.openxmlformats-officedocument.spreadsheetml.worksheet+xml">
        <DigestMethod Algorithm="http://www.w3.org/2001/04/xmlenc#sha256"/>
        <DigestValue>iu1GNJrkU7y9t/iohRsXXroRCJ2rRX6SyGf3oleo9ys=</DigestValue>
      </Reference>
      <Reference URI="/xl/worksheets/sheet2.xml?ContentType=application/vnd.openxmlformats-officedocument.spreadsheetml.worksheet+xml">
        <DigestMethod Algorithm="http://www.w3.org/2001/04/xmlenc#sha256"/>
        <DigestValue>ksftMjaHOpx/alzagsCU3zMa1GOdFDt1Q77fIvTUzd8=</DigestValue>
      </Reference>
      <Reference URI="/xl/worksheets/sheet3.xml?ContentType=application/vnd.openxmlformats-officedocument.spreadsheetml.worksheet+xml">
        <DigestMethod Algorithm="http://www.w3.org/2001/04/xmlenc#sha256"/>
        <DigestValue>NzgVeXliH4OvNQ6a1OH5jOsszakE++rpND3INAkpLt0=</DigestValue>
      </Reference>
      <Reference URI="/xl/worksheets/sheet4.xml?ContentType=application/vnd.openxmlformats-officedocument.spreadsheetml.worksheet+xml">
        <DigestMethod Algorithm="http://www.w3.org/2001/04/xmlenc#sha256"/>
        <DigestValue>dZGC+tJxeFG3xLtVrmwz9F2v6cneLErflp1oeg+fT1Q=</DigestValue>
      </Reference>
      <Reference URI="/xl/worksheets/sheet5.xml?ContentType=application/vnd.openxmlformats-officedocument.spreadsheetml.worksheet+xml">
        <DigestMethod Algorithm="http://www.w3.org/2001/04/xmlenc#sha256"/>
        <DigestValue>oIwebyDskTdurDDHXjK96mh/zQqcEicSW3VNxICY7ZM=</DigestValue>
      </Reference>
      <Reference URI="/xl/worksheets/sheet6.xml?ContentType=application/vnd.openxmlformats-officedocument.spreadsheetml.worksheet+xml">
        <DigestMethod Algorithm="http://www.w3.org/2001/04/xmlenc#sha256"/>
        <DigestValue>gtswCIZ9zrVOHPKqroamT6n8pUlLil8RTce2yNiwAcU=</DigestValue>
      </Reference>
      <Reference URI="/xl/worksheets/sheet7.xml?ContentType=application/vnd.openxmlformats-officedocument.spreadsheetml.worksheet+xml">
        <DigestMethod Algorithm="http://www.w3.org/2001/04/xmlenc#sha256"/>
        <DigestValue>XRbbn7/1jkxZfPn0qmjR4Cppw6/SWlyLo345hhDQu0E=</DigestValue>
      </Reference>
      <Reference URI="/xl/worksheets/sheet8.xml?ContentType=application/vnd.openxmlformats-officedocument.spreadsheetml.worksheet+xml">
        <DigestMethod Algorithm="http://www.w3.org/2001/04/xmlenc#sha256"/>
        <DigestValue>5788kkp/twdzDYbge/OF9PptV5OlDGWAyM4Tt7zBYpA=</DigestValue>
      </Reference>
      <Reference URI="/xl/worksheets/sheet9.xml?ContentType=application/vnd.openxmlformats-officedocument.spreadsheetml.worksheet+xml">
        <DigestMethod Algorithm="http://www.w3.org/2001/04/xmlenc#sha256"/>
        <DigestValue>CSXMNL8TwrTA8sQcFn819mF0I943eelg3D1sTm9vO2Q=</DigestValue>
      </Reference>
    </Manifest>
    <SignatureProperties>
      <SignatureProperty Id="idSignatureTime" Target="#idPackageSignature">
        <mdssi:SignatureTime xmlns:mdssi="http://schemas.openxmlformats.org/package/2006/digital-signature">
          <mdssi:Format>YYYY-MM-DDThh:mm:ssTZD</mdssi:Format>
          <mdssi:Value>2021-07-28T21:17:17Z</mdssi:Value>
        </mdssi:SignatureTime>
      </SignatureProperty>
    </SignatureProperties>
  </Object>
  <Object Id="idOfficeObject">
    <SignatureProperties>
      <SignatureProperty Id="idOfficeV1Details" Target="#idPackageSignature">
        <SignatureInfoV1 xmlns="http://schemas.microsoft.com/office/2006/digsig">
          <SetupID>{3A0E01FA-5451-4542-AA95-7E4361E4780B}</SetupID>
          <SignatureText>Sebastian Oporto</SignatureText>
          <SignatureImage/>
          <SignatureComments/>
          <WindowsVersion>10.0</WindowsVersion>
          <OfficeVersion>16.0.14131/22</OfficeVersion>
          <ApplicationVersion>16.0.14131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2021-07-28T21:17:17Z</xd:SigningTime>
          <xd:SigningCertificate>
            <xd:Cert>
              <xd:CertDigest>
                <DigestMethod Algorithm="http://www.w3.org/2001/04/xmlenc#sha256"/>
                <DigestValue>JxmNCuDVNNtv/ftOgITGaTx9fxItXnxdWsYO5VwzOh0=</DigestValue>
              </xd:CertDigest>
              <xd:IssuerSerial>
                <X509IssuerName>C=PY, O=DOCUMENTA S.A., CN=CA-DOCUMENTA S.A., SERIALNUMBER=RUC 80050172-1</X509IssuerName>
                <X509SerialNumber>4616969591193156117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sBAAB/AAAAAAAAAAAAAAA9FwAA8AgAACBFTUYAAAEAPBwAAKo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AAAAAASAAAADAAAAAEAAAAeAAAAGAAAAL0AAAAEAAAA9wAAABEAAAAlAAAADAAAAAEAAABUAAAAiAAAAL4AAAAEAAAA9QAAABAAAAABAAAAVVWPQYX2jkG+AAAABAAAAAoAAABMAAAAAAAAAAAAAAAAAAAA//////////9gAAAAMgA4AC8AMAA3AC8AMgAwADIAMQ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JxhyXcgAAAAEFonBAAAAADAzyAEwM8gBHgXu2AAAAAAGqMyYAkAAAAAAAAAAAAAAAAAAAAAAAAA2NAgBAAAAAAAAAAAAAAAAAAAAAAAAAAAAAAAAAAAAAAAAAAAAAAAAAAAAAAAAAAAAAAAAAAAAAAAAAAAAAAAAH4RzHcAAI/M8EAOBOjRxXfAzyAEGqMyYAAAAAD40sV3//8AAAAAAADb08V329PFdyBBDgQkQQ4EeBe7YAAAAAAAAAAAAAAAAAcAAAAAAAAAUYowdgkAAAAHAAAAWEEOBFhBDgQAAgAA/P///wEAAAAAAAAAAAAAAAAAAADgspUO4MRpd2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4EDvKPdgAAAAAAAAAAMBgKjPie31+APw4ESD8OBB24x2AAACAEAAAAACAAAAD4MwIXkNkUHFw/DgQJaYRfIAAAAAEAAAAPAAAA1EMOBFxhgF+U74RfGdSxzfie31/4MwIXAAAAAFvvFu5wQA4ESEEOBCnxj3aYPw4EBAAAAAAAj3YQRA4E4P///wAAAAAAAAAAAAAAAJABAAAAAAABAAAAAGEAcgBpAGEAbAAAAAAAAAAAAAAAAAAAAAAAAAAAAAAAAAAAAFGKMHYAAAAABgAAAPxADgT8QA4EAAIAAPz///8BAAAAAAAAAAAAAAAAAAAAAAAAAAAAAADgspUOZHYACAAAAAAlAAAADAAAAAMAAAAYAAAADAAAAAAAAAASAAAADAAAAAEAAAAWAAAADAAAAAgAAABUAAAAVAAAAAoAAAAnAAAAHgAAAEoAAAABAAAAVVWPQYX2jkEKAAAASwAAAAEAAABMAAAABAAAAAkAAAAnAAAAIAAAAEsAAABQAAAAWABy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jAAAARwAAACkAAAAzAAAAewAAABUAAAAhAPAAAAAAAAAAAAAAAIA/AAAAAAAAAAAAAIA/AAAAAAAAAAAAAAAAAAAAAAAAAAAAAAAAAAAAAAAAAAAlAAAADAAAAAAAAIAoAAAADAAAAAQAAABSAAAAcAEAAAQAAADw////AAAAAAAAAAAAAAAAkAEAAAAAAAEAAAAAcwBlAGcAbwBlACAAdQBpAAAAAAAAAAAAAAAAAAAAAAAAAAAAAAAAAAAAAAAAAAAAAAAAAAAAAAAAAAAAAAAAAAAADgQO8o92AAAAAAAAAAAnGwpEAAAAAAECAiJTAHkAcwB0AGUAbQAAAAAAAAAAAAAAAAAAAAAAAAAAABiAcZMAAAAAVD8OBFp5S14BAAAADEAOBCANAIQAAAAAGxLwyGA/DgSvSjhgg+8W7jArBhcgQQ4EKfGPdnA/DgQFAAAAAACPdixBDgTw////AAAAAAAAAAAAAAAAkAEAAAAAAAEAAAAAcwBlAGcAbwBlACAAdQBpAAAAAAAAAAAAAAAAAAAAAAAAAAAAUYowdgAAAAAJAAAA1EAOBNRADgQAAgAA/P///wEAAAAAAAAAAAAAAAAAAAAAAAAAAAAAAOCylQ5kdgAIAAAAACUAAAAMAAAABAAAABgAAAAMAAAAAAAAABIAAAAMAAAAAQAAAB4AAAAYAAAAKQAAADMAAACkAAAASAAAACUAAAAMAAAABAAAAFQAAACsAAAAKgAAADMAAACiAAAARwAAAAEAAABVVY9BhfaOQSoAAAAzAAAAEAAAAEwAAAAAAAAAAAAAAAAAAAD//////////2wAAABTAGUAYgBhAHMAdABpAGEAbgAgAE8AcABvAHIAdABvAAkAAAAIAAAACQAAAAgAAAAHAAAABQAAAAQAAAAIAAAACQAAAAQAAAAMAAAACQAAAAkAAAAGAAAABQAAAAkAAABLAAAAQAAAADAAAAAFAAAAIAAAAAEAAAABAAAAEAAAAAAAAAAAAAAATAEAAIAAAAAAAAAAAAAAAEwBAACAAAAAJQAAAAwAAAACAAAAJwAAABgAAAAFAAAAAAAAAP///wAAAAAAJQAAAAwAAAAFAAAATAAAAGQAAAAAAAAAUAAAAEsBAAB8AAAAAAAAAFAAAABM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ASAAAADAAAAAEAAAAeAAAAGAAAAAkAAABQAAAAAAEAAF0AAAAlAAAADAAAAAEAAABUAAAA0AAAAAoAAABQAAAAgAAAAFwAAAABAAAAVVWPQYX2jkEKAAAAUAAAABYAAABMAAAAAAAAAAAAAAAAAAAA//////////94AAAAUwBlAGIAYQBzAHQAaQBhAG4AIABPAHAAbwByAHQAbwAgAEwAZQBpAHYAYQAGAAAABgAAAAcAAAAGAAAABQAAAAQAAAADAAAABgAAAAcAAAADAAAACQAAAAcAAAAHAAAABAAAAAQAAAAHAAAAAwAAAAUAAAAGAAAAAwAAAAUAAAAGAAAASwAAAEAAAAAwAAAABQAAACAAAAABAAAAAQAAABAAAAAAAAAAAAAAAEwBAACAAAAAAAAAAAAAAABM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oAAAAAoAAABgAAAAVQAAAGwAAAABAAAAVVWPQYX2jkEKAAAAYAAAAA4AAABMAAAAAAAAAAAAAAAAAAAA//////////9oAAAAVgBpAGMAZQBwAHIAZQBzAGkAZABlAG4AdABlAAcAAAADAAAABQAAAAYAAAAHAAAABAAAAAYAAAAFAAAAAwAAAAcAAAAGAAAABwAAAAQAAAAGAAAASwAAAEAAAAAwAAAABQAAACAAAAABAAAAAQAAABAAAAAAAAAAAAAAAEwBAACAAAAAAAAAAAAAAABMAQAAgAAAACUAAAAMAAAAAgAAACcAAAAYAAAABQAAAAAAAAD///8AAAAAACUAAAAMAAAABQAAAEwAAABkAAAACQAAAHAAAABCAQAAfAAAAAkAAABwAAAAOgEAAA0AAAAhAPAAAAAAAAAAAAAAAIA/AAAAAAAAAAAAAIA/AAAAAAAAAAAAAAAAAAAAAAAAAAAAAAAAAAAAAAAAAAAlAAAADAAAAAAAAIAoAAAADAAAAAUAAAAlAAAADAAAAAEAAAAYAAAADAAAAAAAAAASAAAADAAAAAEAAAAWAAAADAAAAAAAAABUAAAAjAEAAAoAAABwAAAAQQEAAHwAAAABAAAAVVWPQYX2jkEKAAAAcAAAADUAAABMAAAABAAAAAkAAABwAAAAQwEAAH0AAAC4AAAARgBpAHIAbQBhAGQAbwAgAHAAbwByADoAIABGAEUARABFAFIASQBDAE8AIABTAEUAQgBBAFMAVABJAEEATgAgAE8AUABPAFIAVABPACAATABFAEkAVgBBACAARQBTAFAASQBOAE8ATABBACJzBgAAAAMAAAAEAAAACQAAAAYAAAAHAAAABwAAAAMAAAAHAAAABwAAAAQAAAADAAAAAwAAAAYAAAAGAAAACAAAAAYAAAAHAAAAAwAAAAcAAAAJAAAAAwAAAAYAAAAGAAAABgAAAAcAAAAGAAAABgAAAAMAAAAHAAAACAAAAAMAAAAJAAAABgAAAAkAAAAHAAAABgAAAAkAAAADAAAABQAAAAYAAAADAAAABwAAAAcAAAADAAAABgAAAAYAAAAGAAAAAwAAAAgAAAAJAAAABQAAAAcAAAAWAAAADAAAAAAAAAAlAAAADAAAAAIAAAAOAAAAFAAAAAAAAAAQAAAAFAAAAA==</Object>
  <Object Id="idInvalidSigLnImg">AQAAAGwAAAAAAAAAAAAAAEsBAAB/AAAAAAAAAAAAAAA9FwAA8AgAACBFTUYAAAEAqCEAALEAAAAGAAAAAAAAAAAAAAAAAAAAgAcAADgEAABYAQAAwQAAAAAAAAAAAAAAAAAAAMA/BQDo8QI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AAAAAAAAAAAAAABMAQAAgAAAACEA8AAAAAAAAAAAAAAAgD8AAAAAAAAAAAAAgD8AAAAAAAAAAAAAAAAAAAAAAAAAAAAAAAAAAAAAAAAAACUAAAAMAAAAAAAAgCgAAAAMAAAAAQAAACcAAAAYAAAAAQAAAAAAAADw8PAAAAAAACUAAAAMAAAAAQAAAEwAAABkAAAAAAAAAAAAAABLAQAAfwAAAAAAAAAAAAAATAEAAIAAAAAhAPAAAAAAAAAAAAAAAIA/AAAAAAAAAAAAAIA/AAAAAAAAAAAAAAAAAAAAAAAAAAAAAAAAAAAAAAAAAAAlAAAADAAAAAAAAIAoAAAADAAAAAEAAAAnAAAAGAAAAAEAAAAAAAAA////AAAAAAAlAAAADAAAAAEAAABMAAAAZAAAAAAAAAAAAAAASwEAAH8AAAAAAAAAAAAAAEwBAACAAAAAIQDwAAAAAAAAAAAAAACAPwAAAAAAAAAAAACAPwAAAAAAAAAAAAAAAAAAAAAAAAAAAAAAAAAAAAAAAAAAJQAAAAwAAAAAAACAKAAAAAwAAAABAAAAJwAAABgAAAABAAAAAAAAAP///wAAAAAAJQAAAAwAAAABAAAATAAAAGQAAAAAAAAAAAAAAEsBAAB/AAAAAAAAAAAAAABM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DvKPdiBeaHfAzyAEohe7YAAAAAC2zJ9fHM4PBLbMn18CAAAAKM4PBO6EhV/Uod8DAQAAACCR31+YHScX5VmwzSCRDRcFhYVf1KHfXyCRDRfUod9fKVywzRgzIxdQHycXlM4PBBcbF+4AAAAAlM0PBCnxj3bkyw8EAAAAAAAAj3YCAAAA9f///wAAAAAAAAAAAAAAAJABAAAAAAABAAAAAHMAZQBnAG8AZQAgAHUAaQADiY7MSMwPBK1/MXYAAGh3PMwPBAAAAABEzA8EAAAAABqjMmAAAGh3AAAAABMAFACiF7tgIF5od1zMDwRk9Vp3AAAAAOCylQ7gxGl3ZHYACAAAAAAlAAAADAAAAAEAAAAYAAAADAAAAP8AAAASAAAADAAAAAEAAAAeAAAAGAAAACIAAAAEAAAAcgAAABEAAAAlAAAADAAAAAEAAABUAAAAqAAAACMAAAAEAAAAcAAAABAAAAABAAAAVVWPQYX2jkEjAAAABAAAAA8AAABMAAAAAAAAAAAAAAAAAAAA//////////9sAAAARgBpAHIAbQBhACAAbgBvACAAdgDhAGwAaQBkAGEAPEMGAAAAAwAAAAQAAAAJAAAABgAAAAMAAAAHAAAABwAAAAMAAAAFAAAABgAAAAMAAAADAAAABwAAAAYAAABLAAAAQAAAADAAAAAFAAAAIAAAAAEAAAABAAAAEAAAAAAAAAAAAAAATAEAAIAAAAAAAAAAAAAAAEwBAACAAAAAUgAAAHABAAACAAAAEAAAAAcAAAAAAAAAAAAAALwCAAAAAAAAAQICIlMAeQBzAHQAZQBtAAAAAAAAAAAAAAAAAAAAAAAAAAAAAAAAAAAAAAAAAAAAAAAAAAAAAAAAAAAAAAAAAAAAAAAAAAAAnGHJdyAAAAAQWicEAAAAAMDPIATAzyAEeBe7YAAAAAAaozJgCQAAAAAAAAAAAAAAAAAAAAAAAADY0CAEAAAAAAAAAAAAAAAAAAAAAAAAAAAAAAAAAAAAAAAAAAAAAAAAAAAAAAAAAAAAAAAAAAAAAAAAAAAAAAAAfhHMdwAAj8zwQA4E6NHFd8DPIAQaozJgAAAAAPjSxXf//wAAAAAAANvTxXfb08V3IEEOBCRBDgR4F7tgAAAAAAAAAAAAAAAABwAAAAAAAABRijB2CQAAAAcAAABYQQ4EWEEOBAACAAD8////AQAAAAAAAAAAAAAAAAAAAOCylQ7gxGl3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DgQO8o92AAAAAAAAAAAwGAqM+J7fX4A/DgRIPw4EHbjHYAAAIAQAAAAAIAAAAPgzAheQ2RQcXD8OBAlphF8gAAAAAQAAAA8AAADUQw4EXGGAX5TvhF8Z1LHN+J7fX/gzAhcAAAAAW+8W7nBADgRIQQ4EKfGPdpg/DgQEAAAAAACPdhBEDgTg////AAAAAAAAAAAAAAAAkAEAAAAAAAEAAAAAYQByAGkAYQBsAAAAAAAAAAAAAAAAAAAAAAAAAAAAAAAAAAAAUYowdgAAAAAGAAAA/EAOBPxADgQAAgAA/P///wEAAAAAAAAAAAAAAAAAAAAAAAAAAAAAAOCylQ5kdgAIAAAAACUAAAAMAAAAAwAAABgAAAAMAAAAAAAAABIAAAAMAAAAAQAAABYAAAAMAAAACAAAAFQAAABUAAAACgAAACcAAAAeAAAASgAAAAEAAABVVY9BhfaOQQoAAABLAAAAAQAAAEwAAAAEAAAACQAAACcAAAAgAAAASwAAAFAAAABYAHR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MAAABHAAAAKQAAADMAAAB7AAAAFQAAACEA8AAAAAAAAAAAAAAAgD8AAAAAAAAAAAAAgD8AAAAAAAAAAAAAAAAAAAAAAAAAAAAAAAAAAAAAAAAAACUAAAAMAAAAAAAAgCgAAAAMAAAABAAAAFIAAABwAQAABAAAAPD///8AAAAAAAAAAAAAAACQAQAAAAAAAQAAAABzAGUAZwBvAGUAIAB1AGkAAAAAAAAAAAAAAAAAAAAAAAAAAAAAAAAAAAAAAAAAAAAAAAAAAAAAAAAAAAAAAAAAAAAOBA7yj3YAAAAAAAAAACcbCkQAAAAAAQICIlMAeQBzAHQAZQBtAAAAAAAAAAAAAAAAAAAAAAAAAAAAGIBxkwAAAABUPw4EWnlLXgEAAAAMQA4EIA0AhAAAAAAbEvDIYD8OBK9KOGCD7xbuMCsGFyBBDgQp8Y92cD8OBAUAAAAAAI92LEEOBPD///8AAAAAAAAAAAAAAACQAQAAAAAAAQAAAABzAGUAZwBvAGUAIAB1AGkAAAAAAAAAAAAAAAAAAAAAAAAAAABRijB2AAAAAAkAAADUQA4E1EAOBAACAAD8////AQAAAAAAAAAAAAAAAAAAAAAAAAAAAAAA4LKVDmR2AAgAAAAAJQAAAAwAAAAEAAAAGAAAAAwAAAAAAAAAEgAAAAwAAAABAAAAHgAAABgAAAApAAAAMwAAAKQAAABIAAAAJQAAAAwAAAAEAAAAVAAAAKwAAAAqAAAAMwAAAKIAAABHAAAAAQAAAFVVj0GF9o5BKgAAADMAAAAQAAAATAAAAAAAAAAAAAAAAAAAAP//////////bAAAAFMAZQBiAGEAcwB0AGkAYQBuACAATwBwAG8AcgB0AG8ACQAAAAgAAAAJAAAACAAAAAcAAAAFAAAABAAAAAgAAAAJAAAABAAAAAwAAAAJAAAACQAAAAYAAAAFAAAACQAAAEsAAABAAAAAMAAAAAUAAAAgAAAAAQAAAAEAAAAQAAAAAAAAAAAAAABMAQAAgAAAAAAAAAAAAAAATAEAAIAAAAAlAAAADAAAAAIAAAAnAAAAGAAAAAUAAAAAAAAA////AAAAAAAlAAAADAAAAAUAAABMAAAAZAAAAAAAAABQAAAASwEAAHwAAAAAAAAAUAAAAEw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QAAAACgAAAFAAAACAAAAAXAAAAAEAAABVVY9BhfaOQQoAAABQAAAAFgAAAEwAAAAAAAAAAAAAAAAAAAD//////////3gAAABTAGUAYgBhAHMAdABpAGEAbgAgAE8AcABvAHIAdABvACAATABlAGkAdgBhAAYAAAAGAAAABwAAAAYAAAAFAAAABAAAAAMAAAAGAAAABwAAAAMAAAAJAAAABwAAAAcAAAAEAAAABAAAAAcAAAADAAAABQAAAAYAAAADAAAABQAAAAYAAABLAAAAQAAAADAAAAAFAAAAIAAAAAEAAAABAAAAEAAAAAAAAAAAAAAATAEAAIAAAAAAAAAAAAAAAEwBAACAAAAAJQAAAAwAAAACAAAAJwAAABgAAAAFAAAAAAAAAP///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CgAAAACgAAAGAAAABVAAAAbAAAAAEAAABVVY9BhfaOQQoAAABgAAAADgAAAEwAAAAAAAAAAAAAAAAAAAD//////////2gAAABWAGkAYwBlAHAAcgBlAHMAaQBkAGUAbgB0AGUABwAAAAMAAAAFAAAABgAAAAcAAAAEAAAABgAAAAUAAAADAAAABwAAAAYAAAAHAAAABAAAAAYAAABLAAAAQAAAADAAAAAFAAAAIAAAAAEAAAABAAAAEAAAAAAAAAAAAAAATAEAAIAAAAAAAAAAAAAAAEwBAACAAAAAJQAAAAwAAAACAAAAJwAAABgAAAAFAAAAAAAAAP///wAAAAAAJQAAAAwAAAAFAAAATAAAAGQAAAAJAAAAcAAAAEIBAAB8AAAACQAAAHAAAAA6AQAADQAAACEA8AAAAAAAAAAAAAAAgD8AAAAAAAAAAAAAgD8AAAAAAAAAAAAAAAAAAAAAAAAAAAAAAAAAAAAAAAAAACUAAAAMAAAAAAAAgCgAAAAMAAAABQAAACUAAAAMAAAAAQAAABgAAAAMAAAAAAAAABIAAAAMAAAAAQAAABYAAAAMAAAAAAAAAFQAAACMAQAACgAAAHAAAABBAQAAfAAAAAEAAABVVY9BhfaOQQoAAABwAAAANQAAAEwAAAAEAAAACQAAAHAAAABDAQAAfQAAALgAAABGAGkAcgBtAGEAZABvACAAcABvAHIAOgAgAEYARQBEAEUAUgBJAEMATwAgAFMARQBCAEEAUwBUAEkAQQBOACAATwBQAE8AUgBUAE8AIABMAEUASQBWAEEAIABFAFMAUABJAE4ATwBMAEEAIj4GAAAAAwAAAAQAAAAJAAAABgAAAAcAAAAHAAAAAwAAAAcAAAAHAAAABAAAAAMAAAADAAAABgAAAAYAAAAIAAAABgAAAAcAAAADAAAABwAAAAkAAAADAAAABgAAAAYAAAAGAAAABwAAAAYAAAAGAAAAAwAAAAcAAAAIAAAAAwAAAAkAAAAGAAAACQAAAAcAAAAGAAAACQAAAAMAAAAFAAAABgAAAAMAAAAHAAAABwAAAAMAAAAGAAAABgAAAAYAAAADAAAACAAAAAkAAAAF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Índice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2019-08-27T18:48:00Z</cp:lastPrinted>
  <dcterms:created xsi:type="dcterms:W3CDTF">2015-06-05T18:19:34Z</dcterms:created>
  <dcterms:modified xsi:type="dcterms:W3CDTF">2021-07-27T18:08:28Z</dcterms:modified>
</cp:coreProperties>
</file>