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Pablo Roa\Desktop\EEFF PRESENTACIÓN 2020\"/>
    </mc:Choice>
  </mc:AlternateContent>
  <xr:revisionPtr revIDLastSave="0" documentId="13_ncr:201_{57C27185-8784-4C9C-86CF-159404165E4C}" xr6:coauthVersionLast="46" xr6:coauthVersionMax="46" xr10:uidLastSave="{00000000-0000-0000-0000-000000000000}"/>
  <bookViews>
    <workbookView xWindow="-120" yWindow="-120" windowWidth="29040" windowHeight="15840"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0" r:id="rId10"/>
    <sheet name="10" sheetId="11" r:id="rId11"/>
  </sheets>
  <externalReferences>
    <externalReference r:id="rId12"/>
  </externalReferences>
  <definedNames>
    <definedName name="_Hlk486413223" localSheetId="9">'9'!$A$6</definedName>
    <definedName name="_Hlk492023274" localSheetId="9">'9'!$A$62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0" i="11" l="1"/>
  <c r="O5" i="11"/>
  <c r="O6" i="11"/>
  <c r="O7" i="11"/>
  <c r="O8" i="11"/>
  <c r="O9" i="11"/>
  <c r="O10" i="11"/>
  <c r="O11" i="11"/>
  <c r="O12" i="11"/>
  <c r="O13" i="11"/>
  <c r="O14" i="11"/>
  <c r="O15"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0" i="11"/>
  <c r="O81" i="11"/>
  <c r="O82" i="11"/>
  <c r="O83" i="11"/>
  <c r="O84" i="11"/>
  <c r="O85" i="11"/>
  <c r="O86" i="11"/>
  <c r="O87" i="11"/>
  <c r="O88" i="11"/>
  <c r="O89" i="11"/>
  <c r="O90" i="11"/>
  <c r="O91" i="11"/>
  <c r="O92" i="11"/>
  <c r="O93" i="11"/>
  <c r="O94" i="11"/>
  <c r="O95" i="11"/>
  <c r="O96" i="11"/>
  <c r="O97" i="11"/>
  <c r="O98" i="11"/>
  <c r="O99" i="11"/>
  <c r="O100" i="11"/>
  <c r="O101" i="11"/>
  <c r="O102" i="11"/>
  <c r="O103" i="11"/>
  <c r="O104" i="11"/>
  <c r="O105" i="11"/>
  <c r="O106" i="11"/>
  <c r="O107" i="11"/>
  <c r="O108" i="11"/>
  <c r="O109" i="11"/>
  <c r="O110" i="11"/>
  <c r="O111" i="11"/>
  <c r="O112" i="11"/>
  <c r="O113" i="11"/>
  <c r="O114" i="11"/>
  <c r="O115" i="11"/>
  <c r="O116" i="11"/>
  <c r="O117" i="11"/>
  <c r="O118" i="11"/>
  <c r="O119" i="11"/>
  <c r="O120" i="11"/>
  <c r="O121" i="11"/>
  <c r="O122" i="11"/>
  <c r="O123" i="11"/>
  <c r="O124" i="11"/>
  <c r="O125" i="11"/>
  <c r="O126" i="11"/>
  <c r="O127" i="11"/>
  <c r="O128" i="11"/>
  <c r="O129" i="11"/>
  <c r="O130" i="11"/>
  <c r="O131" i="11"/>
  <c r="O132" i="11"/>
  <c r="O133" i="11"/>
  <c r="O134" i="11"/>
  <c r="O135" i="11"/>
  <c r="O136" i="11"/>
  <c r="O137" i="11"/>
  <c r="O138" i="11"/>
  <c r="O139" i="11"/>
  <c r="O140" i="11"/>
  <c r="O141" i="11"/>
  <c r="O142" i="11"/>
  <c r="O143" i="11"/>
  <c r="O144" i="11"/>
  <c r="O145" i="11"/>
  <c r="O146" i="11"/>
  <c r="O147" i="11"/>
  <c r="O148" i="11"/>
  <c r="O149" i="11"/>
  <c r="O150" i="11"/>
  <c r="O151" i="11"/>
  <c r="O152" i="11"/>
  <c r="O153" i="11"/>
  <c r="O154" i="11"/>
  <c r="O155" i="11"/>
  <c r="O156" i="11"/>
  <c r="O157" i="11"/>
  <c r="O158" i="11"/>
  <c r="O159" i="11"/>
  <c r="O160" i="11"/>
  <c r="O161" i="11"/>
  <c r="O162" i="11"/>
  <c r="O163" i="11"/>
  <c r="O164" i="11"/>
  <c r="O165" i="11"/>
  <c r="O166" i="11"/>
  <c r="O167" i="11"/>
  <c r="O168" i="11"/>
  <c r="O169" i="11"/>
  <c r="O170" i="11"/>
  <c r="O171" i="11"/>
  <c r="O172" i="11"/>
  <c r="O173" i="11"/>
  <c r="O174" i="11"/>
  <c r="O175" i="11"/>
  <c r="O176" i="11"/>
  <c r="O177" i="11"/>
  <c r="O178" i="11"/>
  <c r="O179" i="11"/>
  <c r="O181" i="11"/>
  <c r="O182" i="11"/>
  <c r="O183" i="11"/>
  <c r="O184" i="11"/>
  <c r="O185" i="11"/>
  <c r="O186" i="11"/>
  <c r="O187" i="11"/>
  <c r="O188" i="11"/>
  <c r="O189" i="11"/>
  <c r="O190" i="11"/>
  <c r="O191" i="11"/>
  <c r="O192" i="11"/>
  <c r="O193" i="11"/>
  <c r="O194" i="11"/>
  <c r="O195" i="11"/>
  <c r="O196" i="11"/>
  <c r="O4" i="11"/>
  <c r="B139" i="10"/>
  <c r="B4" i="7"/>
  <c r="B4" i="8"/>
  <c r="E14" i="7"/>
  <c r="E6" i="7"/>
  <c r="B4" i="6"/>
  <c r="B4" i="5"/>
  <c r="B4" i="4"/>
  <c r="C4" i="3"/>
  <c r="B4" i="2"/>
  <c r="B4" i="1"/>
  <c r="J197" i="11"/>
  <c r="C199" i="11"/>
  <c r="N196" i="11" s="1"/>
  <c r="N189" i="11"/>
  <c r="N188" i="11"/>
  <c r="N187" i="11"/>
  <c r="N181" i="11"/>
  <c r="N180" i="11"/>
  <c r="N179" i="11"/>
  <c r="N173" i="11"/>
  <c r="N172" i="11"/>
  <c r="N171" i="11"/>
  <c r="N165" i="11"/>
  <c r="N164" i="11"/>
  <c r="N163" i="11"/>
  <c r="N162" i="11"/>
  <c r="N161" i="11"/>
  <c r="N160" i="11"/>
  <c r="N159" i="11"/>
  <c r="N158" i="11"/>
  <c r="N157" i="11"/>
  <c r="N156" i="11"/>
  <c r="N155" i="11"/>
  <c r="N154" i="11"/>
  <c r="N153" i="11"/>
  <c r="N152" i="11"/>
  <c r="N151" i="11"/>
  <c r="N150" i="11"/>
  <c r="N149" i="11"/>
  <c r="N148" i="11"/>
  <c r="N147" i="11"/>
  <c r="N146" i="11"/>
  <c r="N145" i="11"/>
  <c r="N144" i="11"/>
  <c r="N143" i="11"/>
  <c r="N142" i="11"/>
  <c r="N141" i="11"/>
  <c r="N140" i="11"/>
  <c r="N139" i="11"/>
  <c r="N138" i="11"/>
  <c r="N137" i="11"/>
  <c r="N136" i="11"/>
  <c r="N135" i="11"/>
  <c r="N134" i="11"/>
  <c r="N133" i="11"/>
  <c r="N132" i="11"/>
  <c r="N131" i="11"/>
  <c r="N130" i="11"/>
  <c r="N129" i="11"/>
  <c r="N128" i="11"/>
  <c r="N127" i="11"/>
  <c r="N126" i="11"/>
  <c r="N125" i="11"/>
  <c r="N124" i="11"/>
  <c r="N123" i="11"/>
  <c r="N122" i="11"/>
  <c r="N121" i="11"/>
  <c r="N120" i="11"/>
  <c r="N119" i="11"/>
  <c r="N118" i="11"/>
  <c r="N117" i="11"/>
  <c r="N116" i="11"/>
  <c r="N115" i="11"/>
  <c r="N114" i="11"/>
  <c r="N113" i="11"/>
  <c r="N112" i="11"/>
  <c r="N111" i="11"/>
  <c r="N110" i="11"/>
  <c r="N109" i="11"/>
  <c r="N108" i="11"/>
  <c r="N107" i="11"/>
  <c r="N106" i="11"/>
  <c r="N105" i="11"/>
  <c r="N104" i="11"/>
  <c r="N103" i="11"/>
  <c r="N102" i="11"/>
  <c r="N101" i="11"/>
  <c r="N100" i="11"/>
  <c r="N99" i="11"/>
  <c r="N98" i="11"/>
  <c r="N97" i="11"/>
  <c r="N96" i="11"/>
  <c r="N95" i="11"/>
  <c r="N94" i="11"/>
  <c r="N93" i="11"/>
  <c r="N92" i="11"/>
  <c r="N91" i="11"/>
  <c r="N90" i="11"/>
  <c r="N89" i="11"/>
  <c r="N88" i="11"/>
  <c r="N87" i="11"/>
  <c r="N86" i="11"/>
  <c r="N85" i="11"/>
  <c r="N84" i="11"/>
  <c r="N83" i="11"/>
  <c r="N82" i="11"/>
  <c r="N81" i="11"/>
  <c r="N80" i="11"/>
  <c r="N79" i="11"/>
  <c r="N78" i="11"/>
  <c r="N77" i="11"/>
  <c r="N76" i="11"/>
  <c r="N75" i="11"/>
  <c r="N74" i="11"/>
  <c r="N73" i="11"/>
  <c r="N72" i="11"/>
  <c r="N71" i="11"/>
  <c r="N70" i="11"/>
  <c r="N69" i="11"/>
  <c r="N68" i="11"/>
  <c r="N67" i="11"/>
  <c r="N66" i="11"/>
  <c r="N65" i="11"/>
  <c r="N64" i="11"/>
  <c r="N63" i="11"/>
  <c r="N62" i="11"/>
  <c r="N61" i="11"/>
  <c r="N60" i="11"/>
  <c r="N59" i="11"/>
  <c r="N58" i="11"/>
  <c r="N57" i="11"/>
  <c r="N56" i="11"/>
  <c r="N55" i="11"/>
  <c r="N54" i="11"/>
  <c r="N53" i="11"/>
  <c r="N52" i="11"/>
  <c r="N51" i="11"/>
  <c r="N50" i="11"/>
  <c r="N49"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166" i="11" l="1"/>
  <c r="N174" i="11"/>
  <c r="N182" i="11"/>
  <c r="N190" i="11"/>
  <c r="N167" i="11"/>
  <c r="N175" i="11"/>
  <c r="N183" i="11"/>
  <c r="N191" i="11"/>
  <c r="N168" i="11"/>
  <c r="N176" i="11"/>
  <c r="N184" i="11"/>
  <c r="N192" i="11"/>
  <c r="N169" i="11"/>
  <c r="N177" i="11"/>
  <c r="N185" i="11"/>
  <c r="N193" i="11"/>
  <c r="N170" i="11"/>
  <c r="N178" i="11"/>
  <c r="N186" i="11"/>
  <c r="N194" i="11"/>
  <c r="N195" i="11"/>
  <c r="A2" i="11" l="1"/>
  <c r="E14" i="2"/>
  <c r="C113" i="10"/>
  <c r="B113" i="10"/>
  <c r="E71" i="10"/>
  <c r="E70" i="10"/>
  <c r="E69" i="10"/>
  <c r="E53" i="10"/>
  <c r="E52" i="10"/>
  <c r="C15" i="8"/>
  <c r="C21" i="8"/>
  <c r="C9" i="8"/>
  <c r="C13" i="8"/>
  <c r="D7" i="7"/>
  <c r="C7" i="7"/>
  <c r="C21" i="5"/>
  <c r="C11" i="7"/>
  <c r="C10" i="7"/>
  <c r="C18" i="6"/>
  <c r="C17" i="6"/>
  <c r="C15" i="6"/>
  <c r="C12" i="6"/>
  <c r="C11" i="6"/>
  <c r="C33" i="5"/>
  <c r="C29" i="5"/>
  <c r="C14" i="5"/>
  <c r="C10" i="5"/>
  <c r="C9" i="5"/>
  <c r="C14" i="7" l="1"/>
  <c r="E7" i="7"/>
  <c r="E7" i="2"/>
  <c r="E6" i="2"/>
  <c r="C10" i="9"/>
  <c r="E23" i="1" l="1"/>
  <c r="E17" i="1"/>
  <c r="C23" i="1"/>
  <c r="E24" i="1" l="1"/>
  <c r="B106" i="10"/>
  <c r="C72" i="10"/>
  <c r="C148" i="10" l="1"/>
  <c r="B148" i="10"/>
  <c r="C139" i="10"/>
  <c r="C131" i="10"/>
  <c r="B131" i="10"/>
  <c r="C106" i="10" l="1"/>
  <c r="E72" i="10" l="1"/>
  <c r="E10" i="7"/>
  <c r="E11" i="7"/>
  <c r="C23" i="5"/>
  <c r="C14" i="2" l="1"/>
  <c r="C17" i="1"/>
  <c r="C24" i="1" s="1"/>
  <c r="O4" i="9"/>
  <c r="D6" i="4" l="1"/>
  <c r="C6" i="4"/>
  <c r="D5" i="5"/>
  <c r="C5" i="5"/>
  <c r="D5" i="6"/>
  <c r="C5" i="6"/>
  <c r="E5" i="8"/>
  <c r="C5" i="8"/>
  <c r="D16" i="4"/>
  <c r="D12" i="4"/>
  <c r="E5" i="3"/>
  <c r="D5" i="3"/>
  <c r="D17" i="4" l="1"/>
  <c r="C31" i="5" l="1"/>
  <c r="C16" i="5"/>
  <c r="D31" i="5"/>
  <c r="D23" i="5"/>
  <c r="D16" i="5"/>
  <c r="D12" i="5"/>
  <c r="D17" i="5" l="1"/>
  <c r="D25" i="5" s="1"/>
  <c r="D32" i="5" s="1"/>
  <c r="D34" i="5" s="1"/>
  <c r="C12" i="5"/>
  <c r="C17" i="5" l="1"/>
  <c r="C25" i="5" s="1"/>
  <c r="E23" i="8"/>
  <c r="E17" i="8"/>
  <c r="C17" i="8"/>
  <c r="D19" i="6"/>
  <c r="C19" i="6"/>
  <c r="D13" i="6"/>
  <c r="C13" i="6"/>
  <c r="D29" i="4"/>
  <c r="C29" i="4"/>
  <c r="D22" i="4"/>
  <c r="D23" i="4" s="1"/>
  <c r="C22" i="4"/>
  <c r="C16" i="4"/>
  <c r="C12" i="4"/>
  <c r="E18" i="3"/>
  <c r="D18" i="3"/>
  <c r="E12" i="3"/>
  <c r="D12" i="3"/>
  <c r="E11" i="2"/>
  <c r="E10" i="2"/>
  <c r="C32" i="5" l="1"/>
  <c r="E24" i="8"/>
  <c r="D20" i="6"/>
  <c r="C17" i="4"/>
  <c r="C23" i="4" s="1"/>
  <c r="C30" i="4" s="1"/>
  <c r="E19" i="3"/>
  <c r="C20" i="6"/>
  <c r="D12" i="7" s="1"/>
  <c r="D30" i="4"/>
  <c r="D32" i="4" s="1"/>
  <c r="D19" i="3"/>
  <c r="D13" i="2" s="1"/>
  <c r="C23" i="8"/>
  <c r="C24" i="8" s="1"/>
  <c r="C34" i="5" l="1"/>
  <c r="E12" i="7"/>
  <c r="D14" i="7"/>
  <c r="E15" i="7" s="1"/>
  <c r="C32" i="4"/>
  <c r="E13" i="2"/>
  <c r="D14" i="2"/>
  <c r="E15" i="2" s="1"/>
</calcChain>
</file>

<file path=xl/sharedStrings.xml><?xml version="1.0" encoding="utf-8"?>
<sst xmlns="http://schemas.openxmlformats.org/spreadsheetml/2006/main" count="1849" uniqueCount="463">
  <si>
    <t>FONDO MUTUO CORTO PLAZO DOLARES AMERICANOS</t>
  </si>
  <si>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</si>
  <si>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</si>
  <si>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</si>
  <si>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</si>
  <si>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</si>
  <si>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</si>
  <si>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</si>
  <si>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</si>
  <si>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</si>
  <si>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</si>
  <si>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</si>
  <si>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</si>
  <si>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</si>
  <si>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</si>
  <si>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</si>
  <si>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</si>
  <si>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</si>
  <si>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</si>
  <si>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</si>
  <si>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</si>
  <si>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</si>
  <si>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</si>
  <si>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</si>
  <si>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</si>
  <si>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</si>
  <si>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</si>
  <si>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</si>
  <si>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</si>
  <si>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</si>
  <si>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</si>
  <si>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</si>
  <si>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</si>
  <si>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</si>
  <si>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</si>
  <si>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</si>
  <si>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</si>
  <si>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</si>
  <si>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</si>
  <si>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</si>
  <si>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</si>
  <si>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</si>
  <si>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</si>
  <si>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</si>
  <si>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</si>
  <si>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</si>
  <si>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</si>
  <si>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</si>
  <si>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</si>
  <si>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</si>
  <si>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</si>
  <si>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</si>
  <si>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</si>
  <si>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</si>
  <si>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</si>
  <si>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</si>
  <si>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</si>
  <si>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</si>
  <si>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</si>
  <si>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</si>
  <si>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</si>
  <si>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</si>
  <si>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</si>
  <si>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</si>
  <si>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</si>
  <si>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</si>
  <si>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</si>
  <si>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</si>
  <si>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</si>
  <si>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</si>
  <si>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Fondo Mutuo Corto Plazo Dólares Americanos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</si>
  <si>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</si>
  <si>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</si>
  <si>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</si>
  <si>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</si>
  <si>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</si>
  <si>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</si>
  <si>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</si>
  <si>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</si>
  <si>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</si>
  <si>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r>
      <t>-</t>
    </r>
    <r>
      <rPr>
        <sz val="7"/>
        <color theme="1"/>
        <rFont val="Times New Roman"/>
        <family val="1"/>
      </rPr>
      <t xml:space="preserve">       </t>
    </r>
    <r>
      <rPr>
        <b/>
        <sz val="12"/>
        <color theme="1"/>
        <rFont val="Arial"/>
        <family val="2"/>
      </rPr>
      <t xml:space="preserve"> Naturaleza jurídica : </t>
    </r>
    <r>
      <rPr>
        <sz val="12"/>
        <color theme="1"/>
        <rFont val="Arial"/>
        <family val="2"/>
      </rPr>
      <t xml:space="preserve">       Fondos Mutuos </t>
    </r>
  </si>
  <si>
    <r>
      <t>-</t>
    </r>
    <r>
      <rPr>
        <sz val="7"/>
        <color theme="1"/>
        <rFont val="Times New Roman"/>
        <family val="1"/>
      </rPr>
      <t xml:space="preserve">       </t>
    </r>
    <r>
      <rPr>
        <sz val="12"/>
        <color theme="1"/>
        <rFont val="Arial"/>
        <family val="2"/>
      </rPr>
      <t>Autorizados por Resolución Nro. 34 E/17 de fecha 24 de Agosto de 2017 de la Comisión Nacional de Valores</t>
    </r>
    <r>
      <rPr>
        <b/>
        <sz val="12"/>
        <color theme="1"/>
        <rFont val="Arial"/>
        <family val="2"/>
      </rPr>
      <t>;</t>
    </r>
  </si>
  <si>
    <r>
      <t>-</t>
    </r>
    <r>
      <rPr>
        <sz val="7"/>
        <color theme="1"/>
        <rFont val="Times New Roman"/>
        <family val="1"/>
      </rPr>
      <t xml:space="preserve">       </t>
    </r>
    <r>
      <rPr>
        <sz val="12"/>
        <color theme="1"/>
        <rFont val="Arial"/>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</si>
  <si>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sz val="7"/>
        <color theme="1"/>
        <rFont val="Times New Roman"/>
        <family val="1"/>
      </rPr>
      <t xml:space="preserve">       </t>
    </r>
    <r>
      <rPr>
        <sz val="12"/>
        <color theme="1"/>
        <rFont val="Arial"/>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</si>
  <si>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Times New Roman"/>
        <family val="1"/>
      </rPr>
      <t xml:space="preserve">       </t>
    </r>
    <r>
      <rPr>
        <sz val="12"/>
        <color theme="1"/>
        <rFont val="Arial"/>
        <family val="2"/>
      </rPr>
      <t>El reglamento interno de del Fondo fue aprobado por Resolución Nro. 34 E/17 de fecha 24 de Agosto de 2017, de la Comisión Nacional de Valores.</t>
    </r>
  </si>
  <si>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</si>
  <si>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</si>
  <si>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r>
      <t>-</t>
    </r>
    <r>
      <rPr>
        <sz val="7"/>
        <color theme="1"/>
        <rFont val="Times New Roman"/>
        <family val="1"/>
      </rPr>
      <t xml:space="preserve">       </t>
    </r>
    <r>
      <rPr>
        <sz val="12"/>
        <color theme="1"/>
        <rFont val="Arial"/>
        <family val="2"/>
      </rPr>
      <t>Fue inscripta en la Comisión Nacional de Valores por medio de la Resolución Nro. 34 E/17 de fecha 24 de Agosto de 2017 de la Comisión Nacional de Valores</t>
    </r>
    <r>
      <rPr>
        <b/>
        <sz val="12"/>
        <color theme="1"/>
        <rFont val="Arial"/>
        <family val="2"/>
      </rPr>
      <t>;</t>
    </r>
  </si>
  <si>
    <t>Nota 3.- Principales políticas y prácticas contables aplicadas.</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</si>
  <si>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</si>
  <si>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</si>
  <si>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</si>
  <si>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</si>
  <si>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r>
      <t xml:space="preserve"> </t>
    </r>
    <r>
      <rPr>
        <sz val="12"/>
        <color theme="1"/>
        <rFont val="Arial"/>
        <family val="2"/>
      </rPr>
      <t>Las inversiones (Bonos y CDA en cartera), se exponen a sus valores actualizados. Las diferencias  se exponen en el estado de resultados en el rubro intereses ganados</t>
    </r>
    <r>
      <rPr>
        <sz val="11"/>
        <color theme="1"/>
        <rFont val="Calibri"/>
        <family val="2"/>
        <scheme val="minor"/>
      </rPr>
      <t>.</t>
    </r>
  </si>
  <si>
    <t>3.6 Política de Reconocimiento de Ingresos:</t>
  </si>
  <si>
    <r>
      <t>Los ingresos son reconocidos con base en el criterio de lo devengado, de conformidad con las disposiciones de las Normas contables</t>
    </r>
    <r>
      <rPr>
        <b/>
        <sz val="12"/>
        <color theme="1"/>
        <rFont val="Arial"/>
        <family val="2"/>
      </rPr>
      <t>.</t>
    </r>
  </si>
  <si>
    <t xml:space="preserve">3.7  Flujo de Efectivo  </t>
  </si>
  <si>
    <t>3.13 Tipos de cambio utilizados para convertir en moneda nacional los saldos en Moneda Extranjera:</t>
  </si>
  <si>
    <t>Periodo actual</t>
  </si>
  <si>
    <t>Periodo anterior</t>
  </si>
  <si>
    <t>Tipo de cambio comprador</t>
  </si>
  <si>
    <t>Tipo de cambio vendedor</t>
  </si>
  <si>
    <r>
      <t>a)</t>
    </r>
    <r>
      <rPr>
        <b/>
        <sz val="7"/>
        <color theme="1"/>
        <rFont val="Times New Roman"/>
        <family val="1"/>
      </rPr>
      <t xml:space="preserve">    </t>
    </r>
    <r>
      <rPr>
        <b/>
        <sz val="12"/>
        <color theme="1"/>
        <rFont val="Arial"/>
        <family val="2"/>
      </rPr>
      <t>Posición en moneda extranjera</t>
    </r>
  </si>
  <si>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</si>
  <si>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</si>
  <si>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</si>
  <si>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</si>
  <si>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</si>
  <si>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</si>
  <si>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</si>
  <si>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</si>
  <si>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r>
      <t>b)</t>
    </r>
    <r>
      <rPr>
        <b/>
        <sz val="7"/>
        <color theme="1"/>
        <rFont val="Times New Roman"/>
        <family val="1"/>
      </rPr>
      <t xml:space="preserve">    </t>
    </r>
    <r>
      <rPr>
        <b/>
        <sz val="12"/>
        <color theme="1"/>
        <rFont val="Arial"/>
        <family val="2"/>
      </rPr>
      <t>Diferencia de cambio en Moneda Extranjera</t>
    </r>
  </si>
  <si>
    <r>
      <t>Ø</t>
    </r>
    <r>
      <rPr>
        <sz val="7"/>
        <color theme="1"/>
        <rFont val="Times New Roman"/>
        <family val="1"/>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</si>
  <si>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Times New Roman"/>
        <family val="1"/>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</si>
  <si>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c)</t>
    </r>
    <r>
      <rPr>
        <b/>
        <sz val="7"/>
        <color theme="1"/>
        <rFont val="Times New Roman"/>
        <family val="1"/>
      </rPr>
      <t xml:space="preserve">    </t>
    </r>
    <r>
      <rPr>
        <b/>
        <sz val="12"/>
        <color theme="1"/>
        <rFont val="Arial"/>
        <family val="2"/>
      </rPr>
      <t>Gastos operacionales y comisiones de la administradora con cargo al Fondo:</t>
    </r>
  </si>
  <si>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</si>
  <si>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</si>
  <si>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</si>
  <si>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</si>
  <si>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</si>
  <si>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</si>
  <si>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</si>
  <si>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</si>
  <si>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</si>
  <si>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</si>
  <si>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</si>
  <si>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</si>
  <si>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</si>
  <si>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</si>
  <si>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</si>
  <si>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</si>
  <si>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</si>
  <si>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</si>
  <si>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</si>
  <si>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</si>
  <si>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</si>
  <si>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</si>
  <si>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</si>
  <si>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</si>
  <si>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</si>
  <si>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</si>
  <si>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</si>
  <si>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Banco Familiar Cta. Cte.</t>
  </si>
  <si>
    <t>Valores al Cobro</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</si>
  <si>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</si>
  <si>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</si>
  <si>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</si>
  <si>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</si>
  <si>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</si>
  <si>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</si>
  <si>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</si>
  <si>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</si>
  <si>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</si>
  <si>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</si>
  <si>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</si>
  <si>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</si>
  <si>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</si>
  <si>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</si>
  <si>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</si>
  <si>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</si>
  <si>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</si>
  <si>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</si>
  <si>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</si>
  <si>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</si>
  <si>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</si>
  <si>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</si>
  <si>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</si>
  <si>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</si>
  <si>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</si>
  <si>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</si>
  <si>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CDA</t>
  </si>
  <si>
    <t xml:space="preserve">BANCO ATLAS S.A. </t>
  </si>
  <si>
    <t>Financiero (Bancos)</t>
  </si>
  <si>
    <t>Paraguay</t>
  </si>
  <si>
    <t>Dólares Americanos</t>
  </si>
  <si>
    <t>10.00%</t>
  </si>
  <si>
    <t>Bonos Subordinados</t>
  </si>
  <si>
    <t>BANCO BILBAO VIZCAYA ARGENTARIA PARAGUAY S.A.</t>
  </si>
  <si>
    <t>26/03/2018</t>
  </si>
  <si>
    <t>05/11/2021</t>
  </si>
  <si>
    <t>01/02/2018</t>
  </si>
  <si>
    <t>06/03/2018</t>
  </si>
  <si>
    <t>BANCO RIO S.A.E.C.A.</t>
  </si>
  <si>
    <t>BANCO BASA S.A.</t>
  </si>
  <si>
    <t xml:space="preserve">BANCO CONTINENTAL S.A.E.C.A. </t>
  </si>
  <si>
    <t>FIC S.A. DE FINANZAS</t>
  </si>
  <si>
    <t>Financiero (Financieras)</t>
  </si>
  <si>
    <t xml:space="preserve">BANCO FAMILIAR S.A.E.C.A. </t>
  </si>
  <si>
    <t>Bonos Financieros</t>
  </si>
  <si>
    <t>29/08/2019</t>
  </si>
  <si>
    <t>20/04/2023</t>
  </si>
  <si>
    <t>20/03/2019</t>
  </si>
  <si>
    <t>18/11/2022</t>
  </si>
  <si>
    <t>BANCO ITAU PARAGUAY S.A.</t>
  </si>
  <si>
    <t>18/11/2019</t>
  </si>
  <si>
    <t>13/12/2019</t>
  </si>
  <si>
    <t>22/01/2020</t>
  </si>
  <si>
    <t>13/02/2020</t>
  </si>
  <si>
    <t>15/06/2020</t>
  </si>
  <si>
    <t>BANCO REGIONAL S.A.E.C.A.</t>
  </si>
  <si>
    <t xml:space="preserve">SUDAMERIS BANK S.A.E.C.A. </t>
  </si>
  <si>
    <t>CRISOL Y ENCARNACION FINANCIERA S.A.E.C.A.</t>
  </si>
  <si>
    <t>17/07/2020</t>
  </si>
  <si>
    <t>30/07/2020</t>
  </si>
  <si>
    <t>19/10/2020</t>
  </si>
  <si>
    <t>12/07/2019</t>
  </si>
  <si>
    <t>BANCO GNB PARAGUAY S.A.</t>
  </si>
  <si>
    <t>15/07/2019</t>
  </si>
  <si>
    <t>27/08/2021</t>
  </si>
  <si>
    <t>22/09/2020</t>
  </si>
  <si>
    <t>13/10/2020</t>
  </si>
  <si>
    <t>30/09/2020</t>
  </si>
  <si>
    <t>06/08/2019</t>
  </si>
  <si>
    <t>07/08/2019</t>
  </si>
  <si>
    <t>25/05/2023</t>
  </si>
  <si>
    <t>01/02/2021</t>
  </si>
  <si>
    <t>18/01/2021</t>
  </si>
  <si>
    <t>22/01/2021</t>
  </si>
  <si>
    <t xml:space="preserve">VISION BANCO S.A.E.C.A. </t>
  </si>
  <si>
    <t>27/08/2024</t>
  </si>
  <si>
    <t>06/09/2019</t>
  </si>
  <si>
    <t>22/03/2021</t>
  </si>
  <si>
    <t>11/09/2019</t>
  </si>
  <si>
    <t>17/03/2021</t>
  </si>
  <si>
    <t>27/09/2019</t>
  </si>
  <si>
    <t>30/03/2021</t>
  </si>
  <si>
    <t>17/05/2021</t>
  </si>
  <si>
    <t>24/05/2021</t>
  </si>
  <si>
    <t>Saldo al 30/09/2019</t>
  </si>
  <si>
    <t>4-2 COMPOSICIÓN DE LAS INVERSIONES</t>
  </si>
  <si>
    <t>Ver Cuadro</t>
  </si>
  <si>
    <t>Valores al cobro  (Nota  4.1  )</t>
  </si>
  <si>
    <t>Titulo de Renta fija (Nota  4.2  )</t>
  </si>
  <si>
    <r>
      <rPr>
        <b/>
        <sz val="12"/>
        <color theme="1"/>
        <rFont val="Arial"/>
        <family val="2"/>
      </rPr>
      <t xml:space="preserve">3.10 </t>
    </r>
    <r>
      <rPr>
        <sz val="12"/>
        <color theme="1"/>
        <rFont val="Arial"/>
        <family val="2"/>
      </rPr>
      <t>– Valorización de las Inversiones. Las inversiones son incorporadas al valor de costo, y ajustadas diariamente por devengamiento de los intereses, y las ganancias a realizar, afectando a resultados como Intereses Ganados.</t>
    </r>
  </si>
  <si>
    <r>
      <rPr>
        <b/>
        <sz val="12"/>
        <color theme="1"/>
        <rFont val="Arial"/>
        <family val="2"/>
      </rPr>
      <t>3.11</t>
    </r>
    <r>
      <rPr>
        <sz val="12"/>
        <color theme="1"/>
        <rFont val="Arial"/>
        <family val="2"/>
      </rPr>
      <t xml:space="preserve"> – Los ingresos y gastos del fondo son reconocidos aplicando el criterio de lo devengado;</t>
    </r>
  </si>
  <si>
    <r>
      <rPr>
        <b/>
        <sz val="12"/>
        <color theme="1"/>
        <rFont val="Arial"/>
        <family val="2"/>
      </rPr>
      <t xml:space="preserve">3.9 </t>
    </r>
    <r>
      <rPr>
        <sz val="12"/>
        <color theme="1"/>
        <rFont val="Arial"/>
        <family val="2"/>
      </rPr>
      <t>La Administradora no ha realizado cambios en la aplicación de los criterios contables del Fondo.</t>
    </r>
  </si>
  <si>
    <r>
      <rPr>
        <b/>
        <sz val="12"/>
        <color theme="1"/>
        <rFont val="Arial"/>
        <family val="2"/>
      </rPr>
      <t>3.12</t>
    </r>
    <r>
      <rPr>
        <sz val="12"/>
        <color theme="1"/>
        <rFont val="Arial"/>
        <family val="2"/>
      </rPr>
      <t xml:space="preserve"> -  A la fecha de la información financiera, no se ajustaron los precios por inflación.</t>
    </r>
  </si>
  <si>
    <r>
      <t>d)</t>
    </r>
    <r>
      <rPr>
        <b/>
        <sz val="7"/>
        <color theme="1"/>
        <rFont val="Times New Roman"/>
        <family val="1"/>
      </rPr>
      <t xml:space="preserve">    </t>
    </r>
    <r>
      <rPr>
        <b/>
        <sz val="12"/>
        <color theme="1"/>
        <rFont val="Arial"/>
        <family val="2"/>
      </rPr>
      <t>Información Estadística</t>
    </r>
  </si>
  <si>
    <t>El flujo de efectivos fue preparado de acuerdo con la Resolución CG N° 06/19 de la comisión Nacional de Valores.</t>
  </si>
  <si>
    <r>
      <t>-</t>
    </r>
    <r>
      <rPr>
        <b/>
        <sz val="7"/>
        <color theme="1"/>
        <rFont val="Times New Roman"/>
        <family val="1"/>
      </rPr>
      <t xml:space="preserve">       </t>
    </r>
    <r>
      <rPr>
        <b/>
        <sz val="11"/>
        <color theme="1"/>
        <rFont val="Calibri"/>
        <family val="2"/>
        <scheme val="minor"/>
      </rPr>
      <t xml:space="preserve"> </t>
    </r>
    <r>
      <rPr>
        <b/>
        <sz val="12"/>
        <color theme="1"/>
        <rFont val="Arial"/>
        <family val="2"/>
      </rPr>
      <t>Política de Inversiones de EL FONDO</t>
    </r>
  </si>
  <si>
    <r>
      <t>2.2 – Entidad encargada de la custodia:</t>
    </r>
    <r>
      <rPr>
        <sz val="11"/>
        <color theme="1"/>
        <rFont val="Calibri"/>
        <family val="2"/>
        <scheme val="minor"/>
      </rPr>
      <t xml:space="preserve"> </t>
    </r>
    <r>
      <rPr>
        <sz val="12"/>
        <color theme="1"/>
        <rFont val="Arial"/>
        <family val="2"/>
      </rPr>
      <t xml:space="preserve"> INVESTOR Casa de Bolsa S.A.</t>
    </r>
  </si>
  <si>
    <t>Aranceles</t>
  </si>
  <si>
    <t>Investor Casa de Bolsa</t>
  </si>
  <si>
    <t>(1) Valores al Cobro</t>
  </si>
  <si>
    <t>No aplicable. No se adeuda  ninguna operación.</t>
  </si>
  <si>
    <t xml:space="preserve">4.4 – COMISIONES A PAGAR A ADMINISTRADORA  </t>
  </si>
  <si>
    <t>4.5  – INGRESOS</t>
  </si>
  <si>
    <t>4.6 – EGRESOS</t>
  </si>
  <si>
    <t>ARANCELES PAGADOS</t>
  </si>
  <si>
    <t>29/10/2019</t>
  </si>
  <si>
    <t>30/04/2021</t>
  </si>
  <si>
    <t>22/09/2021</t>
  </si>
  <si>
    <t>30/09/2021</t>
  </si>
  <si>
    <t>30/11/2021</t>
  </si>
  <si>
    <t>19/07/2021</t>
  </si>
  <si>
    <t>22/07/2021</t>
  </si>
  <si>
    <t>30/07/2021</t>
  </si>
  <si>
    <t>17/09/2021</t>
  </si>
  <si>
    <t>SOLAR AHORRO Y FINANZAS S.A.E.C.A.</t>
  </si>
  <si>
    <t>30/10/2019</t>
  </si>
  <si>
    <t>03/08/2020</t>
  </si>
  <si>
    <t>17/11/2021</t>
  </si>
  <si>
    <t>22/11/2021</t>
  </si>
  <si>
    <t>24/10/2022</t>
  </si>
  <si>
    <t>BANCOP S.A.</t>
  </si>
  <si>
    <t>04/11/2021</t>
  </si>
  <si>
    <t>04/11/2022</t>
  </si>
  <si>
    <t>12/11/2019</t>
  </si>
  <si>
    <t>13/11/2019</t>
  </si>
  <si>
    <t>31/01/2022</t>
  </si>
  <si>
    <t>24/01/2022</t>
  </si>
  <si>
    <t>17/01/2022</t>
  </si>
  <si>
    <t>23/05/2022</t>
  </si>
  <si>
    <t>17/03/2022</t>
  </si>
  <si>
    <t>22/03/2022</t>
  </si>
  <si>
    <t>30/03/2022</t>
  </si>
  <si>
    <t xml:space="preserve">FINEXPAR S.A.E.C.A. </t>
  </si>
  <si>
    <t>19/11/2019</t>
  </si>
  <si>
    <t>27/11/2019</t>
  </si>
  <si>
    <t>27/09/2022</t>
  </si>
  <si>
    <t>27/12/2021</t>
  </si>
  <si>
    <t>INTERFISA BANCO S.A.E.C.A.</t>
  </si>
  <si>
    <t>12/03/2022</t>
  </si>
  <si>
    <t>03/12/2019</t>
  </si>
  <si>
    <t>06/12/2019</t>
  </si>
  <si>
    <t>16/12/2021</t>
  </si>
  <si>
    <t>31/05/2021</t>
  </si>
  <si>
    <t>11/12/2019</t>
  </si>
  <si>
    <t>11/12/2023</t>
  </si>
  <si>
    <t>22/10/2021</t>
  </si>
  <si>
    <t>30/05/2023</t>
  </si>
  <si>
    <t>17/05/2022</t>
  </si>
  <si>
    <t>30/05/2022</t>
  </si>
  <si>
    <t>18/12/2019</t>
  </si>
  <si>
    <t>15/03/2021</t>
  </si>
  <si>
    <t>04/12/2023</t>
  </si>
  <si>
    <t>10/12/2021</t>
  </si>
  <si>
    <t>24/12/2019</t>
  </si>
  <si>
    <t>01/08/2022</t>
  </si>
  <si>
    <t>27/12/2019</t>
  </si>
  <si>
    <r>
      <t>3.8</t>
    </r>
    <r>
      <rPr>
        <sz val="12"/>
        <color theme="1"/>
        <rFont val="Arial"/>
        <family val="2"/>
      </rPr>
      <t xml:space="preserve"> – Los estados contables corresponden al trimestre cerrado el 31 de Diciembre de 2020</t>
    </r>
  </si>
  <si>
    <t>3.1 Los Estados Financieros han sido preparados de acuerdo a las normas establecidas por la Comisión Nacional de Valores y Normas Internacionales de Información Financiera emitidas por el Consejo de Contadores Públicos del Paraguay</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</si>
  <si>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6891,96  Gs.</t>
  </si>
  <si>
    <t>Saldo al 30/09/2020</t>
  </si>
  <si>
    <t>Nota 5. HECHOS POSTERIORES</t>
  </si>
  <si>
    <t>A la fecha de cierre de los Estados Financieros del Fondo, no existen hechos posteriores que pudieran afectar significativamente los resultados y la posición financiera del Fondo.</t>
  </si>
  <si>
    <t>Valores a depositar (*)</t>
  </si>
  <si>
    <t>(*) Titulos vencidos a fecha 31/12/2020 pendientes de depositar en las cuentas bancarias</t>
  </si>
  <si>
    <t>24/04/2020</t>
  </si>
  <si>
    <t>02/01/2020</t>
  </si>
  <si>
    <t>02/02/2022</t>
  </si>
  <si>
    <t>03/01/2020</t>
  </si>
  <si>
    <t>21/01/2020</t>
  </si>
  <si>
    <t>30/11/2022</t>
  </si>
  <si>
    <t>22/11/2022</t>
  </si>
  <si>
    <t>17/11/2022</t>
  </si>
  <si>
    <t>30/09/2022</t>
  </si>
  <si>
    <t>22/09/2022</t>
  </si>
  <si>
    <t>19/09/2022</t>
  </si>
  <si>
    <t>22/07/2022</t>
  </si>
  <si>
    <t>18/07/2022</t>
  </si>
  <si>
    <t>02/01/2024</t>
  </si>
  <si>
    <t>11/02/2020</t>
  </si>
  <si>
    <t>22/01/2024</t>
  </si>
  <si>
    <t>20/03/2020</t>
  </si>
  <si>
    <t>29/11/2024</t>
  </si>
  <si>
    <t>17/02/2020</t>
  </si>
  <si>
    <t>30/03/2023</t>
  </si>
  <si>
    <t>22/03/2023</t>
  </si>
  <si>
    <t>17/01/2023</t>
  </si>
  <si>
    <t>23/01/2023</t>
  </si>
  <si>
    <t>30/01/2023</t>
  </si>
  <si>
    <t>17/03/2023</t>
  </si>
  <si>
    <t>17/05/2023</t>
  </si>
  <si>
    <t>22/05/2023</t>
  </si>
  <si>
    <t>17/07/2023</t>
  </si>
  <si>
    <t>24/07/2023</t>
  </si>
  <si>
    <t>31/07/2023</t>
  </si>
  <si>
    <t>09/03/2020</t>
  </si>
  <si>
    <t>22/11/2023</t>
  </si>
  <si>
    <t>30/11/2023</t>
  </si>
  <si>
    <t>13/03/2020</t>
  </si>
  <si>
    <t>09/01/2023</t>
  </si>
  <si>
    <t>27/10/2023</t>
  </si>
  <si>
    <t>16/03/2020</t>
  </si>
  <si>
    <t>11/05/2020</t>
  </si>
  <si>
    <t>02/06/2020</t>
  </si>
  <si>
    <t>05/06/2020</t>
  </si>
  <si>
    <t>16/06/2020</t>
  </si>
  <si>
    <t>17/11/2025</t>
  </si>
  <si>
    <t>24/11/2025</t>
  </si>
  <si>
    <t>01/12/2025</t>
  </si>
  <si>
    <t>26/06/2020</t>
  </si>
  <si>
    <t>24/06/2022</t>
  </si>
  <si>
    <t>03/07/2020</t>
  </si>
  <si>
    <t>28/05/2024</t>
  </si>
  <si>
    <t>16/07/2020</t>
  </si>
  <si>
    <t>22/05/2026</t>
  </si>
  <si>
    <t>01/06/2026</t>
  </si>
  <si>
    <t>28/07/2020</t>
  </si>
  <si>
    <t>23/10/2024</t>
  </si>
  <si>
    <t>29/07/2020</t>
  </si>
  <si>
    <t>27/06/2024</t>
  </si>
  <si>
    <t>10/05/2024</t>
  </si>
  <si>
    <t>15/08/2024</t>
  </si>
  <si>
    <t>05/08/2024</t>
  </si>
  <si>
    <t>02/08/2024</t>
  </si>
  <si>
    <t>21/08/2023</t>
  </si>
  <si>
    <t>06/06/2022</t>
  </si>
  <si>
    <t>28/04/2022</t>
  </si>
  <si>
    <t>04/08/2020</t>
  </si>
  <si>
    <t>30/05/2025</t>
  </si>
  <si>
    <t>05/08/2020</t>
  </si>
  <si>
    <t>06/08/2020</t>
  </si>
  <si>
    <t>04/08/2023</t>
  </si>
  <si>
    <t>07/08/2023</t>
  </si>
  <si>
    <t>11/08/2020</t>
  </si>
  <si>
    <t>14/08/2020</t>
  </si>
  <si>
    <t>08/02/2022</t>
  </si>
  <si>
    <t>18/08/2020</t>
  </si>
  <si>
    <t>11/02/2022</t>
  </si>
  <si>
    <t>19/08/2020</t>
  </si>
  <si>
    <t>20/08/2020</t>
  </si>
  <si>
    <t>13/02/2023</t>
  </si>
  <si>
    <t>26/08/2020</t>
  </si>
  <si>
    <t>31/08/2020</t>
  </si>
  <si>
    <t>18/09/2023</t>
  </si>
  <si>
    <t>14/03/2022</t>
  </si>
  <si>
    <t>04/09/2020</t>
  </si>
  <si>
    <t>22/09/2023</t>
  </si>
  <si>
    <t>08/09/2020</t>
  </si>
  <si>
    <t>05/09/2022</t>
  </si>
  <si>
    <t>BANCO NACIONAL DE FOMENTO</t>
  </si>
  <si>
    <t>09/09/2020</t>
  </si>
  <si>
    <t>11/09/2023</t>
  </si>
  <si>
    <t>15/09/2020</t>
  </si>
  <si>
    <t>17/09/2026</t>
  </si>
  <si>
    <t>17/11/2026</t>
  </si>
  <si>
    <t>18/09/2020</t>
  </si>
  <si>
    <t>30/09/2026</t>
  </si>
  <si>
    <t>17/09/2025</t>
  </si>
  <si>
    <t>23/09/2020</t>
  </si>
  <si>
    <t>22/09/2026</t>
  </si>
  <si>
    <t>23/09/2024</t>
  </si>
  <si>
    <t>05/07/2021</t>
  </si>
  <si>
    <t>29/04/2024</t>
  </si>
  <si>
    <t>14/08/2023</t>
  </si>
  <si>
    <t>02/10/2020</t>
  </si>
  <si>
    <t>17/08/2023</t>
  </si>
  <si>
    <t>06/10/2020</t>
  </si>
  <si>
    <t>06/10/2022</t>
  </si>
  <si>
    <t>12/10/2020</t>
  </si>
  <si>
    <t>16/10/2020</t>
  </si>
  <si>
    <t>29/09/2027</t>
  </si>
  <si>
    <t>20/10/2023</t>
  </si>
  <si>
    <t>22/10/2020</t>
  </si>
  <si>
    <t>22/01/2027</t>
  </si>
  <si>
    <t>17/03/2027</t>
  </si>
  <si>
    <t>23/10/2020</t>
  </si>
  <si>
    <t>27/10/2020</t>
  </si>
  <si>
    <t>29/10/2020</t>
  </si>
  <si>
    <t>30/10/2023</t>
  </si>
  <si>
    <t>30/10/2020</t>
  </si>
  <si>
    <t>10/10/2022</t>
  </si>
  <si>
    <t>26/01/2023</t>
  </si>
  <si>
    <t>04/11/2020</t>
  </si>
  <si>
    <t>11/08/2023</t>
  </si>
  <si>
    <t>29/10/2024</t>
  </si>
  <si>
    <t>06/11/2020</t>
  </si>
  <si>
    <t>28/02/2022</t>
  </si>
  <si>
    <t>13/11/2020</t>
  </si>
  <si>
    <t>02/10/2023</t>
  </si>
  <si>
    <t>24/09/2025</t>
  </si>
  <si>
    <t>23/12/2020</t>
  </si>
  <si>
    <t>30/07/2027</t>
  </si>
  <si>
    <t>14/12/2021</t>
  </si>
  <si>
    <t>16/03/2023</t>
  </si>
  <si>
    <t>25/11/2020</t>
  </si>
  <si>
    <t>30/01/2024</t>
  </si>
  <si>
    <t>17/11/2023</t>
  </si>
  <si>
    <t>27/11/2020</t>
  </si>
  <si>
    <t>17/11/2027</t>
  </si>
  <si>
    <t>22/11/2027</t>
  </si>
  <si>
    <t>30/11/2027</t>
  </si>
  <si>
    <t>04/12/2020</t>
  </si>
  <si>
    <t>05/12/2023</t>
  </si>
  <si>
    <t>10/12/2020</t>
  </si>
  <si>
    <t>15/12/2020</t>
  </si>
  <si>
    <t>21/12/2020</t>
  </si>
  <si>
    <t>24/01/2028</t>
  </si>
  <si>
    <t>31/01/2028</t>
  </si>
  <si>
    <t>17/03/2028</t>
  </si>
  <si>
    <t>22/12/2020</t>
  </si>
  <si>
    <t>22/03/2028</t>
  </si>
  <si>
    <t>27/03/2028</t>
  </si>
  <si>
    <t>30/03/2028</t>
  </si>
  <si>
    <t>03/04/2028</t>
  </si>
  <si>
    <t>10/04/2028</t>
  </si>
  <si>
    <t>30/12/2020</t>
  </si>
  <si>
    <t>29/07/2024</t>
  </si>
  <si>
    <t>PATRIMONIO DEL FONDO AL 31/12/2020</t>
  </si>
  <si>
    <r>
      <t>Ø</t>
    </r>
    <r>
      <rPr>
        <sz val="7"/>
        <color theme="1"/>
        <rFont val="Times New Roman"/>
        <family val="1"/>
      </rPr>
      <t xml:space="preserve">  </t>
    </r>
    <r>
      <rPr>
        <u/>
        <sz val="12"/>
        <color theme="1"/>
        <rFont val="Arial"/>
        <family val="2"/>
      </rPr>
      <t>Comisión de administración</t>
    </r>
    <r>
      <rPr>
        <sz val="12"/>
        <color theme="1"/>
        <rFont val="Arial"/>
        <family val="2"/>
      </rPr>
      <t>: 1,50% nominal anual (base 365) IVA incluido sobre el patrimonio neto de pre cierre administrado. La comisión se devenga diariamente y se cobra mensualmente.</t>
    </r>
  </si>
  <si>
    <t>Las cinco (5) Notas que se acompañan son parte integrande de estos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</si>
</sst>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 #,##0.00_ ;_ * \-#,##0.00_ ;_ * &quot;-&quot;??_ ;_ @_ "/>
    <numFmt numFmtId="165" formatCode="#,##0.000000"/>
    <numFmt numFmtId="166" formatCode="#,##0.0000000"/>
    <numFmt numFmtId="167" formatCode="#,##0.00_ ;\-#,##0.00\ "/>
    <numFmt numFmtId="168" formatCode="#,##0.##"/>
    <numFmt numFmtId="169" formatCode="_-* #,##0_-;\-* #,##0_-;_-* &quot;-&quot;??_-;_-@_-"/>
    <numFmt numFmtId="170" formatCode="0.0000"/>
  </numFmts>
  <fonts count="51">
    <font>
      <sz val="11"/>
      <color theme="1"/>
      <name val="Calibri"/>
      <family val="2"/>
      <scheme val="minor"/>
    </font>
    <font>
      <sz val="11"/>
      <color theme="1"/>
      <name val="Calibri"/>
      <family val="2"/>
      <scheme val="minor"/>
    </font>
    <font>
      <b/>
      <sz val="20"/>
      <color indexed="8"/>
      <name val="Subway"/>
    </font>
    <font>
      <sz val="11"/>
      <color indexed="8"/>
      <name val="Subway"/>
    </font>
    <font>
      <b/>
      <u/>
      <sz val="14"/>
      <name val="Arial"/>
      <family val="2"/>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u/>
      <sz val="16"/>
      <name val="Arial"/>
      <family val="2"/>
    </font>
    <font>
      <b/>
      <sz val="8"/>
      <color indexed="8"/>
      <name val="Subway"/>
    </font>
    <font>
      <b/>
      <sz val="12"/>
      <name val="Arial"/>
      <family val="2"/>
    </font>
    <font>
      <b/>
      <sz val="16"/>
      <name val="Arial"/>
      <family val="2"/>
    </font>
    <font>
      <sz val="10"/>
      <color rgb="FF222222"/>
      <name val="Arial"/>
      <family val="2"/>
    </font>
    <font>
      <b/>
      <sz val="18"/>
      <color indexed="8"/>
      <name val="Subway"/>
    </font>
    <font>
      <b/>
      <u/>
      <sz val="12"/>
      <name val="Arial"/>
      <family val="2"/>
    </font>
    <font>
      <u/>
      <sz val="8"/>
      <name val="Arial"/>
      <family val="2"/>
    </font>
    <font>
      <sz val="9"/>
      <name val="Arial"/>
      <family val="2"/>
    </font>
    <font>
      <b/>
      <sz val="11"/>
      <color theme="1"/>
      <name val="Calibri"/>
      <family val="2"/>
      <scheme val="minor"/>
    </font>
    <font>
      <sz val="11"/>
      <color theme="1"/>
      <name val="Arial"/>
      <family val="2"/>
    </font>
    <font>
      <b/>
      <sz val="11"/>
      <color theme="1"/>
      <name val="Arial"/>
      <family val="2"/>
    </font>
    <font>
      <b/>
      <sz val="8"/>
      <color indexed="8"/>
      <name val="Arial"/>
      <family val="2"/>
    </font>
    <font>
      <b/>
      <sz val="18"/>
      <color indexed="8"/>
      <name val="Arial"/>
      <family val="2"/>
    </font>
    <font>
      <b/>
      <sz val="20"/>
      <color indexed="8"/>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sz val="12"/>
      <color theme="1"/>
      <name val="Arial"/>
      <family val="2"/>
    </font>
    <font>
      <sz val="7"/>
      <color theme="1"/>
      <name val="Times New Roman"/>
      <family val="1"/>
    </font>
    <font>
      <b/>
      <sz val="7"/>
      <color theme="1"/>
      <name val="Times New Roman"/>
      <family val="1"/>
    </font>
    <font>
      <sz val="12"/>
      <color theme="1"/>
      <name val="Wingdings"/>
      <charset val="2"/>
    </font>
    <font>
      <u/>
      <sz val="12"/>
      <color theme="1"/>
      <name val="Arial"/>
      <family val="2"/>
    </font>
    <font>
      <b/>
      <sz val="11"/>
      <color rgb="FF000000"/>
      <name val="Calibri"/>
      <family val="2"/>
      <scheme val="minor"/>
    </font>
    <font>
      <sz val="11"/>
      <color rgb="FF000000"/>
      <name val="Arial"/>
      <family val="2"/>
    </font>
    <font>
      <b/>
      <u/>
      <sz val="12"/>
      <color theme="1"/>
      <name val="Calibri"/>
      <family val="2"/>
      <scheme val="minor"/>
    </font>
    <font>
      <b/>
      <sz val="18"/>
      <name val="Arial"/>
      <family val="2"/>
    </font>
    <font>
      <b/>
      <sz val="8"/>
      <name val="Calibri"/>
      <family val="2"/>
    </font>
    <font>
      <b/>
      <sz val="11"/>
      <color indexed="8"/>
      <name val="Calibri"/>
      <family val="2"/>
      <scheme val="minor"/>
    </font>
    <font>
      <sz val="10"/>
      <name val="Arial"/>
      <family val="2"/>
    </font>
    <font>
      <u/>
      <sz val="11"/>
      <name val="Calibri"/>
      <family val="2"/>
      <scheme val="minor"/>
    </font>
    <font>
      <b/>
      <sz val="12"/>
      <color rgb="FF000000"/>
      <name val="Arial"/>
      <family val="2"/>
    </font>
    <font>
      <b/>
      <sz val="11"/>
      <color rgb="FF000000"/>
      <name val="Arial"/>
      <family val="2"/>
    </font>
    <font>
      <sz val="9.5"/>
      <color rgb="FF000000"/>
      <name val="Arial"/>
      <family val="2"/>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6">
    <xf numFmtId="0" fontId="0" fillId="0" borderId="0"/>
    <xf numFmtId="43" fontId="1" fillId="0" borderId="0" applyFont="0" applyFill="0" applyBorder="0" applyAlignment="0" applyProtection="0"/>
    <xf numFmtId="0" fontId="28" fillId="0" borderId="0" applyNumberFormat="0" applyFill="0" applyBorder="0" applyAlignment="0" applyProtection="0"/>
    <xf numFmtId="9" fontId="1" fillId="0" borderId="0" applyFont="0" applyFill="0" applyBorder="0" applyAlignment="0" applyProtection="0"/>
    <xf numFmtId="0" fontId="46" fillId="0" borderId="0"/>
    <xf numFmtId="164" fontId="46" fillId="0" borderId="0" applyFont="0" applyFill="0" applyBorder="0" applyAlignment="0" applyProtection="0"/>
  </cellStyleXfs>
  <cellXfs count="385">
    <xf numFmtId="0" fontId="0" fillId="0" borderId="0" xfId="0"/>
    <xf numFmtId="0" fontId="3" fillId="0" borderId="0" xfId="0" applyFont="1" applyAlignment="1">
      <alignment horizontal="center"/>
    </xf>
    <xf numFmtId="0" fontId="5" fillId="0" borderId="0" xfId="0" applyFont="1"/>
    <xf numFmtId="3" fontId="6" fillId="0" borderId="1" xfId="0" applyNumberFormat="1" applyFont="1" applyBorder="1" applyAlignment="1">
      <alignment horizontal="center"/>
    </xf>
    <xf numFmtId="0" fontId="6" fillId="0" borderId="0" xfId="0" applyFont="1" applyAlignment="1">
      <alignment horizontal="center"/>
    </xf>
    <xf numFmtId="0" fontId="6" fillId="0" borderId="0" xfId="0" applyFont="1"/>
    <xf numFmtId="37" fontId="5" fillId="0" borderId="0" xfId="0" applyNumberFormat="1" applyFont="1"/>
    <xf numFmtId="4" fontId="0" fillId="2" borderId="0" xfId="0" applyNumberFormat="1" applyFill="1"/>
    <xf numFmtId="4" fontId="5" fillId="0" borderId="0" xfId="0" applyNumberFormat="1" applyFont="1"/>
    <xf numFmtId="0" fontId="7" fillId="0" borderId="0" xfId="0" applyFont="1"/>
    <xf numFmtId="0" fontId="0" fillId="0" borderId="0" xfId="0" applyAlignment="1">
      <alignment horizontal="center"/>
    </xf>
    <xf numFmtId="4" fontId="0" fillId="0" borderId="0" xfId="0" applyNumberFormat="1"/>
    <xf numFmtId="0" fontId="9" fillId="0" borderId="0" xfId="0" applyFont="1" applyAlignment="1">
      <alignment vertical="center"/>
    </xf>
    <xf numFmtId="0" fontId="9" fillId="0" borderId="0" xfId="0" applyFont="1" applyAlignment="1">
      <alignment horizontal="center" wrapText="1"/>
    </xf>
    <xf numFmtId="0" fontId="9" fillId="0" borderId="0" xfId="0" applyFont="1" applyAlignment="1">
      <alignment horizontal="center"/>
    </xf>
    <xf numFmtId="14" fontId="9" fillId="0" borderId="0" xfId="0" applyNumberFormat="1" applyFont="1" applyAlignment="1">
      <alignment horizontal="center"/>
    </xf>
    <xf numFmtId="0" fontId="10" fillId="0" borderId="0" xfId="0" applyFont="1"/>
    <xf numFmtId="4" fontId="10" fillId="0" borderId="0" xfId="0" applyNumberFormat="1" applyFont="1"/>
    <xf numFmtId="3" fontId="10" fillId="0" borderId="0" xfId="0" applyNumberFormat="1" applyFont="1"/>
    <xf numFmtId="4" fontId="9" fillId="0" borderId="0" xfId="0" applyNumberFormat="1" applyFont="1" applyAlignment="1">
      <alignment horizontal="right" wrapText="1"/>
    </xf>
    <xf numFmtId="0" fontId="11" fillId="0" borderId="0" xfId="0" applyFont="1"/>
    <xf numFmtId="0" fontId="3" fillId="0" borderId="0" xfId="0" applyFont="1"/>
    <xf numFmtId="0" fontId="3" fillId="2" borderId="0" xfId="0" applyFont="1" applyFill="1"/>
    <xf numFmtId="14" fontId="12" fillId="0" borderId="0" xfId="0" applyNumberFormat="1" applyFont="1" applyAlignment="1">
      <alignment horizontal="center"/>
    </xf>
    <xf numFmtId="0" fontId="13" fillId="0" borderId="0" xfId="0" applyFont="1"/>
    <xf numFmtId="0" fontId="0" fillId="0" borderId="1" xfId="0" applyBorder="1"/>
    <xf numFmtId="3" fontId="0" fillId="0" borderId="0" xfId="0" applyNumberFormat="1"/>
    <xf numFmtId="0" fontId="8" fillId="0" borderId="0" xfId="0" applyFont="1"/>
    <xf numFmtId="4" fontId="0" fillId="0" borderId="1" xfId="0" applyNumberFormat="1" applyBorder="1"/>
    <xf numFmtId="3" fontId="0" fillId="0" borderId="1" xfId="0" applyNumberFormat="1" applyBorder="1"/>
    <xf numFmtId="49" fontId="0" fillId="0" borderId="0" xfId="0" applyNumberFormat="1"/>
    <xf numFmtId="4" fontId="8" fillId="0" borderId="0" xfId="0" applyNumberFormat="1" applyFont="1"/>
    <xf numFmtId="49" fontId="7" fillId="0" borderId="0" xfId="0" applyNumberFormat="1" applyFont="1"/>
    <xf numFmtId="3" fontId="7" fillId="0" borderId="0" xfId="0" applyNumberFormat="1" applyFont="1"/>
    <xf numFmtId="0" fontId="16" fillId="0" borderId="0" xfId="0" applyFont="1"/>
    <xf numFmtId="0" fontId="0" fillId="2" borderId="0" xfId="0" applyFill="1"/>
    <xf numFmtId="165" fontId="17" fillId="0" borderId="0" xfId="0" applyNumberFormat="1" applyFont="1"/>
    <xf numFmtId="0" fontId="17" fillId="0" borderId="0" xfId="0" applyFont="1"/>
    <xf numFmtId="3" fontId="8" fillId="0" borderId="0" xfId="0" applyNumberFormat="1" applyFont="1"/>
    <xf numFmtId="0" fontId="15" fillId="0" borderId="0" xfId="0" applyFont="1"/>
    <xf numFmtId="0" fontId="19" fillId="0" borderId="0" xfId="0" applyFont="1"/>
    <xf numFmtId="0" fontId="15" fillId="0" borderId="0" xfId="0" applyFont="1" applyAlignment="1">
      <alignment horizontal="center"/>
    </xf>
    <xf numFmtId="37" fontId="10" fillId="0" borderId="0" xfId="0" applyNumberFormat="1" applyFont="1"/>
    <xf numFmtId="0" fontId="20" fillId="0" borderId="0" xfId="0" applyFont="1"/>
    <xf numFmtId="0" fontId="9" fillId="0" borderId="0" xfId="0" applyFont="1"/>
    <xf numFmtId="0" fontId="21" fillId="0" borderId="0" xfId="0" applyFont="1"/>
    <xf numFmtId="3" fontId="21" fillId="0" borderId="0" xfId="0" applyNumberFormat="1" applyFont="1"/>
    <xf numFmtId="4" fontId="21" fillId="0" borderId="0" xfId="0" applyNumberFormat="1" applyFont="1"/>
    <xf numFmtId="3" fontId="5" fillId="0" borderId="0" xfId="0" applyNumberFormat="1" applyFont="1"/>
    <xf numFmtId="0" fontId="6" fillId="0" borderId="0" xfId="0" applyFont="1" applyAlignment="1">
      <alignment horizontal="center"/>
    </xf>
    <xf numFmtId="14" fontId="12" fillId="0" borderId="0" xfId="0" applyNumberFormat="1" applyFont="1" applyAlignment="1">
      <alignment horizontal="center"/>
    </xf>
    <xf numFmtId="0" fontId="3" fillId="0" borderId="0" xfId="0" applyFont="1" applyAlignment="1">
      <alignment horizontal="center"/>
    </xf>
    <xf numFmtId="14" fontId="12" fillId="0" borderId="0" xfId="0" applyNumberFormat="1" applyFont="1" applyAlignment="1">
      <alignment horizontal="center"/>
    </xf>
    <xf numFmtId="2" fontId="8" fillId="0" borderId="0" xfId="0" applyNumberFormat="1" applyFont="1"/>
    <xf numFmtId="0" fontId="22" fillId="0" borderId="0" xfId="0" applyFont="1"/>
    <xf numFmtId="14" fontId="22" fillId="3" borderId="0" xfId="0" applyNumberFormat="1" applyFont="1" applyFill="1" applyAlignment="1">
      <alignment horizontal="center"/>
    </xf>
    <xf numFmtId="1" fontId="22" fillId="3" borderId="0" xfId="0" applyNumberFormat="1" applyFont="1" applyFill="1" applyAlignment="1">
      <alignment horizontal="center"/>
    </xf>
    <xf numFmtId="17" fontId="22" fillId="3" borderId="0" xfId="0" applyNumberFormat="1" applyFont="1" applyFill="1" applyAlignment="1">
      <alignment horizontal="center"/>
    </xf>
    <xf numFmtId="43" fontId="22" fillId="3" borderId="0" xfId="1" applyFont="1" applyFill="1" applyAlignment="1">
      <alignment horizontal="center"/>
    </xf>
    <xf numFmtId="14" fontId="12" fillId="0" borderId="0" xfId="0" applyNumberFormat="1" applyFont="1" applyAlignment="1"/>
    <xf numFmtId="0" fontId="5" fillId="0" borderId="9" xfId="0" applyFont="1" applyBorder="1"/>
    <xf numFmtId="0" fontId="5" fillId="0" borderId="12" xfId="0" applyFont="1" applyBorder="1"/>
    <xf numFmtId="0" fontId="5" fillId="0" borderId="0" xfId="0" applyFont="1" applyBorder="1"/>
    <xf numFmtId="0" fontId="21" fillId="0" borderId="13" xfId="0" applyFont="1" applyBorder="1"/>
    <xf numFmtId="0" fontId="6" fillId="0" borderId="0" xfId="0" applyFont="1" applyBorder="1" applyAlignment="1">
      <alignment horizontal="center"/>
    </xf>
    <xf numFmtId="3" fontId="6" fillId="0" borderId="0" xfId="0" applyNumberFormat="1" applyFont="1" applyBorder="1" applyAlignment="1">
      <alignment horizontal="center"/>
    </xf>
    <xf numFmtId="0" fontId="6" fillId="0" borderId="12" xfId="0" applyFont="1" applyBorder="1"/>
    <xf numFmtId="37" fontId="5" fillId="0" borderId="0" xfId="0" applyNumberFormat="1" applyFont="1" applyBorder="1"/>
    <xf numFmtId="37" fontId="5" fillId="0" borderId="0" xfId="0" applyNumberFormat="1" applyFont="1" applyBorder="1" applyAlignment="1">
      <alignment horizontal="center"/>
    </xf>
    <xf numFmtId="167" fontId="5" fillId="0" borderId="0" xfId="0" applyNumberFormat="1" applyFont="1" applyBorder="1"/>
    <xf numFmtId="0" fontId="5" fillId="0" borderId="14" xfId="0" applyFont="1" applyBorder="1"/>
    <xf numFmtId="167" fontId="5" fillId="0" borderId="1" xfId="0" applyNumberFormat="1" applyFont="1" applyBorder="1"/>
    <xf numFmtId="37" fontId="5" fillId="0" borderId="1" xfId="0" applyNumberFormat="1" applyFont="1" applyBorder="1"/>
    <xf numFmtId="0" fontId="21" fillId="0" borderId="15" xfId="0" applyFont="1" applyBorder="1"/>
    <xf numFmtId="4" fontId="6" fillId="0" borderId="0" xfId="0" applyNumberFormat="1" applyFont="1" applyBorder="1" applyAlignment="1">
      <alignment horizontal="center"/>
    </xf>
    <xf numFmtId="3" fontId="5" fillId="0" borderId="0" xfId="1" applyNumberFormat="1" applyFont="1" applyBorder="1" applyAlignment="1">
      <alignment horizontal="center"/>
    </xf>
    <xf numFmtId="4" fontId="5" fillId="0" borderId="0" xfId="0" applyNumberFormat="1" applyFont="1" applyBorder="1" applyAlignment="1">
      <alignment horizontal="center"/>
    </xf>
    <xf numFmtId="0" fontId="5" fillId="0" borderId="12" xfId="0" applyFont="1" applyBorder="1" applyAlignment="1">
      <alignment horizontal="center"/>
    </xf>
    <xf numFmtId="37" fontId="6" fillId="0" borderId="0" xfId="0" applyNumberFormat="1" applyFont="1" applyBorder="1" applyAlignment="1">
      <alignment horizontal="center"/>
    </xf>
    <xf numFmtId="0" fontId="7" fillId="0" borderId="0" xfId="0" applyFont="1" applyAlignment="1">
      <alignment vertical="center"/>
    </xf>
    <xf numFmtId="0" fontId="7" fillId="0" borderId="0" xfId="0" applyFont="1" applyAlignment="1"/>
    <xf numFmtId="4" fontId="23" fillId="0" borderId="4" xfId="0" applyNumberFormat="1" applyFont="1" applyBorder="1" applyAlignment="1">
      <alignment horizontal="center" vertical="center"/>
    </xf>
    <xf numFmtId="0" fontId="6" fillId="0" borderId="5" xfId="0" applyFont="1" applyBorder="1" applyAlignment="1">
      <alignment horizontal="center" wrapText="1"/>
    </xf>
    <xf numFmtId="0" fontId="5" fillId="0" borderId="6" xfId="0" applyFont="1" applyBorder="1" applyAlignment="1">
      <alignment horizontal="center" wrapText="1"/>
    </xf>
    <xf numFmtId="0" fontId="6" fillId="0" borderId="6" xfId="0" applyFont="1" applyBorder="1" applyAlignment="1">
      <alignment horizontal="center" wrapText="1"/>
    </xf>
    <xf numFmtId="0" fontId="5" fillId="0" borderId="6" xfId="0" applyFont="1" applyBorder="1" applyAlignment="1">
      <alignment vertical="center"/>
    </xf>
    <xf numFmtId="0" fontId="5" fillId="0" borderId="6" xfId="0" applyFont="1" applyBorder="1" applyAlignment="1">
      <alignment horizontal="left"/>
    </xf>
    <xf numFmtId="0" fontId="6" fillId="0" borderId="7" xfId="0" applyFont="1" applyBorder="1" applyAlignment="1">
      <alignment horizontal="center"/>
    </xf>
    <xf numFmtId="3" fontId="6" fillId="0" borderId="4" xfId="0" applyNumberFormat="1" applyFont="1" applyBorder="1" applyAlignment="1">
      <alignment horizontal="center" vertical="center"/>
    </xf>
    <xf numFmtId="0" fontId="6" fillId="0" borderId="4" xfId="0" applyFont="1" applyBorder="1" applyAlignment="1">
      <alignment horizontal="center" vertical="center"/>
    </xf>
    <xf numFmtId="4" fontId="6" fillId="0" borderId="4" xfId="0" applyNumberFormat="1" applyFont="1" applyBorder="1" applyAlignment="1">
      <alignment horizontal="center" vertical="center"/>
    </xf>
    <xf numFmtId="0" fontId="6" fillId="0" borderId="4" xfId="0" applyFont="1" applyBorder="1" applyAlignment="1">
      <alignment horizontal="center" vertical="center" wrapText="1"/>
    </xf>
    <xf numFmtId="0" fontId="10" fillId="0" borderId="0" xfId="0" applyFont="1" applyBorder="1"/>
    <xf numFmtId="0" fontId="3" fillId="0" borderId="0" xfId="0" applyFont="1" applyBorder="1"/>
    <xf numFmtId="0" fontId="3" fillId="0" borderId="0" xfId="0" applyFont="1" applyBorder="1" applyAlignment="1">
      <alignment horizontal="center"/>
    </xf>
    <xf numFmtId="0" fontId="5" fillId="0" borderId="10" xfId="0" applyFont="1" applyBorder="1"/>
    <xf numFmtId="0" fontId="8" fillId="0" borderId="11" xfId="0" applyFont="1" applyBorder="1"/>
    <xf numFmtId="1" fontId="6" fillId="0" borderId="1" xfId="0" applyNumberFormat="1" applyFont="1" applyBorder="1" applyAlignment="1">
      <alignment horizontal="center"/>
    </xf>
    <xf numFmtId="3" fontId="0" fillId="0" borderId="2" xfId="0" applyNumberFormat="1" applyFont="1" applyBorder="1" applyAlignment="1">
      <alignment horizontal="center"/>
    </xf>
    <xf numFmtId="0" fontId="0" fillId="0" borderId="10" xfId="0" applyBorder="1"/>
    <xf numFmtId="0" fontId="0" fillId="0" borderId="14" xfId="0" applyBorder="1"/>
    <xf numFmtId="0" fontId="6" fillId="0" borderId="16" xfId="0" applyFont="1" applyBorder="1"/>
    <xf numFmtId="3" fontId="0" fillId="0" borderId="17" xfId="0" applyNumberFormat="1" applyFont="1" applyBorder="1" applyAlignment="1">
      <alignment horizontal="center"/>
    </xf>
    <xf numFmtId="3" fontId="0" fillId="0" borderId="0" xfId="0" applyNumberFormat="1" applyFont="1" applyBorder="1" applyAlignment="1">
      <alignment horizontal="center"/>
    </xf>
    <xf numFmtId="3" fontId="0" fillId="0" borderId="13" xfId="0" applyNumberFormat="1" applyFont="1" applyBorder="1" applyAlignment="1">
      <alignment horizontal="center"/>
    </xf>
    <xf numFmtId="49" fontId="5" fillId="0" borderId="12" xfId="0" applyNumberFormat="1" applyFont="1" applyBorder="1"/>
    <xf numFmtId="4" fontId="5" fillId="0" borderId="13" xfId="0" applyNumberFormat="1" applyFont="1" applyBorder="1" applyAlignment="1">
      <alignment horizontal="center"/>
    </xf>
    <xf numFmtId="49" fontId="6" fillId="0" borderId="16" xfId="0" applyNumberFormat="1" applyFont="1" applyBorder="1"/>
    <xf numFmtId="49" fontId="6" fillId="0" borderId="18" xfId="0" applyNumberFormat="1" applyFont="1" applyBorder="1"/>
    <xf numFmtId="49" fontId="0" fillId="0" borderId="12" xfId="0" applyNumberFormat="1" applyBorder="1"/>
    <xf numFmtId="3" fontId="0" fillId="0" borderId="0" xfId="0" applyNumberFormat="1" applyBorder="1"/>
    <xf numFmtId="3" fontId="0" fillId="0" borderId="13" xfId="0" applyNumberFormat="1" applyBorder="1"/>
    <xf numFmtId="0" fontId="0" fillId="0" borderId="15" xfId="0" applyBorder="1"/>
    <xf numFmtId="0" fontId="0" fillId="2" borderId="9" xfId="0" applyFill="1" applyBorder="1"/>
    <xf numFmtId="0" fontId="13" fillId="0" borderId="10" xfId="0" applyFont="1" applyBorder="1"/>
    <xf numFmtId="0" fontId="0" fillId="2" borderId="11" xfId="0" applyFill="1" applyBorder="1"/>
    <xf numFmtId="0" fontId="7" fillId="0" borderId="16" xfId="0" applyFont="1" applyBorder="1"/>
    <xf numFmtId="0" fontId="7" fillId="0" borderId="12" xfId="0" applyFont="1" applyBorder="1"/>
    <xf numFmtId="3" fontId="0" fillId="2" borderId="0" xfId="0" applyNumberFormat="1" applyFill="1" applyBorder="1" applyAlignment="1">
      <alignment horizontal="center" vertical="center"/>
    </xf>
    <xf numFmtId="3" fontId="0" fillId="2" borderId="13" xfId="0" applyNumberFormat="1" applyFill="1" applyBorder="1" applyAlignment="1">
      <alignment horizontal="center" vertical="center"/>
    </xf>
    <xf numFmtId="0" fontId="8" fillId="0" borderId="12" xfId="0" applyFont="1" applyBorder="1"/>
    <xf numFmtId="0" fontId="0" fillId="0" borderId="12" xfId="0" applyBorder="1"/>
    <xf numFmtId="0" fontId="7" fillId="0" borderId="14" xfId="0" applyFont="1" applyBorder="1"/>
    <xf numFmtId="0" fontId="17" fillId="0" borderId="1" xfId="0" applyFont="1" applyBorder="1"/>
    <xf numFmtId="0" fontId="17" fillId="0" borderId="15" xfId="0" applyFont="1" applyBorder="1"/>
    <xf numFmtId="4" fontId="23" fillId="2" borderId="0" xfId="0" applyNumberFormat="1" applyFont="1" applyFill="1" applyBorder="1" applyAlignment="1">
      <alignment horizontal="center" vertical="center"/>
    </xf>
    <xf numFmtId="0" fontId="23" fillId="0" borderId="0" xfId="0" applyFont="1"/>
    <xf numFmtId="0" fontId="13" fillId="0" borderId="10" xfId="0" applyFont="1" applyBorder="1" applyAlignment="1">
      <alignment horizontal="center"/>
    </xf>
    <xf numFmtId="0" fontId="6" fillId="0" borderId="14" xfId="0" applyFont="1" applyBorder="1"/>
    <xf numFmtId="3" fontId="23" fillId="2" borderId="0" xfId="0" applyNumberFormat="1" applyFont="1" applyFill="1" applyBorder="1" applyAlignment="1">
      <alignment horizontal="center" vertical="center"/>
    </xf>
    <xf numFmtId="3" fontId="23" fillId="2" borderId="13" xfId="0" applyNumberFormat="1" applyFont="1" applyFill="1" applyBorder="1" applyAlignment="1">
      <alignment horizontal="center" vertical="center"/>
    </xf>
    <xf numFmtId="0" fontId="23" fillId="0" borderId="12" xfId="0" applyFont="1" applyBorder="1"/>
    <xf numFmtId="4" fontId="0" fillId="0" borderId="15" xfId="0" applyNumberFormat="1" applyBorder="1"/>
    <xf numFmtId="3" fontId="0" fillId="0" borderId="2" xfId="0" applyNumberFormat="1" applyBorder="1"/>
    <xf numFmtId="3" fontId="0" fillId="0" borderId="17" xfId="0" applyNumberFormat="1" applyBorder="1"/>
    <xf numFmtId="49" fontId="0" fillId="0" borderId="14" xfId="0" applyNumberFormat="1" applyBorder="1"/>
    <xf numFmtId="3" fontId="0" fillId="0" borderId="15" xfId="0" applyNumberFormat="1" applyBorder="1"/>
    <xf numFmtId="3" fontId="23" fillId="0" borderId="0" xfId="0" applyNumberFormat="1" applyFont="1" applyBorder="1" applyAlignment="1">
      <alignment horizontal="center" vertical="center"/>
    </xf>
    <xf numFmtId="3" fontId="23" fillId="0" borderId="13" xfId="0" applyNumberFormat="1" applyFont="1" applyBorder="1" applyAlignment="1">
      <alignment horizontal="center" vertical="center"/>
    </xf>
    <xf numFmtId="49" fontId="23" fillId="0" borderId="12" xfId="0" applyNumberFormat="1" applyFont="1" applyBorder="1"/>
    <xf numFmtId="1" fontId="6" fillId="2" borderId="2" xfId="0" applyNumberFormat="1" applyFont="1" applyFill="1" applyBorder="1" applyAlignment="1">
      <alignment horizontal="center" vertical="center"/>
    </xf>
    <xf numFmtId="1" fontId="6" fillId="2" borderId="17" xfId="0" applyNumberFormat="1" applyFont="1" applyFill="1" applyBorder="1" applyAlignment="1">
      <alignment horizontal="center" vertical="center"/>
    </xf>
    <xf numFmtId="3" fontId="6" fillId="0" borderId="15" xfId="0" applyNumberFormat="1" applyFont="1" applyBorder="1" applyAlignment="1">
      <alignment horizontal="center"/>
    </xf>
    <xf numFmtId="3" fontId="6" fillId="0" borderId="13" xfId="0" applyNumberFormat="1" applyFont="1" applyBorder="1" applyAlignment="1">
      <alignment horizontal="center"/>
    </xf>
    <xf numFmtId="37" fontId="5" fillId="0" borderId="15" xfId="0" applyNumberFormat="1" applyFont="1" applyBorder="1"/>
    <xf numFmtId="0" fontId="4" fillId="0" borderId="0" xfId="0" applyFont="1" applyBorder="1" applyAlignment="1">
      <alignment vertical="center"/>
    </xf>
    <xf numFmtId="0" fontId="23" fillId="2" borderId="0" xfId="0" applyFont="1" applyFill="1" applyAlignment="1">
      <alignment horizontal="center"/>
    </xf>
    <xf numFmtId="0" fontId="32" fillId="2" borderId="0" xfId="0" applyFont="1" applyFill="1"/>
    <xf numFmtId="0" fontId="32" fillId="0" borderId="0" xfId="0" applyFont="1"/>
    <xf numFmtId="0" fontId="29" fillId="4" borderId="0" xfId="0" applyFont="1" applyFill="1" applyAlignment="1">
      <alignment vertical="center" wrapText="1"/>
    </xf>
    <xf numFmtId="0" fontId="0" fillId="4" borderId="0" xfId="0" applyFill="1"/>
    <xf numFmtId="0" fontId="30" fillId="4" borderId="0" xfId="0" applyFont="1" applyFill="1"/>
    <xf numFmtId="0" fontId="29" fillId="4" borderId="0" xfId="0" applyFont="1" applyFill="1" applyAlignment="1">
      <alignment horizontal="center" vertical="center"/>
    </xf>
    <xf numFmtId="0" fontId="29" fillId="4" borderId="0" xfId="0" applyFont="1" applyFill="1" applyAlignment="1">
      <alignment vertical="center"/>
    </xf>
    <xf numFmtId="14" fontId="29" fillId="4" borderId="0" xfId="0" applyNumberFormat="1" applyFont="1" applyFill="1" applyAlignment="1">
      <alignment horizontal="center" vertical="center"/>
    </xf>
    <xf numFmtId="0" fontId="32" fillId="4" borderId="0" xfId="0" applyFont="1" applyFill="1"/>
    <xf numFmtId="0" fontId="23" fillId="4" borderId="0" xfId="0" applyFont="1" applyFill="1" applyAlignment="1">
      <alignment horizontal="center"/>
    </xf>
    <xf numFmtId="0" fontId="5" fillId="0" borderId="0" xfId="0" applyFont="1" applyFill="1"/>
    <xf numFmtId="0" fontId="33" fillId="0" borderId="0" xfId="2" applyFont="1" applyFill="1"/>
    <xf numFmtId="0" fontId="34" fillId="0" borderId="0" xfId="0" applyFont="1" applyAlignment="1">
      <alignment vertical="center"/>
    </xf>
    <xf numFmtId="0" fontId="35" fillId="0" borderId="0" xfId="0" applyFont="1" applyAlignment="1">
      <alignment horizontal="left" vertical="center" indent="5"/>
    </xf>
    <xf numFmtId="0" fontId="34" fillId="0" borderId="0" xfId="0" applyFont="1" applyAlignment="1">
      <alignment horizontal="left" vertical="center"/>
    </xf>
    <xf numFmtId="0" fontId="0" fillId="0" borderId="0" xfId="0" applyAlignment="1">
      <alignment horizontal="left"/>
    </xf>
    <xf numFmtId="0" fontId="34" fillId="0" borderId="0" xfId="0" applyFont="1" applyAlignment="1">
      <alignment horizontal="left" vertical="center" indent="5"/>
    </xf>
    <xf numFmtId="0" fontId="0" fillId="0" borderId="0" xfId="0" applyAlignment="1"/>
    <xf numFmtId="0" fontId="38" fillId="0" borderId="0" xfId="0" applyFont="1" applyAlignment="1">
      <alignment vertical="center"/>
    </xf>
    <xf numFmtId="0" fontId="35" fillId="0" borderId="0" xfId="0" applyFont="1" applyAlignment="1">
      <alignment vertical="center"/>
    </xf>
    <xf numFmtId="0" fontId="34" fillId="0" borderId="0" xfId="0" applyFont="1" applyAlignment="1">
      <alignment horizontal="left" vertical="center" indent="2"/>
    </xf>
    <xf numFmtId="0" fontId="41" fillId="0" borderId="4" xfId="0" applyFont="1" applyBorder="1" applyAlignment="1">
      <alignment horizontal="center" vertical="center"/>
    </xf>
    <xf numFmtId="0" fontId="41" fillId="0" borderId="4" xfId="0" applyFont="1" applyBorder="1" applyAlignment="1">
      <alignment horizontal="left" vertical="center"/>
    </xf>
    <xf numFmtId="0" fontId="40" fillId="0" borderId="0" xfId="0" applyFont="1" applyBorder="1" applyAlignment="1">
      <alignment horizontal="center" vertical="center"/>
    </xf>
    <xf numFmtId="0" fontId="40" fillId="0" borderId="0" xfId="0" applyFont="1" applyBorder="1" applyAlignment="1">
      <alignment vertical="center"/>
    </xf>
    <xf numFmtId="4" fontId="40" fillId="0" borderId="0" xfId="0" applyNumberFormat="1" applyFont="1" applyBorder="1" applyAlignment="1">
      <alignment horizontal="center" vertical="center"/>
    </xf>
    <xf numFmtId="3" fontId="40" fillId="0" borderId="0" xfId="0" applyNumberFormat="1" applyFont="1" applyBorder="1" applyAlignment="1">
      <alignment horizontal="center" vertical="center"/>
    </xf>
    <xf numFmtId="0" fontId="33" fillId="0" borderId="0" xfId="2" applyFont="1"/>
    <xf numFmtId="4" fontId="24" fillId="0" borderId="4" xfId="0" applyNumberFormat="1" applyFont="1" applyBorder="1" applyAlignment="1">
      <alignment horizontal="right" vertical="center"/>
    </xf>
    <xf numFmtId="0" fontId="43" fillId="0" borderId="0" xfId="0" applyFont="1" applyAlignment="1">
      <alignment horizontal="center"/>
    </xf>
    <xf numFmtId="0" fontId="44" fillId="0" borderId="4" xfId="0" applyFont="1" applyBorder="1" applyAlignment="1">
      <alignment horizontal="center" vertical="center" wrapText="1"/>
    </xf>
    <xf numFmtId="43" fontId="0" fillId="0" borderId="0" xfId="1" applyFont="1"/>
    <xf numFmtId="4" fontId="5" fillId="2" borderId="0" xfId="0" applyNumberFormat="1" applyFont="1" applyFill="1" applyBorder="1" applyAlignment="1">
      <alignment horizontal="center" vertical="center"/>
    </xf>
    <xf numFmtId="169" fontId="0" fillId="0" borderId="0" xfId="1" applyNumberFormat="1" applyFont="1"/>
    <xf numFmtId="0" fontId="5" fillId="0" borderId="12" xfId="0" applyFont="1" applyBorder="1" applyAlignment="1">
      <alignment horizontal="left"/>
    </xf>
    <xf numFmtId="0" fontId="6" fillId="0" borderId="10" xfId="0" applyFont="1" applyBorder="1" applyAlignment="1">
      <alignment horizontal="center" wrapText="1"/>
    </xf>
    <xf numFmtId="0" fontId="6" fillId="0" borderId="12" xfId="0" applyFont="1" applyBorder="1" applyAlignment="1">
      <alignment horizontal="center" wrapText="1"/>
    </xf>
    <xf numFmtId="0" fontId="5" fillId="0" borderId="12" xfId="0" applyFont="1" applyBorder="1" applyAlignment="1">
      <alignment vertical="center"/>
    </xf>
    <xf numFmtId="3" fontId="6" fillId="0" borderId="7" xfId="0" applyNumberFormat="1" applyFont="1" applyBorder="1" applyAlignment="1">
      <alignment horizontal="center" vertical="center"/>
    </xf>
    <xf numFmtId="0" fontId="6" fillId="0" borderId="6" xfId="0" applyFont="1" applyBorder="1" applyAlignment="1">
      <alignment horizontal="center"/>
    </xf>
    <xf numFmtId="3" fontId="5" fillId="0" borderId="13" xfId="0" applyNumberFormat="1" applyFont="1" applyBorder="1" applyAlignment="1">
      <alignment horizontal="center" vertical="center"/>
    </xf>
    <xf numFmtId="3" fontId="5" fillId="0" borderId="15" xfId="0" applyNumberFormat="1" applyFont="1" applyBorder="1" applyAlignment="1">
      <alignment horizontal="center" vertical="center"/>
    </xf>
    <xf numFmtId="3" fontId="24" fillId="0" borderId="15" xfId="0" applyNumberFormat="1" applyFont="1" applyBorder="1" applyAlignment="1">
      <alignment horizontal="center" vertical="center"/>
    </xf>
    <xf numFmtId="170" fontId="21" fillId="0" borderId="0" xfId="0" applyNumberFormat="1" applyFont="1"/>
    <xf numFmtId="0" fontId="5" fillId="0" borderId="12" xfId="0" applyFont="1" applyBorder="1" applyAlignment="1">
      <alignment horizontal="center" vertical="center" wrapText="1"/>
    </xf>
    <xf numFmtId="0" fontId="47" fillId="0" borderId="0" xfId="2" applyFont="1" applyBorder="1" applyAlignment="1">
      <alignment vertical="center"/>
    </xf>
    <xf numFmtId="49" fontId="6" fillId="0" borderId="12" xfId="0" applyNumberFormat="1" applyFont="1" applyBorder="1"/>
    <xf numFmtId="0" fontId="48" fillId="0" borderId="0" xfId="0" applyFont="1" applyAlignment="1">
      <alignment vertical="center"/>
    </xf>
    <xf numFmtId="0" fontId="45" fillId="0" borderId="0" xfId="0" applyFont="1" applyAlignment="1">
      <alignment horizontal="left" vertical="center"/>
    </xf>
    <xf numFmtId="0" fontId="3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vertical="center" wrapText="1"/>
    </xf>
    <xf numFmtId="4" fontId="5" fillId="0" borderId="0" xfId="0" applyNumberFormat="1" applyFont="1" applyBorder="1" applyAlignment="1">
      <alignment horizontal="right"/>
    </xf>
    <xf numFmtId="4" fontId="0" fillId="2" borderId="0" xfId="0" applyNumberFormat="1" applyFont="1" applyFill="1" applyBorder="1" applyAlignment="1">
      <alignment horizontal="right"/>
    </xf>
    <xf numFmtId="4" fontId="6" fillId="0" borderId="2" xfId="1" applyNumberFormat="1" applyFont="1" applyBorder="1" applyAlignment="1">
      <alignment horizontal="right"/>
    </xf>
    <xf numFmtId="3" fontId="5" fillId="0" borderId="0" xfId="1" applyNumberFormat="1" applyFont="1" applyBorder="1" applyAlignment="1">
      <alignment horizontal="right"/>
    </xf>
    <xf numFmtId="4" fontId="5" fillId="0" borderId="1" xfId="0" applyNumberFormat="1" applyFont="1" applyBorder="1" applyAlignment="1">
      <alignment horizontal="right"/>
    </xf>
    <xf numFmtId="4" fontId="5" fillId="0" borderId="0" xfId="1" applyNumberFormat="1" applyFont="1" applyBorder="1" applyAlignment="1">
      <alignment horizontal="right"/>
    </xf>
    <xf numFmtId="4" fontId="6" fillId="0" borderId="3" xfId="1" applyNumberFormat="1" applyFont="1" applyBorder="1" applyAlignment="1">
      <alignment horizontal="right"/>
    </xf>
    <xf numFmtId="4" fontId="6" fillId="0" borderId="1" xfId="0" applyNumberFormat="1" applyFont="1" applyBorder="1" applyAlignment="1">
      <alignment horizontal="right"/>
    </xf>
    <xf numFmtId="4" fontId="24" fillId="0" borderId="5" xfId="0" applyNumberFormat="1" applyFont="1" applyBorder="1" applyAlignment="1">
      <alignment horizontal="right" vertical="center"/>
    </xf>
    <xf numFmtId="4" fontId="23" fillId="0" borderId="6" xfId="0" applyNumberFormat="1" applyFont="1" applyBorder="1" applyAlignment="1">
      <alignment horizontal="right" vertical="center"/>
    </xf>
    <xf numFmtId="4" fontId="9" fillId="0" borderId="6" xfId="0" applyNumberFormat="1" applyFont="1" applyBorder="1" applyAlignment="1">
      <alignment horizontal="right" vertical="center"/>
    </xf>
    <xf numFmtId="4" fontId="5" fillId="0" borderId="6" xfId="0" applyNumberFormat="1" applyFont="1" applyBorder="1" applyAlignment="1">
      <alignment horizontal="right" vertical="center"/>
    </xf>
    <xf numFmtId="4" fontId="6" fillId="0" borderId="5" xfId="0" applyNumberFormat="1" applyFont="1" applyBorder="1" applyAlignment="1">
      <alignment horizontal="right" vertical="center"/>
    </xf>
    <xf numFmtId="43" fontId="5" fillId="0" borderId="6" xfId="1" applyFont="1" applyBorder="1" applyAlignment="1">
      <alignment horizontal="right" vertical="center"/>
    </xf>
    <xf numFmtId="0" fontId="6" fillId="0" borderId="4" xfId="0" applyFont="1" applyBorder="1" applyAlignment="1">
      <alignment horizontal="right" vertical="center" wrapText="1"/>
    </xf>
    <xf numFmtId="4" fontId="24" fillId="0" borderId="21" xfId="0" applyNumberFormat="1" applyFont="1" applyBorder="1" applyAlignment="1">
      <alignment horizontal="right"/>
    </xf>
    <xf numFmtId="4" fontId="5" fillId="0" borderId="13" xfId="0" applyNumberFormat="1" applyFont="1" applyBorder="1" applyAlignment="1">
      <alignment horizontal="right"/>
    </xf>
    <xf numFmtId="4" fontId="5" fillId="0" borderId="15" xfId="0" applyNumberFormat="1" applyFont="1" applyBorder="1" applyAlignment="1">
      <alignment horizontal="right"/>
    </xf>
    <xf numFmtId="4" fontId="6" fillId="0" borderId="17" xfId="0" applyNumberFormat="1" applyFont="1" applyBorder="1" applyAlignment="1">
      <alignment horizontal="right"/>
    </xf>
    <xf numFmtId="4" fontId="6" fillId="0" borderId="19" xfId="0" applyNumberFormat="1" applyFont="1" applyBorder="1" applyAlignment="1">
      <alignment horizontal="right"/>
    </xf>
    <xf numFmtId="4" fontId="6" fillId="0" borderId="2" xfId="0" applyNumberFormat="1" applyFont="1" applyBorder="1" applyAlignment="1">
      <alignment horizontal="right"/>
    </xf>
    <xf numFmtId="3" fontId="0" fillId="0" borderId="0" xfId="0" applyNumberFormat="1" applyFont="1" applyBorder="1" applyAlignment="1">
      <alignment horizontal="right"/>
    </xf>
    <xf numFmtId="4" fontId="6" fillId="0" borderId="8" xfId="0" applyNumberFormat="1" applyFont="1" applyBorder="1" applyAlignment="1">
      <alignment horizontal="right"/>
    </xf>
    <xf numFmtId="165" fontId="6" fillId="0" borderId="0" xfId="0" applyNumberFormat="1" applyFont="1" applyBorder="1" applyAlignment="1">
      <alignment horizontal="right" vertical="center"/>
    </xf>
    <xf numFmtId="166" fontId="6" fillId="0" borderId="8" xfId="0" applyNumberFormat="1" applyFont="1" applyBorder="1" applyAlignment="1">
      <alignment horizontal="right" vertical="center"/>
    </xf>
    <xf numFmtId="165" fontId="6" fillId="0" borderId="13" xfId="0" applyNumberFormat="1" applyFont="1" applyBorder="1" applyAlignment="1">
      <alignment horizontal="right" vertical="center"/>
    </xf>
    <xf numFmtId="166" fontId="6" fillId="0" borderId="19" xfId="0" applyNumberFormat="1" applyFont="1" applyBorder="1" applyAlignment="1">
      <alignment horizontal="right" vertical="center"/>
    </xf>
    <xf numFmtId="165" fontId="6" fillId="0" borderId="19" xfId="0" applyNumberFormat="1" applyFont="1" applyBorder="1" applyAlignment="1">
      <alignment horizontal="right" vertical="center"/>
    </xf>
    <xf numFmtId="165" fontId="6"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3" fontId="6" fillId="0" borderId="2" xfId="0" applyNumberFormat="1" applyFont="1" applyBorder="1" applyAlignment="1">
      <alignment horizontal="right" vertical="center"/>
    </xf>
    <xf numFmtId="3" fontId="5" fillId="0" borderId="0" xfId="0" applyNumberFormat="1" applyFont="1" applyBorder="1" applyAlignment="1">
      <alignment horizontal="right" vertical="center"/>
    </xf>
    <xf numFmtId="3" fontId="6" fillId="0" borderId="8" xfId="0" applyNumberFormat="1" applyFont="1" applyBorder="1" applyAlignment="1">
      <alignment horizontal="right" vertical="center"/>
    </xf>
    <xf numFmtId="3" fontId="23" fillId="0" borderId="13" xfId="0" applyNumberFormat="1" applyFont="1" applyBorder="1" applyAlignment="1">
      <alignment horizontal="right" vertical="center"/>
    </xf>
    <xf numFmtId="3" fontId="6" fillId="0" borderId="17" xfId="0" applyNumberFormat="1" applyFont="1" applyBorder="1" applyAlignment="1">
      <alignment horizontal="right" vertical="center"/>
    </xf>
    <xf numFmtId="3" fontId="6" fillId="0" borderId="19" xfId="0" applyNumberFormat="1" applyFont="1" applyBorder="1" applyAlignment="1">
      <alignment horizontal="right" vertical="center"/>
    </xf>
    <xf numFmtId="2" fontId="0" fillId="0" borderId="0" xfId="0" applyNumberFormat="1"/>
    <xf numFmtId="4" fontId="17" fillId="0" borderId="0" xfId="0" applyNumberFormat="1" applyFont="1"/>
    <xf numFmtId="0" fontId="0" fillId="0" borderId="17" xfId="0" applyBorder="1" applyAlignment="1">
      <alignment horizontal="left" vertical="center"/>
    </xf>
    <xf numFmtId="43" fontId="0" fillId="0" borderId="17" xfId="1" applyFont="1" applyBorder="1" applyAlignment="1">
      <alignment horizontal="right" vertical="center"/>
    </xf>
    <xf numFmtId="10" fontId="0" fillId="0" borderId="17" xfId="3" applyNumberFormat="1" applyFont="1" applyBorder="1" applyAlignment="1">
      <alignment horizontal="right" vertical="center"/>
    </xf>
    <xf numFmtId="168" fontId="0" fillId="0" borderId="17" xfId="0" applyNumberFormat="1" applyBorder="1" applyAlignment="1">
      <alignment horizontal="right" vertical="center"/>
    </xf>
    <xf numFmtId="43" fontId="45" fillId="0" borderId="0" xfId="1" applyFont="1"/>
    <xf numFmtId="43" fontId="22" fillId="0" borderId="17" xfId="1" applyFont="1" applyBorder="1" applyAlignment="1">
      <alignment horizontal="right" vertical="center"/>
    </xf>
    <xf numFmtId="0" fontId="22" fillId="0" borderId="0" xfId="0" applyFont="1" applyBorder="1" applyAlignment="1">
      <alignment horizontal="center" vertical="center"/>
    </xf>
    <xf numFmtId="43" fontId="22" fillId="0" borderId="0" xfId="1" applyFont="1" applyBorder="1" applyAlignment="1">
      <alignment horizontal="right" vertical="center"/>
    </xf>
    <xf numFmtId="43" fontId="0" fillId="0" borderId="0" xfId="1" applyFont="1" applyBorder="1" applyAlignment="1">
      <alignment horizontal="center" vertical="center"/>
    </xf>
    <xf numFmtId="0" fontId="49" fillId="0" borderId="4" xfId="0" applyFont="1" applyBorder="1" applyAlignment="1">
      <alignment horizontal="center" vertical="center"/>
    </xf>
    <xf numFmtId="0" fontId="49"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3" fontId="41" fillId="0" borderId="4" xfId="0" applyNumberFormat="1" applyFont="1" applyBorder="1" applyAlignment="1">
      <alignment horizontal="center" vertical="center"/>
    </xf>
    <xf numFmtId="0" fontId="41" fillId="0" borderId="4" xfId="0" applyFont="1" applyBorder="1" applyAlignment="1">
      <alignment vertical="center"/>
    </xf>
    <xf numFmtId="4" fontId="41" fillId="0" borderId="4" xfId="0" applyNumberFormat="1" applyFont="1" applyBorder="1" applyAlignment="1">
      <alignment horizontal="right" vertical="center"/>
    </xf>
    <xf numFmtId="3" fontId="41" fillId="0" borderId="4" xfId="0" applyNumberFormat="1" applyFont="1" applyBorder="1" applyAlignment="1">
      <alignment horizontal="right" vertical="center"/>
    </xf>
    <xf numFmtId="0" fontId="49" fillId="0" borderId="4" xfId="0" applyFont="1" applyBorder="1" applyAlignment="1">
      <alignment vertical="center"/>
    </xf>
    <xf numFmtId="4" fontId="49" fillId="0" borderId="4" xfId="0" applyNumberFormat="1" applyFont="1" applyBorder="1" applyAlignment="1">
      <alignment horizontal="right" vertical="center"/>
    </xf>
    <xf numFmtId="0" fontId="49" fillId="0" borderId="4" xfId="0" applyFont="1" applyBorder="1" applyAlignment="1">
      <alignment horizontal="right" vertical="center"/>
    </xf>
    <xf numFmtId="3" fontId="49" fillId="0" borderId="4" xfId="0" applyNumberFormat="1" applyFont="1" applyBorder="1" applyAlignment="1">
      <alignment horizontal="right" vertical="center"/>
    </xf>
    <xf numFmtId="0" fontId="49" fillId="0" borderId="5" xfId="0" applyFont="1" applyBorder="1" applyAlignment="1">
      <alignment horizontal="center" vertical="center"/>
    </xf>
    <xf numFmtId="0" fontId="41" fillId="0" borderId="11" xfId="0" applyFont="1" applyBorder="1" applyAlignment="1">
      <alignment horizontal="center" vertical="center"/>
    </xf>
    <xf numFmtId="0" fontId="23" fillId="0" borderId="5" xfId="0" applyFont="1" applyBorder="1" applyAlignment="1">
      <alignment horizontal="center" vertical="center"/>
    </xf>
    <xf numFmtId="0" fontId="41" fillId="0" borderId="13" xfId="0" applyFont="1" applyBorder="1" applyAlignment="1">
      <alignment horizontal="center" vertical="center"/>
    </xf>
    <xf numFmtId="0" fontId="41" fillId="0" borderId="6" xfId="0" applyFont="1" applyBorder="1" applyAlignment="1">
      <alignment vertical="center"/>
    </xf>
    <xf numFmtId="43" fontId="41" fillId="0" borderId="13" xfId="1" applyFont="1" applyBorder="1" applyAlignment="1">
      <alignment horizontal="center"/>
    </xf>
    <xf numFmtId="4" fontId="41" fillId="0" borderId="6" xfId="0" applyNumberFormat="1" applyFont="1" applyBorder="1" applyAlignment="1">
      <alignment horizontal="center"/>
    </xf>
    <xf numFmtId="0" fontId="41" fillId="0" borderId="13" xfId="0" applyFont="1" applyBorder="1" applyAlignment="1">
      <alignment horizontal="center"/>
    </xf>
    <xf numFmtId="0" fontId="49" fillId="0" borderId="6" xfId="0" applyFont="1" applyBorder="1" applyAlignment="1">
      <alignment horizontal="center" vertical="center"/>
    </xf>
    <xf numFmtId="0" fontId="23" fillId="0" borderId="6" xfId="0" applyFont="1" applyBorder="1" applyAlignment="1">
      <alignment horizontal="center"/>
    </xf>
    <xf numFmtId="43" fontId="41" fillId="0" borderId="6" xfId="1" applyFont="1" applyBorder="1" applyAlignment="1">
      <alignment horizontal="center"/>
    </xf>
    <xf numFmtId="43" fontId="50" fillId="0" borderId="13" xfId="1" applyFont="1" applyBorder="1" applyAlignment="1">
      <alignment horizontal="center"/>
    </xf>
    <xf numFmtId="0" fontId="41" fillId="0" borderId="7" xfId="0" applyFont="1" applyBorder="1" applyAlignment="1">
      <alignment vertical="center"/>
    </xf>
    <xf numFmtId="43" fontId="41" fillId="0" borderId="15" xfId="1" applyFont="1" applyBorder="1" applyAlignment="1">
      <alignment horizontal="center"/>
    </xf>
    <xf numFmtId="43" fontId="41" fillId="0" borderId="7" xfId="1" applyFont="1" applyBorder="1" applyAlignment="1">
      <alignment horizontal="center"/>
    </xf>
    <xf numFmtId="0" fontId="41" fillId="0" borderId="15" xfId="0" applyFont="1" applyBorder="1" applyAlignment="1">
      <alignment horizontal="center"/>
    </xf>
    <xf numFmtId="0" fontId="49" fillId="0" borderId="4" xfId="0" applyFont="1" applyBorder="1" applyAlignment="1">
      <alignment horizontal="left" vertical="center"/>
    </xf>
    <xf numFmtId="4" fontId="41" fillId="0" borderId="4" xfId="0" applyNumberFormat="1" applyFont="1" applyBorder="1" applyAlignment="1">
      <alignment horizontal="center" vertical="center" wrapText="1"/>
    </xf>
    <xf numFmtId="0" fontId="49" fillId="0" borderId="0" xfId="0" applyFont="1" applyAlignment="1">
      <alignment vertical="center"/>
    </xf>
    <xf numFmtId="14" fontId="49" fillId="0" borderId="4" xfId="0" applyNumberFormat="1" applyFont="1" applyBorder="1" applyAlignment="1">
      <alignment horizontal="center" vertical="center" wrapText="1"/>
    </xf>
    <xf numFmtId="169" fontId="23" fillId="2" borderId="0" xfId="1" applyNumberFormat="1" applyFont="1" applyFill="1" applyBorder="1" applyAlignment="1">
      <alignment horizontal="center" vertical="center"/>
    </xf>
    <xf numFmtId="169" fontId="23" fillId="2" borderId="13" xfId="1" applyNumberFormat="1" applyFont="1" applyFill="1" applyBorder="1" applyAlignment="1">
      <alignment horizontal="center" vertical="center"/>
    </xf>
    <xf numFmtId="169" fontId="23" fillId="2" borderId="0" xfId="1" applyNumberFormat="1" applyFont="1" applyFill="1" applyBorder="1" applyAlignment="1">
      <alignment horizontal="right" vertical="center"/>
    </xf>
    <xf numFmtId="169" fontId="23" fillId="2" borderId="13" xfId="1" applyNumberFormat="1" applyFont="1" applyFill="1" applyBorder="1" applyAlignment="1">
      <alignment horizontal="right" vertical="center"/>
    </xf>
    <xf numFmtId="169" fontId="6" fillId="2" borderId="2" xfId="1" applyNumberFormat="1" applyFont="1" applyFill="1" applyBorder="1" applyAlignment="1">
      <alignment horizontal="right" vertical="center"/>
    </xf>
    <xf numFmtId="169" fontId="6" fillId="2" borderId="17" xfId="1" applyNumberFormat="1" applyFont="1" applyFill="1" applyBorder="1" applyAlignment="1">
      <alignment horizontal="right" vertical="center"/>
    </xf>
    <xf numFmtId="169" fontId="6" fillId="2" borderId="0" xfId="1" applyNumberFormat="1" applyFont="1" applyFill="1" applyBorder="1" applyAlignment="1">
      <alignment horizontal="center" vertical="center"/>
    </xf>
    <xf numFmtId="169" fontId="6" fillId="2" borderId="13" xfId="1" applyNumberFormat="1" applyFont="1" applyFill="1" applyBorder="1" applyAlignment="1">
      <alignment horizontal="center" vertical="center"/>
    </xf>
    <xf numFmtId="169" fontId="5" fillId="2" borderId="13" xfId="1" applyNumberFormat="1" applyFont="1" applyFill="1" applyBorder="1" applyAlignment="1">
      <alignment horizontal="right" vertical="center"/>
    </xf>
    <xf numFmtId="169" fontId="5" fillId="2" borderId="0" xfId="1" applyNumberFormat="1" applyFont="1" applyFill="1" applyBorder="1" applyAlignment="1">
      <alignment horizontal="right" vertical="center"/>
    </xf>
    <xf numFmtId="169" fontId="6" fillId="2" borderId="0" xfId="1" applyNumberFormat="1" applyFont="1" applyFill="1" applyBorder="1" applyAlignment="1">
      <alignment horizontal="right" vertical="center"/>
    </xf>
    <xf numFmtId="169" fontId="6" fillId="2" borderId="13" xfId="1" applyNumberFormat="1" applyFont="1" applyFill="1" applyBorder="1" applyAlignment="1">
      <alignment horizontal="right" vertical="center"/>
    </xf>
    <xf numFmtId="169" fontId="6" fillId="2" borderId="8" xfId="1" applyNumberFormat="1" applyFont="1" applyFill="1" applyBorder="1" applyAlignment="1">
      <alignment horizontal="right" vertical="center"/>
    </xf>
    <xf numFmtId="169" fontId="6" fillId="2" borderId="19" xfId="1" applyNumberFormat="1" applyFont="1" applyFill="1" applyBorder="1" applyAlignment="1">
      <alignment horizontal="right" vertical="center"/>
    </xf>
    <xf numFmtId="169" fontId="6" fillId="2" borderId="1" xfId="1" applyNumberFormat="1" applyFont="1" applyFill="1" applyBorder="1" applyAlignment="1">
      <alignment horizontal="center" vertical="center"/>
    </xf>
    <xf numFmtId="169" fontId="6" fillId="2" borderId="15" xfId="1" applyNumberFormat="1" applyFont="1" applyFill="1" applyBorder="1" applyAlignment="1">
      <alignment horizontal="center" vertical="center"/>
    </xf>
    <xf numFmtId="169" fontId="6" fillId="2" borderId="1" xfId="1" applyNumberFormat="1" applyFont="1" applyFill="1" applyBorder="1" applyAlignment="1">
      <alignment horizontal="right" vertical="center"/>
    </xf>
    <xf numFmtId="169" fontId="6" fillId="2" borderId="15" xfId="1" applyNumberFormat="1" applyFont="1" applyFill="1" applyBorder="1" applyAlignment="1">
      <alignment horizontal="right" vertical="center"/>
    </xf>
    <xf numFmtId="169" fontId="6" fillId="0" borderId="1" xfId="1" applyNumberFormat="1" applyFont="1" applyBorder="1" applyAlignment="1">
      <alignment horizontal="right"/>
    </xf>
    <xf numFmtId="169" fontId="6" fillId="0" borderId="0" xfId="1" applyNumberFormat="1" applyFont="1" applyBorder="1" applyAlignment="1">
      <alignment horizontal="center"/>
    </xf>
    <xf numFmtId="169" fontId="6" fillId="0" borderId="15" xfId="1" applyNumberFormat="1" applyFont="1" applyBorder="1" applyAlignment="1">
      <alignment horizontal="right"/>
    </xf>
    <xf numFmtId="169" fontId="6" fillId="0" borderId="13" xfId="1" applyNumberFormat="1" applyFont="1" applyBorder="1" applyAlignment="1">
      <alignment horizontal="center"/>
    </xf>
    <xf numFmtId="169" fontId="5" fillId="0" borderId="0" xfId="1" applyNumberFormat="1" applyFont="1" applyBorder="1" applyAlignment="1">
      <alignment horizontal="center"/>
    </xf>
    <xf numFmtId="169" fontId="5" fillId="0" borderId="13" xfId="1" applyNumberFormat="1" applyFont="1" applyBorder="1" applyAlignment="1">
      <alignment horizontal="center"/>
    </xf>
    <xf numFmtId="169" fontId="5" fillId="0" borderId="0" xfId="1" applyNumberFormat="1" applyFont="1" applyBorder="1" applyAlignment="1">
      <alignment horizontal="right"/>
    </xf>
    <xf numFmtId="169" fontId="5" fillId="0" borderId="13" xfId="1" applyNumberFormat="1" applyFont="1" applyBorder="1" applyAlignment="1">
      <alignment horizontal="right"/>
    </xf>
    <xf numFmtId="169" fontId="0" fillId="2" borderId="0" xfId="1" applyNumberFormat="1" applyFont="1" applyFill="1" applyBorder="1" applyAlignment="1">
      <alignment horizontal="right"/>
    </xf>
    <xf numFmtId="169" fontId="0" fillId="2" borderId="13" xfId="1" applyNumberFormat="1" applyFont="1" applyFill="1" applyBorder="1" applyAlignment="1">
      <alignment horizontal="right"/>
    </xf>
    <xf numFmtId="169" fontId="6" fillId="0" borderId="2" xfId="1" applyNumberFormat="1" applyFont="1" applyBorder="1" applyAlignment="1">
      <alignment horizontal="right"/>
    </xf>
    <xf numFmtId="169" fontId="6" fillId="0" borderId="17" xfId="1" applyNumberFormat="1" applyFont="1" applyBorder="1" applyAlignment="1">
      <alignment horizontal="right"/>
    </xf>
    <xf numFmtId="169" fontId="5" fillId="0" borderId="1" xfId="1" applyNumberFormat="1" applyFont="1" applyBorder="1" applyAlignment="1">
      <alignment horizontal="right"/>
    </xf>
    <xf numFmtId="169" fontId="5" fillId="0" borderId="15" xfId="1" applyNumberFormat="1" applyFont="1" applyBorder="1" applyAlignment="1">
      <alignment horizontal="right"/>
    </xf>
    <xf numFmtId="169" fontId="6" fillId="0" borderId="3" xfId="1" applyNumberFormat="1" applyFont="1" applyBorder="1" applyAlignment="1">
      <alignment horizontal="right"/>
    </xf>
    <xf numFmtId="169" fontId="6" fillId="0" borderId="20" xfId="1" applyNumberFormat="1" applyFont="1" applyBorder="1" applyAlignment="1">
      <alignment horizontal="right"/>
    </xf>
    <xf numFmtId="169" fontId="24" fillId="0" borderId="5" xfId="1" applyNumberFormat="1" applyFont="1" applyBorder="1" applyAlignment="1">
      <alignment horizontal="center" vertical="center"/>
    </xf>
    <xf numFmtId="169" fontId="6" fillId="0" borderId="11" xfId="1" applyNumberFormat="1" applyFont="1" applyBorder="1" applyAlignment="1">
      <alignment horizontal="center" vertical="center"/>
    </xf>
    <xf numFmtId="169" fontId="23" fillId="0" borderId="6" xfId="1" applyNumberFormat="1" applyFont="1" applyBorder="1" applyAlignment="1">
      <alignment horizontal="center" vertical="center"/>
    </xf>
    <xf numFmtId="169" fontId="5" fillId="0" borderId="13" xfId="1" applyNumberFormat="1" applyFont="1" applyBorder="1" applyAlignment="1">
      <alignment horizontal="center" vertical="center"/>
    </xf>
    <xf numFmtId="169" fontId="9" fillId="0" borderId="6" xfId="1" applyNumberFormat="1" applyFont="1" applyBorder="1" applyAlignment="1">
      <alignment horizontal="center" vertical="center"/>
    </xf>
    <xf numFmtId="169" fontId="5" fillId="0" borderId="6" xfId="1" applyNumberFormat="1" applyFont="1" applyBorder="1" applyAlignment="1">
      <alignment horizontal="center" vertical="center"/>
    </xf>
    <xf numFmtId="169" fontId="24" fillId="0" borderId="13" xfId="1" applyNumberFormat="1" applyFont="1" applyBorder="1" applyAlignment="1">
      <alignment horizontal="center" vertical="center"/>
    </xf>
    <xf numFmtId="169" fontId="23" fillId="0" borderId="7" xfId="1" applyNumberFormat="1" applyFont="1" applyBorder="1" applyAlignment="1">
      <alignment horizontal="center" vertical="center"/>
    </xf>
    <xf numFmtId="169" fontId="23" fillId="0" borderId="7" xfId="1" applyNumberFormat="1" applyFont="1" applyBorder="1" applyAlignment="1">
      <alignment horizontal="right" vertical="center"/>
    </xf>
    <xf numFmtId="169" fontId="24" fillId="0" borderId="4" xfId="1" applyNumberFormat="1" applyFont="1" applyBorder="1" applyAlignment="1">
      <alignment horizontal="center"/>
    </xf>
    <xf numFmtId="169" fontId="7" fillId="2" borderId="0" xfId="1" applyNumberFormat="1" applyFont="1" applyFill="1" applyBorder="1" applyAlignment="1">
      <alignment horizontal="center" vertical="center"/>
    </xf>
    <xf numFmtId="169" fontId="7" fillId="2" borderId="13" xfId="1" applyNumberFormat="1" applyFont="1" applyFill="1" applyBorder="1" applyAlignment="1">
      <alignment horizontal="center" vertical="center"/>
    </xf>
    <xf numFmtId="169" fontId="5" fillId="2" borderId="1" xfId="1" applyNumberFormat="1" applyFont="1" applyFill="1" applyBorder="1" applyAlignment="1">
      <alignment horizontal="right" vertical="center"/>
    </xf>
    <xf numFmtId="169" fontId="5" fillId="2" borderId="15" xfId="1" applyNumberFormat="1" applyFont="1" applyFill="1" applyBorder="1" applyAlignment="1">
      <alignment horizontal="right" vertical="center"/>
    </xf>
    <xf numFmtId="169" fontId="7" fillId="2" borderId="1" xfId="1" applyNumberFormat="1" applyFont="1" applyFill="1" applyBorder="1" applyAlignment="1">
      <alignment horizontal="center" vertical="center"/>
    </xf>
    <xf numFmtId="169" fontId="7" fillId="2" borderId="15" xfId="1" applyNumberFormat="1" applyFont="1" applyFill="1" applyBorder="1" applyAlignment="1">
      <alignment horizontal="center" vertical="center"/>
    </xf>
    <xf numFmtId="0" fontId="31" fillId="4" borderId="0" xfId="0" applyFont="1" applyFill="1" applyAlignment="1">
      <alignment horizontal="center" vertical="center"/>
    </xf>
    <xf numFmtId="0" fontId="29" fillId="4" borderId="0" xfId="0" applyFont="1" applyFill="1" applyAlignment="1">
      <alignment horizontal="center" vertical="center"/>
    </xf>
    <xf numFmtId="14" fontId="29" fillId="4" borderId="0" xfId="0" applyNumberFormat="1" applyFont="1" applyFill="1" applyAlignment="1">
      <alignment horizontal="center" vertical="center"/>
    </xf>
    <xf numFmtId="0" fontId="6" fillId="0" borderId="0" xfId="0" applyFont="1" applyAlignment="1">
      <alignment horizont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Alignment="1">
      <alignment horizontal="center"/>
    </xf>
    <xf numFmtId="1" fontId="6" fillId="0" borderId="9"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15" fillId="0" borderId="0" xfId="0" applyFont="1" applyAlignment="1">
      <alignment horizontal="center" vertical="center"/>
    </xf>
    <xf numFmtId="0" fontId="7" fillId="0" borderId="0" xfId="0" applyFont="1" applyAlignment="1">
      <alignment horizontal="center"/>
    </xf>
    <xf numFmtId="0" fontId="27" fillId="0" borderId="0" xfId="0" applyFont="1" applyAlignment="1">
      <alignment horizontal="center"/>
    </xf>
    <xf numFmtId="0" fontId="13" fillId="0" borderId="0" xfId="0" applyFont="1" applyAlignment="1">
      <alignment horizontal="center"/>
    </xf>
    <xf numFmtId="1" fontId="6" fillId="0" borderId="11" xfId="0" applyNumberFormat="1" applyFont="1" applyBorder="1" applyAlignment="1">
      <alignment horizontal="center" vertical="center"/>
    </xf>
    <xf numFmtId="1" fontId="6" fillId="0" borderId="15" xfId="0" applyNumberFormat="1" applyFont="1" applyBorder="1" applyAlignment="1">
      <alignment horizontal="center" vertical="center"/>
    </xf>
    <xf numFmtId="1" fontId="6" fillId="0" borderId="9" xfId="0" applyNumberFormat="1" applyFont="1" applyBorder="1" applyAlignment="1">
      <alignment horizontal="center" vertical="center"/>
    </xf>
    <xf numFmtId="1" fontId="6" fillId="0" borderId="1" xfId="0" applyNumberFormat="1" applyFont="1" applyBorder="1" applyAlignment="1">
      <alignment horizontal="center" vertical="center"/>
    </xf>
    <xf numFmtId="0" fontId="14" fillId="0" borderId="0" xfId="0" applyFont="1" applyAlignment="1">
      <alignment horizontal="center"/>
    </xf>
    <xf numFmtId="0" fontId="26" fillId="0" borderId="0" xfId="0" applyFont="1" applyAlignment="1">
      <alignment horizontal="center"/>
    </xf>
    <xf numFmtId="0" fontId="6" fillId="0" borderId="1" xfId="0" applyFont="1" applyBorder="1" applyAlignment="1">
      <alignment horizontal="center" vertical="center" wrapText="1"/>
    </xf>
    <xf numFmtId="1" fontId="6" fillId="0" borderId="11"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25" fillId="0" borderId="0" xfId="0" applyFont="1" applyAlignment="1">
      <alignment horizontal="center"/>
    </xf>
    <xf numFmtId="0" fontId="12" fillId="0" borderId="0" xfId="0" applyFont="1" applyAlignment="1">
      <alignment horizontal="center"/>
    </xf>
    <xf numFmtId="0" fontId="18" fillId="0" borderId="0" xfId="0" applyFont="1" applyAlignment="1">
      <alignment horizontal="center"/>
    </xf>
    <xf numFmtId="0" fontId="18" fillId="0" borderId="0" xfId="0" applyFont="1" applyAlignment="1">
      <alignment horizontal="center" vertical="center"/>
    </xf>
    <xf numFmtId="0" fontId="4" fillId="0" borderId="1" xfId="0" applyFont="1" applyBorder="1" applyAlignment="1">
      <alignment horizontal="center" vertical="center"/>
    </xf>
    <xf numFmtId="14" fontId="12" fillId="0" borderId="0" xfId="0" applyNumberFormat="1" applyFont="1" applyAlignment="1">
      <alignment horizontal="center"/>
    </xf>
    <xf numFmtId="0" fontId="2" fillId="0" borderId="0" xfId="0" applyFont="1" applyAlignment="1">
      <alignment horizontal="center"/>
    </xf>
    <xf numFmtId="0" fontId="34" fillId="0" borderId="0" xfId="0" applyFont="1" applyAlignment="1">
      <alignment horizontal="center" vertical="center"/>
    </xf>
    <xf numFmtId="0" fontId="41" fillId="0" borderId="0" xfId="0" applyFont="1" applyAlignment="1">
      <alignment horizontal="left" vertical="top" wrapText="1"/>
    </xf>
    <xf numFmtId="0" fontId="49" fillId="0" borderId="16" xfId="0" applyFont="1" applyBorder="1" applyAlignment="1">
      <alignment horizontal="center" vertical="center"/>
    </xf>
    <xf numFmtId="0" fontId="49" fillId="0" borderId="2" xfId="0" applyFont="1" applyBorder="1" applyAlignment="1">
      <alignment horizontal="center" vertical="center"/>
    </xf>
    <xf numFmtId="0" fontId="49" fillId="0" borderId="17" xfId="0" applyFont="1" applyBorder="1" applyAlignment="1">
      <alignment horizontal="center" vertical="center"/>
    </xf>
    <xf numFmtId="0" fontId="49" fillId="0" borderId="10" xfId="0" applyFont="1" applyBorder="1" applyAlignment="1">
      <alignment horizontal="center" vertical="center"/>
    </xf>
    <xf numFmtId="0" fontId="49" fillId="0" borderId="11" xfId="0" applyFont="1" applyBorder="1" applyAlignment="1">
      <alignment horizontal="center" vertical="center"/>
    </xf>
    <xf numFmtId="0" fontId="49" fillId="0" borderId="14" xfId="0" applyFont="1" applyBorder="1" applyAlignment="1">
      <alignment horizontal="center" vertical="center"/>
    </xf>
    <xf numFmtId="0" fontId="49" fillId="0" borderId="15" xfId="0" applyFont="1" applyBorder="1" applyAlignment="1">
      <alignment horizontal="center" vertical="center"/>
    </xf>
    <xf numFmtId="4" fontId="41" fillId="0" borderId="5" xfId="0" applyNumberFormat="1" applyFont="1" applyBorder="1" applyAlignment="1">
      <alignment horizontal="right" vertical="center"/>
    </xf>
    <xf numFmtId="4" fontId="41" fillId="0" borderId="7" xfId="0" applyNumberFormat="1" applyFont="1" applyBorder="1" applyAlignment="1">
      <alignment horizontal="right" vertical="center"/>
    </xf>
    <xf numFmtId="0" fontId="41" fillId="0" borderId="4" xfId="0" applyFont="1" applyBorder="1" applyAlignment="1">
      <alignment horizontal="left" vertical="center" wrapText="1"/>
    </xf>
    <xf numFmtId="0" fontId="35" fillId="0" borderId="0" xfId="0" applyFont="1" applyAlignment="1">
      <alignment horizontal="left" vertical="center" wrapText="1"/>
    </xf>
    <xf numFmtId="0" fontId="34" fillId="0" borderId="0" xfId="0" applyFont="1" applyAlignment="1">
      <alignment horizontal="left" vertical="top"/>
    </xf>
    <xf numFmtId="0" fontId="35" fillId="0" borderId="0" xfId="0" applyFont="1"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left" vertical="center"/>
    </xf>
    <xf numFmtId="0" fontId="34" fillId="0" borderId="0" xfId="0" applyFont="1" applyAlignment="1">
      <alignment horizontal="left" vertical="center" wrapText="1"/>
    </xf>
    <xf numFmtId="0" fontId="0" fillId="0" borderId="0" xfId="0" applyAlignment="1">
      <alignment horizontal="left" vertical="top" wrapText="1"/>
    </xf>
    <xf numFmtId="0" fontId="42" fillId="0" borderId="16" xfId="0" applyFont="1" applyBorder="1" applyAlignment="1">
      <alignment horizontal="center"/>
    </xf>
    <xf numFmtId="0" fontId="42" fillId="0" borderId="2" xfId="0" applyFont="1" applyBorder="1" applyAlignment="1">
      <alignment horizontal="center"/>
    </xf>
    <xf numFmtId="43" fontId="0" fillId="0" borderId="16" xfId="1" applyFont="1" applyBorder="1" applyAlignment="1">
      <alignment horizontal="center" vertical="center"/>
    </xf>
    <xf numFmtId="43" fontId="0" fillId="0" borderId="2" xfId="1" applyFont="1" applyBorder="1" applyAlignment="1">
      <alignment horizontal="center" vertical="center"/>
    </xf>
    <xf numFmtId="43" fontId="0" fillId="0" borderId="17" xfId="1" applyFont="1" applyBorder="1" applyAlignment="1">
      <alignment horizontal="center" vertical="center"/>
    </xf>
    <xf numFmtId="0" fontId="22" fillId="0" borderId="2" xfId="0" applyFont="1" applyBorder="1" applyAlignment="1">
      <alignment horizontal="center" vertical="center"/>
    </xf>
    <xf numFmtId="0" fontId="22" fillId="0" borderId="17" xfId="0" applyFont="1" applyBorder="1" applyAlignment="1">
      <alignment horizontal="center" vertical="center"/>
    </xf>
  </cellXfs>
  <cellStyles count="6">
    <cellStyle name="Hipervínculo" xfId="2" builtinId="8"/>
    <cellStyle name="Millares" xfId="1" builtinId="3"/>
    <cellStyle name="Millares 2" xfId="5" xr:uid="{00000000-0005-0000-0000-000003000000}"/>
    <cellStyle name="Normal" xfId="0" builtinId="0"/>
    <cellStyle name="Normal 2" xfId="4" xr:uid="{00000000-0005-0000-0000-000005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918882</xdr:colOff>
      <xdr:row>4</xdr:row>
      <xdr:rowOff>99426</xdr:rowOff>
    </xdr:to>
    <xdr:pic>
      <xdr:nvPicPr>
        <xdr:cNvPr id="2" name="Imagen 2">
          <a:extLst>
            <a:ext uri="{FF2B5EF4-FFF2-40B4-BE49-F238E27FC236}">
              <a16:creationId xmlns:a16="http://schemas.microsoft.com/office/drawing/2014/main" id="{612A3B46-B2E4-408D-BE5A-0560B5959A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2882" cy="116398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blo%20Roa/Downloads/xxx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scripciones y Rescates"/>
      <sheetName val="Cantidad de participes"/>
      <sheetName val="Valorización diaria"/>
      <sheetName val="Calculo Patrimonio"/>
      <sheetName val="Inversiones"/>
    </sheetNames>
    <sheetDataSet>
      <sheetData sheetId="0"/>
      <sheetData sheetId="1"/>
      <sheetData sheetId="2"/>
      <sheetData sheetId="3">
        <row r="7">
          <cell r="B7">
            <v>15195995.3466375</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7"/>
  <sheetViews>
    <sheetView showGridLines="0" tabSelected="1" topLeftCell="A16" zoomScaleNormal="100" workbookViewId="0">
      <selection activeCell="I42" sqref="I42"/>
    </sheetView>
  </sheetViews>
  <sheetFormatPr baseColWidth="10" defaultRowHeight="15"/>
  <cols>
    <col min="3" max="3" width="19.5703125" customWidth="1"/>
    <col min="4" max="4" width="15.5703125" customWidth="1"/>
    <col min="5" max="5" width="21.5703125" customWidth="1"/>
    <col min="9" max="9" width="18.42578125" customWidth="1"/>
    <col min="11" max="11" width="12.85546875" customWidth="1"/>
    <col min="12" max="12" width="25" hidden="1" customWidth="1"/>
    <col min="13" max="16" width="11.42578125" hidden="1" customWidth="1"/>
  </cols>
  <sheetData>
    <row r="1" spans="1:16">
      <c r="A1" s="150"/>
      <c r="B1" s="150"/>
      <c r="C1" s="150"/>
      <c r="D1" s="150"/>
      <c r="E1" s="150"/>
      <c r="F1" s="150"/>
      <c r="G1" s="150"/>
      <c r="H1" s="150"/>
      <c r="I1" s="150"/>
      <c r="J1" s="150"/>
      <c r="K1" s="150"/>
      <c r="N1" s="54" t="s">
        <v>61</v>
      </c>
      <c r="O1" s="55">
        <v>43831</v>
      </c>
    </row>
    <row r="2" spans="1:16" ht="23.25">
      <c r="A2" s="149"/>
      <c r="B2" s="149"/>
      <c r="C2" s="149"/>
      <c r="D2" s="150"/>
      <c r="E2" s="150"/>
      <c r="F2" s="150"/>
      <c r="G2" s="150"/>
      <c r="H2" s="150"/>
      <c r="I2" s="151"/>
      <c r="J2" s="152"/>
      <c r="K2" s="151"/>
      <c r="L2" t="s">
        <v>100</v>
      </c>
      <c r="M2" s="58">
        <v>6891.96</v>
      </c>
      <c r="N2" s="54" t="s">
        <v>62</v>
      </c>
      <c r="O2" s="55">
        <v>43830</v>
      </c>
      <c r="P2" s="56">
        <v>2019</v>
      </c>
    </row>
    <row r="3" spans="1:16" ht="23.25">
      <c r="A3" s="149"/>
      <c r="B3" s="149"/>
      <c r="C3" s="149"/>
      <c r="D3" s="150"/>
      <c r="E3" s="150"/>
      <c r="F3" s="150"/>
      <c r="G3" s="150"/>
      <c r="H3" s="150"/>
      <c r="I3" s="151"/>
      <c r="J3" s="153"/>
      <c r="K3" s="151"/>
      <c r="L3" t="s">
        <v>60</v>
      </c>
      <c r="M3" s="58">
        <v>6941.65</v>
      </c>
      <c r="N3" s="54" t="s">
        <v>63</v>
      </c>
      <c r="O3" s="55">
        <v>44196</v>
      </c>
      <c r="P3" s="56">
        <v>2020</v>
      </c>
    </row>
    <row r="4" spans="1:16" ht="23.25">
      <c r="A4" s="149"/>
      <c r="B4" s="149"/>
      <c r="C4" s="149"/>
      <c r="D4" s="150"/>
      <c r="E4" s="150"/>
      <c r="F4" s="150"/>
      <c r="G4" s="150"/>
      <c r="H4" s="150"/>
      <c r="I4" s="151"/>
      <c r="J4" s="153"/>
      <c r="K4" s="151"/>
      <c r="N4" s="54"/>
      <c r="O4" s="57">
        <f>+O3</f>
        <v>44196</v>
      </c>
    </row>
    <row r="5" spans="1:16" ht="23.25">
      <c r="A5" s="149"/>
      <c r="B5" s="149"/>
      <c r="C5" s="149"/>
      <c r="D5" s="150"/>
      <c r="E5" s="150"/>
      <c r="F5" s="150"/>
      <c r="G5" s="150"/>
      <c r="H5" s="150"/>
      <c r="I5" s="151"/>
      <c r="J5" s="154"/>
      <c r="K5" s="151"/>
    </row>
    <row r="6" spans="1:16" ht="23.25">
      <c r="A6" s="149"/>
      <c r="B6" s="149"/>
      <c r="C6" s="149"/>
      <c r="D6" s="150"/>
      <c r="E6" s="150"/>
      <c r="F6" s="150"/>
      <c r="G6" s="150"/>
      <c r="H6" s="150"/>
      <c r="I6" s="150"/>
      <c r="J6" s="150"/>
      <c r="K6" s="150"/>
    </row>
    <row r="7" spans="1:16" ht="34.5">
      <c r="A7" s="150"/>
      <c r="B7" s="150"/>
      <c r="C7" s="327" t="s">
        <v>70</v>
      </c>
      <c r="D7" s="327"/>
      <c r="E7" s="327"/>
      <c r="F7" s="327"/>
      <c r="G7" s="327"/>
      <c r="H7" s="327"/>
      <c r="I7" s="327"/>
      <c r="J7" s="150"/>
      <c r="K7" s="150"/>
    </row>
    <row r="8" spans="1:16" ht="34.5">
      <c r="A8" s="150"/>
      <c r="B8" s="150"/>
      <c r="C8" s="327" t="s">
        <v>66</v>
      </c>
      <c r="D8" s="327"/>
      <c r="E8" s="327"/>
      <c r="F8" s="327"/>
      <c r="G8" s="327"/>
      <c r="H8" s="327"/>
      <c r="I8" s="327"/>
      <c r="J8" s="150"/>
      <c r="K8" s="150"/>
    </row>
    <row r="9" spans="1:16" ht="23.25">
      <c r="A9" s="150"/>
      <c r="B9" s="150"/>
      <c r="C9" s="328" t="s">
        <v>67</v>
      </c>
      <c r="D9" s="328"/>
      <c r="E9" s="328"/>
      <c r="F9" s="328"/>
      <c r="G9" s="328"/>
      <c r="H9" s="328"/>
      <c r="I9" s="328"/>
      <c r="J9" s="155"/>
      <c r="K9" s="150"/>
    </row>
    <row r="10" spans="1:16" ht="23.25">
      <c r="A10" s="150"/>
      <c r="B10" s="150"/>
      <c r="C10" s="329">
        <f>+O3</f>
        <v>44196</v>
      </c>
      <c r="D10" s="329"/>
      <c r="E10" s="329"/>
      <c r="F10" s="329"/>
      <c r="G10" s="329"/>
      <c r="H10" s="329"/>
      <c r="I10" s="329"/>
      <c r="J10" s="155"/>
      <c r="K10" s="150"/>
    </row>
    <row r="11" spans="1:16">
      <c r="A11" s="150"/>
      <c r="B11" s="150"/>
      <c r="C11" s="156"/>
      <c r="D11" s="156"/>
      <c r="E11" s="156"/>
      <c r="F11" s="156"/>
      <c r="G11" s="156"/>
      <c r="H11" s="156"/>
      <c r="I11" s="155"/>
      <c r="J11" s="155"/>
      <c r="K11" s="150"/>
    </row>
    <row r="12" spans="1:16">
      <c r="A12" s="35"/>
      <c r="B12" s="35"/>
      <c r="C12" s="146"/>
      <c r="D12" s="146"/>
      <c r="E12" s="146"/>
      <c r="F12" s="146"/>
      <c r="G12" s="146"/>
      <c r="H12" s="146"/>
      <c r="I12" s="147"/>
      <c r="J12" s="147"/>
      <c r="K12" s="35"/>
    </row>
    <row r="13" spans="1:16" ht="23.25">
      <c r="C13" s="148"/>
      <c r="D13" s="148"/>
      <c r="E13" s="176" t="s">
        <v>68</v>
      </c>
      <c r="F13" s="126"/>
      <c r="G13" s="126"/>
      <c r="H13" s="126"/>
    </row>
    <row r="14" spans="1:16">
      <c r="B14" s="2"/>
      <c r="C14" s="174" t="s">
        <v>72</v>
      </c>
      <c r="D14" s="157"/>
      <c r="E14" s="157"/>
      <c r="F14" s="157"/>
      <c r="G14" s="157"/>
      <c r="H14" s="158">
        <v>1</v>
      </c>
      <c r="I14" s="2"/>
      <c r="J14" s="2"/>
    </row>
    <row r="15" spans="1:16">
      <c r="B15" s="2"/>
      <c r="C15" s="174" t="s">
        <v>71</v>
      </c>
      <c r="D15" s="157"/>
      <c r="E15" s="157"/>
      <c r="F15" s="157"/>
      <c r="G15" s="157"/>
      <c r="H15" s="158">
        <v>2</v>
      </c>
      <c r="I15" s="2"/>
      <c r="J15" s="2"/>
    </row>
    <row r="16" spans="1:16">
      <c r="B16" s="2"/>
      <c r="C16" s="174" t="s">
        <v>73</v>
      </c>
      <c r="D16" s="157"/>
      <c r="E16" s="157"/>
      <c r="F16" s="157"/>
      <c r="G16" s="157"/>
      <c r="H16" s="158">
        <v>3</v>
      </c>
      <c r="I16" s="2"/>
      <c r="J16" s="2"/>
    </row>
    <row r="17" spans="2:10">
      <c r="B17" s="2"/>
      <c r="C17" s="174" t="s">
        <v>74</v>
      </c>
      <c r="D17" s="157"/>
      <c r="E17" s="157"/>
      <c r="F17" s="157"/>
      <c r="G17" s="157"/>
      <c r="H17" s="158">
        <v>4</v>
      </c>
      <c r="I17" s="2"/>
      <c r="J17" s="2"/>
    </row>
    <row r="18" spans="2:10">
      <c r="B18" s="2"/>
      <c r="C18" s="174" t="s">
        <v>75</v>
      </c>
      <c r="D18" s="157"/>
      <c r="E18" s="157"/>
      <c r="F18" s="157"/>
      <c r="G18" s="157"/>
      <c r="H18" s="158">
        <v>5</v>
      </c>
      <c r="I18" s="2"/>
      <c r="J18" s="2"/>
    </row>
    <row r="19" spans="2:10">
      <c r="B19" s="2"/>
      <c r="C19" s="174" t="s">
        <v>76</v>
      </c>
      <c r="D19" s="157"/>
      <c r="E19" s="157"/>
      <c r="F19" s="157"/>
      <c r="G19" s="157"/>
      <c r="H19" s="158">
        <v>6</v>
      </c>
      <c r="I19" s="2"/>
      <c r="J19" s="2"/>
    </row>
    <row r="20" spans="2:10">
      <c r="B20" s="2"/>
      <c r="C20" s="174" t="s">
        <v>77</v>
      </c>
      <c r="D20" s="157"/>
      <c r="E20" s="157"/>
      <c r="F20" s="157"/>
      <c r="G20" s="157"/>
      <c r="H20" s="158">
        <v>7</v>
      </c>
      <c r="I20" s="2"/>
      <c r="J20" s="2"/>
    </row>
    <row r="21" spans="2:10">
      <c r="B21" s="2"/>
      <c r="C21" s="174" t="s">
        <v>78</v>
      </c>
      <c r="D21" s="157"/>
      <c r="E21" s="157"/>
      <c r="F21" s="157"/>
      <c r="G21" s="157"/>
      <c r="H21" s="158">
        <v>8</v>
      </c>
      <c r="I21" s="2"/>
      <c r="J21" s="2"/>
    </row>
    <row r="22" spans="2:10">
      <c r="B22" s="2"/>
      <c r="C22" s="174" t="s">
        <v>157</v>
      </c>
      <c r="D22" s="2"/>
      <c r="F22" s="2"/>
      <c r="G22" s="2"/>
      <c r="H22" s="174">
        <v>9</v>
      </c>
      <c r="I22" s="2"/>
      <c r="J22" s="2"/>
    </row>
    <row r="23" spans="2:10">
      <c r="B23" s="2"/>
      <c r="C23" s="174" t="s">
        <v>153</v>
      </c>
      <c r="D23" s="2"/>
      <c r="E23" s="2"/>
      <c r="F23" s="2"/>
      <c r="G23" s="2"/>
      <c r="H23" s="174">
        <v>10</v>
      </c>
      <c r="I23" s="2"/>
      <c r="J23" s="2"/>
    </row>
    <row r="24" spans="2:10">
      <c r="B24" s="2"/>
      <c r="C24" s="174"/>
      <c r="D24" s="2"/>
      <c r="E24" s="2"/>
      <c r="F24" s="2"/>
      <c r="G24" s="2"/>
      <c r="H24" s="2"/>
      <c r="I24" s="2"/>
      <c r="J24" s="2"/>
    </row>
    <row r="25" spans="2:10">
      <c r="B25" s="2"/>
      <c r="C25" s="174"/>
      <c r="D25" s="2"/>
      <c r="E25" s="2"/>
      <c r="F25" s="2"/>
      <c r="G25" s="2"/>
      <c r="H25" s="2"/>
      <c r="I25" s="2"/>
      <c r="J25" s="2"/>
    </row>
    <row r="26" spans="2:10">
      <c r="B26" s="2"/>
      <c r="C26" s="174"/>
      <c r="D26" s="2"/>
      <c r="E26" s="2"/>
      <c r="F26" s="2"/>
      <c r="G26" s="2"/>
      <c r="H26" s="2"/>
      <c r="I26" s="2"/>
      <c r="J26" s="2"/>
    </row>
    <row r="27" spans="2:10">
      <c r="B27" s="2"/>
      <c r="C27" s="174"/>
      <c r="D27" s="2"/>
      <c r="E27" s="2"/>
      <c r="F27" s="2"/>
      <c r="G27" s="2"/>
      <c r="H27" s="2"/>
      <c r="I27" s="2"/>
      <c r="J27" s="2"/>
    </row>
    <row r="28" spans="2:10">
      <c r="B28" s="2"/>
      <c r="C28" s="174"/>
      <c r="D28" s="2"/>
      <c r="E28" s="2"/>
      <c r="F28" s="2"/>
      <c r="G28" s="2"/>
      <c r="H28" s="2"/>
      <c r="I28" s="2"/>
      <c r="J28" s="2"/>
    </row>
    <row r="29" spans="2:10">
      <c r="B29" s="2"/>
      <c r="C29" s="174"/>
      <c r="D29" s="2"/>
      <c r="E29" s="2"/>
      <c r="F29" s="2"/>
      <c r="G29" s="2"/>
      <c r="H29" s="2"/>
      <c r="I29" s="2"/>
      <c r="J29" s="2"/>
    </row>
    <row r="30" spans="2:10">
      <c r="B30" s="2"/>
      <c r="C30" s="174"/>
      <c r="D30" s="2"/>
      <c r="E30" s="2"/>
      <c r="F30" s="2"/>
      <c r="G30" s="2"/>
      <c r="H30" s="2"/>
      <c r="I30" s="2"/>
      <c r="J30" s="2"/>
    </row>
    <row r="31" spans="2:10">
      <c r="B31" s="2"/>
      <c r="C31" s="174"/>
      <c r="D31" s="2"/>
      <c r="E31" s="2"/>
      <c r="F31" s="2"/>
      <c r="G31" s="2"/>
      <c r="H31" s="2"/>
      <c r="I31" s="2"/>
      <c r="J31" s="2"/>
    </row>
    <row r="32" spans="2:10">
      <c r="B32" s="2"/>
      <c r="C32" s="174"/>
      <c r="D32" s="2"/>
      <c r="E32" s="2"/>
      <c r="F32" s="2"/>
      <c r="G32" s="2"/>
      <c r="H32" s="2"/>
      <c r="I32" s="2"/>
      <c r="J32" s="2"/>
    </row>
    <row r="33" spans="2:10">
      <c r="B33" s="2"/>
      <c r="C33" s="2"/>
      <c r="D33" s="2"/>
      <c r="E33" s="2"/>
      <c r="F33" s="2"/>
      <c r="G33" s="2"/>
      <c r="H33" s="2"/>
      <c r="I33" s="2"/>
      <c r="J33" s="2"/>
    </row>
    <row r="34" spans="2:10">
      <c r="B34" s="2"/>
      <c r="C34" s="2"/>
      <c r="D34" s="2"/>
      <c r="E34" s="2"/>
      <c r="F34" s="2"/>
      <c r="G34" s="2"/>
      <c r="H34" s="2"/>
      <c r="I34" s="2"/>
      <c r="J34" s="2"/>
    </row>
    <row r="35" spans="2:10">
      <c r="C35" s="126"/>
      <c r="D35" s="126"/>
      <c r="E35" s="126"/>
      <c r="F35" s="126"/>
      <c r="G35" s="126"/>
      <c r="H35" s="126"/>
    </row>
    <row r="37" spans="2:10" ht="15.75">
      <c r="C37" s="197"/>
      <c r="D37" s="196"/>
      <c r="E37" s="197"/>
      <c r="F37" s="197"/>
      <c r="G37" s="197"/>
      <c r="H37" s="198"/>
      <c r="I37" s="197"/>
      <c r="J37" s="198"/>
    </row>
  </sheetData>
  <mergeCells count="4">
    <mergeCell ref="C7:I7"/>
    <mergeCell ref="C8:I8"/>
    <mergeCell ref="C9:I9"/>
    <mergeCell ref="C10:I10"/>
  </mergeCells>
  <hyperlinks>
    <hyperlink ref="C14" location="'1'!A1" display="ESTADO DE FLUJO DE CAJA EN DOLARES AMERICANOS" xr:uid="{00000000-0004-0000-0000-000000000000}"/>
    <hyperlink ref="H14" location="'Flujo de Caja USD'!A1" display="'Flujo de Caja USD'!A1" xr:uid="{00000000-0004-0000-0000-000001000000}"/>
    <hyperlink ref="C15" location="'2'!A1" display="ESTADO DE VARIACION DEL ACTIVO NETO EN DOLARES AMERICANOS" xr:uid="{00000000-0004-0000-0000-000002000000}"/>
    <hyperlink ref="H15" location="'Var. del Activo'!A1" display="'Var. del Activo'!A1" xr:uid="{00000000-0004-0000-0000-000003000000}"/>
    <hyperlink ref="C16" location="'3'!A1" display="ESTADO DE RESULTADO EN DOLARES AMERICANOS" xr:uid="{00000000-0004-0000-0000-000004000000}"/>
    <hyperlink ref="H16" location="'Estado de Resultado USD'!A1" display="'Estado de Resultado USD'!A1" xr:uid="{00000000-0004-0000-0000-000005000000}"/>
    <hyperlink ref="C17" location="'4'!A1" display="BALANCE GENERAL EN DOLARES AMERICANOS" xr:uid="{00000000-0004-0000-0000-000006000000}"/>
    <hyperlink ref="H17" location="'BALANCE GENERAL USD'!A1" display="'BALANCE GENERAL USD'!A1" xr:uid="{00000000-0004-0000-0000-000007000000}"/>
    <hyperlink ref="C18" location="'5'!A1" display="BALANCE GENERAL EN GUARANIES" xr:uid="{00000000-0004-0000-0000-000008000000}"/>
    <hyperlink ref="H18" location="'BALANCE GENERAL PYG'!A1" display="'BALANCE GENERAL PYG'!A1" xr:uid="{00000000-0004-0000-0000-000009000000}"/>
    <hyperlink ref="C19" location="'6'!A1" display="ESTADO DE RESULTADO EN GUARANIES" xr:uid="{00000000-0004-0000-0000-00000A000000}"/>
    <hyperlink ref="H19" location="'EERR PYG'!A1" display="'EERR PYG'!A1" xr:uid="{00000000-0004-0000-0000-00000B000000}"/>
    <hyperlink ref="C20" location="'7'!A1" display="ESTADO DE VARIACION DEL ACTIVO NETO EN GUARANIES" xr:uid="{00000000-0004-0000-0000-00000C000000}"/>
    <hyperlink ref="H20" location="'Var del Activo PYG'!A1" display="'Var del Activo PYG'!A1" xr:uid="{00000000-0004-0000-0000-00000D000000}"/>
    <hyperlink ref="C21" location="'8'!A1" display="ESTADO DE FLUJO DE CAJA EN GUARANIES" xr:uid="{00000000-0004-0000-0000-00000E000000}"/>
    <hyperlink ref="H21" location="'Flujo de Caja PYG'!A1" display="'Flujo de Caja PYG'!A1" xr:uid="{00000000-0004-0000-0000-00000F000000}"/>
    <hyperlink ref="C22" location="'10'!A1" display="NOTAS A LOS ESTADOS CONTABLES" xr:uid="{00000000-0004-0000-0000-000012000000}"/>
    <hyperlink ref="H22" location="'10'!A1" display="'10'!A1" xr:uid="{00000000-0004-0000-0000-000013000000}"/>
    <hyperlink ref="C23" location="'10'!A1" display="CUADRO DE INVERSIONES" xr:uid="{00000000-0004-0000-0000-000014000000}"/>
    <hyperlink ref="H23" location="'10'!A1" display="'10'!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65"/>
  <sheetViews>
    <sheetView showGridLines="0" zoomScaleNormal="100" workbookViewId="0"/>
  </sheetViews>
  <sheetFormatPr baseColWidth="10" defaultRowHeight="15"/>
  <cols>
    <col min="1" max="1" width="46" customWidth="1"/>
    <col min="2" max="2" width="26.42578125" bestFit="1" customWidth="1"/>
    <col min="3" max="3" width="18" customWidth="1"/>
    <col min="4" max="4" width="14" customWidth="1"/>
    <col min="5" max="5" width="16.5703125" bestFit="1" customWidth="1"/>
  </cols>
  <sheetData>
    <row r="2" spans="1:7" ht="15.75">
      <c r="A2" s="359" t="s">
        <v>69</v>
      </c>
      <c r="B2" s="359"/>
      <c r="C2" s="359"/>
      <c r="D2" s="359"/>
      <c r="E2" s="359"/>
      <c r="F2" s="359"/>
      <c r="G2" s="359"/>
    </row>
    <row r="3" spans="1:7" ht="15.75">
      <c r="A3" s="359" t="s">
        <v>79</v>
      </c>
      <c r="B3" s="359"/>
      <c r="C3" s="359"/>
      <c r="D3" s="359"/>
      <c r="E3" s="359"/>
      <c r="F3" s="359"/>
      <c r="G3" s="359"/>
    </row>
    <row r="4" spans="1:7" ht="15.75">
      <c r="A4" s="166" t="s">
        <v>80</v>
      </c>
      <c r="B4" s="166"/>
      <c r="C4" s="166"/>
      <c r="D4" s="166"/>
      <c r="E4" s="166"/>
      <c r="F4" s="166"/>
      <c r="G4" s="166"/>
    </row>
    <row r="5" spans="1:7" ht="42" customHeight="1">
      <c r="A5" s="371" t="s">
        <v>81</v>
      </c>
      <c r="B5" s="371"/>
      <c r="C5" s="371"/>
      <c r="D5" s="371"/>
      <c r="E5" s="371"/>
      <c r="F5" s="371"/>
      <c r="G5" s="371"/>
    </row>
    <row r="6" spans="1:7">
      <c r="A6" s="371" t="s">
        <v>82</v>
      </c>
      <c r="B6" s="371"/>
      <c r="C6" s="371"/>
      <c r="D6" s="371"/>
      <c r="E6" s="371"/>
      <c r="F6" s="371"/>
      <c r="G6" s="371"/>
    </row>
    <row r="7" spans="1:7" ht="108" customHeight="1">
      <c r="A7" s="371"/>
      <c r="B7" s="371"/>
      <c r="C7" s="371"/>
      <c r="D7" s="371"/>
      <c r="E7" s="371"/>
      <c r="F7" s="371"/>
      <c r="G7" s="371"/>
    </row>
    <row r="8" spans="1:7" ht="15.75">
      <c r="A8" s="375" t="s">
        <v>239</v>
      </c>
      <c r="B8" s="375"/>
      <c r="C8" s="375"/>
      <c r="D8" s="375"/>
      <c r="E8" s="375"/>
      <c r="F8" s="375"/>
      <c r="G8" s="375"/>
    </row>
    <row r="9" spans="1:7">
      <c r="A9" s="371" t="s">
        <v>83</v>
      </c>
      <c r="B9" s="371"/>
      <c r="C9" s="371"/>
      <c r="D9" s="371"/>
      <c r="E9" s="371"/>
      <c r="F9" s="371"/>
      <c r="G9" s="371"/>
    </row>
    <row r="10" spans="1:7" ht="90.75" customHeight="1">
      <c r="A10" s="371"/>
      <c r="B10" s="371"/>
      <c r="C10" s="371"/>
      <c r="D10" s="371"/>
      <c r="E10" s="371"/>
      <c r="F10" s="371"/>
      <c r="G10" s="371"/>
    </row>
    <row r="11" spans="1:7">
      <c r="A11" s="371" t="s">
        <v>84</v>
      </c>
      <c r="B11" s="371"/>
      <c r="C11" s="371"/>
      <c r="D11" s="371"/>
      <c r="E11" s="371"/>
      <c r="F11" s="371"/>
      <c r="G11" s="371"/>
    </row>
    <row r="12" spans="1:7" ht="27" customHeight="1">
      <c r="A12" s="371"/>
      <c r="B12" s="371"/>
      <c r="C12" s="371"/>
      <c r="D12" s="371"/>
      <c r="E12" s="371"/>
      <c r="F12" s="371"/>
      <c r="G12" s="371"/>
    </row>
    <row r="13" spans="1:7" ht="15.75">
      <c r="A13" s="375" t="s">
        <v>85</v>
      </c>
      <c r="B13" s="375"/>
      <c r="C13" s="375"/>
      <c r="D13" s="375"/>
      <c r="E13" s="375"/>
      <c r="F13" s="375"/>
      <c r="G13" s="375"/>
    </row>
    <row r="14" spans="1:7" ht="15.75">
      <c r="A14" s="161"/>
    </row>
    <row r="15" spans="1:7" ht="103.5" customHeight="1">
      <c r="A15" s="371" t="s">
        <v>86</v>
      </c>
      <c r="B15" s="371"/>
      <c r="C15" s="371"/>
      <c r="D15" s="371"/>
      <c r="E15" s="371"/>
      <c r="F15" s="371"/>
      <c r="G15" s="371"/>
    </row>
    <row r="16" spans="1:7" ht="15.75" customHeight="1">
      <c r="A16" s="371" t="s">
        <v>87</v>
      </c>
      <c r="B16" s="371"/>
      <c r="C16" s="371"/>
      <c r="D16" s="371"/>
      <c r="E16" s="371"/>
      <c r="F16" s="371"/>
      <c r="G16" s="371"/>
    </row>
    <row r="17" spans="1:7">
      <c r="A17" s="371"/>
      <c r="B17" s="371"/>
      <c r="C17" s="371"/>
      <c r="D17" s="371"/>
      <c r="E17" s="371"/>
      <c r="F17" s="371"/>
      <c r="G17" s="371"/>
    </row>
    <row r="18" spans="1:7">
      <c r="A18" s="371" t="s">
        <v>240</v>
      </c>
      <c r="B18" s="371"/>
      <c r="C18" s="371"/>
      <c r="D18" s="371"/>
      <c r="E18" s="371"/>
      <c r="F18" s="371"/>
      <c r="G18" s="371"/>
    </row>
    <row r="19" spans="1:7">
      <c r="A19" s="371"/>
      <c r="B19" s="371"/>
      <c r="C19" s="371"/>
      <c r="D19" s="371"/>
      <c r="E19" s="371"/>
      <c r="F19" s="371"/>
      <c r="G19" s="371"/>
    </row>
    <row r="20" spans="1:7" ht="15.75">
      <c r="A20" s="376" t="s">
        <v>88</v>
      </c>
      <c r="B20" s="376"/>
      <c r="C20" s="376"/>
      <c r="D20" s="376"/>
      <c r="E20" s="376"/>
      <c r="F20" s="376"/>
      <c r="G20" s="376"/>
    </row>
    <row r="21" spans="1:7" ht="15.75">
      <c r="A21" s="161"/>
    </row>
    <row r="22" spans="1:7">
      <c r="A22" s="371" t="s">
        <v>301</v>
      </c>
      <c r="B22" s="371"/>
      <c r="C22" s="371"/>
      <c r="D22" s="371"/>
      <c r="E22" s="371"/>
      <c r="F22" s="371"/>
      <c r="G22" s="371"/>
    </row>
    <row r="23" spans="1:7" ht="33" customHeight="1">
      <c r="A23" s="371"/>
      <c r="B23" s="371"/>
      <c r="C23" s="371"/>
      <c r="D23" s="371"/>
      <c r="E23" s="371"/>
      <c r="F23" s="371"/>
      <c r="G23" s="371"/>
    </row>
    <row r="24" spans="1:7" ht="15.75">
      <c r="A24" s="375" t="s">
        <v>89</v>
      </c>
      <c r="B24" s="375"/>
      <c r="C24" s="375"/>
      <c r="D24" s="375"/>
      <c r="E24" s="375"/>
      <c r="F24" s="375"/>
      <c r="G24" s="375"/>
    </row>
    <row r="25" spans="1:7" ht="15.75">
      <c r="A25" s="161"/>
    </row>
    <row r="26" spans="1:7" ht="84.75" customHeight="1">
      <c r="A26" s="373" t="s">
        <v>302</v>
      </c>
      <c r="B26" s="373"/>
      <c r="C26" s="373"/>
      <c r="D26" s="373"/>
      <c r="E26" s="373"/>
      <c r="F26" s="373"/>
      <c r="G26" s="373"/>
    </row>
    <row r="27" spans="1:7" ht="15.75">
      <c r="A27" s="372" t="s">
        <v>90</v>
      </c>
      <c r="B27" s="372"/>
      <c r="C27" s="372"/>
      <c r="D27" s="372"/>
    </row>
    <row r="28" spans="1:7">
      <c r="A28" s="373" t="s">
        <v>91</v>
      </c>
      <c r="B28" s="373"/>
      <c r="C28" s="373"/>
      <c r="D28" s="373"/>
      <c r="E28" s="373"/>
      <c r="F28" s="373"/>
      <c r="G28" s="373"/>
    </row>
    <row r="29" spans="1:7">
      <c r="A29" s="373"/>
      <c r="B29" s="373"/>
      <c r="C29" s="373"/>
      <c r="D29" s="373"/>
      <c r="E29" s="373"/>
      <c r="F29" s="373"/>
      <c r="G29" s="373"/>
    </row>
    <row r="30" spans="1:7" ht="15.75">
      <c r="A30" s="372" t="s">
        <v>92</v>
      </c>
      <c r="B30" s="372"/>
      <c r="C30" s="372"/>
      <c r="D30" s="372"/>
      <c r="E30" s="372"/>
      <c r="F30" s="372"/>
      <c r="G30" s="372"/>
    </row>
    <row r="31" spans="1:7" ht="15.75" customHeight="1">
      <c r="A31" s="377" t="s">
        <v>93</v>
      </c>
      <c r="B31" s="377"/>
      <c r="C31" s="377"/>
      <c r="D31" s="377"/>
      <c r="E31" s="377"/>
      <c r="F31" s="377"/>
      <c r="G31" s="377"/>
    </row>
    <row r="32" spans="1:7" ht="32.25" customHeight="1">
      <c r="A32" s="377"/>
      <c r="B32" s="377"/>
      <c r="C32" s="377"/>
      <c r="D32" s="377"/>
      <c r="E32" s="377"/>
      <c r="F32" s="377"/>
      <c r="G32" s="377"/>
    </row>
    <row r="33" spans="1:7" ht="15.75">
      <c r="A33" s="372" t="s">
        <v>94</v>
      </c>
      <c r="B33" s="372"/>
      <c r="C33" s="372"/>
      <c r="D33" s="372"/>
      <c r="E33" s="372"/>
      <c r="F33" s="372"/>
      <c r="G33" s="372"/>
    </row>
    <row r="34" spans="1:7" ht="32.25" customHeight="1">
      <c r="A34" s="373" t="s">
        <v>95</v>
      </c>
      <c r="B34" s="373"/>
      <c r="C34" s="373"/>
      <c r="D34" s="373"/>
      <c r="E34" s="373"/>
      <c r="F34" s="373"/>
      <c r="G34" s="373"/>
    </row>
    <row r="35" spans="1:7" ht="15.75">
      <c r="A35" s="372" t="s">
        <v>96</v>
      </c>
      <c r="B35" s="372"/>
      <c r="C35" s="372"/>
      <c r="D35" s="372"/>
      <c r="E35" s="372"/>
      <c r="F35" s="372"/>
      <c r="G35" s="372"/>
    </row>
    <row r="36" spans="1:7" ht="33" customHeight="1">
      <c r="A36" s="373" t="s">
        <v>238</v>
      </c>
      <c r="B36" s="373"/>
      <c r="C36" s="373"/>
      <c r="D36" s="373"/>
      <c r="E36" s="373"/>
      <c r="F36" s="373"/>
      <c r="G36" s="373"/>
    </row>
    <row r="37" spans="1:7" ht="32.25" customHeight="1">
      <c r="A37" s="374" t="s">
        <v>300</v>
      </c>
      <c r="B37" s="374"/>
      <c r="C37" s="374"/>
      <c r="D37" s="374"/>
      <c r="E37" s="374"/>
      <c r="F37" s="374"/>
      <c r="G37" s="374"/>
    </row>
    <row r="38" spans="1:7" ht="34.5" customHeight="1">
      <c r="A38" s="373" t="s">
        <v>235</v>
      </c>
      <c r="B38" s="373"/>
      <c r="C38" s="373"/>
      <c r="D38" s="373"/>
      <c r="E38" s="373"/>
      <c r="F38" s="373"/>
      <c r="G38" s="373"/>
    </row>
    <row r="39" spans="1:7" ht="54.75" customHeight="1">
      <c r="A39" s="373" t="s">
        <v>233</v>
      </c>
      <c r="B39" s="373"/>
      <c r="C39" s="373"/>
      <c r="D39" s="373"/>
      <c r="E39" s="373"/>
      <c r="F39" s="373"/>
      <c r="G39" s="373"/>
    </row>
    <row r="40" spans="1:7" ht="32.25" customHeight="1">
      <c r="A40" s="373" t="s">
        <v>234</v>
      </c>
      <c r="B40" s="373"/>
      <c r="C40" s="373"/>
      <c r="D40" s="373"/>
      <c r="E40" s="373"/>
      <c r="F40" s="373"/>
      <c r="G40" s="373"/>
    </row>
    <row r="41" spans="1:7">
      <c r="A41" s="373" t="s">
        <v>236</v>
      </c>
      <c r="B41" s="373"/>
      <c r="C41" s="373"/>
      <c r="D41" s="373"/>
      <c r="E41" s="373"/>
      <c r="F41" s="373"/>
      <c r="G41" s="373"/>
    </row>
    <row r="42" spans="1:7">
      <c r="A42" s="373"/>
      <c r="B42" s="373"/>
      <c r="C42" s="373"/>
      <c r="D42" s="373"/>
      <c r="E42" s="373"/>
      <c r="F42" s="373"/>
      <c r="G42" s="373"/>
    </row>
    <row r="43" spans="1:7" ht="15.75">
      <c r="A43" s="376" t="s">
        <v>97</v>
      </c>
      <c r="B43" s="376"/>
      <c r="C43" s="376"/>
      <c r="D43" s="376"/>
      <c r="E43" s="376"/>
      <c r="F43" s="376"/>
      <c r="G43" s="376"/>
    </row>
    <row r="44" spans="1:7">
      <c r="A44" s="162"/>
      <c r="B44" s="162"/>
    </row>
    <row r="45" spans="1:7" ht="30">
      <c r="B45" s="169"/>
      <c r="C45" s="246" t="s">
        <v>98</v>
      </c>
      <c r="D45" s="247" t="s">
        <v>99</v>
      </c>
    </row>
    <row r="46" spans="1:7">
      <c r="B46" s="169" t="s">
        <v>100</v>
      </c>
      <c r="C46" s="81">
        <v>6891.96</v>
      </c>
      <c r="D46" s="81">
        <v>6442.33</v>
      </c>
    </row>
    <row r="47" spans="1:7">
      <c r="B47" s="169" t="s">
        <v>101</v>
      </c>
      <c r="C47" s="81">
        <v>6941.65</v>
      </c>
      <c r="D47" s="81">
        <v>6463.95</v>
      </c>
    </row>
    <row r="48" spans="1:7">
      <c r="A48" s="162"/>
      <c r="B48" s="162"/>
    </row>
    <row r="49" spans="1:5" ht="15.75">
      <c r="A49" s="163" t="s">
        <v>102</v>
      </c>
    </row>
    <row r="51" spans="1:5" ht="45">
      <c r="A51" s="247" t="s">
        <v>103</v>
      </c>
      <c r="B51" s="247" t="s">
        <v>104</v>
      </c>
      <c r="C51" s="247" t="s">
        <v>105</v>
      </c>
      <c r="D51" s="247" t="s">
        <v>106</v>
      </c>
      <c r="E51" s="247" t="s">
        <v>107</v>
      </c>
    </row>
    <row r="52" spans="1:5">
      <c r="A52" s="168" t="s">
        <v>108</v>
      </c>
      <c r="B52" s="168" t="s">
        <v>64</v>
      </c>
      <c r="C52" s="248">
        <v>15217801.33</v>
      </c>
      <c r="D52" s="248">
        <v>6891.96</v>
      </c>
      <c r="E52" s="249">
        <f>+C52*D52</f>
        <v>104880478054.30681</v>
      </c>
    </row>
    <row r="53" spans="1:5">
      <c r="A53" s="168" t="s">
        <v>109</v>
      </c>
      <c r="B53" s="168" t="s">
        <v>64</v>
      </c>
      <c r="C53" s="248">
        <v>21806.73</v>
      </c>
      <c r="D53" s="248">
        <v>6891.96</v>
      </c>
      <c r="E53" s="249">
        <f>+C53*D53</f>
        <v>150291110.8908</v>
      </c>
    </row>
    <row r="55" spans="1:5" ht="15.75">
      <c r="A55" s="159"/>
    </row>
    <row r="56" spans="1:5" ht="15.75">
      <c r="A56" s="163" t="s">
        <v>111</v>
      </c>
    </row>
    <row r="57" spans="1:5" ht="15.75">
      <c r="A57" s="163"/>
    </row>
    <row r="58" spans="1:5">
      <c r="A58" s="160" t="s">
        <v>110</v>
      </c>
    </row>
    <row r="60" spans="1:5" ht="15.75">
      <c r="A60" s="163" t="s">
        <v>114</v>
      </c>
    </row>
    <row r="61" spans="1:5" ht="15.75">
      <c r="A61" s="159"/>
    </row>
    <row r="62" spans="1:5">
      <c r="A62" s="165" t="s">
        <v>461</v>
      </c>
    </row>
    <row r="63" spans="1:5">
      <c r="A63" s="166"/>
    </row>
    <row r="64" spans="1:5">
      <c r="A64" s="165" t="s">
        <v>112</v>
      </c>
    </row>
    <row r="65" spans="1:5">
      <c r="A65" s="166"/>
    </row>
    <row r="66" spans="1:5">
      <c r="A66" s="165" t="s">
        <v>113</v>
      </c>
    </row>
    <row r="67" spans="1:5">
      <c r="A67" s="164"/>
    </row>
    <row r="68" spans="1:5" ht="45">
      <c r="A68" s="246" t="s">
        <v>115</v>
      </c>
      <c r="B68" s="247" t="s">
        <v>104</v>
      </c>
      <c r="C68" s="247" t="s">
        <v>105</v>
      </c>
      <c r="D68" s="247" t="s">
        <v>106</v>
      </c>
      <c r="E68" s="247" t="s">
        <v>107</v>
      </c>
    </row>
    <row r="69" spans="1:5">
      <c r="A69" s="250" t="s">
        <v>116</v>
      </c>
      <c r="B69" s="168" t="s">
        <v>64</v>
      </c>
      <c r="C69" s="251">
        <v>132928.85</v>
      </c>
      <c r="D69" s="251">
        <v>6891.96</v>
      </c>
      <c r="E69" s="252">
        <f>+C69*D69</f>
        <v>916140317.046</v>
      </c>
    </row>
    <row r="70" spans="1:5">
      <c r="A70" s="250" t="s">
        <v>241</v>
      </c>
      <c r="B70" s="168" t="s">
        <v>64</v>
      </c>
      <c r="C70" s="251">
        <v>1573.3</v>
      </c>
      <c r="D70" s="251">
        <v>6891.96</v>
      </c>
      <c r="E70" s="252">
        <f>+C70*D70</f>
        <v>10843120.668</v>
      </c>
    </row>
    <row r="71" spans="1:5">
      <c r="A71" s="250" t="s">
        <v>117</v>
      </c>
      <c r="B71" s="168" t="s">
        <v>64</v>
      </c>
      <c r="C71" s="251">
        <v>1109.28</v>
      </c>
      <c r="D71" s="251">
        <v>6891.96</v>
      </c>
      <c r="E71" s="252">
        <f>+C71*D71</f>
        <v>7645113.3887999998</v>
      </c>
    </row>
    <row r="72" spans="1:5">
      <c r="A72" s="246" t="s">
        <v>118</v>
      </c>
      <c r="B72" s="253"/>
      <c r="C72" s="254">
        <f>SUM(C69:C71)</f>
        <v>135611.43</v>
      </c>
      <c r="D72" s="255"/>
      <c r="E72" s="256">
        <f>+SUM(E69:E71)</f>
        <v>934628551.10280001</v>
      </c>
    </row>
    <row r="73" spans="1:5">
      <c r="A73" s="170"/>
      <c r="B73" s="171"/>
      <c r="C73" s="172"/>
      <c r="D73" s="170"/>
      <c r="E73" s="173"/>
    </row>
    <row r="74" spans="1:5">
      <c r="A74" s="164"/>
    </row>
    <row r="75" spans="1:5" ht="15.75">
      <c r="A75" s="163" t="s">
        <v>237</v>
      </c>
    </row>
    <row r="76" spans="1:5">
      <c r="A76" s="164"/>
    </row>
    <row r="77" spans="1:5" ht="30">
      <c r="A77" s="246" t="s">
        <v>119</v>
      </c>
      <c r="B77" s="246" t="s">
        <v>120</v>
      </c>
      <c r="C77" s="247" t="s">
        <v>121</v>
      </c>
      <c r="D77" s="247" t="s">
        <v>122</v>
      </c>
    </row>
    <row r="78" spans="1:5">
      <c r="A78" s="257" t="s">
        <v>123</v>
      </c>
      <c r="B78" s="258"/>
      <c r="C78" s="259"/>
      <c r="D78" s="260"/>
    </row>
    <row r="79" spans="1:5">
      <c r="A79" s="261" t="s">
        <v>124</v>
      </c>
      <c r="B79" s="262">
        <v>107.92007</v>
      </c>
      <c r="C79" s="263">
        <v>6277679.2912016949</v>
      </c>
      <c r="D79" s="264">
        <v>92</v>
      </c>
    </row>
    <row r="80" spans="1:5">
      <c r="A80" s="261" t="s">
        <v>125</v>
      </c>
      <c r="B80" s="262">
        <v>108.215125</v>
      </c>
      <c r="C80" s="263">
        <v>6614288.6275978414</v>
      </c>
      <c r="D80" s="264">
        <v>97</v>
      </c>
    </row>
    <row r="81" spans="1:4">
      <c r="A81" s="261" t="s">
        <v>126</v>
      </c>
      <c r="B81" s="262">
        <v>108.56688800000001</v>
      </c>
      <c r="C81" s="263">
        <v>6282375.4869300583</v>
      </c>
      <c r="D81" s="264">
        <v>100</v>
      </c>
    </row>
    <row r="82" spans="1:4">
      <c r="A82" s="265" t="s">
        <v>127</v>
      </c>
      <c r="B82" s="262"/>
      <c r="C82" s="266"/>
      <c r="D82" s="264"/>
    </row>
    <row r="83" spans="1:4">
      <c r="A83" s="261" t="s">
        <v>128</v>
      </c>
      <c r="B83" s="262">
        <v>108.934847</v>
      </c>
      <c r="C83" s="263">
        <v>5047908.2583849747</v>
      </c>
      <c r="D83" s="264">
        <v>101</v>
      </c>
    </row>
    <row r="84" spans="1:4">
      <c r="A84" s="261" t="s">
        <v>129</v>
      </c>
      <c r="B84" s="262">
        <v>109.229789</v>
      </c>
      <c r="C84" s="263">
        <v>5314206.8306900961</v>
      </c>
      <c r="D84" s="264">
        <v>104</v>
      </c>
    </row>
    <row r="85" spans="1:4">
      <c r="A85" s="261" t="s">
        <v>130</v>
      </c>
      <c r="B85" s="262">
        <v>109.51069099999999</v>
      </c>
      <c r="C85" s="263">
        <v>5264797.5710647702</v>
      </c>
      <c r="D85" s="264">
        <v>105</v>
      </c>
    </row>
    <row r="86" spans="1:4">
      <c r="A86" s="265" t="s">
        <v>131</v>
      </c>
      <c r="B86" s="262"/>
      <c r="C86" s="266"/>
      <c r="D86" s="264"/>
    </row>
    <row r="87" spans="1:4">
      <c r="A87" s="261" t="s">
        <v>132</v>
      </c>
      <c r="B87" s="262">
        <v>109.80041799999999</v>
      </c>
      <c r="C87" s="267">
        <v>7038534.7636957513</v>
      </c>
      <c r="D87" s="264">
        <v>114</v>
      </c>
    </row>
    <row r="88" spans="1:4">
      <c r="A88" s="261" t="s">
        <v>133</v>
      </c>
      <c r="B88" s="262">
        <v>110.092975</v>
      </c>
      <c r="C88" s="267">
        <v>10245032.971413324</v>
      </c>
      <c r="D88" s="264">
        <v>126</v>
      </c>
    </row>
    <row r="89" spans="1:4">
      <c r="A89" s="261" t="s">
        <v>134</v>
      </c>
      <c r="B89" s="262">
        <v>110.38126200000001</v>
      </c>
      <c r="C89" s="267">
        <v>13835473.180892721</v>
      </c>
      <c r="D89" s="264">
        <v>132</v>
      </c>
    </row>
    <row r="90" spans="1:4">
      <c r="A90" s="265" t="s">
        <v>135</v>
      </c>
      <c r="B90" s="262"/>
      <c r="C90" s="266"/>
      <c r="D90" s="264"/>
    </row>
    <row r="91" spans="1:4">
      <c r="A91" s="261" t="s">
        <v>136</v>
      </c>
      <c r="B91" s="268">
        <v>110.679148</v>
      </c>
      <c r="C91" s="267">
        <v>16117812.554805445</v>
      </c>
      <c r="D91" s="264">
        <v>146</v>
      </c>
    </row>
    <row r="92" spans="1:4">
      <c r="A92" s="261" t="s">
        <v>137</v>
      </c>
      <c r="B92" s="262">
        <v>110.96505399999999</v>
      </c>
      <c r="C92" s="267">
        <v>17695838.14574128</v>
      </c>
      <c r="D92" s="264">
        <v>152</v>
      </c>
    </row>
    <row r="93" spans="1:4">
      <c r="A93" s="269" t="s">
        <v>138</v>
      </c>
      <c r="B93" s="270">
        <v>111.281755</v>
      </c>
      <c r="C93" s="271">
        <v>15195995.346686939</v>
      </c>
      <c r="D93" s="272">
        <v>152</v>
      </c>
    </row>
    <row r="96" spans="1:4" ht="15.75">
      <c r="A96" s="159" t="s">
        <v>139</v>
      </c>
    </row>
    <row r="97" spans="1:3" ht="15.75">
      <c r="A97" s="159"/>
    </row>
    <row r="98" spans="1:3" ht="15.75">
      <c r="A98" s="167" t="s">
        <v>140</v>
      </c>
    </row>
    <row r="100" spans="1:3">
      <c r="A100" s="160" t="s">
        <v>141</v>
      </c>
    </row>
    <row r="102" spans="1:3">
      <c r="A102" s="361" t="s">
        <v>41</v>
      </c>
      <c r="B102" s="362"/>
      <c r="C102" s="363"/>
    </row>
    <row r="103" spans="1:3" ht="30">
      <c r="A103" s="246" t="s">
        <v>18</v>
      </c>
      <c r="B103" s="247" t="s">
        <v>303</v>
      </c>
      <c r="C103" s="247" t="s">
        <v>228</v>
      </c>
    </row>
    <row r="104" spans="1:3">
      <c r="A104" s="250" t="s">
        <v>142</v>
      </c>
      <c r="B104" s="251">
        <v>4000</v>
      </c>
      <c r="C104" s="251">
        <v>4000</v>
      </c>
    </row>
    <row r="105" spans="1:3">
      <c r="A105" s="253" t="s">
        <v>143</v>
      </c>
      <c r="B105" s="251">
        <v>304185.53000000003</v>
      </c>
      <c r="C105" s="251">
        <v>538019.15</v>
      </c>
    </row>
    <row r="106" spans="1:3">
      <c r="A106" s="253" t="s">
        <v>118</v>
      </c>
      <c r="B106" s="254">
        <f>+SUM(B104:B105)</f>
        <v>308185.53000000003</v>
      </c>
      <c r="C106" s="254">
        <f>+SUM(C104:C105)</f>
        <v>542019.15</v>
      </c>
    </row>
    <row r="107" spans="1:3">
      <c r="A107" s="171"/>
      <c r="B107" s="172"/>
      <c r="C107" s="172"/>
    </row>
    <row r="108" spans="1:3">
      <c r="A108" s="171"/>
      <c r="B108" s="172"/>
      <c r="C108" s="172"/>
    </row>
    <row r="109" spans="1:3">
      <c r="A109" s="171"/>
      <c r="B109" s="172"/>
      <c r="C109" s="172"/>
    </row>
    <row r="110" spans="1:3">
      <c r="A110" s="361" t="s">
        <v>243</v>
      </c>
      <c r="B110" s="362"/>
      <c r="C110" s="363"/>
    </row>
    <row r="111" spans="1:3">
      <c r="A111" s="273" t="s">
        <v>242</v>
      </c>
      <c r="B111" s="251">
        <v>284405.08</v>
      </c>
      <c r="C111" s="251">
        <v>534907.56000000006</v>
      </c>
    </row>
    <row r="112" spans="1:3">
      <c r="A112" s="253" t="s">
        <v>306</v>
      </c>
      <c r="B112" s="251">
        <v>19780.45</v>
      </c>
      <c r="C112" s="251">
        <v>3111.58</v>
      </c>
    </row>
    <row r="113" spans="1:3">
      <c r="A113" s="253" t="s">
        <v>118</v>
      </c>
      <c r="B113" s="254">
        <f>SUM(B111:B112)</f>
        <v>304185.53000000003</v>
      </c>
      <c r="C113" s="254">
        <f>SUM(C111:C112)</f>
        <v>538019.14</v>
      </c>
    </row>
    <row r="114" spans="1:3">
      <c r="A114" t="s">
        <v>307</v>
      </c>
      <c r="B114" s="172"/>
      <c r="C114" s="172"/>
    </row>
    <row r="115" spans="1:3" ht="15.75">
      <c r="A115" s="167" t="s">
        <v>229</v>
      </c>
      <c r="B115" s="172"/>
      <c r="C115" s="172"/>
    </row>
    <row r="116" spans="1:3" ht="15.75">
      <c r="A116" s="167"/>
      <c r="B116" s="172"/>
      <c r="C116" s="172"/>
    </row>
    <row r="117" spans="1:3">
      <c r="A117" s="192" t="s">
        <v>230</v>
      </c>
      <c r="B117" s="172"/>
      <c r="C117" s="172"/>
    </row>
    <row r="119" spans="1:3" ht="15.75">
      <c r="A119" s="167" t="s">
        <v>144</v>
      </c>
    </row>
    <row r="120" spans="1:3" ht="15.75">
      <c r="A120" s="167"/>
    </row>
    <row r="121" spans="1:3" ht="15.75">
      <c r="A121" s="167"/>
    </row>
    <row r="122" spans="1:3">
      <c r="A122" s="361" t="s">
        <v>115</v>
      </c>
      <c r="B122" s="362" t="s">
        <v>98</v>
      </c>
      <c r="C122" s="363" t="s">
        <v>99</v>
      </c>
    </row>
    <row r="123" spans="1:3">
      <c r="A123" s="364" t="s">
        <v>244</v>
      </c>
      <c r="B123" s="365"/>
      <c r="C123" s="274"/>
    </row>
    <row r="124" spans="1:3">
      <c r="A124" s="366"/>
      <c r="B124" s="367"/>
      <c r="C124" s="274"/>
    </row>
    <row r="125" spans="1:3" ht="17.25" customHeight="1">
      <c r="A125" s="167"/>
    </row>
    <row r="126" spans="1:3" ht="12" customHeight="1">
      <c r="A126" s="359" t="s">
        <v>245</v>
      </c>
      <c r="B126" s="359"/>
    </row>
    <row r="128" spans="1:3">
      <c r="A128" s="246" t="s">
        <v>115</v>
      </c>
      <c r="B128" s="246" t="s">
        <v>98</v>
      </c>
      <c r="C128" s="246" t="s">
        <v>99</v>
      </c>
    </row>
    <row r="129" spans="1:3">
      <c r="A129" s="370" t="s">
        <v>145</v>
      </c>
      <c r="B129" s="368">
        <v>21806.73</v>
      </c>
      <c r="C129" s="368">
        <v>6109.91</v>
      </c>
    </row>
    <row r="130" spans="1:3">
      <c r="A130" s="370"/>
      <c r="B130" s="369"/>
      <c r="C130" s="369"/>
    </row>
    <row r="131" spans="1:3">
      <c r="A131" s="246" t="s">
        <v>118</v>
      </c>
      <c r="B131" s="254">
        <f>+SUM(B129:B130)</f>
        <v>21806.73</v>
      </c>
      <c r="C131" s="254">
        <f>+SUM(C129:C130)</f>
        <v>6109.91</v>
      </c>
    </row>
    <row r="132" spans="1:3">
      <c r="A132" s="126"/>
      <c r="B132" s="126"/>
      <c r="C132" s="126"/>
    </row>
    <row r="133" spans="1:3" ht="15.75">
      <c r="A133" s="167" t="s">
        <v>246</v>
      </c>
    </row>
    <row r="135" spans="1:3">
      <c r="A135" s="275" t="s">
        <v>146</v>
      </c>
      <c r="B135" s="126"/>
      <c r="C135" s="126"/>
    </row>
    <row r="136" spans="1:3">
      <c r="A136" s="246" t="s">
        <v>147</v>
      </c>
      <c r="B136" s="276">
        <v>44196</v>
      </c>
      <c r="C136" s="276">
        <v>43830</v>
      </c>
    </row>
    <row r="137" spans="1:3">
      <c r="A137" s="250" t="s">
        <v>148</v>
      </c>
      <c r="B137" s="251">
        <v>435663.6</v>
      </c>
      <c r="C137" s="251">
        <v>109782.16</v>
      </c>
    </row>
    <row r="138" spans="1:3">
      <c r="A138" s="250" t="s">
        <v>149</v>
      </c>
      <c r="B138" s="251">
        <v>11927.9</v>
      </c>
      <c r="C138" s="251">
        <v>4564.55</v>
      </c>
    </row>
    <row r="139" spans="1:3">
      <c r="A139" s="246" t="s">
        <v>118</v>
      </c>
      <c r="B139" s="254">
        <f>+SUM(B137:B138)</f>
        <v>447591.5</v>
      </c>
      <c r="C139" s="254">
        <f>+SUM(C137:C138)</f>
        <v>114346.71</v>
      </c>
    </row>
    <row r="142" spans="1:3" ht="15.75">
      <c r="A142" s="167" t="s">
        <v>247</v>
      </c>
    </row>
    <row r="143" spans="1:3">
      <c r="A143" s="275" t="s">
        <v>150</v>
      </c>
      <c r="B143" s="126"/>
      <c r="C143" s="126"/>
    </row>
    <row r="144" spans="1:3">
      <c r="A144" s="246" t="s">
        <v>147</v>
      </c>
      <c r="B144" s="276">
        <v>44196</v>
      </c>
      <c r="C144" s="276">
        <v>43830</v>
      </c>
    </row>
    <row r="145" spans="1:3">
      <c r="A145" s="250" t="s">
        <v>151</v>
      </c>
      <c r="B145" s="251">
        <v>132928.85</v>
      </c>
      <c r="C145" s="251">
        <v>36695.93</v>
      </c>
    </row>
    <row r="146" spans="1:3">
      <c r="A146" s="250" t="s">
        <v>248</v>
      </c>
      <c r="B146" s="251">
        <v>1573.3</v>
      </c>
      <c r="C146" s="251">
        <v>794.62</v>
      </c>
    </row>
    <row r="147" spans="1:3">
      <c r="A147" s="250" t="s">
        <v>152</v>
      </c>
      <c r="B147" s="251">
        <v>1109.28</v>
      </c>
      <c r="C147" s="251">
        <v>1306.6300000000001</v>
      </c>
    </row>
    <row r="148" spans="1:3">
      <c r="A148" s="246" t="s">
        <v>118</v>
      </c>
      <c r="B148" s="254">
        <f>+SUM(B145:B147)</f>
        <v>135611.43</v>
      </c>
      <c r="C148" s="254">
        <f>+SUM(C145:C147)</f>
        <v>38797.18</v>
      </c>
    </row>
    <row r="151" spans="1:3" ht="15.75">
      <c r="A151" s="194" t="s">
        <v>304</v>
      </c>
    </row>
    <row r="153" spans="1:3" ht="15" customHeight="1">
      <c r="A153" s="360" t="s">
        <v>305</v>
      </c>
      <c r="B153" s="360"/>
      <c r="C153" s="360"/>
    </row>
    <row r="154" spans="1:3">
      <c r="A154" s="360"/>
      <c r="B154" s="360"/>
      <c r="C154" s="360"/>
    </row>
    <row r="155" spans="1:3">
      <c r="A155" s="360"/>
      <c r="B155" s="360"/>
      <c r="C155" s="360"/>
    </row>
    <row r="156" spans="1:3">
      <c r="A156" s="360"/>
      <c r="B156" s="360"/>
      <c r="C156" s="360"/>
    </row>
    <row r="157" spans="1:3">
      <c r="A157" s="360"/>
      <c r="B157" s="360"/>
      <c r="C157" s="360"/>
    </row>
    <row r="158" spans="1:3">
      <c r="A158" s="360"/>
      <c r="B158" s="360"/>
      <c r="C158" s="360"/>
    </row>
    <row r="159" spans="1:3">
      <c r="A159" s="360"/>
      <c r="B159" s="360"/>
      <c r="C159" s="360"/>
    </row>
    <row r="160" spans="1:3">
      <c r="A160" s="360"/>
      <c r="B160" s="360"/>
      <c r="C160" s="360"/>
    </row>
    <row r="161" spans="1:3">
      <c r="A161" s="360"/>
      <c r="B161" s="360"/>
      <c r="C161" s="360"/>
    </row>
    <row r="162" spans="1:3">
      <c r="A162" s="360"/>
      <c r="B162" s="360"/>
      <c r="C162" s="360"/>
    </row>
    <row r="163" spans="1:3">
      <c r="A163" s="360"/>
      <c r="B163" s="360"/>
      <c r="C163" s="360"/>
    </row>
    <row r="164" spans="1:3" ht="11.25" customHeight="1">
      <c r="A164" s="360"/>
      <c r="B164" s="360"/>
      <c r="C164" s="360"/>
    </row>
    <row r="165" spans="1:3" ht="40.5" customHeight="1"/>
  </sheetData>
  <mergeCells count="38">
    <mergeCell ref="A39:G39"/>
    <mergeCell ref="A40:G40"/>
    <mergeCell ref="A41:G42"/>
    <mergeCell ref="A43:G43"/>
    <mergeCell ref="A27:D27"/>
    <mergeCell ref="A28:G29"/>
    <mergeCell ref="A30:G30"/>
    <mergeCell ref="A31:G32"/>
    <mergeCell ref="A33:G33"/>
    <mergeCell ref="A34:G34"/>
    <mergeCell ref="A16:G17"/>
    <mergeCell ref="A18:G19"/>
    <mergeCell ref="A20:G20"/>
    <mergeCell ref="A22:G23"/>
    <mergeCell ref="A24:G24"/>
    <mergeCell ref="A102:C102"/>
    <mergeCell ref="A129:A130"/>
    <mergeCell ref="A2:G2"/>
    <mergeCell ref="A3:G3"/>
    <mergeCell ref="A5:G5"/>
    <mergeCell ref="A35:G35"/>
    <mergeCell ref="A36:G36"/>
    <mergeCell ref="A37:G37"/>
    <mergeCell ref="A38:G38"/>
    <mergeCell ref="A26:G26"/>
    <mergeCell ref="A6:G7"/>
    <mergeCell ref="A8:G8"/>
    <mergeCell ref="A9:G10"/>
    <mergeCell ref="A11:G12"/>
    <mergeCell ref="A13:G13"/>
    <mergeCell ref="A15:G15"/>
    <mergeCell ref="A126:B126"/>
    <mergeCell ref="A153:C164"/>
    <mergeCell ref="A110:C110"/>
    <mergeCell ref="A122:C122"/>
    <mergeCell ref="A123:B124"/>
    <mergeCell ref="B129:B130"/>
    <mergeCell ref="C129:C130"/>
  </mergeCells>
  <hyperlinks>
    <hyperlink ref="A117" location="'11'!A1" display="Ver Cuadro" xr:uid="{00000000-0004-0000-0A00-000000000000}"/>
  </hyperlinks>
  <pageMargins left="0.7" right="0.7" top="0.75" bottom="0.75" header="0.3" footer="0.3"/>
  <pageSetup scale="3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199"/>
  <sheetViews>
    <sheetView showGridLines="0" zoomScale="85" zoomScaleNormal="85" workbookViewId="0">
      <pane xSplit="1" ySplit="3" topLeftCell="B4" activePane="bottomRight" state="frozen"/>
      <selection pane="topRight" activeCell="B1" sqref="B1"/>
      <selection pane="bottomLeft" activeCell="A4" sqref="A4"/>
      <selection pane="bottomRight" activeCell="C203" sqref="C203"/>
    </sheetView>
  </sheetViews>
  <sheetFormatPr baseColWidth="10" defaultRowHeight="15"/>
  <cols>
    <col min="1" max="1" width="22.42578125" bestFit="1" customWidth="1"/>
    <col min="2" max="2" width="49.140625" bestFit="1" customWidth="1"/>
    <col min="3" max="3" width="23.85546875" bestFit="1" customWidth="1"/>
    <col min="5" max="5" width="12.7109375" bestFit="1" customWidth="1"/>
    <col min="6" max="6" width="16.140625" customWidth="1"/>
    <col min="7" max="7" width="19.85546875" bestFit="1" customWidth="1"/>
    <col min="8" max="8" width="13.140625" bestFit="1" customWidth="1"/>
    <col min="9" max="9" width="14.140625" bestFit="1" customWidth="1"/>
    <col min="10" max="10" width="15.140625" bestFit="1" customWidth="1"/>
    <col min="11" max="11" width="13.140625" bestFit="1" customWidth="1"/>
  </cols>
  <sheetData>
    <row r="2" spans="1:15" ht="15.75">
      <c r="A2" s="378" t="str">
        <f>+"4-2 COMPOSICIÓN DE LAS INVERSIONES DEL FONDO MUTUO CORTO PLAZO DÓLARES AMERICANOS CORRESPONDIENTE AL "&amp;UPPER(TEXT(indice!O3,"DD \D\E MMMM \D\E aaaa"))</f>
        <v>4-2 COMPOSICIÓN DE LAS INVERSIONES DEL FONDO MUTUO CORTO PLAZO DÓLARES AMERICANOS CORRESPONDIENTE AL 31 DE DICIEMBRE DE 2020</v>
      </c>
      <c r="B2" s="379"/>
      <c r="C2" s="379"/>
      <c r="D2" s="379"/>
      <c r="E2" s="379"/>
      <c r="F2" s="379"/>
      <c r="G2" s="379"/>
      <c r="H2" s="379"/>
      <c r="I2" s="379"/>
    </row>
    <row r="3" spans="1:15" ht="56.25">
      <c r="A3" s="177" t="s">
        <v>154</v>
      </c>
      <c r="B3" s="177" t="s">
        <v>155</v>
      </c>
      <c r="C3" s="177" t="s">
        <v>158</v>
      </c>
      <c r="D3" s="177" t="s">
        <v>159</v>
      </c>
      <c r="E3" s="177" t="s">
        <v>160</v>
      </c>
      <c r="F3" s="177" t="s">
        <v>156</v>
      </c>
      <c r="G3" s="177" t="s">
        <v>161</v>
      </c>
      <c r="H3" s="177" t="s">
        <v>162</v>
      </c>
      <c r="I3" s="177" t="s">
        <v>163</v>
      </c>
      <c r="J3" s="177" t="s">
        <v>164</v>
      </c>
      <c r="K3" s="177" t="s">
        <v>165</v>
      </c>
      <c r="L3" s="177" t="s">
        <v>166</v>
      </c>
      <c r="M3" s="177" t="s">
        <v>167</v>
      </c>
      <c r="N3" s="177" t="s">
        <v>168</v>
      </c>
      <c r="O3" s="177" t="s">
        <v>169</v>
      </c>
    </row>
    <row r="4" spans="1:15">
      <c r="A4" s="237" t="s">
        <v>176</v>
      </c>
      <c r="B4" s="237" t="s">
        <v>177</v>
      </c>
      <c r="C4" s="237" t="s">
        <v>172</v>
      </c>
      <c r="D4" s="237" t="s">
        <v>173</v>
      </c>
      <c r="E4" s="237" t="s">
        <v>178</v>
      </c>
      <c r="F4" s="237" t="s">
        <v>179</v>
      </c>
      <c r="G4" s="237" t="s">
        <v>174</v>
      </c>
      <c r="H4" s="238">
        <v>91380.725882999701</v>
      </c>
      <c r="I4" s="238">
        <v>77450.97</v>
      </c>
      <c r="J4" s="238">
        <v>85413.091285621602</v>
      </c>
      <c r="K4" s="238">
        <v>91380.725882999701</v>
      </c>
      <c r="L4" s="239">
        <v>6.7500000000000004E-2</v>
      </c>
      <c r="M4" s="240" t="s">
        <v>175</v>
      </c>
      <c r="N4" s="239">
        <f t="shared" ref="N4:N35" si="0">+J4/$C$199</f>
        <v>5.6207631903836697E-3</v>
      </c>
      <c r="O4" s="239">
        <f>+SUMIFS($N$4:$N$196,$B$4:$B$196,B4)</f>
        <v>5.7207906174826233E-2</v>
      </c>
    </row>
    <row r="5" spans="1:15">
      <c r="A5" s="237" t="s">
        <v>176</v>
      </c>
      <c r="B5" s="237" t="s">
        <v>177</v>
      </c>
      <c r="C5" s="237" t="s">
        <v>172</v>
      </c>
      <c r="D5" s="237" t="s">
        <v>173</v>
      </c>
      <c r="E5" s="237" t="s">
        <v>180</v>
      </c>
      <c r="F5" s="237" t="s">
        <v>179</v>
      </c>
      <c r="G5" s="237" t="s">
        <v>174</v>
      </c>
      <c r="H5" s="238">
        <v>37433.068467999998</v>
      </c>
      <c r="I5" s="238">
        <v>30783.3</v>
      </c>
      <c r="J5" s="238">
        <v>34988.463633964799</v>
      </c>
      <c r="K5" s="238">
        <v>37433.068467999998</v>
      </c>
      <c r="L5" s="239">
        <v>6.7500000000000004E-2</v>
      </c>
      <c r="M5" s="240" t="s">
        <v>175</v>
      </c>
      <c r="N5" s="239">
        <f t="shared" si="0"/>
        <v>2.3024792279702088E-3</v>
      </c>
      <c r="O5" s="239">
        <f t="shared" ref="O5:O68" si="1">+SUMIFS($N$4:$N$196,$B$4:$B$196,B5)</f>
        <v>5.7207906174826233E-2</v>
      </c>
    </row>
    <row r="6" spans="1:15">
      <c r="A6" s="237" t="s">
        <v>176</v>
      </c>
      <c r="B6" s="237" t="s">
        <v>177</v>
      </c>
      <c r="C6" s="237" t="s">
        <v>172</v>
      </c>
      <c r="D6" s="237" t="s">
        <v>173</v>
      </c>
      <c r="E6" s="237" t="s">
        <v>181</v>
      </c>
      <c r="F6" s="237" t="s">
        <v>179</v>
      </c>
      <c r="G6" s="237" t="s">
        <v>174</v>
      </c>
      <c r="H6" s="238">
        <v>179458.533962999</v>
      </c>
      <c r="I6" s="238">
        <v>149021.63</v>
      </c>
      <c r="J6" s="238">
        <v>167725.18245204299</v>
      </c>
      <c r="K6" s="238">
        <v>179458.533962999</v>
      </c>
      <c r="L6" s="239">
        <v>6.7500000000000004E-2</v>
      </c>
      <c r="M6" s="240" t="s">
        <v>175</v>
      </c>
      <c r="N6" s="239">
        <f t="shared" si="0"/>
        <v>1.1037459450733278E-2</v>
      </c>
      <c r="O6" s="239">
        <f t="shared" si="1"/>
        <v>5.7207906174826233E-2</v>
      </c>
    </row>
    <row r="7" spans="1:15">
      <c r="A7" s="237" t="s">
        <v>176</v>
      </c>
      <c r="B7" s="237" t="s">
        <v>177</v>
      </c>
      <c r="C7" s="237" t="s">
        <v>172</v>
      </c>
      <c r="D7" s="237" t="s">
        <v>173</v>
      </c>
      <c r="E7" s="237" t="s">
        <v>191</v>
      </c>
      <c r="F7" s="237" t="s">
        <v>192</v>
      </c>
      <c r="G7" s="237" t="s">
        <v>174</v>
      </c>
      <c r="H7" s="238">
        <v>22672.657520000001</v>
      </c>
      <c r="I7" s="238">
        <v>19175.39</v>
      </c>
      <c r="J7" s="238">
        <v>20848.159678562799</v>
      </c>
      <c r="K7" s="238">
        <v>22672.657520000001</v>
      </c>
      <c r="L7" s="239">
        <v>6.7000000000000004E-2</v>
      </c>
      <c r="M7" s="240" t="s">
        <v>175</v>
      </c>
      <c r="N7" s="239">
        <f t="shared" si="0"/>
        <v>1.3719509122629458E-3</v>
      </c>
      <c r="O7" s="239">
        <f t="shared" si="1"/>
        <v>5.7207906174826233E-2</v>
      </c>
    </row>
    <row r="8" spans="1:15">
      <c r="A8" s="237" t="s">
        <v>176</v>
      </c>
      <c r="B8" s="237" t="s">
        <v>177</v>
      </c>
      <c r="C8" s="237" t="s">
        <v>172</v>
      </c>
      <c r="D8" s="237" t="s">
        <v>173</v>
      </c>
      <c r="E8" s="237" t="s">
        <v>205</v>
      </c>
      <c r="F8" s="237" t="s">
        <v>192</v>
      </c>
      <c r="G8" s="237" t="s">
        <v>174</v>
      </c>
      <c r="H8" s="238">
        <v>51013.479420000003</v>
      </c>
      <c r="I8" s="238">
        <v>43430.23</v>
      </c>
      <c r="J8" s="238">
        <v>46702.379517034897</v>
      </c>
      <c r="K8" s="238">
        <v>51013.479420000003</v>
      </c>
      <c r="L8" s="239">
        <v>6.7000000000000004E-2</v>
      </c>
      <c r="M8" s="240" t="s">
        <v>175</v>
      </c>
      <c r="N8" s="239">
        <f t="shared" si="0"/>
        <v>3.0733346813882107E-3</v>
      </c>
      <c r="O8" s="239">
        <f t="shared" si="1"/>
        <v>5.7207906174826233E-2</v>
      </c>
    </row>
    <row r="9" spans="1:15">
      <c r="A9" s="237" t="s">
        <v>176</v>
      </c>
      <c r="B9" s="237" t="s">
        <v>177</v>
      </c>
      <c r="C9" s="237" t="s">
        <v>172</v>
      </c>
      <c r="D9" s="237" t="s">
        <v>173</v>
      </c>
      <c r="E9" s="237" t="s">
        <v>205</v>
      </c>
      <c r="F9" s="237" t="s">
        <v>179</v>
      </c>
      <c r="G9" s="237" t="s">
        <v>174</v>
      </c>
      <c r="H9" s="238">
        <v>131279.753364</v>
      </c>
      <c r="I9" s="238">
        <v>117178.38</v>
      </c>
      <c r="J9" s="238">
        <v>126011.55672333299</v>
      </c>
      <c r="K9" s="238">
        <v>131279.753364</v>
      </c>
      <c r="L9" s="239">
        <v>6.7500000000000004E-2</v>
      </c>
      <c r="M9" s="240" t="s">
        <v>175</v>
      </c>
      <c r="N9" s="239">
        <f t="shared" si="0"/>
        <v>8.2924187490762986E-3</v>
      </c>
      <c r="O9" s="239">
        <f t="shared" si="1"/>
        <v>5.7207906174826233E-2</v>
      </c>
    </row>
    <row r="10" spans="1:15">
      <c r="A10" s="237" t="s">
        <v>170</v>
      </c>
      <c r="B10" s="237" t="s">
        <v>206</v>
      </c>
      <c r="C10" s="237" t="s">
        <v>172</v>
      </c>
      <c r="D10" s="237" t="s">
        <v>173</v>
      </c>
      <c r="E10" s="237" t="s">
        <v>207</v>
      </c>
      <c r="F10" s="237" t="s">
        <v>208</v>
      </c>
      <c r="G10" s="237" t="s">
        <v>174</v>
      </c>
      <c r="H10" s="238">
        <v>21694.44</v>
      </c>
      <c r="I10" s="238">
        <v>19841.55</v>
      </c>
      <c r="J10" s="238">
        <v>21109.952037729101</v>
      </c>
      <c r="K10" s="238">
        <v>21694.44</v>
      </c>
      <c r="L10" s="239">
        <v>4.2500000000000003E-2</v>
      </c>
      <c r="M10" s="240" t="s">
        <v>175</v>
      </c>
      <c r="N10" s="239">
        <f t="shared" si="0"/>
        <v>1.3891786326718121E-3</v>
      </c>
      <c r="O10" s="239">
        <f t="shared" si="1"/>
        <v>1.8043552660339326E-2</v>
      </c>
    </row>
    <row r="11" spans="1:15">
      <c r="A11" s="237" t="s">
        <v>176</v>
      </c>
      <c r="B11" s="237" t="s">
        <v>177</v>
      </c>
      <c r="C11" s="237" t="s">
        <v>172</v>
      </c>
      <c r="D11" s="237" t="s">
        <v>173</v>
      </c>
      <c r="E11" s="237" t="s">
        <v>212</v>
      </c>
      <c r="F11" s="237" t="s">
        <v>179</v>
      </c>
      <c r="G11" s="237" t="s">
        <v>174</v>
      </c>
      <c r="H11" s="238">
        <v>53365.753400000001</v>
      </c>
      <c r="I11" s="238">
        <v>46702.63</v>
      </c>
      <c r="J11" s="238">
        <v>51434.5431614341</v>
      </c>
      <c r="K11" s="238">
        <v>53365.753400000001</v>
      </c>
      <c r="L11" s="239">
        <v>6.7000000000000004E-2</v>
      </c>
      <c r="M11" s="240" t="s">
        <v>175</v>
      </c>
      <c r="N11" s="239">
        <f t="shared" si="0"/>
        <v>3.3847432819078412E-3</v>
      </c>
      <c r="O11" s="239">
        <f t="shared" si="1"/>
        <v>5.7207906174826233E-2</v>
      </c>
    </row>
    <row r="12" spans="1:15">
      <c r="A12" s="237" t="s">
        <v>176</v>
      </c>
      <c r="B12" s="237" t="s">
        <v>177</v>
      </c>
      <c r="C12" s="237" t="s">
        <v>172</v>
      </c>
      <c r="D12" s="237" t="s">
        <v>173</v>
      </c>
      <c r="E12" s="237" t="s">
        <v>213</v>
      </c>
      <c r="F12" s="237" t="s">
        <v>179</v>
      </c>
      <c r="G12" s="237" t="s">
        <v>174</v>
      </c>
      <c r="H12" s="238">
        <v>1067.3150680000001</v>
      </c>
      <c r="I12" s="238">
        <v>966.67</v>
      </c>
      <c r="J12" s="238">
        <v>1028.7165229118</v>
      </c>
      <c r="K12" s="238">
        <v>1067.3150680000001</v>
      </c>
      <c r="L12" s="239">
        <v>6.7500000000000004E-2</v>
      </c>
      <c r="M12" s="240" t="s">
        <v>175</v>
      </c>
      <c r="N12" s="239">
        <f t="shared" si="0"/>
        <v>6.7696554220084671E-5</v>
      </c>
      <c r="O12" s="239">
        <f t="shared" si="1"/>
        <v>5.7207906174826233E-2</v>
      </c>
    </row>
    <row r="13" spans="1:15">
      <c r="A13" s="237" t="s">
        <v>176</v>
      </c>
      <c r="B13" s="237" t="s">
        <v>177</v>
      </c>
      <c r="C13" s="237" t="s">
        <v>172</v>
      </c>
      <c r="D13" s="237" t="s">
        <v>173</v>
      </c>
      <c r="E13" s="237" t="s">
        <v>213</v>
      </c>
      <c r="F13" s="237" t="s">
        <v>192</v>
      </c>
      <c r="G13" s="237" t="s">
        <v>174</v>
      </c>
      <c r="H13" s="238">
        <v>2267.2657519999998</v>
      </c>
      <c r="I13" s="238">
        <v>1967.57</v>
      </c>
      <c r="J13" s="238">
        <v>2093.9437214639902</v>
      </c>
      <c r="K13" s="238">
        <v>2267.2657519999998</v>
      </c>
      <c r="L13" s="239">
        <v>6.7000000000000004E-2</v>
      </c>
      <c r="M13" s="240" t="s">
        <v>175</v>
      </c>
      <c r="N13" s="239">
        <f t="shared" si="0"/>
        <v>1.3779575958657611E-4</v>
      </c>
      <c r="O13" s="239">
        <f t="shared" si="1"/>
        <v>5.7207906174826233E-2</v>
      </c>
    </row>
    <row r="14" spans="1:15">
      <c r="A14" s="237" t="s">
        <v>170</v>
      </c>
      <c r="B14" s="237" t="s">
        <v>193</v>
      </c>
      <c r="C14" s="237" t="s">
        <v>172</v>
      </c>
      <c r="D14" s="237" t="s">
        <v>173</v>
      </c>
      <c r="E14" s="237" t="s">
        <v>189</v>
      </c>
      <c r="F14" s="237" t="s">
        <v>215</v>
      </c>
      <c r="G14" s="237" t="s">
        <v>174</v>
      </c>
      <c r="H14" s="238">
        <v>10265.58</v>
      </c>
      <c r="I14" s="238">
        <v>9573.7000000000007</v>
      </c>
      <c r="J14" s="238">
        <v>10221.762714108499</v>
      </c>
      <c r="K14" s="238">
        <v>10265.58</v>
      </c>
      <c r="L14" s="239">
        <v>0</v>
      </c>
      <c r="M14" s="240" t="s">
        <v>175</v>
      </c>
      <c r="N14" s="239">
        <f t="shared" si="0"/>
        <v>6.7266161122971936E-4</v>
      </c>
      <c r="O14" s="239">
        <f t="shared" si="1"/>
        <v>2.8407236915484923E-2</v>
      </c>
    </row>
    <row r="15" spans="1:15">
      <c r="A15" s="237" t="s">
        <v>170</v>
      </c>
      <c r="B15" s="237" t="s">
        <v>193</v>
      </c>
      <c r="C15" s="237" t="s">
        <v>172</v>
      </c>
      <c r="D15" s="237" t="s">
        <v>173</v>
      </c>
      <c r="E15" s="237" t="s">
        <v>189</v>
      </c>
      <c r="F15" s="237" t="s">
        <v>216</v>
      </c>
      <c r="G15" s="237" t="s">
        <v>174</v>
      </c>
      <c r="H15" s="238">
        <v>4144.6400000000003</v>
      </c>
      <c r="I15" s="238">
        <v>3872.54</v>
      </c>
      <c r="J15" s="238">
        <v>4134.6795955047701</v>
      </c>
      <c r="K15" s="238">
        <v>4144.6400000000003</v>
      </c>
      <c r="L15" s="239">
        <v>0</v>
      </c>
      <c r="M15" s="240" t="s">
        <v>175</v>
      </c>
      <c r="N15" s="239">
        <f t="shared" si="0"/>
        <v>2.7209008039211284E-4</v>
      </c>
      <c r="O15" s="239">
        <f t="shared" si="1"/>
        <v>2.8407236915484923E-2</v>
      </c>
    </row>
    <row r="16" spans="1:15">
      <c r="A16" s="237" t="s">
        <v>170</v>
      </c>
      <c r="B16" s="237" t="s">
        <v>193</v>
      </c>
      <c r="C16" s="237" t="s">
        <v>172</v>
      </c>
      <c r="D16" s="237" t="s">
        <v>173</v>
      </c>
      <c r="E16" s="237" t="s">
        <v>189</v>
      </c>
      <c r="F16" s="237" t="s">
        <v>217</v>
      </c>
      <c r="G16" s="237" t="s">
        <v>174</v>
      </c>
      <c r="H16" s="238">
        <v>5765.64</v>
      </c>
      <c r="I16" s="238">
        <v>5384.24</v>
      </c>
      <c r="J16" s="238">
        <v>5748.7094221358002</v>
      </c>
      <c r="K16" s="238">
        <v>5765.64</v>
      </c>
      <c r="L16" s="239">
        <v>0</v>
      </c>
      <c r="M16" s="240" t="s">
        <v>175</v>
      </c>
      <c r="N16" s="239">
        <f t="shared" si="0"/>
        <v>3.7830423680722226E-4</v>
      </c>
      <c r="O16" s="239">
        <f t="shared" si="1"/>
        <v>2.8407236915484923E-2</v>
      </c>
    </row>
    <row r="17" spans="1:15">
      <c r="A17" s="237" t="s">
        <v>170</v>
      </c>
      <c r="B17" s="237" t="s">
        <v>199</v>
      </c>
      <c r="C17" s="237" t="s">
        <v>172</v>
      </c>
      <c r="D17" s="237" t="s">
        <v>173</v>
      </c>
      <c r="E17" s="237" t="s">
        <v>189</v>
      </c>
      <c r="F17" s="237" t="s">
        <v>219</v>
      </c>
      <c r="G17" s="237" t="s">
        <v>174</v>
      </c>
      <c r="H17" s="238">
        <v>245139.74</v>
      </c>
      <c r="I17" s="238">
        <v>185779.96</v>
      </c>
      <c r="J17" s="238">
        <v>201245.54231436699</v>
      </c>
      <c r="K17" s="238">
        <v>245139.74</v>
      </c>
      <c r="L17" s="239">
        <v>6.1373799272691251E-2</v>
      </c>
      <c r="M17" s="240" t="s">
        <v>175</v>
      </c>
      <c r="N17" s="239">
        <f t="shared" si="0"/>
        <v>1.3243327450669275E-2</v>
      </c>
      <c r="O17" s="239">
        <f t="shared" si="1"/>
        <v>7.2409941498226646E-2</v>
      </c>
    </row>
    <row r="18" spans="1:15">
      <c r="A18" s="237" t="s">
        <v>170</v>
      </c>
      <c r="B18" s="237" t="s">
        <v>193</v>
      </c>
      <c r="C18" s="237" t="s">
        <v>172</v>
      </c>
      <c r="D18" s="237" t="s">
        <v>173</v>
      </c>
      <c r="E18" s="237" t="s">
        <v>220</v>
      </c>
      <c r="F18" s="237" t="s">
        <v>221</v>
      </c>
      <c r="G18" s="237" t="s">
        <v>174</v>
      </c>
      <c r="H18" s="238">
        <v>5669.73</v>
      </c>
      <c r="I18" s="238">
        <v>5258.7</v>
      </c>
      <c r="J18" s="238">
        <v>5608.6722751853604</v>
      </c>
      <c r="K18" s="238">
        <v>5669.73</v>
      </c>
      <c r="L18" s="239">
        <v>0</v>
      </c>
      <c r="M18" s="240" t="s">
        <v>175</v>
      </c>
      <c r="N18" s="239">
        <f t="shared" si="0"/>
        <v>3.6908883868712301E-4</v>
      </c>
      <c r="O18" s="239">
        <f t="shared" si="1"/>
        <v>2.8407236915484923E-2</v>
      </c>
    </row>
    <row r="19" spans="1:15">
      <c r="A19" s="237" t="s">
        <v>170</v>
      </c>
      <c r="B19" s="237" t="s">
        <v>193</v>
      </c>
      <c r="C19" s="237" t="s">
        <v>172</v>
      </c>
      <c r="D19" s="237" t="s">
        <v>173</v>
      </c>
      <c r="E19" s="237" t="s">
        <v>222</v>
      </c>
      <c r="F19" s="237" t="s">
        <v>223</v>
      </c>
      <c r="G19" s="237" t="s">
        <v>174</v>
      </c>
      <c r="H19" s="238">
        <v>3877.28</v>
      </c>
      <c r="I19" s="238">
        <v>3601.01</v>
      </c>
      <c r="J19" s="238">
        <v>3838.0904188566201</v>
      </c>
      <c r="K19" s="238">
        <v>3877.28</v>
      </c>
      <c r="L19" s="239">
        <v>0</v>
      </c>
      <c r="M19" s="240" t="s">
        <v>175</v>
      </c>
      <c r="N19" s="239">
        <f t="shared" si="0"/>
        <v>2.5257249237746671E-4</v>
      </c>
      <c r="O19" s="239">
        <f t="shared" si="1"/>
        <v>2.8407236915484923E-2</v>
      </c>
    </row>
    <row r="20" spans="1:15">
      <c r="A20" s="237" t="s">
        <v>170</v>
      </c>
      <c r="B20" s="237" t="s">
        <v>193</v>
      </c>
      <c r="C20" s="237" t="s">
        <v>172</v>
      </c>
      <c r="D20" s="237" t="s">
        <v>173</v>
      </c>
      <c r="E20" s="237" t="s">
        <v>224</v>
      </c>
      <c r="F20" s="237" t="s">
        <v>225</v>
      </c>
      <c r="G20" s="237" t="s">
        <v>174</v>
      </c>
      <c r="H20" s="238">
        <v>9287.85</v>
      </c>
      <c r="I20" s="238">
        <v>8598.64</v>
      </c>
      <c r="J20" s="238">
        <v>9172.6884315740299</v>
      </c>
      <c r="K20" s="238">
        <v>9287.85</v>
      </c>
      <c r="L20" s="239">
        <v>0</v>
      </c>
      <c r="M20" s="240" t="s">
        <v>175</v>
      </c>
      <c r="N20" s="239">
        <f t="shared" si="0"/>
        <v>6.0362537776136656E-4</v>
      </c>
      <c r="O20" s="239">
        <f t="shared" si="1"/>
        <v>2.8407236915484923E-2</v>
      </c>
    </row>
    <row r="21" spans="1:15">
      <c r="A21" s="237" t="s">
        <v>170</v>
      </c>
      <c r="B21" s="237" t="s">
        <v>193</v>
      </c>
      <c r="C21" s="237" t="s">
        <v>172</v>
      </c>
      <c r="D21" s="237" t="s">
        <v>173</v>
      </c>
      <c r="E21" s="237" t="s">
        <v>224</v>
      </c>
      <c r="F21" s="237" t="s">
        <v>226</v>
      </c>
      <c r="G21" s="237" t="s">
        <v>174</v>
      </c>
      <c r="H21" s="238">
        <v>4077.76</v>
      </c>
      <c r="I21" s="238">
        <v>3749.85</v>
      </c>
      <c r="J21" s="238">
        <v>4000.1912161792602</v>
      </c>
      <c r="K21" s="238">
        <v>4077.76</v>
      </c>
      <c r="L21" s="239">
        <v>0</v>
      </c>
      <c r="M21" s="240" t="s">
        <v>175</v>
      </c>
      <c r="N21" s="239">
        <f t="shared" si="0"/>
        <v>2.6323982897667866E-4</v>
      </c>
      <c r="O21" s="239">
        <f t="shared" si="1"/>
        <v>2.8407236915484923E-2</v>
      </c>
    </row>
    <row r="22" spans="1:15">
      <c r="A22" s="237" t="s">
        <v>170</v>
      </c>
      <c r="B22" s="237" t="s">
        <v>193</v>
      </c>
      <c r="C22" s="237" t="s">
        <v>172</v>
      </c>
      <c r="D22" s="237" t="s">
        <v>173</v>
      </c>
      <c r="E22" s="237" t="s">
        <v>224</v>
      </c>
      <c r="F22" s="237" t="s">
        <v>227</v>
      </c>
      <c r="G22" s="237" t="s">
        <v>174</v>
      </c>
      <c r="H22" s="238">
        <v>6054.06</v>
      </c>
      <c r="I22" s="238">
        <v>5561.77</v>
      </c>
      <c r="J22" s="238">
        <v>5933.0730073650602</v>
      </c>
      <c r="K22" s="238">
        <v>6054.06</v>
      </c>
      <c r="L22" s="239">
        <v>0</v>
      </c>
      <c r="M22" s="240" t="s">
        <v>175</v>
      </c>
      <c r="N22" s="239">
        <f t="shared" si="0"/>
        <v>3.9043661649171952E-4</v>
      </c>
      <c r="O22" s="239">
        <f t="shared" si="1"/>
        <v>2.8407236915484923E-2</v>
      </c>
    </row>
    <row r="23" spans="1:15">
      <c r="A23" s="237" t="s">
        <v>170</v>
      </c>
      <c r="B23" s="237" t="s">
        <v>201</v>
      </c>
      <c r="C23" s="237" t="s">
        <v>186</v>
      </c>
      <c r="D23" s="237" t="s">
        <v>173</v>
      </c>
      <c r="E23" s="237" t="s">
        <v>249</v>
      </c>
      <c r="F23" s="237" t="s">
        <v>250</v>
      </c>
      <c r="G23" s="237" t="s">
        <v>174</v>
      </c>
      <c r="H23" s="238">
        <v>25683.21</v>
      </c>
      <c r="I23" s="238">
        <v>23749.72</v>
      </c>
      <c r="J23" s="238">
        <v>25251.1500832202</v>
      </c>
      <c r="K23" s="238">
        <v>25683.21</v>
      </c>
      <c r="L23" s="239">
        <v>5.2499999999999998E-2</v>
      </c>
      <c r="M23" s="240" t="s">
        <v>175</v>
      </c>
      <c r="N23" s="239">
        <f t="shared" si="0"/>
        <v>1.6616976714728764E-3</v>
      </c>
      <c r="O23" s="239">
        <f t="shared" si="1"/>
        <v>4.0681869947907359E-2</v>
      </c>
    </row>
    <row r="24" spans="1:15">
      <c r="A24" s="237" t="s">
        <v>170</v>
      </c>
      <c r="B24" s="237" t="s">
        <v>193</v>
      </c>
      <c r="C24" s="237" t="s">
        <v>172</v>
      </c>
      <c r="D24" s="237" t="s">
        <v>173</v>
      </c>
      <c r="E24" s="237" t="s">
        <v>249</v>
      </c>
      <c r="F24" s="237" t="s">
        <v>251</v>
      </c>
      <c r="G24" s="237" t="s">
        <v>174</v>
      </c>
      <c r="H24" s="238">
        <v>5957.92</v>
      </c>
      <c r="I24" s="238">
        <v>5405.58</v>
      </c>
      <c r="J24" s="238">
        <v>5740.6469427770398</v>
      </c>
      <c r="K24" s="238">
        <v>5957.92</v>
      </c>
      <c r="L24" s="239">
        <v>0</v>
      </c>
      <c r="M24" s="240" t="s">
        <v>175</v>
      </c>
      <c r="N24" s="239">
        <f t="shared" si="0"/>
        <v>3.7777367074854387E-4</v>
      </c>
      <c r="O24" s="239">
        <f t="shared" si="1"/>
        <v>2.8407236915484923E-2</v>
      </c>
    </row>
    <row r="25" spans="1:15">
      <c r="A25" s="237" t="s">
        <v>170</v>
      </c>
      <c r="B25" s="237" t="s">
        <v>193</v>
      </c>
      <c r="C25" s="237" t="s">
        <v>172</v>
      </c>
      <c r="D25" s="237" t="s">
        <v>173</v>
      </c>
      <c r="E25" s="237" t="s">
        <v>249</v>
      </c>
      <c r="F25" s="237" t="s">
        <v>252</v>
      </c>
      <c r="G25" s="237" t="s">
        <v>174</v>
      </c>
      <c r="H25" s="238">
        <v>10102.56</v>
      </c>
      <c r="I25" s="238">
        <v>9155.7099999999991</v>
      </c>
      <c r="J25" s="238">
        <v>9723.2299492559796</v>
      </c>
      <c r="K25" s="238">
        <v>10102.56</v>
      </c>
      <c r="L25" s="239">
        <v>0</v>
      </c>
      <c r="M25" s="240" t="s">
        <v>175</v>
      </c>
      <c r="N25" s="239">
        <f t="shared" si="0"/>
        <v>6.3985475959016337E-4</v>
      </c>
      <c r="O25" s="239">
        <f t="shared" si="1"/>
        <v>2.8407236915484923E-2</v>
      </c>
    </row>
    <row r="26" spans="1:15">
      <c r="A26" s="237" t="s">
        <v>170</v>
      </c>
      <c r="B26" s="237" t="s">
        <v>193</v>
      </c>
      <c r="C26" s="237" t="s">
        <v>172</v>
      </c>
      <c r="D26" s="237" t="s">
        <v>173</v>
      </c>
      <c r="E26" s="237" t="s">
        <v>249</v>
      </c>
      <c r="F26" s="237" t="s">
        <v>253</v>
      </c>
      <c r="G26" s="237" t="s">
        <v>174</v>
      </c>
      <c r="H26" s="238">
        <v>9939.5400000000009</v>
      </c>
      <c r="I26" s="238">
        <v>8922.4</v>
      </c>
      <c r="J26" s="238">
        <v>9480.7512796633291</v>
      </c>
      <c r="K26" s="238">
        <v>9939.5400000000009</v>
      </c>
      <c r="L26" s="239">
        <v>0</v>
      </c>
      <c r="M26" s="240" t="s">
        <v>175</v>
      </c>
      <c r="N26" s="239">
        <f t="shared" si="0"/>
        <v>6.2389801150874828E-4</v>
      </c>
      <c r="O26" s="239">
        <f t="shared" si="1"/>
        <v>2.8407236915484923E-2</v>
      </c>
    </row>
    <row r="27" spans="1:15">
      <c r="A27" s="237" t="s">
        <v>170</v>
      </c>
      <c r="B27" s="237" t="s">
        <v>193</v>
      </c>
      <c r="C27" s="237" t="s">
        <v>172</v>
      </c>
      <c r="D27" s="237" t="s">
        <v>173</v>
      </c>
      <c r="E27" s="237" t="s">
        <v>249</v>
      </c>
      <c r="F27" s="237" t="s">
        <v>254</v>
      </c>
      <c r="G27" s="237" t="s">
        <v>174</v>
      </c>
      <c r="H27" s="238">
        <v>4211.5200000000004</v>
      </c>
      <c r="I27" s="238">
        <v>3871.9</v>
      </c>
      <c r="J27" s="238">
        <v>4100.4210918243398</v>
      </c>
      <c r="K27" s="238">
        <v>4211.5200000000004</v>
      </c>
      <c r="L27" s="239">
        <v>0</v>
      </c>
      <c r="M27" s="240" t="s">
        <v>175</v>
      </c>
      <c r="N27" s="239">
        <f t="shared" si="0"/>
        <v>2.6983563750114346E-4</v>
      </c>
      <c r="O27" s="239">
        <f t="shared" si="1"/>
        <v>2.8407236915484923E-2</v>
      </c>
    </row>
    <row r="28" spans="1:15">
      <c r="A28" s="237" t="s">
        <v>170</v>
      </c>
      <c r="B28" s="237" t="s">
        <v>193</v>
      </c>
      <c r="C28" s="237" t="s">
        <v>172</v>
      </c>
      <c r="D28" s="237" t="s">
        <v>173</v>
      </c>
      <c r="E28" s="237" t="s">
        <v>249</v>
      </c>
      <c r="F28" s="237" t="s">
        <v>255</v>
      </c>
      <c r="G28" s="237" t="s">
        <v>174</v>
      </c>
      <c r="H28" s="238">
        <v>5669.73</v>
      </c>
      <c r="I28" s="238">
        <v>5197.5600000000004</v>
      </c>
      <c r="J28" s="238">
        <v>5513.56945089697</v>
      </c>
      <c r="K28" s="238">
        <v>5669.73</v>
      </c>
      <c r="L28" s="239">
        <v>0</v>
      </c>
      <c r="M28" s="240" t="s">
        <v>175</v>
      </c>
      <c r="N28" s="239">
        <f t="shared" si="0"/>
        <v>3.6283042506438958E-4</v>
      </c>
      <c r="O28" s="239">
        <f t="shared" si="1"/>
        <v>2.8407236915484923E-2</v>
      </c>
    </row>
    <row r="29" spans="1:15">
      <c r="A29" s="237" t="s">
        <v>170</v>
      </c>
      <c r="B29" s="237" t="s">
        <v>193</v>
      </c>
      <c r="C29" s="237" t="s">
        <v>172</v>
      </c>
      <c r="D29" s="237" t="s">
        <v>173</v>
      </c>
      <c r="E29" s="237" t="s">
        <v>249</v>
      </c>
      <c r="F29" s="237" t="s">
        <v>256</v>
      </c>
      <c r="G29" s="237" t="s">
        <v>174</v>
      </c>
      <c r="H29" s="238">
        <v>9776.52</v>
      </c>
      <c r="I29" s="238">
        <v>8945.02</v>
      </c>
      <c r="J29" s="238">
        <v>9494.1780935592997</v>
      </c>
      <c r="K29" s="238">
        <v>9776.52</v>
      </c>
      <c r="L29" s="239">
        <v>0</v>
      </c>
      <c r="M29" s="240" t="s">
        <v>175</v>
      </c>
      <c r="N29" s="239">
        <f t="shared" si="0"/>
        <v>6.2478158731866997E-4</v>
      </c>
      <c r="O29" s="239">
        <f t="shared" si="1"/>
        <v>2.8407236915484923E-2</v>
      </c>
    </row>
    <row r="30" spans="1:15">
      <c r="A30" s="237" t="s">
        <v>170</v>
      </c>
      <c r="B30" s="237" t="s">
        <v>193</v>
      </c>
      <c r="C30" s="237" t="s">
        <v>172</v>
      </c>
      <c r="D30" s="237" t="s">
        <v>173</v>
      </c>
      <c r="E30" s="237" t="s">
        <v>249</v>
      </c>
      <c r="F30" s="237" t="s">
        <v>257</v>
      </c>
      <c r="G30" s="237" t="s">
        <v>174</v>
      </c>
      <c r="H30" s="238">
        <v>4010.88</v>
      </c>
      <c r="I30" s="238">
        <v>3641.59</v>
      </c>
      <c r="J30" s="238">
        <v>3867.3190322207201</v>
      </c>
      <c r="K30" s="238">
        <v>4010.88</v>
      </c>
      <c r="L30" s="239">
        <v>0</v>
      </c>
      <c r="M30" s="240" t="s">
        <v>175</v>
      </c>
      <c r="N30" s="239">
        <f t="shared" si="0"/>
        <v>2.5449593422496424E-4</v>
      </c>
      <c r="O30" s="239">
        <f t="shared" si="1"/>
        <v>2.8407236915484923E-2</v>
      </c>
    </row>
    <row r="31" spans="1:15">
      <c r="A31" s="237" t="s">
        <v>170</v>
      </c>
      <c r="B31" s="237" t="s">
        <v>193</v>
      </c>
      <c r="C31" s="237" t="s">
        <v>172</v>
      </c>
      <c r="D31" s="237" t="s">
        <v>173</v>
      </c>
      <c r="E31" s="237" t="s">
        <v>259</v>
      </c>
      <c r="F31" s="237" t="s">
        <v>261</v>
      </c>
      <c r="G31" s="237" t="s">
        <v>174</v>
      </c>
      <c r="H31" s="238">
        <v>4077.76</v>
      </c>
      <c r="I31" s="238">
        <v>3667.73</v>
      </c>
      <c r="J31" s="238">
        <v>3896.6998946431499</v>
      </c>
      <c r="K31" s="238">
        <v>4077.76</v>
      </c>
      <c r="L31" s="239">
        <v>0</v>
      </c>
      <c r="M31" s="240" t="s">
        <v>175</v>
      </c>
      <c r="N31" s="239">
        <f t="shared" si="0"/>
        <v>2.5642939509753099E-4</v>
      </c>
      <c r="O31" s="239">
        <f t="shared" si="1"/>
        <v>2.8407236915484923E-2</v>
      </c>
    </row>
    <row r="32" spans="1:15">
      <c r="A32" s="237" t="s">
        <v>170</v>
      </c>
      <c r="B32" s="237" t="s">
        <v>193</v>
      </c>
      <c r="C32" s="237" t="s">
        <v>172</v>
      </c>
      <c r="D32" s="237" t="s">
        <v>173</v>
      </c>
      <c r="E32" s="237" t="s">
        <v>259</v>
      </c>
      <c r="F32" s="237" t="s">
        <v>262</v>
      </c>
      <c r="G32" s="237" t="s">
        <v>174</v>
      </c>
      <c r="H32" s="238">
        <v>5861.78</v>
      </c>
      <c r="I32" s="238">
        <v>5268.63</v>
      </c>
      <c r="J32" s="238">
        <v>5597.5432402730703</v>
      </c>
      <c r="K32" s="238">
        <v>5861.78</v>
      </c>
      <c r="L32" s="239">
        <v>0</v>
      </c>
      <c r="M32" s="240" t="s">
        <v>175</v>
      </c>
      <c r="N32" s="239">
        <f t="shared" si="0"/>
        <v>3.6835647238544784E-4</v>
      </c>
      <c r="O32" s="239">
        <f t="shared" si="1"/>
        <v>2.8407236915484923E-2</v>
      </c>
    </row>
    <row r="33" spans="1:15">
      <c r="A33" s="237" t="s">
        <v>170</v>
      </c>
      <c r="B33" s="237" t="s">
        <v>258</v>
      </c>
      <c r="C33" s="237" t="s">
        <v>186</v>
      </c>
      <c r="D33" s="237" t="s">
        <v>173</v>
      </c>
      <c r="E33" s="237" t="s">
        <v>259</v>
      </c>
      <c r="F33" s="237" t="s">
        <v>263</v>
      </c>
      <c r="G33" s="237" t="s">
        <v>174</v>
      </c>
      <c r="H33" s="238">
        <v>28272.27</v>
      </c>
      <c r="I33" s="238">
        <v>23480.44</v>
      </c>
      <c r="J33" s="238">
        <v>25324.436167240401</v>
      </c>
      <c r="K33" s="238">
        <v>28272.27</v>
      </c>
      <c r="L33" s="239">
        <v>6.5000000000000002E-2</v>
      </c>
      <c r="M33" s="240" t="s">
        <v>175</v>
      </c>
      <c r="N33" s="239">
        <f t="shared" si="0"/>
        <v>1.6665203949831476E-3</v>
      </c>
      <c r="O33" s="239">
        <f t="shared" si="1"/>
        <v>4.3009699363833191E-2</v>
      </c>
    </row>
    <row r="34" spans="1:15">
      <c r="A34" s="237" t="s">
        <v>170</v>
      </c>
      <c r="B34" s="237" t="s">
        <v>258</v>
      </c>
      <c r="C34" s="237" t="s">
        <v>186</v>
      </c>
      <c r="D34" s="237" t="s">
        <v>173</v>
      </c>
      <c r="E34" s="237" t="s">
        <v>259</v>
      </c>
      <c r="F34" s="237" t="s">
        <v>263</v>
      </c>
      <c r="G34" s="237" t="s">
        <v>174</v>
      </c>
      <c r="H34" s="238">
        <v>45034.239999999998</v>
      </c>
      <c r="I34" s="238">
        <v>37658.6</v>
      </c>
      <c r="J34" s="238">
        <v>40499.084758738798</v>
      </c>
      <c r="K34" s="238">
        <v>45034.239999999998</v>
      </c>
      <c r="L34" s="239">
        <v>6.25E-2</v>
      </c>
      <c r="M34" s="240" t="s">
        <v>175</v>
      </c>
      <c r="N34" s="239">
        <f t="shared" si="0"/>
        <v>2.6651156330934418E-3</v>
      </c>
      <c r="O34" s="239">
        <f t="shared" si="1"/>
        <v>4.3009699363833191E-2</v>
      </c>
    </row>
    <row r="35" spans="1:15">
      <c r="A35" s="237" t="s">
        <v>170</v>
      </c>
      <c r="B35" s="237" t="s">
        <v>201</v>
      </c>
      <c r="C35" s="237" t="s">
        <v>186</v>
      </c>
      <c r="D35" s="237" t="s">
        <v>173</v>
      </c>
      <c r="E35" s="237" t="s">
        <v>267</v>
      </c>
      <c r="F35" s="237" t="s">
        <v>226</v>
      </c>
      <c r="G35" s="237" t="s">
        <v>174</v>
      </c>
      <c r="H35" s="238">
        <v>109856.31</v>
      </c>
      <c r="I35" s="238">
        <v>101543.03</v>
      </c>
      <c r="J35" s="238">
        <v>107746.599615832</v>
      </c>
      <c r="K35" s="238">
        <v>109856.31</v>
      </c>
      <c r="L35" s="239">
        <v>5.2499999999999998E-2</v>
      </c>
      <c r="M35" s="240" t="s">
        <v>175</v>
      </c>
      <c r="N35" s="239">
        <f t="shared" si="0"/>
        <v>7.0904601612472636E-3</v>
      </c>
      <c r="O35" s="239">
        <f t="shared" si="1"/>
        <v>4.0681869947907359E-2</v>
      </c>
    </row>
    <row r="36" spans="1:15">
      <c r="A36" s="237" t="s">
        <v>170</v>
      </c>
      <c r="B36" s="237" t="s">
        <v>193</v>
      </c>
      <c r="C36" s="237" t="s">
        <v>172</v>
      </c>
      <c r="D36" s="237" t="s">
        <v>173</v>
      </c>
      <c r="E36" s="237" t="s">
        <v>268</v>
      </c>
      <c r="F36" s="237" t="s">
        <v>269</v>
      </c>
      <c r="G36" s="237" t="s">
        <v>174</v>
      </c>
      <c r="H36" s="238">
        <v>10102.56</v>
      </c>
      <c r="I36" s="238">
        <v>8999.15</v>
      </c>
      <c r="J36" s="238">
        <v>9547.1682265273503</v>
      </c>
      <c r="K36" s="238">
        <v>10102.56</v>
      </c>
      <c r="L36" s="239">
        <v>0</v>
      </c>
      <c r="M36" s="240" t="s">
        <v>175</v>
      </c>
      <c r="N36" s="239">
        <f t="shared" ref="N36:N67" si="2">+J36/$C$199</f>
        <v>6.2826869900561681E-4</v>
      </c>
      <c r="O36" s="239">
        <f t="shared" si="1"/>
        <v>2.8407236915484923E-2</v>
      </c>
    </row>
    <row r="37" spans="1:15">
      <c r="A37" s="237" t="s">
        <v>170</v>
      </c>
      <c r="B37" s="237" t="s">
        <v>193</v>
      </c>
      <c r="C37" s="237" t="s">
        <v>172</v>
      </c>
      <c r="D37" s="237" t="s">
        <v>173</v>
      </c>
      <c r="E37" s="237" t="s">
        <v>268</v>
      </c>
      <c r="F37" s="237" t="s">
        <v>270</v>
      </c>
      <c r="G37" s="237" t="s">
        <v>174</v>
      </c>
      <c r="H37" s="238">
        <v>6054.06</v>
      </c>
      <c r="I37" s="238">
        <v>5398.22</v>
      </c>
      <c r="J37" s="238">
        <v>5726.9554956439997</v>
      </c>
      <c r="K37" s="238">
        <v>6054.06</v>
      </c>
      <c r="L37" s="239">
        <v>0</v>
      </c>
      <c r="M37" s="240" t="s">
        <v>175</v>
      </c>
      <c r="N37" s="239">
        <f t="shared" si="2"/>
        <v>3.7687268026909696E-4</v>
      </c>
      <c r="O37" s="239">
        <f t="shared" si="1"/>
        <v>2.8407236915484923E-2</v>
      </c>
    </row>
    <row r="38" spans="1:15">
      <c r="A38" s="237" t="s">
        <v>170</v>
      </c>
      <c r="B38" s="237" t="s">
        <v>193</v>
      </c>
      <c r="C38" s="237" t="s">
        <v>172</v>
      </c>
      <c r="D38" s="237" t="s">
        <v>173</v>
      </c>
      <c r="E38" s="237" t="s">
        <v>268</v>
      </c>
      <c r="F38" s="237" t="s">
        <v>271</v>
      </c>
      <c r="G38" s="237" t="s">
        <v>174</v>
      </c>
      <c r="H38" s="238">
        <v>4077.76</v>
      </c>
      <c r="I38" s="238">
        <v>3647.2</v>
      </c>
      <c r="J38" s="238">
        <v>3865.1355795581899</v>
      </c>
      <c r="K38" s="238">
        <v>4077.76</v>
      </c>
      <c r="L38" s="239">
        <v>0</v>
      </c>
      <c r="M38" s="240" t="s">
        <v>175</v>
      </c>
      <c r="N38" s="239">
        <f t="shared" si="2"/>
        <v>2.5435224816737321E-4</v>
      </c>
      <c r="O38" s="239">
        <f t="shared" si="1"/>
        <v>2.8407236915484923E-2</v>
      </c>
    </row>
    <row r="39" spans="1:15">
      <c r="A39" s="237" t="s">
        <v>170</v>
      </c>
      <c r="B39" s="237" t="s">
        <v>193</v>
      </c>
      <c r="C39" s="237" t="s">
        <v>172</v>
      </c>
      <c r="D39" s="237" t="s">
        <v>173</v>
      </c>
      <c r="E39" s="237" t="s">
        <v>194</v>
      </c>
      <c r="F39" s="237" t="s">
        <v>273</v>
      </c>
      <c r="G39" s="237" t="s">
        <v>174</v>
      </c>
      <c r="H39" s="238">
        <v>3944.16</v>
      </c>
      <c r="I39" s="238">
        <v>3493.36</v>
      </c>
      <c r="J39" s="238">
        <v>3703.4520263495701</v>
      </c>
      <c r="K39" s="238">
        <v>3944.16</v>
      </c>
      <c r="L39" s="239">
        <v>0</v>
      </c>
      <c r="M39" s="240" t="s">
        <v>175</v>
      </c>
      <c r="N39" s="239">
        <f t="shared" si="2"/>
        <v>2.4371236907288558E-4</v>
      </c>
      <c r="O39" s="239">
        <f t="shared" si="1"/>
        <v>2.8407236915484923E-2</v>
      </c>
    </row>
    <row r="40" spans="1:15">
      <c r="A40" s="237" t="s">
        <v>170</v>
      </c>
      <c r="B40" s="237" t="s">
        <v>193</v>
      </c>
      <c r="C40" s="237" t="s">
        <v>172</v>
      </c>
      <c r="D40" s="237" t="s">
        <v>173</v>
      </c>
      <c r="E40" s="237" t="s">
        <v>194</v>
      </c>
      <c r="F40" s="237" t="s">
        <v>274</v>
      </c>
      <c r="G40" s="237" t="s">
        <v>174</v>
      </c>
      <c r="H40" s="238">
        <v>5477.45</v>
      </c>
      <c r="I40" s="238">
        <v>4847.95</v>
      </c>
      <c r="J40" s="238">
        <v>5139.5021763479899</v>
      </c>
      <c r="K40" s="238">
        <v>5477.45</v>
      </c>
      <c r="L40" s="239">
        <v>0</v>
      </c>
      <c r="M40" s="240" t="s">
        <v>175</v>
      </c>
      <c r="N40" s="239">
        <f t="shared" si="2"/>
        <v>3.3821425047259144E-4</v>
      </c>
      <c r="O40" s="239">
        <f t="shared" si="1"/>
        <v>2.8407236915484923E-2</v>
      </c>
    </row>
    <row r="41" spans="1:15">
      <c r="A41" s="237" t="s">
        <v>170</v>
      </c>
      <c r="B41" s="237" t="s">
        <v>193</v>
      </c>
      <c r="C41" s="237" t="s">
        <v>172</v>
      </c>
      <c r="D41" s="237" t="s">
        <v>173</v>
      </c>
      <c r="E41" s="237" t="s">
        <v>194</v>
      </c>
      <c r="F41" s="237" t="s">
        <v>275</v>
      </c>
      <c r="G41" s="237" t="s">
        <v>174</v>
      </c>
      <c r="H41" s="238">
        <v>9450.8700000000008</v>
      </c>
      <c r="I41" s="238">
        <v>8336.44</v>
      </c>
      <c r="J41" s="238">
        <v>8847.1934616946892</v>
      </c>
      <c r="K41" s="238">
        <v>9450.8700000000008</v>
      </c>
      <c r="L41" s="239">
        <v>0</v>
      </c>
      <c r="M41" s="240" t="s">
        <v>175</v>
      </c>
      <c r="N41" s="239">
        <f t="shared" si="2"/>
        <v>5.8220559166282943E-4</v>
      </c>
      <c r="O41" s="239">
        <f t="shared" si="1"/>
        <v>2.8407236915484923E-2</v>
      </c>
    </row>
    <row r="42" spans="1:15">
      <c r="A42" s="237" t="s">
        <v>170</v>
      </c>
      <c r="B42" s="237" t="s">
        <v>258</v>
      </c>
      <c r="C42" s="237" t="s">
        <v>186</v>
      </c>
      <c r="D42" s="237" t="s">
        <v>173</v>
      </c>
      <c r="E42" s="237" t="s">
        <v>277</v>
      </c>
      <c r="F42" s="237" t="s">
        <v>263</v>
      </c>
      <c r="G42" s="237" t="s">
        <v>174</v>
      </c>
      <c r="H42" s="238">
        <v>56544.54</v>
      </c>
      <c r="I42" s="238">
        <v>47128.03</v>
      </c>
      <c r="J42" s="238">
        <v>50649.480035653898</v>
      </c>
      <c r="K42" s="238">
        <v>56544.54</v>
      </c>
      <c r="L42" s="239">
        <v>6.5000000000000002E-2</v>
      </c>
      <c r="M42" s="240" t="s">
        <v>175</v>
      </c>
      <c r="N42" s="239">
        <f t="shared" si="2"/>
        <v>3.3330807808427884E-3</v>
      </c>
      <c r="O42" s="239">
        <f t="shared" si="1"/>
        <v>4.3009699363833191E-2</v>
      </c>
    </row>
    <row r="43" spans="1:15">
      <c r="A43" s="237" t="s">
        <v>170</v>
      </c>
      <c r="B43" s="237" t="s">
        <v>184</v>
      </c>
      <c r="C43" s="237" t="s">
        <v>172</v>
      </c>
      <c r="D43" s="237" t="s">
        <v>173</v>
      </c>
      <c r="E43" s="237" t="s">
        <v>278</v>
      </c>
      <c r="F43" s="237" t="s">
        <v>279</v>
      </c>
      <c r="G43" s="237" t="s">
        <v>174</v>
      </c>
      <c r="H43" s="238">
        <v>82679.850000000006</v>
      </c>
      <c r="I43" s="238">
        <v>70971.66</v>
      </c>
      <c r="J43" s="238">
        <v>75416.865665334306</v>
      </c>
      <c r="K43" s="238">
        <v>82679.850000000006</v>
      </c>
      <c r="L43" s="239">
        <v>5.7500000000000002E-2</v>
      </c>
      <c r="M43" s="240" t="s">
        <v>175</v>
      </c>
      <c r="N43" s="239">
        <f t="shared" si="2"/>
        <v>4.9629434561535455E-3</v>
      </c>
      <c r="O43" s="239">
        <f t="shared" si="1"/>
        <v>9.9716271846424995E-3</v>
      </c>
    </row>
    <row r="44" spans="1:15">
      <c r="A44" s="237" t="s">
        <v>188</v>
      </c>
      <c r="B44" s="237" t="s">
        <v>183</v>
      </c>
      <c r="C44" s="237" t="s">
        <v>172</v>
      </c>
      <c r="D44" s="237" t="s">
        <v>173</v>
      </c>
      <c r="E44" s="237" t="s">
        <v>283</v>
      </c>
      <c r="F44" s="237" t="s">
        <v>190</v>
      </c>
      <c r="G44" s="237" t="s">
        <v>174</v>
      </c>
      <c r="H44" s="238">
        <v>226178.08199999999</v>
      </c>
      <c r="I44" s="238">
        <v>192597.2</v>
      </c>
      <c r="J44" s="238">
        <v>203170.44587864701</v>
      </c>
      <c r="K44" s="238">
        <v>226178.08199999999</v>
      </c>
      <c r="L44" s="239">
        <v>5.2499999999999998E-2</v>
      </c>
      <c r="M44" s="240" t="s">
        <v>175</v>
      </c>
      <c r="N44" s="239">
        <f t="shared" si="2"/>
        <v>1.3369999216510923E-2</v>
      </c>
      <c r="O44" s="239">
        <f t="shared" si="1"/>
        <v>5.5495678613110687E-2</v>
      </c>
    </row>
    <row r="45" spans="1:15">
      <c r="A45" s="237" t="s">
        <v>170</v>
      </c>
      <c r="B45" s="237" t="s">
        <v>199</v>
      </c>
      <c r="C45" s="237" t="s">
        <v>172</v>
      </c>
      <c r="D45" s="237" t="s">
        <v>173</v>
      </c>
      <c r="E45" s="237" t="s">
        <v>284</v>
      </c>
      <c r="F45" s="237" t="s">
        <v>285</v>
      </c>
      <c r="G45" s="237" t="s">
        <v>174</v>
      </c>
      <c r="H45" s="238">
        <v>105219.16</v>
      </c>
      <c r="I45" s="238">
        <v>95216.88</v>
      </c>
      <c r="J45" s="238">
        <v>100423.626691873</v>
      </c>
      <c r="K45" s="238">
        <v>105219.16</v>
      </c>
      <c r="L45" s="239">
        <v>0.05</v>
      </c>
      <c r="M45" s="240" t="s">
        <v>175</v>
      </c>
      <c r="N45" s="239">
        <f t="shared" si="2"/>
        <v>6.6085586630621257E-3</v>
      </c>
      <c r="O45" s="239">
        <f t="shared" si="1"/>
        <v>7.2409941498226646E-2</v>
      </c>
    </row>
    <row r="46" spans="1:15">
      <c r="A46" s="237" t="s">
        <v>170</v>
      </c>
      <c r="B46" s="237" t="s">
        <v>193</v>
      </c>
      <c r="C46" s="237" t="s">
        <v>172</v>
      </c>
      <c r="D46" s="237" t="s">
        <v>173</v>
      </c>
      <c r="E46" s="237" t="s">
        <v>284</v>
      </c>
      <c r="F46" s="237" t="s">
        <v>286</v>
      </c>
      <c r="G46" s="237" t="s">
        <v>174</v>
      </c>
      <c r="H46" s="238">
        <v>10102.56</v>
      </c>
      <c r="I46" s="238">
        <v>9350.2000000000007</v>
      </c>
      <c r="J46" s="238">
        <v>9887.0701827625999</v>
      </c>
      <c r="K46" s="238">
        <v>10102.56</v>
      </c>
      <c r="L46" s="239">
        <v>0</v>
      </c>
      <c r="M46" s="240" t="s">
        <v>175</v>
      </c>
      <c r="N46" s="239">
        <f t="shared" si="2"/>
        <v>6.5063656293829842E-4</v>
      </c>
      <c r="O46" s="239">
        <f t="shared" si="1"/>
        <v>2.8407236915484923E-2</v>
      </c>
    </row>
    <row r="47" spans="1:15">
      <c r="A47" s="237" t="s">
        <v>170</v>
      </c>
      <c r="B47" s="237" t="s">
        <v>201</v>
      </c>
      <c r="C47" s="237" t="s">
        <v>186</v>
      </c>
      <c r="D47" s="237" t="s">
        <v>173</v>
      </c>
      <c r="E47" s="237" t="s">
        <v>287</v>
      </c>
      <c r="F47" s="237" t="s">
        <v>289</v>
      </c>
      <c r="G47" s="237" t="s">
        <v>174</v>
      </c>
      <c r="H47" s="238">
        <v>106164.48</v>
      </c>
      <c r="I47" s="238">
        <v>96188.56</v>
      </c>
      <c r="J47" s="238">
        <v>101792.014194105</v>
      </c>
      <c r="K47" s="238">
        <v>106164.48</v>
      </c>
      <c r="L47" s="239">
        <v>0.06</v>
      </c>
      <c r="M47" s="240" t="s">
        <v>175</v>
      </c>
      <c r="N47" s="239">
        <f t="shared" si="2"/>
        <v>6.6986078813606022E-3</v>
      </c>
      <c r="O47" s="239">
        <f t="shared" si="1"/>
        <v>4.0681869947907359E-2</v>
      </c>
    </row>
    <row r="48" spans="1:15">
      <c r="A48" s="237" t="s">
        <v>170</v>
      </c>
      <c r="B48" s="237" t="s">
        <v>193</v>
      </c>
      <c r="C48" s="237" t="s">
        <v>172</v>
      </c>
      <c r="D48" s="237" t="s">
        <v>173</v>
      </c>
      <c r="E48" s="237" t="s">
        <v>195</v>
      </c>
      <c r="F48" s="237" t="s">
        <v>291</v>
      </c>
      <c r="G48" s="237" t="s">
        <v>174</v>
      </c>
      <c r="H48" s="238">
        <v>4077.76</v>
      </c>
      <c r="I48" s="238">
        <v>3589.04</v>
      </c>
      <c r="J48" s="238">
        <v>3793.21909068784</v>
      </c>
      <c r="K48" s="238">
        <v>4077.76</v>
      </c>
      <c r="L48" s="239">
        <v>0</v>
      </c>
      <c r="M48" s="240" t="s">
        <v>175</v>
      </c>
      <c r="N48" s="239">
        <f t="shared" si="2"/>
        <v>2.4961965334683954E-4</v>
      </c>
      <c r="O48" s="239">
        <f t="shared" si="1"/>
        <v>2.8407236915484923E-2</v>
      </c>
    </row>
    <row r="49" spans="1:15">
      <c r="A49" s="237" t="s">
        <v>170</v>
      </c>
      <c r="B49" s="237" t="s">
        <v>193</v>
      </c>
      <c r="C49" s="237" t="s">
        <v>172</v>
      </c>
      <c r="D49" s="237" t="s">
        <v>173</v>
      </c>
      <c r="E49" s="237" t="s">
        <v>195</v>
      </c>
      <c r="F49" s="237" t="s">
        <v>272</v>
      </c>
      <c r="G49" s="237" t="s">
        <v>174</v>
      </c>
      <c r="H49" s="238">
        <v>5957.92</v>
      </c>
      <c r="I49" s="238">
        <v>5227.2</v>
      </c>
      <c r="J49" s="238">
        <v>5530.0891719145602</v>
      </c>
      <c r="K49" s="238">
        <v>5957.92</v>
      </c>
      <c r="L49" s="239">
        <v>0</v>
      </c>
      <c r="M49" s="240" t="s">
        <v>175</v>
      </c>
      <c r="N49" s="239">
        <f t="shared" si="2"/>
        <v>3.639175352299797E-4</v>
      </c>
      <c r="O49" s="239">
        <f t="shared" si="1"/>
        <v>2.8407236915484923E-2</v>
      </c>
    </row>
    <row r="50" spans="1:15">
      <c r="A50" s="237" t="s">
        <v>170</v>
      </c>
      <c r="B50" s="237" t="s">
        <v>193</v>
      </c>
      <c r="C50" s="237" t="s">
        <v>172</v>
      </c>
      <c r="D50" s="237" t="s">
        <v>173</v>
      </c>
      <c r="E50" s="237" t="s">
        <v>195</v>
      </c>
      <c r="F50" s="237" t="s">
        <v>292</v>
      </c>
      <c r="G50" s="237" t="s">
        <v>174</v>
      </c>
      <c r="H50" s="238">
        <v>9939.5400000000009</v>
      </c>
      <c r="I50" s="238">
        <v>8691.24</v>
      </c>
      <c r="J50" s="238">
        <v>9204.01836061422</v>
      </c>
      <c r="K50" s="238">
        <v>9939.5400000000009</v>
      </c>
      <c r="L50" s="239">
        <v>0</v>
      </c>
      <c r="M50" s="240" t="s">
        <v>175</v>
      </c>
      <c r="N50" s="239">
        <f t="shared" si="2"/>
        <v>6.0568710049327846E-4</v>
      </c>
      <c r="O50" s="239">
        <f t="shared" si="1"/>
        <v>2.8407236915484923E-2</v>
      </c>
    </row>
    <row r="51" spans="1:15">
      <c r="A51" s="237" t="s">
        <v>188</v>
      </c>
      <c r="B51" s="237" t="s">
        <v>171</v>
      </c>
      <c r="C51" s="237" t="s">
        <v>172</v>
      </c>
      <c r="D51" s="237" t="s">
        <v>173</v>
      </c>
      <c r="E51" s="237" t="s">
        <v>293</v>
      </c>
      <c r="F51" s="237" t="s">
        <v>294</v>
      </c>
      <c r="G51" s="237" t="s">
        <v>174</v>
      </c>
      <c r="H51" s="238">
        <v>103091.5068</v>
      </c>
      <c r="I51" s="238">
        <v>98456.460301827494</v>
      </c>
      <c r="J51" s="238">
        <v>102319.70297396999</v>
      </c>
      <c r="K51" s="238">
        <v>103091.5068</v>
      </c>
      <c r="L51" s="239">
        <v>6.2E-2</v>
      </c>
      <c r="M51" s="240" t="s">
        <v>175</v>
      </c>
      <c r="N51" s="239">
        <f t="shared" si="2"/>
        <v>6.7333333973816217E-3</v>
      </c>
      <c r="O51" s="239">
        <f t="shared" si="1"/>
        <v>9.2050911727567075E-2</v>
      </c>
    </row>
    <row r="52" spans="1:15">
      <c r="A52" s="237" t="s">
        <v>188</v>
      </c>
      <c r="B52" s="237" t="s">
        <v>171</v>
      </c>
      <c r="C52" s="237" t="s">
        <v>172</v>
      </c>
      <c r="D52" s="237" t="s">
        <v>173</v>
      </c>
      <c r="E52" s="237" t="s">
        <v>196</v>
      </c>
      <c r="F52" s="237" t="s">
        <v>295</v>
      </c>
      <c r="G52" s="237" t="s">
        <v>174</v>
      </c>
      <c r="H52" s="238">
        <v>54914.993028999997</v>
      </c>
      <c r="I52" s="238">
        <v>45340.12</v>
      </c>
      <c r="J52" s="238">
        <v>47810.370591041901</v>
      </c>
      <c r="K52" s="238">
        <v>54914.993028999997</v>
      </c>
      <c r="L52" s="239">
        <v>5.7500000000000002E-2</v>
      </c>
      <c r="M52" s="240" t="s">
        <v>175</v>
      </c>
      <c r="N52" s="239">
        <f t="shared" si="2"/>
        <v>3.1462480410420208E-3</v>
      </c>
      <c r="O52" s="239">
        <f t="shared" si="1"/>
        <v>9.2050911727567075E-2</v>
      </c>
    </row>
    <row r="53" spans="1:15">
      <c r="A53" s="237" t="s">
        <v>170</v>
      </c>
      <c r="B53" s="237" t="s">
        <v>193</v>
      </c>
      <c r="C53" s="237" t="s">
        <v>172</v>
      </c>
      <c r="D53" s="237" t="s">
        <v>173</v>
      </c>
      <c r="E53" s="237" t="s">
        <v>297</v>
      </c>
      <c r="F53" s="237" t="s">
        <v>298</v>
      </c>
      <c r="G53" s="237" t="s">
        <v>174</v>
      </c>
      <c r="H53" s="238">
        <v>10265.58</v>
      </c>
      <c r="I53" s="238">
        <v>8928.94</v>
      </c>
      <c r="J53" s="238">
        <v>9431.0906986999998</v>
      </c>
      <c r="K53" s="238">
        <v>10265.58</v>
      </c>
      <c r="L53" s="239">
        <v>0</v>
      </c>
      <c r="M53" s="240" t="s">
        <v>175</v>
      </c>
      <c r="N53" s="239">
        <f t="shared" si="2"/>
        <v>6.2063000702266386E-4</v>
      </c>
      <c r="O53" s="239">
        <f t="shared" si="1"/>
        <v>2.8407236915484923E-2</v>
      </c>
    </row>
    <row r="54" spans="1:15">
      <c r="A54" s="237" t="s">
        <v>188</v>
      </c>
      <c r="B54" s="237" t="s">
        <v>171</v>
      </c>
      <c r="C54" s="237" t="s">
        <v>172</v>
      </c>
      <c r="D54" s="237" t="s">
        <v>173</v>
      </c>
      <c r="E54" s="237" t="s">
        <v>299</v>
      </c>
      <c r="F54" s="237" t="s">
        <v>295</v>
      </c>
      <c r="G54" s="237" t="s">
        <v>174</v>
      </c>
      <c r="H54" s="238">
        <v>28155.123216</v>
      </c>
      <c r="I54" s="238">
        <v>23059.279999999999</v>
      </c>
      <c r="J54" s="238">
        <v>24320.0717462465</v>
      </c>
      <c r="K54" s="238">
        <v>28155.123216</v>
      </c>
      <c r="L54" s="239">
        <v>5.7500000000000002E-2</v>
      </c>
      <c r="M54" s="240" t="s">
        <v>175</v>
      </c>
      <c r="N54" s="239">
        <f t="shared" si="2"/>
        <v>1.6004263749414699E-3</v>
      </c>
      <c r="O54" s="239">
        <f t="shared" si="1"/>
        <v>9.2050911727567075E-2</v>
      </c>
    </row>
    <row r="55" spans="1:15">
      <c r="A55" s="237" t="s">
        <v>188</v>
      </c>
      <c r="B55" s="237" t="s">
        <v>171</v>
      </c>
      <c r="C55" s="237" t="s">
        <v>172</v>
      </c>
      <c r="D55" s="237" t="s">
        <v>173</v>
      </c>
      <c r="E55" s="237" t="s">
        <v>308</v>
      </c>
      <c r="F55" s="237" t="s">
        <v>295</v>
      </c>
      <c r="G55" s="237" t="s">
        <v>174</v>
      </c>
      <c r="H55" s="238">
        <v>11684.041069999999</v>
      </c>
      <c r="I55" s="238">
        <v>9659.01</v>
      </c>
      <c r="J55" s="238">
        <v>10172.4285955454</v>
      </c>
      <c r="K55" s="238">
        <v>11684.041069999999</v>
      </c>
      <c r="L55" s="239">
        <v>5.7500000000000002E-2</v>
      </c>
      <c r="M55" s="240" t="s">
        <v>175</v>
      </c>
      <c r="N55" s="239">
        <f t="shared" si="2"/>
        <v>6.6941509019324017E-4</v>
      </c>
      <c r="O55" s="239">
        <f t="shared" si="1"/>
        <v>9.2050911727567075E-2</v>
      </c>
    </row>
    <row r="56" spans="1:15">
      <c r="A56" s="237" t="s">
        <v>170</v>
      </c>
      <c r="B56" s="237" t="s">
        <v>276</v>
      </c>
      <c r="C56" s="237" t="s">
        <v>186</v>
      </c>
      <c r="D56" s="237" t="s">
        <v>173</v>
      </c>
      <c r="E56" s="237" t="s">
        <v>309</v>
      </c>
      <c r="F56" s="237" t="s">
        <v>310</v>
      </c>
      <c r="G56" s="237" t="s">
        <v>174</v>
      </c>
      <c r="H56" s="238">
        <v>32311.31</v>
      </c>
      <c r="I56" s="238">
        <v>29376</v>
      </c>
      <c r="J56" s="238">
        <v>30768.124931272101</v>
      </c>
      <c r="K56" s="238">
        <v>32311.31</v>
      </c>
      <c r="L56" s="239">
        <v>6.25E-2</v>
      </c>
      <c r="M56" s="240" t="s">
        <v>175</v>
      </c>
      <c r="N56" s="239">
        <f t="shared" si="2"/>
        <v>2.0247521948656248E-3</v>
      </c>
      <c r="O56" s="239">
        <f t="shared" si="1"/>
        <v>0.11114371416121581</v>
      </c>
    </row>
    <row r="57" spans="1:15">
      <c r="A57" s="237" t="s">
        <v>176</v>
      </c>
      <c r="B57" s="237" t="s">
        <v>177</v>
      </c>
      <c r="C57" s="237" t="s">
        <v>172</v>
      </c>
      <c r="D57" s="237" t="s">
        <v>173</v>
      </c>
      <c r="E57" s="237" t="s">
        <v>311</v>
      </c>
      <c r="F57" s="237" t="s">
        <v>179</v>
      </c>
      <c r="G57" s="237" t="s">
        <v>174</v>
      </c>
      <c r="H57" s="238">
        <v>8538.5205440000009</v>
      </c>
      <c r="I57" s="238">
        <v>7828.12</v>
      </c>
      <c r="J57" s="238">
        <v>8207.54546787248</v>
      </c>
      <c r="K57" s="238">
        <v>8538.5205440000009</v>
      </c>
      <c r="L57" s="239">
        <v>6.7500000000000004E-2</v>
      </c>
      <c r="M57" s="240" t="s">
        <v>175</v>
      </c>
      <c r="N57" s="239">
        <f t="shared" si="2"/>
        <v>5.4011239676304639E-4</v>
      </c>
      <c r="O57" s="239">
        <f t="shared" si="1"/>
        <v>5.7207906174826233E-2</v>
      </c>
    </row>
    <row r="58" spans="1:15">
      <c r="A58" s="237" t="s">
        <v>170</v>
      </c>
      <c r="B58" s="237" t="s">
        <v>193</v>
      </c>
      <c r="C58" s="237" t="s">
        <v>172</v>
      </c>
      <c r="D58" s="237" t="s">
        <v>173</v>
      </c>
      <c r="E58" s="237" t="s">
        <v>312</v>
      </c>
      <c r="F58" s="237" t="s">
        <v>313</v>
      </c>
      <c r="G58" s="237" t="s">
        <v>174</v>
      </c>
      <c r="H58" s="238">
        <v>9939.5400000000009</v>
      </c>
      <c r="I58" s="238">
        <v>8459.2199999999993</v>
      </c>
      <c r="J58" s="238">
        <v>8922.2500231086706</v>
      </c>
      <c r="K58" s="238">
        <v>9939.5400000000009</v>
      </c>
      <c r="L58" s="239">
        <v>0</v>
      </c>
      <c r="M58" s="240" t="s">
        <v>175</v>
      </c>
      <c r="N58" s="239">
        <f t="shared" si="2"/>
        <v>5.8714482464506312E-4</v>
      </c>
      <c r="O58" s="239">
        <f t="shared" si="1"/>
        <v>2.8407236915484923E-2</v>
      </c>
    </row>
    <row r="59" spans="1:15">
      <c r="A59" s="237" t="s">
        <v>170</v>
      </c>
      <c r="B59" s="237" t="s">
        <v>193</v>
      </c>
      <c r="C59" s="237" t="s">
        <v>172</v>
      </c>
      <c r="D59" s="237" t="s">
        <v>173</v>
      </c>
      <c r="E59" s="237" t="s">
        <v>312</v>
      </c>
      <c r="F59" s="237" t="s">
        <v>314</v>
      </c>
      <c r="G59" s="237" t="s">
        <v>174</v>
      </c>
      <c r="H59" s="238">
        <v>5861.78</v>
      </c>
      <c r="I59" s="238">
        <v>5001.6499999999996</v>
      </c>
      <c r="J59" s="238">
        <v>5273.0658686022698</v>
      </c>
      <c r="K59" s="238">
        <v>5861.78</v>
      </c>
      <c r="L59" s="239">
        <v>0</v>
      </c>
      <c r="M59" s="240" t="s">
        <v>175</v>
      </c>
      <c r="N59" s="239">
        <f t="shared" si="2"/>
        <v>3.4700365118031374E-4</v>
      </c>
      <c r="O59" s="239">
        <f t="shared" si="1"/>
        <v>2.8407236915484923E-2</v>
      </c>
    </row>
    <row r="60" spans="1:15">
      <c r="A60" s="237" t="s">
        <v>170</v>
      </c>
      <c r="B60" s="237" t="s">
        <v>193</v>
      </c>
      <c r="C60" s="237" t="s">
        <v>172</v>
      </c>
      <c r="D60" s="237" t="s">
        <v>173</v>
      </c>
      <c r="E60" s="237" t="s">
        <v>312</v>
      </c>
      <c r="F60" s="237" t="s">
        <v>315</v>
      </c>
      <c r="G60" s="237" t="s">
        <v>174</v>
      </c>
      <c r="H60" s="238">
        <v>3944.16</v>
      </c>
      <c r="I60" s="238">
        <v>3367.99</v>
      </c>
      <c r="J60" s="238">
        <v>3550.7552057274402</v>
      </c>
      <c r="K60" s="238">
        <v>3944.16</v>
      </c>
      <c r="L60" s="239">
        <v>0</v>
      </c>
      <c r="M60" s="240" t="s">
        <v>175</v>
      </c>
      <c r="N60" s="239">
        <f t="shared" si="2"/>
        <v>2.3366387819493081E-4</v>
      </c>
      <c r="O60" s="239">
        <f t="shared" si="1"/>
        <v>2.8407236915484923E-2</v>
      </c>
    </row>
    <row r="61" spans="1:15">
      <c r="A61" s="237" t="s">
        <v>170</v>
      </c>
      <c r="B61" s="237" t="s">
        <v>193</v>
      </c>
      <c r="C61" s="237" t="s">
        <v>172</v>
      </c>
      <c r="D61" s="237" t="s">
        <v>173</v>
      </c>
      <c r="E61" s="237" t="s">
        <v>312</v>
      </c>
      <c r="F61" s="237" t="s">
        <v>316</v>
      </c>
      <c r="G61" s="237" t="s">
        <v>174</v>
      </c>
      <c r="H61" s="238">
        <v>9776.52</v>
      </c>
      <c r="I61" s="238">
        <v>8420.67</v>
      </c>
      <c r="J61" s="238">
        <v>8873.6538772813201</v>
      </c>
      <c r="K61" s="238">
        <v>9776.52</v>
      </c>
      <c r="L61" s="239">
        <v>0</v>
      </c>
      <c r="M61" s="240" t="s">
        <v>175</v>
      </c>
      <c r="N61" s="239">
        <f t="shared" si="2"/>
        <v>5.8394686724123283E-4</v>
      </c>
      <c r="O61" s="239">
        <f t="shared" si="1"/>
        <v>2.8407236915484923E-2</v>
      </c>
    </row>
    <row r="62" spans="1:15">
      <c r="A62" s="237" t="s">
        <v>170</v>
      </c>
      <c r="B62" s="237" t="s">
        <v>193</v>
      </c>
      <c r="C62" s="237" t="s">
        <v>172</v>
      </c>
      <c r="D62" s="237" t="s">
        <v>173</v>
      </c>
      <c r="E62" s="237" t="s">
        <v>312</v>
      </c>
      <c r="F62" s="237" t="s">
        <v>317</v>
      </c>
      <c r="G62" s="237" t="s">
        <v>174</v>
      </c>
      <c r="H62" s="238">
        <v>5957.92</v>
      </c>
      <c r="I62" s="238">
        <v>5137.8900000000003</v>
      </c>
      <c r="J62" s="238">
        <v>5414.27861522077</v>
      </c>
      <c r="K62" s="238">
        <v>5957.92</v>
      </c>
      <c r="L62" s="239">
        <v>0</v>
      </c>
      <c r="M62" s="240" t="s">
        <v>175</v>
      </c>
      <c r="N62" s="239">
        <f t="shared" si="2"/>
        <v>3.562964117660655E-4</v>
      </c>
      <c r="O62" s="239">
        <f t="shared" si="1"/>
        <v>2.8407236915484923E-2</v>
      </c>
    </row>
    <row r="63" spans="1:15">
      <c r="A63" s="237" t="s">
        <v>170</v>
      </c>
      <c r="B63" s="237" t="s">
        <v>193</v>
      </c>
      <c r="C63" s="237" t="s">
        <v>172</v>
      </c>
      <c r="D63" s="237" t="s">
        <v>173</v>
      </c>
      <c r="E63" s="237" t="s">
        <v>312</v>
      </c>
      <c r="F63" s="237" t="s">
        <v>318</v>
      </c>
      <c r="G63" s="237" t="s">
        <v>174</v>
      </c>
      <c r="H63" s="238">
        <v>4211.5200000000004</v>
      </c>
      <c r="I63" s="238">
        <v>3633.51</v>
      </c>
      <c r="J63" s="238">
        <v>3828.9733394946602</v>
      </c>
      <c r="K63" s="238">
        <v>4211.5200000000004</v>
      </c>
      <c r="L63" s="239">
        <v>0</v>
      </c>
      <c r="M63" s="240" t="s">
        <v>175</v>
      </c>
      <c r="N63" s="239">
        <f t="shared" si="2"/>
        <v>2.519725264552623E-4</v>
      </c>
      <c r="O63" s="239">
        <f t="shared" si="1"/>
        <v>2.8407236915484923E-2</v>
      </c>
    </row>
    <row r="64" spans="1:15" ht="15.75" customHeight="1">
      <c r="A64" s="237" t="s">
        <v>170</v>
      </c>
      <c r="B64" s="237" t="s">
        <v>193</v>
      </c>
      <c r="C64" s="237" t="s">
        <v>172</v>
      </c>
      <c r="D64" s="237" t="s">
        <v>173</v>
      </c>
      <c r="E64" s="237" t="s">
        <v>312</v>
      </c>
      <c r="F64" s="237" t="s">
        <v>319</v>
      </c>
      <c r="G64" s="237" t="s">
        <v>174</v>
      </c>
      <c r="H64" s="238">
        <v>5765.64</v>
      </c>
      <c r="I64" s="238">
        <v>5025.0600000000004</v>
      </c>
      <c r="J64" s="238">
        <v>5293.0106369635296</v>
      </c>
      <c r="K64" s="238">
        <v>5765.64</v>
      </c>
      <c r="L64" s="239">
        <v>0</v>
      </c>
      <c r="M64" s="240" t="s">
        <v>175</v>
      </c>
      <c r="N64" s="239">
        <f t="shared" si="2"/>
        <v>3.4831615279052729E-4</v>
      </c>
      <c r="O64" s="239">
        <f t="shared" si="1"/>
        <v>2.8407236915484923E-2</v>
      </c>
    </row>
    <row r="65" spans="1:15">
      <c r="A65" s="237" t="s">
        <v>170</v>
      </c>
      <c r="B65" s="237" t="s">
        <v>193</v>
      </c>
      <c r="C65" s="237" t="s">
        <v>172</v>
      </c>
      <c r="D65" s="237" t="s">
        <v>173</v>
      </c>
      <c r="E65" s="237" t="s">
        <v>312</v>
      </c>
      <c r="F65" s="237" t="s">
        <v>320</v>
      </c>
      <c r="G65" s="237" t="s">
        <v>174</v>
      </c>
      <c r="H65" s="238">
        <v>4144.6400000000003</v>
      </c>
      <c r="I65" s="238">
        <v>3614.45</v>
      </c>
      <c r="J65" s="238">
        <v>3807.1825431161901</v>
      </c>
      <c r="K65" s="238">
        <v>4144.6400000000003</v>
      </c>
      <c r="L65" s="239">
        <v>0</v>
      </c>
      <c r="M65" s="240" t="s">
        <v>175</v>
      </c>
      <c r="N65" s="239">
        <f t="shared" si="2"/>
        <v>2.5053854362745812E-4</v>
      </c>
      <c r="O65" s="239">
        <f t="shared" si="1"/>
        <v>2.8407236915484923E-2</v>
      </c>
    </row>
    <row r="66" spans="1:15">
      <c r="A66" s="237" t="s">
        <v>170</v>
      </c>
      <c r="B66" s="237" t="s">
        <v>258</v>
      </c>
      <c r="C66" s="237" t="s">
        <v>186</v>
      </c>
      <c r="D66" s="237" t="s">
        <v>173</v>
      </c>
      <c r="E66" s="237" t="s">
        <v>196</v>
      </c>
      <c r="F66" s="237" t="s">
        <v>321</v>
      </c>
      <c r="G66" s="237" t="s">
        <v>174</v>
      </c>
      <c r="H66" s="238">
        <v>60528.77</v>
      </c>
      <c r="I66" s="238">
        <v>47718.22</v>
      </c>
      <c r="J66" s="238">
        <v>50345.316280626197</v>
      </c>
      <c r="K66" s="238">
        <v>60528.77</v>
      </c>
      <c r="L66" s="239">
        <v>0.06</v>
      </c>
      <c r="M66" s="240" t="s">
        <v>175</v>
      </c>
      <c r="N66" s="239">
        <f t="shared" si="2"/>
        <v>3.3130647339771908E-3</v>
      </c>
      <c r="O66" s="239">
        <f t="shared" si="1"/>
        <v>4.3009699363833191E-2</v>
      </c>
    </row>
    <row r="67" spans="1:15">
      <c r="A67" s="237" t="s">
        <v>170</v>
      </c>
      <c r="B67" s="237" t="s">
        <v>182</v>
      </c>
      <c r="C67" s="237" t="s">
        <v>186</v>
      </c>
      <c r="D67" s="237" t="s">
        <v>173</v>
      </c>
      <c r="E67" s="237" t="s">
        <v>322</v>
      </c>
      <c r="F67" s="237" t="s">
        <v>323</v>
      </c>
      <c r="G67" s="237" t="s">
        <v>174</v>
      </c>
      <c r="H67" s="238">
        <v>60291.08</v>
      </c>
      <c r="I67" s="238">
        <v>48012.05</v>
      </c>
      <c r="J67" s="238">
        <v>50728.541768598603</v>
      </c>
      <c r="K67" s="238">
        <v>60291.08</v>
      </c>
      <c r="L67" s="239">
        <v>6.25E-2</v>
      </c>
      <c r="M67" s="240" t="s">
        <v>175</v>
      </c>
      <c r="N67" s="239">
        <f t="shared" si="2"/>
        <v>3.3382835813926186E-3</v>
      </c>
      <c r="O67" s="239">
        <f t="shared" si="1"/>
        <v>6.5264189094683928E-2</v>
      </c>
    </row>
    <row r="68" spans="1:15">
      <c r="A68" s="237" t="s">
        <v>170</v>
      </c>
      <c r="B68" s="237" t="s">
        <v>258</v>
      </c>
      <c r="C68" s="237" t="s">
        <v>186</v>
      </c>
      <c r="D68" s="237" t="s">
        <v>173</v>
      </c>
      <c r="E68" s="237" t="s">
        <v>197</v>
      </c>
      <c r="F68" s="237" t="s">
        <v>263</v>
      </c>
      <c r="G68" s="237" t="s">
        <v>174</v>
      </c>
      <c r="H68" s="238">
        <v>56544.54</v>
      </c>
      <c r="I68" s="238">
        <v>48622.53</v>
      </c>
      <c r="J68" s="238">
        <v>51187.294441720602</v>
      </c>
      <c r="K68" s="238">
        <v>56544.54</v>
      </c>
      <c r="L68" s="239">
        <v>6.5000000000000002E-2</v>
      </c>
      <c r="M68" s="240" t="s">
        <v>175</v>
      </c>
      <c r="N68" s="239">
        <f t="shared" ref="N68:N99" si="3">+J68/$C$199</f>
        <v>3.368472632037696E-3</v>
      </c>
      <c r="O68" s="239">
        <f t="shared" si="1"/>
        <v>4.3009699363833191E-2</v>
      </c>
    </row>
    <row r="69" spans="1:15">
      <c r="A69" s="237" t="s">
        <v>188</v>
      </c>
      <c r="B69" s="237" t="s">
        <v>171</v>
      </c>
      <c r="C69" s="237" t="s">
        <v>172</v>
      </c>
      <c r="D69" s="237" t="s">
        <v>173</v>
      </c>
      <c r="E69" s="237" t="s">
        <v>324</v>
      </c>
      <c r="F69" s="237" t="s">
        <v>325</v>
      </c>
      <c r="G69" s="237" t="s">
        <v>174</v>
      </c>
      <c r="H69" s="238">
        <v>7410.4109580000004</v>
      </c>
      <c r="I69" s="238">
        <v>5861.09</v>
      </c>
      <c r="J69" s="238">
        <v>6142.6484899466504</v>
      </c>
      <c r="K69" s="238">
        <v>7410.4109580000004</v>
      </c>
      <c r="L69" s="239">
        <v>0.06</v>
      </c>
      <c r="M69" s="240" t="s">
        <v>175</v>
      </c>
      <c r="N69" s="239">
        <f t="shared" si="3"/>
        <v>4.0422811075063058E-4</v>
      </c>
      <c r="O69" s="239">
        <f t="shared" ref="O69:O132" si="4">+SUMIFS($N$4:$N$196,$B$4:$B$196,B69)</f>
        <v>9.2050911727567075E-2</v>
      </c>
    </row>
    <row r="70" spans="1:15">
      <c r="A70" s="237" t="s">
        <v>170</v>
      </c>
      <c r="B70" s="237" t="s">
        <v>193</v>
      </c>
      <c r="C70" s="237" t="s">
        <v>172</v>
      </c>
      <c r="D70" s="237" t="s">
        <v>173</v>
      </c>
      <c r="E70" s="237" t="s">
        <v>326</v>
      </c>
      <c r="F70" s="237" t="s">
        <v>327</v>
      </c>
      <c r="G70" s="237" t="s">
        <v>174</v>
      </c>
      <c r="H70" s="238">
        <v>9613.89</v>
      </c>
      <c r="I70" s="238">
        <v>8077.26</v>
      </c>
      <c r="J70" s="238">
        <v>8480.4312745736606</v>
      </c>
      <c r="K70" s="238">
        <v>9613.89</v>
      </c>
      <c r="L70" s="239">
        <v>0</v>
      </c>
      <c r="M70" s="240" t="s">
        <v>175</v>
      </c>
      <c r="N70" s="239">
        <f t="shared" si="3"/>
        <v>5.5807014158175373E-4</v>
      </c>
      <c r="O70" s="239">
        <f t="shared" si="4"/>
        <v>2.8407236915484923E-2</v>
      </c>
    </row>
    <row r="71" spans="1:15">
      <c r="A71" s="237" t="s">
        <v>170</v>
      </c>
      <c r="B71" s="237" t="s">
        <v>193</v>
      </c>
      <c r="C71" s="237" t="s">
        <v>172</v>
      </c>
      <c r="D71" s="237" t="s">
        <v>173</v>
      </c>
      <c r="E71" s="237" t="s">
        <v>326</v>
      </c>
      <c r="F71" s="237" t="s">
        <v>328</v>
      </c>
      <c r="G71" s="237" t="s">
        <v>174</v>
      </c>
      <c r="H71" s="238">
        <v>5573.59</v>
      </c>
      <c r="I71" s="238">
        <v>4688.4799999999996</v>
      </c>
      <c r="J71" s="238">
        <v>4922.5026048098098</v>
      </c>
      <c r="K71" s="238">
        <v>5573.59</v>
      </c>
      <c r="L71" s="239">
        <v>0</v>
      </c>
      <c r="M71" s="240" t="s">
        <v>175</v>
      </c>
      <c r="N71" s="239">
        <f t="shared" si="3"/>
        <v>3.2393420059180516E-4</v>
      </c>
      <c r="O71" s="239">
        <f t="shared" si="4"/>
        <v>2.8407236915484923E-2</v>
      </c>
    </row>
    <row r="72" spans="1:15">
      <c r="A72" s="237" t="s">
        <v>170</v>
      </c>
      <c r="B72" s="237" t="s">
        <v>193</v>
      </c>
      <c r="C72" s="237" t="s">
        <v>172</v>
      </c>
      <c r="D72" s="237" t="s">
        <v>173</v>
      </c>
      <c r="E72" s="237" t="s">
        <v>326</v>
      </c>
      <c r="F72" s="237" t="s">
        <v>329</v>
      </c>
      <c r="G72" s="237" t="s">
        <v>174</v>
      </c>
      <c r="H72" s="238">
        <v>4077.76</v>
      </c>
      <c r="I72" s="238">
        <v>3473.56</v>
      </c>
      <c r="J72" s="238">
        <v>3643.9362273023498</v>
      </c>
      <c r="K72" s="238">
        <v>4077.76</v>
      </c>
      <c r="L72" s="239">
        <v>0</v>
      </c>
      <c r="M72" s="240" t="s">
        <v>175</v>
      </c>
      <c r="N72" s="239">
        <f t="shared" si="3"/>
        <v>2.3979582410892637E-4</v>
      </c>
      <c r="O72" s="239">
        <f t="shared" si="4"/>
        <v>2.8407236915484923E-2</v>
      </c>
    </row>
    <row r="73" spans="1:15">
      <c r="A73" s="237" t="s">
        <v>170</v>
      </c>
      <c r="B73" s="237" t="s">
        <v>193</v>
      </c>
      <c r="C73" s="237" t="s">
        <v>172</v>
      </c>
      <c r="D73" s="237" t="s">
        <v>173</v>
      </c>
      <c r="E73" s="237" t="s">
        <v>326</v>
      </c>
      <c r="F73" s="237" t="s">
        <v>330</v>
      </c>
      <c r="G73" s="237" t="s">
        <v>174</v>
      </c>
      <c r="H73" s="238">
        <v>5957.92</v>
      </c>
      <c r="I73" s="238">
        <v>5070.5600000000004</v>
      </c>
      <c r="J73" s="238">
        <v>5319.2664196749802</v>
      </c>
      <c r="K73" s="238">
        <v>5957.92</v>
      </c>
      <c r="L73" s="239">
        <v>0</v>
      </c>
      <c r="M73" s="240" t="s">
        <v>175</v>
      </c>
      <c r="N73" s="239">
        <f t="shared" si="3"/>
        <v>3.5004396213190488E-4</v>
      </c>
      <c r="O73" s="239">
        <f t="shared" si="4"/>
        <v>2.8407236915484923E-2</v>
      </c>
    </row>
    <row r="74" spans="1:15">
      <c r="A74" s="237" t="s">
        <v>170</v>
      </c>
      <c r="B74" s="237" t="s">
        <v>193</v>
      </c>
      <c r="C74" s="237" t="s">
        <v>172</v>
      </c>
      <c r="D74" s="237" t="s">
        <v>173</v>
      </c>
      <c r="E74" s="237" t="s">
        <v>326</v>
      </c>
      <c r="F74" s="237" t="s">
        <v>331</v>
      </c>
      <c r="G74" s="237" t="s">
        <v>174</v>
      </c>
      <c r="H74" s="238">
        <v>9939.5400000000009</v>
      </c>
      <c r="I74" s="238">
        <v>8450.25</v>
      </c>
      <c r="J74" s="238">
        <v>8864.7284904250391</v>
      </c>
      <c r="K74" s="238">
        <v>9939.5400000000009</v>
      </c>
      <c r="L74" s="239">
        <v>0</v>
      </c>
      <c r="M74" s="240" t="s">
        <v>175</v>
      </c>
      <c r="N74" s="239">
        <f t="shared" si="3"/>
        <v>5.8335951599159871E-4</v>
      </c>
      <c r="O74" s="239">
        <f t="shared" si="4"/>
        <v>2.8407236915484923E-2</v>
      </c>
    </row>
    <row r="75" spans="1:15">
      <c r="A75" s="237" t="s">
        <v>170</v>
      </c>
      <c r="B75" s="237" t="s">
        <v>193</v>
      </c>
      <c r="C75" s="237" t="s">
        <v>172</v>
      </c>
      <c r="D75" s="237" t="s">
        <v>173</v>
      </c>
      <c r="E75" s="237" t="s">
        <v>326</v>
      </c>
      <c r="F75" s="237" t="s">
        <v>332</v>
      </c>
      <c r="G75" s="237" t="s">
        <v>174</v>
      </c>
      <c r="H75" s="238">
        <v>3944.16</v>
      </c>
      <c r="I75" s="238">
        <v>3330.04</v>
      </c>
      <c r="J75" s="238">
        <v>3493.3763017810202</v>
      </c>
      <c r="K75" s="238">
        <v>3944.16</v>
      </c>
      <c r="L75" s="239">
        <v>0</v>
      </c>
      <c r="M75" s="240" t="s">
        <v>175</v>
      </c>
      <c r="N75" s="239">
        <f t="shared" si="3"/>
        <v>2.2988795548387807E-4</v>
      </c>
      <c r="O75" s="239">
        <f t="shared" si="4"/>
        <v>2.8407236915484923E-2</v>
      </c>
    </row>
    <row r="76" spans="1:15">
      <c r="A76" s="237" t="s">
        <v>170</v>
      </c>
      <c r="B76" s="237" t="s">
        <v>193</v>
      </c>
      <c r="C76" s="237" t="s">
        <v>172</v>
      </c>
      <c r="D76" s="237" t="s">
        <v>173</v>
      </c>
      <c r="E76" s="237" t="s">
        <v>326</v>
      </c>
      <c r="F76" s="237" t="s">
        <v>333</v>
      </c>
      <c r="G76" s="237" t="s">
        <v>174</v>
      </c>
      <c r="H76" s="238">
        <v>4077.76</v>
      </c>
      <c r="I76" s="238">
        <v>3400.9</v>
      </c>
      <c r="J76" s="238">
        <v>3570.6530352280201</v>
      </c>
      <c r="K76" s="238">
        <v>4077.76</v>
      </c>
      <c r="L76" s="239">
        <v>0</v>
      </c>
      <c r="M76" s="240" t="s">
        <v>175</v>
      </c>
      <c r="N76" s="239">
        <f t="shared" si="3"/>
        <v>2.3497329090839172E-4</v>
      </c>
      <c r="O76" s="239">
        <f t="shared" si="4"/>
        <v>2.8407236915484923E-2</v>
      </c>
    </row>
    <row r="77" spans="1:15">
      <c r="A77" s="237" t="s">
        <v>170</v>
      </c>
      <c r="B77" s="237" t="s">
        <v>193</v>
      </c>
      <c r="C77" s="237" t="s">
        <v>172</v>
      </c>
      <c r="D77" s="237" t="s">
        <v>173</v>
      </c>
      <c r="E77" s="237" t="s">
        <v>326</v>
      </c>
      <c r="F77" s="237" t="s">
        <v>334</v>
      </c>
      <c r="G77" s="237" t="s">
        <v>174</v>
      </c>
      <c r="H77" s="238">
        <v>5861.78</v>
      </c>
      <c r="I77" s="238">
        <v>4885.05</v>
      </c>
      <c r="J77" s="238">
        <v>5128.8834235220202</v>
      </c>
      <c r="K77" s="238">
        <v>5861.78</v>
      </c>
      <c r="L77" s="239">
        <v>0</v>
      </c>
      <c r="M77" s="240" t="s">
        <v>175</v>
      </c>
      <c r="N77" s="239">
        <f t="shared" si="3"/>
        <v>3.3751546420793791E-4</v>
      </c>
      <c r="O77" s="239">
        <f t="shared" si="4"/>
        <v>2.8407236915484923E-2</v>
      </c>
    </row>
    <row r="78" spans="1:15">
      <c r="A78" s="237" t="s">
        <v>170</v>
      </c>
      <c r="B78" s="237" t="s">
        <v>193</v>
      </c>
      <c r="C78" s="237" t="s">
        <v>172</v>
      </c>
      <c r="D78" s="237" t="s">
        <v>173</v>
      </c>
      <c r="E78" s="237" t="s">
        <v>326</v>
      </c>
      <c r="F78" s="237" t="s">
        <v>290</v>
      </c>
      <c r="G78" s="237" t="s">
        <v>174</v>
      </c>
      <c r="H78" s="238">
        <v>9939.5400000000009</v>
      </c>
      <c r="I78" s="238">
        <v>8273.2000000000007</v>
      </c>
      <c r="J78" s="238">
        <v>8686.1507376096597</v>
      </c>
      <c r="K78" s="238">
        <v>9939.5400000000009</v>
      </c>
      <c r="L78" s="239">
        <v>0</v>
      </c>
      <c r="M78" s="240" t="s">
        <v>175</v>
      </c>
      <c r="N78" s="239">
        <f t="shared" si="3"/>
        <v>5.7160788348962555E-4</v>
      </c>
      <c r="O78" s="239">
        <f t="shared" si="4"/>
        <v>2.8407236915484923E-2</v>
      </c>
    </row>
    <row r="79" spans="1:15">
      <c r="A79" s="237" t="s">
        <v>170</v>
      </c>
      <c r="B79" s="237" t="s">
        <v>193</v>
      </c>
      <c r="C79" s="237" t="s">
        <v>172</v>
      </c>
      <c r="D79" s="237" t="s">
        <v>173</v>
      </c>
      <c r="E79" s="237" t="s">
        <v>326</v>
      </c>
      <c r="F79" s="237" t="s">
        <v>335</v>
      </c>
      <c r="G79" s="237" t="s">
        <v>174</v>
      </c>
      <c r="H79" s="238">
        <v>4077.76</v>
      </c>
      <c r="I79" s="238">
        <v>3369.27</v>
      </c>
      <c r="J79" s="238">
        <v>3537.4447595030101</v>
      </c>
      <c r="K79" s="238">
        <v>4077.76</v>
      </c>
      <c r="L79" s="239">
        <v>0</v>
      </c>
      <c r="M79" s="240" t="s">
        <v>175</v>
      </c>
      <c r="N79" s="239">
        <f t="shared" si="3"/>
        <v>2.3278796017042473E-4</v>
      </c>
      <c r="O79" s="239">
        <f t="shared" si="4"/>
        <v>2.8407236915484923E-2</v>
      </c>
    </row>
    <row r="80" spans="1:15">
      <c r="A80" s="237" t="s">
        <v>170</v>
      </c>
      <c r="B80" s="237" t="s">
        <v>193</v>
      </c>
      <c r="C80" s="237" t="s">
        <v>172</v>
      </c>
      <c r="D80" s="237" t="s">
        <v>173</v>
      </c>
      <c r="E80" s="237" t="s">
        <v>326</v>
      </c>
      <c r="F80" s="237" t="s">
        <v>336</v>
      </c>
      <c r="G80" s="237" t="s">
        <v>174</v>
      </c>
      <c r="H80" s="238">
        <v>6054.06</v>
      </c>
      <c r="I80" s="238">
        <v>4996.84</v>
      </c>
      <c r="J80" s="238">
        <v>5246.25310553688</v>
      </c>
      <c r="K80" s="238">
        <v>6054.06</v>
      </c>
      <c r="L80" s="239">
        <v>0</v>
      </c>
      <c r="M80" s="240" t="s">
        <v>175</v>
      </c>
      <c r="N80" s="239">
        <f t="shared" si="3"/>
        <v>3.4523918873782404E-4</v>
      </c>
      <c r="O80" s="239">
        <f t="shared" si="4"/>
        <v>2.8407236915484923E-2</v>
      </c>
    </row>
    <row r="81" spans="1:15">
      <c r="A81" s="237" t="s">
        <v>170</v>
      </c>
      <c r="B81" s="237" t="s">
        <v>193</v>
      </c>
      <c r="C81" s="237" t="s">
        <v>172</v>
      </c>
      <c r="D81" s="237" t="s">
        <v>173</v>
      </c>
      <c r="E81" s="237" t="s">
        <v>326</v>
      </c>
      <c r="F81" s="237" t="s">
        <v>337</v>
      </c>
      <c r="G81" s="237" t="s">
        <v>174</v>
      </c>
      <c r="H81" s="238">
        <v>10102.56</v>
      </c>
      <c r="I81" s="238">
        <v>8329.41</v>
      </c>
      <c r="J81" s="238">
        <v>8745.1669404983895</v>
      </c>
      <c r="K81" s="238">
        <v>10102.56</v>
      </c>
      <c r="L81" s="239">
        <v>0</v>
      </c>
      <c r="M81" s="240" t="s">
        <v>175</v>
      </c>
      <c r="N81" s="239">
        <f t="shared" si="3"/>
        <v>5.7549155162340052E-4</v>
      </c>
      <c r="O81" s="239">
        <f t="shared" si="4"/>
        <v>2.8407236915484923E-2</v>
      </c>
    </row>
    <row r="82" spans="1:15">
      <c r="A82" s="237" t="s">
        <v>170</v>
      </c>
      <c r="B82" s="237" t="s">
        <v>193</v>
      </c>
      <c r="C82" s="237" t="s">
        <v>172</v>
      </c>
      <c r="D82" s="237" t="s">
        <v>173</v>
      </c>
      <c r="E82" s="237" t="s">
        <v>338</v>
      </c>
      <c r="F82" s="237" t="s">
        <v>339</v>
      </c>
      <c r="G82" s="237" t="s">
        <v>174</v>
      </c>
      <c r="H82" s="238">
        <v>5861.78</v>
      </c>
      <c r="I82" s="238">
        <v>4756.25</v>
      </c>
      <c r="J82" s="238">
        <v>4979.5335582631096</v>
      </c>
      <c r="K82" s="238">
        <v>5861.78</v>
      </c>
      <c r="L82" s="239">
        <v>0</v>
      </c>
      <c r="M82" s="240" t="s">
        <v>175</v>
      </c>
      <c r="N82" s="239">
        <f t="shared" si="3"/>
        <v>3.2768722579037626E-4</v>
      </c>
      <c r="O82" s="239">
        <f t="shared" si="4"/>
        <v>2.8407236915484923E-2</v>
      </c>
    </row>
    <row r="83" spans="1:15">
      <c r="A83" s="237" t="s">
        <v>170</v>
      </c>
      <c r="B83" s="237" t="s">
        <v>193</v>
      </c>
      <c r="C83" s="237" t="s">
        <v>172</v>
      </c>
      <c r="D83" s="237" t="s">
        <v>173</v>
      </c>
      <c r="E83" s="237" t="s">
        <v>338</v>
      </c>
      <c r="F83" s="237" t="s">
        <v>340</v>
      </c>
      <c r="G83" s="237" t="s">
        <v>174</v>
      </c>
      <c r="H83" s="238">
        <v>9613.89</v>
      </c>
      <c r="I83" s="238">
        <v>7777.37</v>
      </c>
      <c r="J83" s="238">
        <v>8145.6109272424401</v>
      </c>
      <c r="K83" s="238">
        <v>9613.89</v>
      </c>
      <c r="L83" s="239">
        <v>0</v>
      </c>
      <c r="M83" s="240" t="s">
        <v>175</v>
      </c>
      <c r="N83" s="239">
        <f t="shared" si="3"/>
        <v>5.3603668212789122E-4</v>
      </c>
      <c r="O83" s="239">
        <f t="shared" si="4"/>
        <v>2.8407236915484923E-2</v>
      </c>
    </row>
    <row r="84" spans="1:15">
      <c r="A84" s="237" t="s">
        <v>188</v>
      </c>
      <c r="B84" s="237" t="s">
        <v>171</v>
      </c>
      <c r="C84" s="237" t="s">
        <v>172</v>
      </c>
      <c r="D84" s="237" t="s">
        <v>173</v>
      </c>
      <c r="E84" s="237" t="s">
        <v>341</v>
      </c>
      <c r="F84" s="237" t="s">
        <v>295</v>
      </c>
      <c r="G84" s="237" t="s">
        <v>174</v>
      </c>
      <c r="H84" s="238">
        <v>205297.77345000001</v>
      </c>
      <c r="I84" s="238">
        <v>171334.93</v>
      </c>
      <c r="J84" s="238">
        <v>180799.03464212199</v>
      </c>
      <c r="K84" s="238">
        <v>205297.77345000001</v>
      </c>
      <c r="L84" s="239">
        <v>5.7500000000000002E-2</v>
      </c>
      <c r="M84" s="240" t="s">
        <v>175</v>
      </c>
      <c r="N84" s="239">
        <f t="shared" si="3"/>
        <v>1.1897807976239501E-2</v>
      </c>
      <c r="O84" s="239">
        <f t="shared" si="4"/>
        <v>9.2050911727567075E-2</v>
      </c>
    </row>
    <row r="85" spans="1:15">
      <c r="A85" s="237" t="s">
        <v>170</v>
      </c>
      <c r="B85" s="237" t="s">
        <v>182</v>
      </c>
      <c r="C85" s="237" t="s">
        <v>186</v>
      </c>
      <c r="D85" s="237" t="s">
        <v>173</v>
      </c>
      <c r="E85" s="237" t="s">
        <v>341</v>
      </c>
      <c r="F85" s="237" t="s">
        <v>342</v>
      </c>
      <c r="G85" s="237" t="s">
        <v>174</v>
      </c>
      <c r="H85" s="238">
        <v>57499</v>
      </c>
      <c r="I85" s="238">
        <v>49334.09</v>
      </c>
      <c r="J85" s="238">
        <v>51637.772860280304</v>
      </c>
      <c r="K85" s="238">
        <v>57499</v>
      </c>
      <c r="L85" s="239">
        <v>6.7500000000000004E-2</v>
      </c>
      <c r="M85" s="240" t="s">
        <v>175</v>
      </c>
      <c r="N85" s="239">
        <f t="shared" si="3"/>
        <v>3.3981171803732142E-3</v>
      </c>
      <c r="O85" s="239">
        <f t="shared" si="4"/>
        <v>6.5264189094683928E-2</v>
      </c>
    </row>
    <row r="86" spans="1:15">
      <c r="A86" s="237" t="s">
        <v>170</v>
      </c>
      <c r="B86" s="237" t="s">
        <v>182</v>
      </c>
      <c r="C86" s="237" t="s">
        <v>186</v>
      </c>
      <c r="D86" s="237" t="s">
        <v>173</v>
      </c>
      <c r="E86" s="237" t="s">
        <v>341</v>
      </c>
      <c r="F86" s="237" t="s">
        <v>343</v>
      </c>
      <c r="G86" s="237" t="s">
        <v>174</v>
      </c>
      <c r="H86" s="238">
        <v>59393.919999999998</v>
      </c>
      <c r="I86" s="238">
        <v>48771.53</v>
      </c>
      <c r="J86" s="238">
        <v>51068.288937742298</v>
      </c>
      <c r="K86" s="238">
        <v>59393.919999999998</v>
      </c>
      <c r="L86" s="239">
        <v>6.5000000000000002E-2</v>
      </c>
      <c r="M86" s="240" t="s">
        <v>175</v>
      </c>
      <c r="N86" s="239">
        <f t="shared" si="3"/>
        <v>3.3606412592803573E-3</v>
      </c>
      <c r="O86" s="239">
        <f t="shared" si="4"/>
        <v>6.5264189094683928E-2</v>
      </c>
    </row>
    <row r="87" spans="1:15">
      <c r="A87" s="237" t="s">
        <v>188</v>
      </c>
      <c r="B87" s="237" t="s">
        <v>171</v>
      </c>
      <c r="C87" s="237" t="s">
        <v>172</v>
      </c>
      <c r="D87" s="237" t="s">
        <v>173</v>
      </c>
      <c r="E87" s="237" t="s">
        <v>344</v>
      </c>
      <c r="F87" s="237" t="s">
        <v>295</v>
      </c>
      <c r="G87" s="237" t="s">
        <v>174</v>
      </c>
      <c r="H87" s="238">
        <v>117313.0134</v>
      </c>
      <c r="I87" s="238">
        <v>99665.71</v>
      </c>
      <c r="J87" s="238">
        <v>103320.43121407399</v>
      </c>
      <c r="K87" s="238">
        <v>117313.0134</v>
      </c>
      <c r="L87" s="239">
        <v>5.7500000000000002E-2</v>
      </c>
      <c r="M87" s="240" t="s">
        <v>175</v>
      </c>
      <c r="N87" s="239">
        <f t="shared" si="3"/>
        <v>6.799188131953216E-3</v>
      </c>
      <c r="O87" s="239">
        <f t="shared" si="4"/>
        <v>9.2050911727567075E-2</v>
      </c>
    </row>
    <row r="88" spans="1:15">
      <c r="A88" s="237" t="s">
        <v>170</v>
      </c>
      <c r="B88" s="237" t="s">
        <v>218</v>
      </c>
      <c r="C88" s="237" t="s">
        <v>172</v>
      </c>
      <c r="D88" s="237" t="s">
        <v>173</v>
      </c>
      <c r="E88" s="237" t="s">
        <v>345</v>
      </c>
      <c r="F88" s="237" t="s">
        <v>296</v>
      </c>
      <c r="G88" s="237" t="s">
        <v>174</v>
      </c>
      <c r="H88" s="238">
        <v>52900</v>
      </c>
      <c r="I88" s="238">
        <v>48954.38</v>
      </c>
      <c r="J88" s="238">
        <v>50529.107720110696</v>
      </c>
      <c r="K88" s="238">
        <v>52900</v>
      </c>
      <c r="L88" s="239">
        <v>5.7500000000000002E-2</v>
      </c>
      <c r="M88" s="240" t="s">
        <v>175</v>
      </c>
      <c r="N88" s="239">
        <f t="shared" si="3"/>
        <v>3.3251594625745618E-3</v>
      </c>
      <c r="O88" s="239">
        <f t="shared" si="4"/>
        <v>5.7995835055659237E-2</v>
      </c>
    </row>
    <row r="89" spans="1:15">
      <c r="A89" s="237" t="s">
        <v>188</v>
      </c>
      <c r="B89" s="237" t="s">
        <v>171</v>
      </c>
      <c r="C89" s="237" t="s">
        <v>172</v>
      </c>
      <c r="D89" s="237" t="s">
        <v>173</v>
      </c>
      <c r="E89" s="237" t="s">
        <v>346</v>
      </c>
      <c r="F89" s="237" t="s">
        <v>295</v>
      </c>
      <c r="G89" s="237" t="s">
        <v>174</v>
      </c>
      <c r="H89" s="238">
        <v>2336.8082140000001</v>
      </c>
      <c r="I89" s="238">
        <v>1928.4</v>
      </c>
      <c r="J89" s="238">
        <v>2000.3194242347899</v>
      </c>
      <c r="K89" s="238">
        <v>2336.8082140000001</v>
      </c>
      <c r="L89" s="239">
        <v>5.7500000000000002E-2</v>
      </c>
      <c r="M89" s="240" t="s">
        <v>175</v>
      </c>
      <c r="N89" s="239">
        <f t="shared" si="3"/>
        <v>1.3163464311519491E-4</v>
      </c>
      <c r="O89" s="239">
        <f t="shared" si="4"/>
        <v>9.2050911727567075E-2</v>
      </c>
    </row>
    <row r="90" spans="1:15">
      <c r="A90" s="237" t="s">
        <v>170</v>
      </c>
      <c r="B90" s="237" t="s">
        <v>276</v>
      </c>
      <c r="C90" s="237" t="s">
        <v>186</v>
      </c>
      <c r="D90" s="237" t="s">
        <v>173</v>
      </c>
      <c r="E90" s="237" t="s">
        <v>347</v>
      </c>
      <c r="F90" s="237" t="s">
        <v>292</v>
      </c>
      <c r="G90" s="237" t="s">
        <v>174</v>
      </c>
      <c r="H90" s="238">
        <v>109776.9</v>
      </c>
      <c r="I90" s="238">
        <v>97416.960000000006</v>
      </c>
      <c r="J90" s="238">
        <v>100937.566912871</v>
      </c>
      <c r="K90" s="238">
        <v>109776.9</v>
      </c>
      <c r="L90" s="239">
        <v>6.5000000000000002E-2</v>
      </c>
      <c r="M90" s="240" t="s">
        <v>175</v>
      </c>
      <c r="N90" s="239">
        <f t="shared" si="3"/>
        <v>6.6423794302625924E-3</v>
      </c>
      <c r="O90" s="239">
        <f t="shared" si="4"/>
        <v>0.11114371416121581</v>
      </c>
    </row>
    <row r="91" spans="1:15">
      <c r="A91" s="237" t="s">
        <v>170</v>
      </c>
      <c r="B91" s="237" t="s">
        <v>184</v>
      </c>
      <c r="C91" s="237" t="s">
        <v>172</v>
      </c>
      <c r="D91" s="237" t="s">
        <v>173</v>
      </c>
      <c r="E91" s="237" t="s">
        <v>198</v>
      </c>
      <c r="F91" s="237" t="s">
        <v>279</v>
      </c>
      <c r="G91" s="237" t="s">
        <v>174</v>
      </c>
      <c r="H91" s="238">
        <v>82679.850000000006</v>
      </c>
      <c r="I91" s="238">
        <v>74069.320000000007</v>
      </c>
      <c r="J91" s="238">
        <v>76111.9346308971</v>
      </c>
      <c r="K91" s="238">
        <v>82679.850000000006</v>
      </c>
      <c r="L91" s="239">
        <v>5.7500000000000002E-2</v>
      </c>
      <c r="M91" s="240" t="s">
        <v>175</v>
      </c>
      <c r="N91" s="239">
        <f t="shared" si="3"/>
        <v>5.0086837284889531E-3</v>
      </c>
      <c r="O91" s="239">
        <f t="shared" si="4"/>
        <v>9.9716271846424995E-3</v>
      </c>
    </row>
    <row r="92" spans="1:15">
      <c r="A92" s="237" t="s">
        <v>170</v>
      </c>
      <c r="B92" s="237" t="s">
        <v>218</v>
      </c>
      <c r="C92" s="237" t="s">
        <v>172</v>
      </c>
      <c r="D92" s="237" t="s">
        <v>173</v>
      </c>
      <c r="E92" s="237" t="s">
        <v>348</v>
      </c>
      <c r="F92" s="237" t="s">
        <v>296</v>
      </c>
      <c r="G92" s="237" t="s">
        <v>174</v>
      </c>
      <c r="H92" s="238">
        <v>105800</v>
      </c>
      <c r="I92" s="238">
        <v>98473</v>
      </c>
      <c r="J92" s="238">
        <v>101114.06030149201</v>
      </c>
      <c r="K92" s="238">
        <v>105800</v>
      </c>
      <c r="L92" s="239">
        <v>5.7500000000000002E-2</v>
      </c>
      <c r="M92" s="240" t="s">
        <v>175</v>
      </c>
      <c r="N92" s="239">
        <f t="shared" si="3"/>
        <v>6.6539938974031114E-3</v>
      </c>
      <c r="O92" s="239">
        <f t="shared" si="4"/>
        <v>5.7995835055659237E-2</v>
      </c>
    </row>
    <row r="93" spans="1:15">
      <c r="A93" s="237" t="s">
        <v>170</v>
      </c>
      <c r="B93" s="237" t="s">
        <v>193</v>
      </c>
      <c r="C93" s="237" t="s">
        <v>172</v>
      </c>
      <c r="D93" s="237" t="s">
        <v>173</v>
      </c>
      <c r="E93" s="237" t="s">
        <v>348</v>
      </c>
      <c r="F93" s="237" t="s">
        <v>349</v>
      </c>
      <c r="G93" s="237" t="s">
        <v>174</v>
      </c>
      <c r="H93" s="238">
        <v>4077.76</v>
      </c>
      <c r="I93" s="238">
        <v>2957.5</v>
      </c>
      <c r="J93" s="238">
        <v>3054.03805366078</v>
      </c>
      <c r="K93" s="238">
        <v>4077.76</v>
      </c>
      <c r="L93" s="239">
        <v>0</v>
      </c>
      <c r="M93" s="240" t="s">
        <v>175</v>
      </c>
      <c r="N93" s="239">
        <f t="shared" si="3"/>
        <v>2.0097650624357181E-4</v>
      </c>
      <c r="O93" s="239">
        <f t="shared" si="4"/>
        <v>2.8407236915484923E-2</v>
      </c>
    </row>
    <row r="94" spans="1:15">
      <c r="A94" s="237" t="s">
        <v>170</v>
      </c>
      <c r="B94" s="237" t="s">
        <v>193</v>
      </c>
      <c r="C94" s="237" t="s">
        <v>172</v>
      </c>
      <c r="D94" s="237" t="s">
        <v>173</v>
      </c>
      <c r="E94" s="237" t="s">
        <v>348</v>
      </c>
      <c r="F94" s="237" t="s">
        <v>350</v>
      </c>
      <c r="G94" s="237" t="s">
        <v>174</v>
      </c>
      <c r="H94" s="238">
        <v>6054.06</v>
      </c>
      <c r="I94" s="238">
        <v>4385.88</v>
      </c>
      <c r="J94" s="238">
        <v>4529.0428069873096</v>
      </c>
      <c r="K94" s="238">
        <v>6054.06</v>
      </c>
      <c r="L94" s="239">
        <v>0</v>
      </c>
      <c r="M94" s="240" t="s">
        <v>175</v>
      </c>
      <c r="N94" s="239">
        <f t="shared" si="3"/>
        <v>2.9804186587813582E-4</v>
      </c>
      <c r="O94" s="239">
        <f t="shared" si="4"/>
        <v>2.8407236915484923E-2</v>
      </c>
    </row>
    <row r="95" spans="1:15">
      <c r="A95" s="237" t="s">
        <v>170</v>
      </c>
      <c r="B95" s="237" t="s">
        <v>193</v>
      </c>
      <c r="C95" s="237" t="s">
        <v>172</v>
      </c>
      <c r="D95" s="237" t="s">
        <v>173</v>
      </c>
      <c r="E95" s="237" t="s">
        <v>348</v>
      </c>
      <c r="F95" s="237" t="s">
        <v>351</v>
      </c>
      <c r="G95" s="237" t="s">
        <v>174</v>
      </c>
      <c r="H95" s="238">
        <v>10102.56</v>
      </c>
      <c r="I95" s="238">
        <v>7310.51</v>
      </c>
      <c r="J95" s="238">
        <v>7549.1389181806298</v>
      </c>
      <c r="K95" s="238">
        <v>10102.56</v>
      </c>
      <c r="L95" s="239">
        <v>0</v>
      </c>
      <c r="M95" s="240" t="s">
        <v>175</v>
      </c>
      <c r="N95" s="239">
        <f t="shared" si="3"/>
        <v>4.9678476111478069E-4</v>
      </c>
      <c r="O95" s="239">
        <f t="shared" si="4"/>
        <v>2.8407236915484923E-2</v>
      </c>
    </row>
    <row r="96" spans="1:15">
      <c r="A96" s="237" t="s">
        <v>170</v>
      </c>
      <c r="B96" s="237" t="s">
        <v>185</v>
      </c>
      <c r="C96" s="237" t="s">
        <v>186</v>
      </c>
      <c r="D96" s="237" t="s">
        <v>173</v>
      </c>
      <c r="E96" s="237" t="s">
        <v>352</v>
      </c>
      <c r="F96" s="237" t="s">
        <v>353</v>
      </c>
      <c r="G96" s="237" t="s">
        <v>174</v>
      </c>
      <c r="H96" s="238">
        <v>107986.32</v>
      </c>
      <c r="I96" s="238">
        <v>97464.97</v>
      </c>
      <c r="J96" s="238">
        <v>100144.261100876</v>
      </c>
      <c r="K96" s="238">
        <v>107986.32</v>
      </c>
      <c r="L96" s="239">
        <v>5.2999999999999999E-2</v>
      </c>
      <c r="M96" s="240" t="s">
        <v>175</v>
      </c>
      <c r="N96" s="239">
        <f t="shared" si="3"/>
        <v>6.5901745043002698E-3</v>
      </c>
      <c r="O96" s="239">
        <f t="shared" si="4"/>
        <v>7.3708236025239265E-2</v>
      </c>
    </row>
    <row r="97" spans="1:15">
      <c r="A97" s="237" t="s">
        <v>170</v>
      </c>
      <c r="B97" s="237" t="s">
        <v>171</v>
      </c>
      <c r="C97" s="237" t="s">
        <v>172</v>
      </c>
      <c r="D97" s="237" t="s">
        <v>173</v>
      </c>
      <c r="E97" s="237" t="s">
        <v>354</v>
      </c>
      <c r="F97" s="237" t="s">
        <v>355</v>
      </c>
      <c r="G97" s="237" t="s">
        <v>174</v>
      </c>
      <c r="H97" s="238">
        <v>122884</v>
      </c>
      <c r="I97" s="238">
        <v>102828.9</v>
      </c>
      <c r="J97" s="238">
        <v>105378.232462389</v>
      </c>
      <c r="K97" s="238">
        <v>122884</v>
      </c>
      <c r="L97" s="239">
        <v>6.5000000000000002E-2</v>
      </c>
      <c r="M97" s="240" t="s">
        <v>175</v>
      </c>
      <c r="N97" s="239">
        <f t="shared" si="3"/>
        <v>6.9346054706252991E-3</v>
      </c>
      <c r="O97" s="239">
        <f t="shared" si="4"/>
        <v>9.2050911727567075E-2</v>
      </c>
    </row>
    <row r="98" spans="1:15">
      <c r="A98" s="237" t="s">
        <v>170</v>
      </c>
      <c r="B98" s="237" t="s">
        <v>193</v>
      </c>
      <c r="C98" s="237" t="s">
        <v>172</v>
      </c>
      <c r="D98" s="237" t="s">
        <v>173</v>
      </c>
      <c r="E98" s="237" t="s">
        <v>356</v>
      </c>
      <c r="F98" s="237" t="s">
        <v>357</v>
      </c>
      <c r="G98" s="237" t="s">
        <v>174</v>
      </c>
      <c r="H98" s="238">
        <v>5765.64</v>
      </c>
      <c r="I98" s="238">
        <v>4069.01</v>
      </c>
      <c r="J98" s="238">
        <v>4182.0900422310597</v>
      </c>
      <c r="K98" s="238">
        <v>5765.64</v>
      </c>
      <c r="L98" s="239">
        <v>0</v>
      </c>
      <c r="M98" s="240" t="s">
        <v>175</v>
      </c>
      <c r="N98" s="239">
        <f t="shared" si="3"/>
        <v>2.752100107188078E-4</v>
      </c>
      <c r="O98" s="239">
        <f t="shared" si="4"/>
        <v>2.8407236915484923E-2</v>
      </c>
    </row>
    <row r="99" spans="1:15">
      <c r="A99" s="237" t="s">
        <v>170</v>
      </c>
      <c r="B99" s="237" t="s">
        <v>193</v>
      </c>
      <c r="C99" s="237" t="s">
        <v>172</v>
      </c>
      <c r="D99" s="237" t="s">
        <v>173</v>
      </c>
      <c r="E99" s="237" t="s">
        <v>356</v>
      </c>
      <c r="F99" s="237" t="s">
        <v>358</v>
      </c>
      <c r="G99" s="237" t="s">
        <v>174</v>
      </c>
      <c r="H99" s="238">
        <v>10265.58</v>
      </c>
      <c r="I99" s="238">
        <v>7232.96</v>
      </c>
      <c r="J99" s="238">
        <v>7433.9680395333598</v>
      </c>
      <c r="K99" s="238">
        <v>10265.58</v>
      </c>
      <c r="L99" s="239">
        <v>0</v>
      </c>
      <c r="M99" s="240" t="s">
        <v>175</v>
      </c>
      <c r="N99" s="239">
        <f t="shared" si="3"/>
        <v>4.8920573282343848E-4</v>
      </c>
      <c r="O99" s="239">
        <f t="shared" si="4"/>
        <v>2.8407236915484923E-2</v>
      </c>
    </row>
    <row r="100" spans="1:15">
      <c r="A100" s="237" t="s">
        <v>170</v>
      </c>
      <c r="B100" s="237" t="s">
        <v>218</v>
      </c>
      <c r="C100" s="237" t="s">
        <v>172</v>
      </c>
      <c r="D100" s="237" t="s">
        <v>173</v>
      </c>
      <c r="E100" s="237" t="s">
        <v>202</v>
      </c>
      <c r="F100" s="237" t="s">
        <v>296</v>
      </c>
      <c r="G100" s="237" t="s">
        <v>174</v>
      </c>
      <c r="H100" s="238">
        <v>105800</v>
      </c>
      <c r="I100" s="238">
        <v>100873.53</v>
      </c>
      <c r="J100" s="238">
        <v>102473.81290647799</v>
      </c>
      <c r="K100" s="238">
        <v>105800</v>
      </c>
      <c r="L100" s="239">
        <v>5.7500000000000002E-2</v>
      </c>
      <c r="M100" s="240" t="s">
        <v>175</v>
      </c>
      <c r="N100" s="239">
        <f t="shared" ref="N100:N131" si="5">+J100/$C$199</f>
        <v>6.7434748806469548E-3</v>
      </c>
      <c r="O100" s="239">
        <f t="shared" si="4"/>
        <v>5.7995835055659237E-2</v>
      </c>
    </row>
    <row r="101" spans="1:15">
      <c r="A101" s="237" t="s">
        <v>170</v>
      </c>
      <c r="B101" s="237" t="s">
        <v>276</v>
      </c>
      <c r="C101" s="237" t="s">
        <v>186</v>
      </c>
      <c r="D101" s="237" t="s">
        <v>173</v>
      </c>
      <c r="E101" s="237" t="s">
        <v>359</v>
      </c>
      <c r="F101" s="237" t="s">
        <v>360</v>
      </c>
      <c r="G101" s="237" t="s">
        <v>174</v>
      </c>
      <c r="H101" s="238">
        <v>63509.24</v>
      </c>
      <c r="I101" s="238">
        <v>52530.44</v>
      </c>
      <c r="J101" s="238">
        <v>53657.9875532808</v>
      </c>
      <c r="K101" s="238">
        <v>63509.24</v>
      </c>
      <c r="L101" s="239">
        <v>6.7500000000000004E-2</v>
      </c>
      <c r="M101" s="240" t="s">
        <v>175</v>
      </c>
      <c r="N101" s="239">
        <f t="shared" si="5"/>
        <v>3.5310610676880729E-3</v>
      </c>
      <c r="O101" s="239">
        <f t="shared" si="4"/>
        <v>0.11114371416121581</v>
      </c>
    </row>
    <row r="102" spans="1:15">
      <c r="A102" s="237" t="s">
        <v>170</v>
      </c>
      <c r="B102" s="237" t="s">
        <v>258</v>
      </c>
      <c r="C102" s="237" t="s">
        <v>186</v>
      </c>
      <c r="D102" s="237" t="s">
        <v>173</v>
      </c>
      <c r="E102" s="237" t="s">
        <v>359</v>
      </c>
      <c r="F102" s="237" t="s">
        <v>263</v>
      </c>
      <c r="G102" s="237" t="s">
        <v>174</v>
      </c>
      <c r="H102" s="238">
        <v>33926.720000000001</v>
      </c>
      <c r="I102" s="238">
        <v>30511.05</v>
      </c>
      <c r="J102" s="238">
        <v>31165.9466242704</v>
      </c>
      <c r="K102" s="238">
        <v>33926.720000000001</v>
      </c>
      <c r="L102" s="239">
        <v>6.5000000000000002E-2</v>
      </c>
      <c r="M102" s="240" t="s">
        <v>175</v>
      </c>
      <c r="N102" s="239">
        <f t="shared" si="5"/>
        <v>2.0509315719925286E-3</v>
      </c>
      <c r="O102" s="239">
        <f t="shared" si="4"/>
        <v>4.3009699363833191E-2</v>
      </c>
    </row>
    <row r="103" spans="1:15">
      <c r="A103" s="237" t="s">
        <v>170</v>
      </c>
      <c r="B103" s="237" t="s">
        <v>183</v>
      </c>
      <c r="C103" s="237" t="s">
        <v>172</v>
      </c>
      <c r="D103" s="237" t="s">
        <v>173</v>
      </c>
      <c r="E103" s="237" t="s">
        <v>361</v>
      </c>
      <c r="F103" s="237" t="s">
        <v>336</v>
      </c>
      <c r="G103" s="237" t="s">
        <v>174</v>
      </c>
      <c r="H103" s="238">
        <v>513192</v>
      </c>
      <c r="I103" s="238">
        <v>444722.74</v>
      </c>
      <c r="J103" s="238">
        <v>454396.80871483398</v>
      </c>
      <c r="K103" s="238">
        <v>513192</v>
      </c>
      <c r="L103" s="239">
        <v>5.0999999999999997E-2</v>
      </c>
      <c r="M103" s="240" t="s">
        <v>175</v>
      </c>
      <c r="N103" s="239">
        <f t="shared" si="5"/>
        <v>2.9902405097497007E-2</v>
      </c>
      <c r="O103" s="239">
        <f t="shared" si="4"/>
        <v>5.5495678613110687E-2</v>
      </c>
    </row>
    <row r="104" spans="1:15">
      <c r="A104" s="237" t="s">
        <v>188</v>
      </c>
      <c r="B104" s="237" t="s">
        <v>199</v>
      </c>
      <c r="C104" s="237" t="s">
        <v>172</v>
      </c>
      <c r="D104" s="237" t="s">
        <v>173</v>
      </c>
      <c r="E104" s="237" t="s">
        <v>203</v>
      </c>
      <c r="F104" s="237" t="s">
        <v>362</v>
      </c>
      <c r="G104" s="237" t="s">
        <v>174</v>
      </c>
      <c r="H104" s="238">
        <v>123154.281118</v>
      </c>
      <c r="I104" s="238">
        <v>103782.72</v>
      </c>
      <c r="J104" s="238">
        <v>106325.529867501</v>
      </c>
      <c r="K104" s="238">
        <v>123154.281118</v>
      </c>
      <c r="L104" s="239">
        <v>6.25E-2</v>
      </c>
      <c r="M104" s="240" t="s">
        <v>175</v>
      </c>
      <c r="N104" s="239">
        <f t="shared" si="5"/>
        <v>6.9969440923149679E-3</v>
      </c>
      <c r="O104" s="239">
        <f t="shared" si="4"/>
        <v>7.2409941498226646E-2</v>
      </c>
    </row>
    <row r="105" spans="1:15">
      <c r="A105" s="237" t="s">
        <v>188</v>
      </c>
      <c r="B105" s="237" t="s">
        <v>199</v>
      </c>
      <c r="C105" s="237" t="s">
        <v>172</v>
      </c>
      <c r="D105" s="237" t="s">
        <v>173</v>
      </c>
      <c r="E105" s="237" t="s">
        <v>203</v>
      </c>
      <c r="F105" s="237" t="s">
        <v>363</v>
      </c>
      <c r="G105" s="237" t="s">
        <v>174</v>
      </c>
      <c r="H105" s="238">
        <v>121934.93180000001</v>
      </c>
      <c r="I105" s="238">
        <v>106938.3</v>
      </c>
      <c r="J105" s="238">
        <v>105914.597200324</v>
      </c>
      <c r="K105" s="238">
        <v>121934.93180000001</v>
      </c>
      <c r="L105" s="239">
        <v>6.25E-2</v>
      </c>
      <c r="M105" s="240" t="s">
        <v>175</v>
      </c>
      <c r="N105" s="239">
        <f t="shared" si="5"/>
        <v>6.9699019237828537E-3</v>
      </c>
      <c r="O105" s="239">
        <f t="shared" si="4"/>
        <v>7.2409941498226646E-2</v>
      </c>
    </row>
    <row r="106" spans="1:15">
      <c r="A106" s="237" t="s">
        <v>170</v>
      </c>
      <c r="B106" s="237" t="s">
        <v>182</v>
      </c>
      <c r="C106" s="237" t="s">
        <v>186</v>
      </c>
      <c r="D106" s="237" t="s">
        <v>173</v>
      </c>
      <c r="E106" s="237" t="s">
        <v>203</v>
      </c>
      <c r="F106" s="237" t="s">
        <v>364</v>
      </c>
      <c r="G106" s="237" t="s">
        <v>174</v>
      </c>
      <c r="H106" s="238">
        <v>143940</v>
      </c>
      <c r="I106" s="238">
        <v>118467.08</v>
      </c>
      <c r="J106" s="238">
        <v>121102.743157936</v>
      </c>
      <c r="K106" s="238">
        <v>143940</v>
      </c>
      <c r="L106" s="239">
        <v>5.2499999999999998E-2</v>
      </c>
      <c r="M106" s="240" t="s">
        <v>175</v>
      </c>
      <c r="N106" s="239">
        <f t="shared" si="5"/>
        <v>7.9693853805195489E-3</v>
      </c>
      <c r="O106" s="239">
        <f t="shared" si="4"/>
        <v>6.5264189094683928E-2</v>
      </c>
    </row>
    <row r="107" spans="1:15">
      <c r="A107" s="237" t="s">
        <v>170</v>
      </c>
      <c r="B107" s="237" t="s">
        <v>182</v>
      </c>
      <c r="C107" s="237" t="s">
        <v>186</v>
      </c>
      <c r="D107" s="237" t="s">
        <v>173</v>
      </c>
      <c r="E107" s="237" t="s">
        <v>260</v>
      </c>
      <c r="F107" s="237" t="s">
        <v>365</v>
      </c>
      <c r="G107" s="237" t="s">
        <v>174</v>
      </c>
      <c r="H107" s="238">
        <v>122800</v>
      </c>
      <c r="I107" s="238">
        <v>98769.63</v>
      </c>
      <c r="J107" s="238">
        <v>101216.20833964901</v>
      </c>
      <c r="K107" s="238">
        <v>122800</v>
      </c>
      <c r="L107" s="239">
        <v>0.06</v>
      </c>
      <c r="M107" s="240" t="s">
        <v>175</v>
      </c>
      <c r="N107" s="239">
        <f t="shared" si="5"/>
        <v>6.6607159340862565E-3</v>
      </c>
      <c r="O107" s="239">
        <f t="shared" si="4"/>
        <v>6.5264189094683928E-2</v>
      </c>
    </row>
    <row r="108" spans="1:15">
      <c r="A108" s="237" t="s">
        <v>170</v>
      </c>
      <c r="B108" s="237" t="s">
        <v>182</v>
      </c>
      <c r="C108" s="237" t="s">
        <v>186</v>
      </c>
      <c r="D108" s="237" t="s">
        <v>173</v>
      </c>
      <c r="E108" s="237" t="s">
        <v>260</v>
      </c>
      <c r="F108" s="237" t="s">
        <v>366</v>
      </c>
      <c r="G108" s="237" t="s">
        <v>174</v>
      </c>
      <c r="H108" s="238">
        <v>371250</v>
      </c>
      <c r="I108" s="238">
        <v>301027.40000000002</v>
      </c>
      <c r="J108" s="238">
        <v>303956.16000763897</v>
      </c>
      <c r="K108" s="238">
        <v>371250</v>
      </c>
      <c r="L108" s="239">
        <v>6.25E-2</v>
      </c>
      <c r="M108" s="240" t="s">
        <v>175</v>
      </c>
      <c r="N108" s="239">
        <f t="shared" si="5"/>
        <v>2.0002385699262337E-2</v>
      </c>
      <c r="O108" s="239">
        <f t="shared" si="4"/>
        <v>6.5264189094683928E-2</v>
      </c>
    </row>
    <row r="109" spans="1:15">
      <c r="A109" s="237" t="s">
        <v>170</v>
      </c>
      <c r="B109" s="237" t="s">
        <v>182</v>
      </c>
      <c r="C109" s="237" t="s">
        <v>186</v>
      </c>
      <c r="D109" s="237" t="s">
        <v>173</v>
      </c>
      <c r="E109" s="237" t="s">
        <v>260</v>
      </c>
      <c r="F109" s="237" t="s">
        <v>367</v>
      </c>
      <c r="G109" s="237" t="s">
        <v>174</v>
      </c>
      <c r="H109" s="238">
        <v>5864.55</v>
      </c>
      <c r="I109" s="238">
        <v>4876.2299999999996</v>
      </c>
      <c r="J109" s="238">
        <v>5007.1823969480702</v>
      </c>
      <c r="K109" s="238">
        <v>5864.55</v>
      </c>
      <c r="L109" s="239">
        <v>6.5000000000000002E-2</v>
      </c>
      <c r="M109" s="240" t="s">
        <v>175</v>
      </c>
      <c r="N109" s="239">
        <f t="shared" si="5"/>
        <v>3.2950670770348953E-4</v>
      </c>
      <c r="O109" s="239">
        <f t="shared" si="4"/>
        <v>6.5264189094683928E-2</v>
      </c>
    </row>
    <row r="110" spans="1:15">
      <c r="A110" s="237" t="s">
        <v>170</v>
      </c>
      <c r="B110" s="237" t="s">
        <v>182</v>
      </c>
      <c r="C110" s="237" t="s">
        <v>186</v>
      </c>
      <c r="D110" s="237" t="s">
        <v>173</v>
      </c>
      <c r="E110" s="237" t="s">
        <v>260</v>
      </c>
      <c r="F110" s="237" t="s">
        <v>368</v>
      </c>
      <c r="G110" s="237" t="s">
        <v>174</v>
      </c>
      <c r="H110" s="238">
        <v>2399.66</v>
      </c>
      <c r="I110" s="238">
        <v>2157.41</v>
      </c>
      <c r="J110" s="238">
        <v>2210.85076822469</v>
      </c>
      <c r="K110" s="238">
        <v>2399.66</v>
      </c>
      <c r="L110" s="239">
        <v>0.06</v>
      </c>
      <c r="M110" s="240" t="s">
        <v>175</v>
      </c>
      <c r="N110" s="239">
        <f t="shared" si="5"/>
        <v>1.45489039565539E-4</v>
      </c>
      <c r="O110" s="239">
        <f t="shared" si="4"/>
        <v>6.5264189094683928E-2</v>
      </c>
    </row>
    <row r="111" spans="1:15">
      <c r="A111" s="237" t="s">
        <v>170</v>
      </c>
      <c r="B111" s="237" t="s">
        <v>182</v>
      </c>
      <c r="C111" s="237" t="s">
        <v>186</v>
      </c>
      <c r="D111" s="237" t="s">
        <v>173</v>
      </c>
      <c r="E111" s="237" t="s">
        <v>260</v>
      </c>
      <c r="F111" s="237" t="s">
        <v>369</v>
      </c>
      <c r="G111" s="237" t="s">
        <v>174</v>
      </c>
      <c r="H111" s="238">
        <v>1690.1</v>
      </c>
      <c r="I111" s="238">
        <v>1529.17</v>
      </c>
      <c r="J111" s="238">
        <v>1567.04175882084</v>
      </c>
      <c r="K111" s="238">
        <v>1690.1</v>
      </c>
      <c r="L111" s="239">
        <v>0.06</v>
      </c>
      <c r="M111" s="240" t="s">
        <v>175</v>
      </c>
      <c r="N111" s="239">
        <f t="shared" si="5"/>
        <v>1.0312202149809079E-4</v>
      </c>
      <c r="O111" s="239">
        <f t="shared" si="4"/>
        <v>6.5264189094683928E-2</v>
      </c>
    </row>
    <row r="112" spans="1:15">
      <c r="A112" s="237" t="s">
        <v>188</v>
      </c>
      <c r="B112" s="237" t="s">
        <v>171</v>
      </c>
      <c r="C112" s="237" t="s">
        <v>172</v>
      </c>
      <c r="D112" s="237" t="s">
        <v>173</v>
      </c>
      <c r="E112" s="237" t="s">
        <v>370</v>
      </c>
      <c r="F112" s="237" t="s">
        <v>295</v>
      </c>
      <c r="G112" s="237" t="s">
        <v>174</v>
      </c>
      <c r="H112" s="238">
        <v>175969.36845000001</v>
      </c>
      <c r="I112" s="238">
        <v>154281.35999999999</v>
      </c>
      <c r="J112" s="238">
        <v>156875.02998971799</v>
      </c>
      <c r="K112" s="238">
        <v>175969.36845000001</v>
      </c>
      <c r="L112" s="239">
        <v>5.7500000000000002E-2</v>
      </c>
      <c r="M112" s="240" t="s">
        <v>175</v>
      </c>
      <c r="N112" s="239">
        <f t="shared" si="5"/>
        <v>1.0323445513849184E-2</v>
      </c>
      <c r="O112" s="239">
        <f t="shared" si="4"/>
        <v>9.2050911727567075E-2</v>
      </c>
    </row>
    <row r="113" spans="1:15">
      <c r="A113" s="237" t="s">
        <v>188</v>
      </c>
      <c r="B113" s="237" t="s">
        <v>171</v>
      </c>
      <c r="C113" s="237" t="s">
        <v>172</v>
      </c>
      <c r="D113" s="237" t="s">
        <v>173</v>
      </c>
      <c r="E113" s="237" t="s">
        <v>370</v>
      </c>
      <c r="F113" s="237" t="s">
        <v>371</v>
      </c>
      <c r="G113" s="237" t="s">
        <v>174</v>
      </c>
      <c r="H113" s="238">
        <v>16567.449782</v>
      </c>
      <c r="I113" s="238">
        <v>13516.78</v>
      </c>
      <c r="J113" s="238">
        <v>13756.5146082013</v>
      </c>
      <c r="K113" s="238">
        <v>16567.449782</v>
      </c>
      <c r="L113" s="239">
        <v>5.7500000000000002E-2</v>
      </c>
      <c r="M113" s="240" t="s">
        <v>175</v>
      </c>
      <c r="N113" s="239">
        <f t="shared" si="5"/>
        <v>9.0527236251393547E-4</v>
      </c>
      <c r="O113" s="239">
        <f t="shared" si="4"/>
        <v>9.2050911727567075E-2</v>
      </c>
    </row>
    <row r="114" spans="1:15">
      <c r="A114" s="237" t="s">
        <v>170</v>
      </c>
      <c r="B114" s="237" t="s">
        <v>258</v>
      </c>
      <c r="C114" s="237" t="s">
        <v>186</v>
      </c>
      <c r="D114" s="237" t="s">
        <v>173</v>
      </c>
      <c r="E114" s="237" t="s">
        <v>372</v>
      </c>
      <c r="F114" s="237" t="s">
        <v>263</v>
      </c>
      <c r="G114" s="237" t="s">
        <v>174</v>
      </c>
      <c r="H114" s="238">
        <v>56544.53</v>
      </c>
      <c r="I114" s="238">
        <v>50495.14</v>
      </c>
      <c r="J114" s="238">
        <v>51603.364029114098</v>
      </c>
      <c r="K114" s="238">
        <v>56544.53</v>
      </c>
      <c r="L114" s="239">
        <v>6.5000000000000002E-2</v>
      </c>
      <c r="M114" s="240" t="s">
        <v>175</v>
      </c>
      <c r="N114" s="239">
        <f t="shared" si="5"/>
        <v>3.3958528449097381E-3</v>
      </c>
      <c r="O114" s="239">
        <f t="shared" si="4"/>
        <v>4.3009699363833191E-2</v>
      </c>
    </row>
    <row r="115" spans="1:15">
      <c r="A115" s="237" t="s">
        <v>176</v>
      </c>
      <c r="B115" s="237" t="s">
        <v>177</v>
      </c>
      <c r="C115" s="237" t="s">
        <v>172</v>
      </c>
      <c r="D115" s="237" t="s">
        <v>173</v>
      </c>
      <c r="E115" s="237" t="s">
        <v>373</v>
      </c>
      <c r="F115" s="237" t="s">
        <v>179</v>
      </c>
      <c r="G115" s="237" t="s">
        <v>174</v>
      </c>
      <c r="H115" s="238">
        <v>240145.89975000001</v>
      </c>
      <c r="I115" s="238">
        <v>228192.89</v>
      </c>
      <c r="J115" s="238">
        <v>232028.908299995</v>
      </c>
      <c r="K115" s="238">
        <v>240145.89975000001</v>
      </c>
      <c r="L115" s="239">
        <v>6.7500000000000004E-2</v>
      </c>
      <c r="M115" s="240" t="s">
        <v>175</v>
      </c>
      <c r="N115" s="239">
        <f t="shared" si="5"/>
        <v>1.5269082610724627E-2</v>
      </c>
      <c r="O115" s="239">
        <f t="shared" si="4"/>
        <v>5.7207906174826233E-2</v>
      </c>
    </row>
    <row r="116" spans="1:15">
      <c r="A116" s="237" t="s">
        <v>170</v>
      </c>
      <c r="B116" s="237" t="s">
        <v>276</v>
      </c>
      <c r="C116" s="237" t="s">
        <v>186</v>
      </c>
      <c r="D116" s="237" t="s">
        <v>173</v>
      </c>
      <c r="E116" s="237" t="s">
        <v>373</v>
      </c>
      <c r="F116" s="237" t="s">
        <v>374</v>
      </c>
      <c r="G116" s="237" t="s">
        <v>174</v>
      </c>
      <c r="H116" s="238">
        <v>176845.89</v>
      </c>
      <c r="I116" s="238">
        <v>149724.94</v>
      </c>
      <c r="J116" s="238">
        <v>153359.49953063199</v>
      </c>
      <c r="K116" s="238">
        <v>176845.89</v>
      </c>
      <c r="L116" s="239">
        <v>6.5000000000000002E-2</v>
      </c>
      <c r="M116" s="240" t="s">
        <v>175</v>
      </c>
      <c r="N116" s="239">
        <f t="shared" si="5"/>
        <v>1.0092099663913537E-2</v>
      </c>
      <c r="O116" s="239">
        <f t="shared" si="4"/>
        <v>0.11114371416121581</v>
      </c>
    </row>
    <row r="117" spans="1:15">
      <c r="A117" s="237" t="s">
        <v>170</v>
      </c>
      <c r="B117" s="237" t="s">
        <v>185</v>
      </c>
      <c r="C117" s="237" t="s">
        <v>186</v>
      </c>
      <c r="D117" s="237" t="s">
        <v>173</v>
      </c>
      <c r="E117" s="237" t="s">
        <v>373</v>
      </c>
      <c r="F117" s="237" t="s">
        <v>375</v>
      </c>
      <c r="G117" s="237" t="s">
        <v>174</v>
      </c>
      <c r="H117" s="238">
        <v>291383.55</v>
      </c>
      <c r="I117" s="238">
        <v>246395.77</v>
      </c>
      <c r="J117" s="238">
        <v>252378.08791232901</v>
      </c>
      <c r="K117" s="238">
        <v>291383.55</v>
      </c>
      <c r="L117" s="239">
        <v>0.06</v>
      </c>
      <c r="M117" s="240" t="s">
        <v>175</v>
      </c>
      <c r="N117" s="239">
        <f t="shared" si="5"/>
        <v>1.6608197235870703E-2</v>
      </c>
      <c r="O117" s="239">
        <f t="shared" si="4"/>
        <v>7.3708236025239265E-2</v>
      </c>
    </row>
    <row r="118" spans="1:15">
      <c r="A118" s="237" t="s">
        <v>170</v>
      </c>
      <c r="B118" s="237" t="s">
        <v>182</v>
      </c>
      <c r="C118" s="237" t="s">
        <v>186</v>
      </c>
      <c r="D118" s="237" t="s">
        <v>173</v>
      </c>
      <c r="E118" s="237" t="s">
        <v>376</v>
      </c>
      <c r="F118" s="237" t="s">
        <v>375</v>
      </c>
      <c r="G118" s="237" t="s">
        <v>174</v>
      </c>
      <c r="H118" s="238">
        <v>56189.04</v>
      </c>
      <c r="I118" s="238">
        <v>49469.54</v>
      </c>
      <c r="J118" s="238">
        <v>50338.395858861499</v>
      </c>
      <c r="K118" s="238">
        <v>56189.04</v>
      </c>
      <c r="L118" s="239">
        <v>4.4999999999999998E-2</v>
      </c>
      <c r="M118" s="240" t="s">
        <v>175</v>
      </c>
      <c r="N118" s="239">
        <f t="shared" si="5"/>
        <v>3.3126093230872269E-3</v>
      </c>
      <c r="O118" s="239">
        <f t="shared" si="4"/>
        <v>6.5264189094683928E-2</v>
      </c>
    </row>
    <row r="119" spans="1:15">
      <c r="A119" s="237" t="s">
        <v>170</v>
      </c>
      <c r="B119" s="237" t="s">
        <v>185</v>
      </c>
      <c r="C119" s="237" t="s">
        <v>186</v>
      </c>
      <c r="D119" s="237" t="s">
        <v>173</v>
      </c>
      <c r="E119" s="237" t="s">
        <v>376</v>
      </c>
      <c r="F119" s="237" t="s">
        <v>375</v>
      </c>
      <c r="G119" s="237" t="s">
        <v>174</v>
      </c>
      <c r="H119" s="238">
        <v>233041.08</v>
      </c>
      <c r="I119" s="238">
        <v>198301.85</v>
      </c>
      <c r="J119" s="238">
        <v>202794.39738066201</v>
      </c>
      <c r="K119" s="238">
        <v>233041.08</v>
      </c>
      <c r="L119" s="239">
        <v>0.06</v>
      </c>
      <c r="M119" s="240" t="s">
        <v>175</v>
      </c>
      <c r="N119" s="239">
        <f t="shared" si="5"/>
        <v>1.3345252663922105E-2</v>
      </c>
      <c r="O119" s="239">
        <f t="shared" si="4"/>
        <v>7.3708236025239265E-2</v>
      </c>
    </row>
    <row r="120" spans="1:15">
      <c r="A120" s="237" t="s">
        <v>170</v>
      </c>
      <c r="B120" s="237" t="s">
        <v>218</v>
      </c>
      <c r="C120" s="237" t="s">
        <v>172</v>
      </c>
      <c r="D120" s="237" t="s">
        <v>173</v>
      </c>
      <c r="E120" s="237" t="s">
        <v>377</v>
      </c>
      <c r="F120" s="237" t="s">
        <v>378</v>
      </c>
      <c r="G120" s="237" t="s">
        <v>174</v>
      </c>
      <c r="H120" s="238">
        <v>180686</v>
      </c>
      <c r="I120" s="238">
        <v>168697.23</v>
      </c>
      <c r="J120" s="238">
        <v>171731.10266775801</v>
      </c>
      <c r="K120" s="238">
        <v>180686</v>
      </c>
      <c r="L120" s="239">
        <v>0.05</v>
      </c>
      <c r="M120" s="240" t="s">
        <v>175</v>
      </c>
      <c r="N120" s="239">
        <f t="shared" si="5"/>
        <v>1.1301076286901988E-2</v>
      </c>
      <c r="O120" s="239">
        <f t="shared" si="4"/>
        <v>5.7995835055659237E-2</v>
      </c>
    </row>
    <row r="121" spans="1:15">
      <c r="A121" s="237" t="s">
        <v>170</v>
      </c>
      <c r="B121" s="237" t="s">
        <v>218</v>
      </c>
      <c r="C121" s="237" t="s">
        <v>172</v>
      </c>
      <c r="D121" s="237" t="s">
        <v>173</v>
      </c>
      <c r="E121" s="237" t="s">
        <v>379</v>
      </c>
      <c r="F121" s="237" t="s">
        <v>380</v>
      </c>
      <c r="G121" s="237" t="s">
        <v>174</v>
      </c>
      <c r="H121" s="238">
        <v>212576</v>
      </c>
      <c r="I121" s="238">
        <v>198464.39</v>
      </c>
      <c r="J121" s="238">
        <v>201961.00099743099</v>
      </c>
      <c r="K121" s="238">
        <v>212576</v>
      </c>
      <c r="L121" s="239">
        <v>0.05</v>
      </c>
      <c r="M121" s="240" t="s">
        <v>175</v>
      </c>
      <c r="N121" s="239">
        <f t="shared" si="5"/>
        <v>1.3290409505299038E-2</v>
      </c>
      <c r="O121" s="239">
        <f t="shared" si="4"/>
        <v>5.7995835055659237E-2</v>
      </c>
    </row>
    <row r="122" spans="1:15">
      <c r="A122" s="237" t="s">
        <v>170</v>
      </c>
      <c r="B122" s="237" t="s">
        <v>201</v>
      </c>
      <c r="C122" s="237" t="s">
        <v>186</v>
      </c>
      <c r="D122" s="237" t="s">
        <v>173</v>
      </c>
      <c r="E122" s="237" t="s">
        <v>381</v>
      </c>
      <c r="F122" s="237" t="s">
        <v>263</v>
      </c>
      <c r="G122" s="237" t="s">
        <v>174</v>
      </c>
      <c r="H122" s="238">
        <v>113213.75999999999</v>
      </c>
      <c r="I122" s="238">
        <v>102654.97</v>
      </c>
      <c r="J122" s="238">
        <v>104450.06051317501</v>
      </c>
      <c r="K122" s="238">
        <v>113213.75999999999</v>
      </c>
      <c r="L122" s="239">
        <v>6.5000000000000002E-2</v>
      </c>
      <c r="M122" s="240" t="s">
        <v>175</v>
      </c>
      <c r="N122" s="239">
        <f t="shared" si="5"/>
        <v>6.8735254342050869E-3</v>
      </c>
      <c r="O122" s="239">
        <f t="shared" si="4"/>
        <v>4.0681869947907359E-2</v>
      </c>
    </row>
    <row r="123" spans="1:15">
      <c r="A123" s="237" t="s">
        <v>170</v>
      </c>
      <c r="B123" s="237" t="s">
        <v>258</v>
      </c>
      <c r="C123" s="237" t="s">
        <v>186</v>
      </c>
      <c r="D123" s="237" t="s">
        <v>173</v>
      </c>
      <c r="E123" s="237" t="s">
        <v>381</v>
      </c>
      <c r="F123" s="237" t="s">
        <v>288</v>
      </c>
      <c r="G123" s="237" t="s">
        <v>174</v>
      </c>
      <c r="H123" s="238">
        <v>118131.48</v>
      </c>
      <c r="I123" s="238">
        <v>98749.98</v>
      </c>
      <c r="J123" s="238">
        <v>100861.64001688101</v>
      </c>
      <c r="K123" s="238">
        <v>118131.48</v>
      </c>
      <c r="L123" s="239">
        <v>0.06</v>
      </c>
      <c r="M123" s="240" t="s">
        <v>175</v>
      </c>
      <c r="N123" s="239">
        <f t="shared" si="5"/>
        <v>6.637382923337049E-3</v>
      </c>
      <c r="O123" s="239">
        <f t="shared" si="4"/>
        <v>4.3009699363833191E-2</v>
      </c>
    </row>
    <row r="124" spans="1:15">
      <c r="A124" s="237" t="s">
        <v>170</v>
      </c>
      <c r="B124" s="237" t="s">
        <v>218</v>
      </c>
      <c r="C124" s="237" t="s">
        <v>172</v>
      </c>
      <c r="D124" s="237" t="s">
        <v>173</v>
      </c>
      <c r="E124" s="237" t="s">
        <v>382</v>
      </c>
      <c r="F124" s="237" t="s">
        <v>383</v>
      </c>
      <c r="G124" s="237" t="s">
        <v>174</v>
      </c>
      <c r="H124" s="238">
        <v>112444</v>
      </c>
      <c r="I124" s="238">
        <v>98795.88</v>
      </c>
      <c r="J124" s="238">
        <v>100781.351942612</v>
      </c>
      <c r="K124" s="238">
        <v>112444</v>
      </c>
      <c r="L124" s="239">
        <v>5.5E-2</v>
      </c>
      <c r="M124" s="240" t="s">
        <v>175</v>
      </c>
      <c r="N124" s="239">
        <f t="shared" si="5"/>
        <v>6.6320994211749636E-3</v>
      </c>
      <c r="O124" s="239">
        <f t="shared" si="4"/>
        <v>5.7995835055659237E-2</v>
      </c>
    </row>
    <row r="125" spans="1:15">
      <c r="A125" s="237" t="s">
        <v>170</v>
      </c>
      <c r="B125" s="237" t="s">
        <v>185</v>
      </c>
      <c r="C125" s="237" t="s">
        <v>186</v>
      </c>
      <c r="D125" s="237" t="s">
        <v>173</v>
      </c>
      <c r="E125" s="237" t="s">
        <v>384</v>
      </c>
      <c r="F125" s="237" t="s">
        <v>375</v>
      </c>
      <c r="G125" s="237" t="s">
        <v>174</v>
      </c>
      <c r="H125" s="238">
        <v>291823.7</v>
      </c>
      <c r="I125" s="238">
        <v>252616.83</v>
      </c>
      <c r="J125" s="238">
        <v>257263.58389078101</v>
      </c>
      <c r="K125" s="238">
        <v>291823.7</v>
      </c>
      <c r="L125" s="239">
        <v>6.25E-2</v>
      </c>
      <c r="M125" s="240" t="s">
        <v>175</v>
      </c>
      <c r="N125" s="239">
        <f t="shared" si="5"/>
        <v>1.692969614838077E-2</v>
      </c>
      <c r="O125" s="239">
        <f t="shared" si="4"/>
        <v>7.3708236025239265E-2</v>
      </c>
    </row>
    <row r="126" spans="1:15">
      <c r="A126" s="237" t="s">
        <v>170</v>
      </c>
      <c r="B126" s="237" t="s">
        <v>193</v>
      </c>
      <c r="C126" s="237" t="s">
        <v>172</v>
      </c>
      <c r="D126" s="237" t="s">
        <v>173</v>
      </c>
      <c r="E126" s="237" t="s">
        <v>385</v>
      </c>
      <c r="F126" s="237" t="s">
        <v>386</v>
      </c>
      <c r="G126" s="237" t="s">
        <v>174</v>
      </c>
      <c r="H126" s="238">
        <v>4211.5200000000004</v>
      </c>
      <c r="I126" s="238">
        <v>3603.1</v>
      </c>
      <c r="J126" s="238">
        <v>3665.2534966920498</v>
      </c>
      <c r="K126" s="238">
        <v>4211.5200000000004</v>
      </c>
      <c r="L126" s="239">
        <v>0</v>
      </c>
      <c r="M126" s="240" t="s">
        <v>175</v>
      </c>
      <c r="N126" s="239">
        <f t="shared" si="5"/>
        <v>2.4119864563548185E-4</v>
      </c>
      <c r="O126" s="239">
        <f t="shared" si="4"/>
        <v>2.8407236915484923E-2</v>
      </c>
    </row>
    <row r="127" spans="1:15">
      <c r="A127" s="237" t="s">
        <v>170</v>
      </c>
      <c r="B127" s="237" t="s">
        <v>171</v>
      </c>
      <c r="C127" s="237" t="s">
        <v>172</v>
      </c>
      <c r="D127" s="237" t="s">
        <v>173</v>
      </c>
      <c r="E127" s="237" t="s">
        <v>385</v>
      </c>
      <c r="F127" s="237" t="s">
        <v>387</v>
      </c>
      <c r="G127" s="237" t="s">
        <v>174</v>
      </c>
      <c r="H127" s="238">
        <v>22593</v>
      </c>
      <c r="I127" s="238">
        <v>21207.39</v>
      </c>
      <c r="J127" s="238">
        <v>21501.8284448872</v>
      </c>
      <c r="K127" s="238">
        <v>22593</v>
      </c>
      <c r="L127" s="239">
        <v>4.3499999999999997E-2</v>
      </c>
      <c r="M127" s="240" t="s">
        <v>175</v>
      </c>
      <c r="N127" s="239">
        <f t="shared" si="5"/>
        <v>1.414966769494637E-3</v>
      </c>
      <c r="O127" s="239">
        <f t="shared" si="4"/>
        <v>9.2050911727567075E-2</v>
      </c>
    </row>
    <row r="128" spans="1:15">
      <c r="A128" s="237" t="s">
        <v>170</v>
      </c>
      <c r="B128" s="237" t="s">
        <v>193</v>
      </c>
      <c r="C128" s="237" t="s">
        <v>172</v>
      </c>
      <c r="D128" s="237" t="s">
        <v>173</v>
      </c>
      <c r="E128" s="237" t="s">
        <v>388</v>
      </c>
      <c r="F128" s="237" t="s">
        <v>389</v>
      </c>
      <c r="G128" s="237" t="s">
        <v>174</v>
      </c>
      <c r="H128" s="238">
        <v>5765.64</v>
      </c>
      <c r="I128" s="238">
        <v>4932.71</v>
      </c>
      <c r="J128" s="238">
        <v>5014.9855778265701</v>
      </c>
      <c r="K128" s="238">
        <v>5765.64</v>
      </c>
      <c r="L128" s="239">
        <v>0</v>
      </c>
      <c r="M128" s="240" t="s">
        <v>175</v>
      </c>
      <c r="N128" s="239">
        <f t="shared" si="5"/>
        <v>3.3002021015597789E-4</v>
      </c>
      <c r="O128" s="239">
        <f t="shared" si="4"/>
        <v>2.8407236915484923E-2</v>
      </c>
    </row>
    <row r="129" spans="1:15">
      <c r="A129" s="237" t="s">
        <v>170</v>
      </c>
      <c r="B129" s="237" t="s">
        <v>258</v>
      </c>
      <c r="C129" s="237" t="s">
        <v>186</v>
      </c>
      <c r="D129" s="237" t="s">
        <v>173</v>
      </c>
      <c r="E129" s="237" t="s">
        <v>390</v>
      </c>
      <c r="F129" s="237" t="s">
        <v>391</v>
      </c>
      <c r="G129" s="237" t="s">
        <v>174</v>
      </c>
      <c r="H129" s="238">
        <v>75232.740000000005</v>
      </c>
      <c r="I129" s="238">
        <v>69647.08</v>
      </c>
      <c r="J129" s="238">
        <v>70518.281639172899</v>
      </c>
      <c r="K129" s="238">
        <v>75232.740000000005</v>
      </c>
      <c r="L129" s="239">
        <v>4.2500000000000003E-2</v>
      </c>
      <c r="M129" s="240" t="s">
        <v>175</v>
      </c>
      <c r="N129" s="239">
        <f t="shared" si="5"/>
        <v>4.6405832609561085E-3</v>
      </c>
      <c r="O129" s="239">
        <f t="shared" si="4"/>
        <v>4.3009699363833191E-2</v>
      </c>
    </row>
    <row r="130" spans="1:15">
      <c r="A130" s="237" t="s">
        <v>170</v>
      </c>
      <c r="B130" s="237" t="s">
        <v>392</v>
      </c>
      <c r="C130" s="237" t="s">
        <v>172</v>
      </c>
      <c r="D130" s="237" t="s">
        <v>173</v>
      </c>
      <c r="E130" s="237" t="s">
        <v>393</v>
      </c>
      <c r="F130" s="237" t="s">
        <v>394</v>
      </c>
      <c r="G130" s="237" t="s">
        <v>174</v>
      </c>
      <c r="H130" s="238">
        <v>622732.54</v>
      </c>
      <c r="I130" s="238">
        <v>551928.68000000005</v>
      </c>
      <c r="J130" s="238">
        <v>553193.79365890101</v>
      </c>
      <c r="K130" s="238">
        <v>622732.54</v>
      </c>
      <c r="L130" s="239">
        <v>4.3999999999999997E-2</v>
      </c>
      <c r="M130" s="240" t="s">
        <v>175</v>
      </c>
      <c r="N130" s="239">
        <f t="shared" si="5"/>
        <v>3.6403919653825716E-2</v>
      </c>
      <c r="O130" s="239">
        <f t="shared" si="4"/>
        <v>0.1360862536429196</v>
      </c>
    </row>
    <row r="131" spans="1:15">
      <c r="A131" s="237" t="s">
        <v>170</v>
      </c>
      <c r="B131" s="237" t="s">
        <v>193</v>
      </c>
      <c r="C131" s="237" t="s">
        <v>172</v>
      </c>
      <c r="D131" s="237" t="s">
        <v>173</v>
      </c>
      <c r="E131" s="237" t="s">
        <v>395</v>
      </c>
      <c r="F131" s="237" t="s">
        <v>396</v>
      </c>
      <c r="G131" s="237" t="s">
        <v>174</v>
      </c>
      <c r="H131" s="238">
        <v>4144.6400000000003</v>
      </c>
      <c r="I131" s="238">
        <v>2903.91</v>
      </c>
      <c r="J131" s="238">
        <v>2954.7560777434401</v>
      </c>
      <c r="K131" s="238">
        <v>4144.6400000000003</v>
      </c>
      <c r="L131" s="239">
        <v>0</v>
      </c>
      <c r="M131" s="240" t="s">
        <v>175</v>
      </c>
      <c r="N131" s="239">
        <f t="shared" si="5"/>
        <v>1.9444307597772821E-4</v>
      </c>
      <c r="O131" s="239">
        <f t="shared" si="4"/>
        <v>2.8407236915484923E-2</v>
      </c>
    </row>
    <row r="132" spans="1:15">
      <c r="A132" s="237" t="s">
        <v>170</v>
      </c>
      <c r="B132" s="237" t="s">
        <v>193</v>
      </c>
      <c r="C132" s="237" t="s">
        <v>172</v>
      </c>
      <c r="D132" s="237" t="s">
        <v>173</v>
      </c>
      <c r="E132" s="237" t="s">
        <v>395</v>
      </c>
      <c r="F132" s="237" t="s">
        <v>397</v>
      </c>
      <c r="G132" s="237" t="s">
        <v>174</v>
      </c>
      <c r="H132" s="238">
        <v>4077.76</v>
      </c>
      <c r="I132" s="238">
        <v>2828.92</v>
      </c>
      <c r="J132" s="238">
        <v>2878.45294239747</v>
      </c>
      <c r="K132" s="238">
        <v>4077.76</v>
      </c>
      <c r="L132" s="239">
        <v>0</v>
      </c>
      <c r="M132" s="240" t="s">
        <v>175</v>
      </c>
      <c r="N132" s="239">
        <f t="shared" ref="N132:N163" si="6">+J132/$C$199</f>
        <v>1.8942180993984054E-4</v>
      </c>
      <c r="O132" s="239">
        <f t="shared" si="4"/>
        <v>2.8407236915484923E-2</v>
      </c>
    </row>
    <row r="133" spans="1:15">
      <c r="A133" s="237" t="s">
        <v>170</v>
      </c>
      <c r="B133" s="237" t="s">
        <v>193</v>
      </c>
      <c r="C133" s="237" t="s">
        <v>172</v>
      </c>
      <c r="D133" s="237" t="s">
        <v>173</v>
      </c>
      <c r="E133" s="237" t="s">
        <v>398</v>
      </c>
      <c r="F133" s="237" t="s">
        <v>399</v>
      </c>
      <c r="G133" s="237" t="s">
        <v>174</v>
      </c>
      <c r="H133" s="238">
        <v>10102.56</v>
      </c>
      <c r="I133" s="238">
        <v>7066.81</v>
      </c>
      <c r="J133" s="238">
        <v>7187.0477449467799</v>
      </c>
      <c r="K133" s="238">
        <v>10102.56</v>
      </c>
      <c r="L133" s="239">
        <v>0</v>
      </c>
      <c r="M133" s="240" t="s">
        <v>175</v>
      </c>
      <c r="N133" s="239">
        <f t="shared" si="6"/>
        <v>4.7295669556368327E-4</v>
      </c>
      <c r="O133" s="239">
        <f t="shared" ref="O133:O196" si="7">+SUMIFS($N$4:$N$196,$B$4:$B$196,B133)</f>
        <v>2.8407236915484923E-2</v>
      </c>
    </row>
    <row r="134" spans="1:15">
      <c r="A134" s="237" t="s">
        <v>170</v>
      </c>
      <c r="B134" s="237" t="s">
        <v>276</v>
      </c>
      <c r="C134" s="237" t="s">
        <v>186</v>
      </c>
      <c r="D134" s="237" t="s">
        <v>173</v>
      </c>
      <c r="E134" s="237" t="s">
        <v>209</v>
      </c>
      <c r="F134" s="237" t="s">
        <v>400</v>
      </c>
      <c r="G134" s="237" t="s">
        <v>174</v>
      </c>
      <c r="H134" s="238">
        <v>392691.78</v>
      </c>
      <c r="I134" s="238">
        <v>301897.03000000003</v>
      </c>
      <c r="J134" s="238">
        <v>306863.263528599</v>
      </c>
      <c r="K134" s="238">
        <v>392691.78</v>
      </c>
      <c r="L134" s="239">
        <v>6.5000000000000002E-2</v>
      </c>
      <c r="M134" s="240" t="s">
        <v>175</v>
      </c>
      <c r="N134" s="239">
        <f t="shared" si="6"/>
        <v>2.0193692912422501E-2</v>
      </c>
      <c r="O134" s="239">
        <f t="shared" si="7"/>
        <v>0.11114371416121581</v>
      </c>
    </row>
    <row r="135" spans="1:15">
      <c r="A135" s="237" t="s">
        <v>170</v>
      </c>
      <c r="B135" s="237" t="s">
        <v>193</v>
      </c>
      <c r="C135" s="237" t="s">
        <v>172</v>
      </c>
      <c r="D135" s="237" t="s">
        <v>173</v>
      </c>
      <c r="E135" s="237" t="s">
        <v>401</v>
      </c>
      <c r="F135" s="237" t="s">
        <v>402</v>
      </c>
      <c r="G135" s="237" t="s">
        <v>174</v>
      </c>
      <c r="H135" s="238">
        <v>3367.52</v>
      </c>
      <c r="I135" s="238">
        <v>2360.58</v>
      </c>
      <c r="J135" s="238">
        <v>2398.7972522360501</v>
      </c>
      <c r="K135" s="238">
        <v>3367.52</v>
      </c>
      <c r="L135" s="239">
        <v>0</v>
      </c>
      <c r="M135" s="240" t="s">
        <v>175</v>
      </c>
      <c r="N135" s="239">
        <f t="shared" si="6"/>
        <v>1.5785719839449968E-4</v>
      </c>
      <c r="O135" s="239">
        <f t="shared" si="7"/>
        <v>2.8407236915484923E-2</v>
      </c>
    </row>
    <row r="136" spans="1:15">
      <c r="A136" s="237" t="s">
        <v>170</v>
      </c>
      <c r="B136" s="237" t="s">
        <v>200</v>
      </c>
      <c r="C136" s="237" t="s">
        <v>172</v>
      </c>
      <c r="D136" s="237" t="s">
        <v>173</v>
      </c>
      <c r="E136" s="237" t="s">
        <v>211</v>
      </c>
      <c r="F136" s="237" t="s">
        <v>403</v>
      </c>
      <c r="G136" s="237" t="s">
        <v>174</v>
      </c>
      <c r="H136" s="238">
        <v>579877.14</v>
      </c>
      <c r="I136" s="238">
        <v>495257.56</v>
      </c>
      <c r="J136" s="238">
        <v>500581.886714152</v>
      </c>
      <c r="K136" s="238">
        <v>579877.14</v>
      </c>
      <c r="L136" s="239">
        <v>4.2500000000000003E-2</v>
      </c>
      <c r="M136" s="240" t="s">
        <v>175</v>
      </c>
      <c r="N136" s="239">
        <f t="shared" si="6"/>
        <v>3.2941697815465472E-2</v>
      </c>
      <c r="O136" s="239">
        <f t="shared" si="7"/>
        <v>4.6237227386241975E-2</v>
      </c>
    </row>
    <row r="137" spans="1:15">
      <c r="A137" s="237" t="s">
        <v>170</v>
      </c>
      <c r="B137" s="237" t="s">
        <v>182</v>
      </c>
      <c r="C137" s="237" t="s">
        <v>186</v>
      </c>
      <c r="D137" s="237" t="s">
        <v>173</v>
      </c>
      <c r="E137" s="237" t="s">
        <v>211</v>
      </c>
      <c r="F137" s="237" t="s">
        <v>404</v>
      </c>
      <c r="G137" s="237" t="s">
        <v>174</v>
      </c>
      <c r="H137" s="238">
        <v>52956.19</v>
      </c>
      <c r="I137" s="238">
        <v>51239.15</v>
      </c>
      <c r="J137" s="238">
        <v>51810.798207046697</v>
      </c>
      <c r="K137" s="238">
        <v>52956.19</v>
      </c>
      <c r="L137" s="239">
        <v>6.5000000000000002E-2</v>
      </c>
      <c r="M137" s="240" t="s">
        <v>175</v>
      </c>
      <c r="N137" s="239">
        <f t="shared" si="6"/>
        <v>3.4095034267374365E-3</v>
      </c>
      <c r="O137" s="239">
        <f t="shared" si="7"/>
        <v>6.5264189094683928E-2</v>
      </c>
    </row>
    <row r="138" spans="1:15">
      <c r="A138" s="237" t="s">
        <v>170</v>
      </c>
      <c r="B138" s="237" t="s">
        <v>201</v>
      </c>
      <c r="C138" s="237" t="s">
        <v>186</v>
      </c>
      <c r="D138" s="237" t="s">
        <v>173</v>
      </c>
      <c r="E138" s="237" t="s">
        <v>211</v>
      </c>
      <c r="F138" s="237" t="s">
        <v>405</v>
      </c>
      <c r="G138" s="237" t="s">
        <v>174</v>
      </c>
      <c r="H138" s="238">
        <v>250547.92</v>
      </c>
      <c r="I138" s="238">
        <v>204758.36</v>
      </c>
      <c r="J138" s="238">
        <v>208009.81605073399</v>
      </c>
      <c r="K138" s="238">
        <v>250547.92</v>
      </c>
      <c r="L138" s="239">
        <v>7.4999999999999997E-2</v>
      </c>
      <c r="M138" s="240" t="s">
        <v>175</v>
      </c>
      <c r="N138" s="239">
        <f t="shared" si="6"/>
        <v>1.3688462736780283E-2</v>
      </c>
      <c r="O138" s="239">
        <f t="shared" si="7"/>
        <v>4.0681869947907359E-2</v>
      </c>
    </row>
    <row r="139" spans="1:15">
      <c r="A139" s="237" t="s">
        <v>170</v>
      </c>
      <c r="B139" s="237" t="s">
        <v>276</v>
      </c>
      <c r="C139" s="237" t="s">
        <v>186</v>
      </c>
      <c r="D139" s="237" t="s">
        <v>173</v>
      </c>
      <c r="E139" s="237" t="s">
        <v>211</v>
      </c>
      <c r="F139" s="237" t="s">
        <v>406</v>
      </c>
      <c r="G139" s="237" t="s">
        <v>174</v>
      </c>
      <c r="H139" s="238">
        <v>235794.52</v>
      </c>
      <c r="I139" s="238">
        <v>201104.34</v>
      </c>
      <c r="J139" s="238">
        <v>204145.86559945901</v>
      </c>
      <c r="K139" s="238">
        <v>235794.52</v>
      </c>
      <c r="L139" s="239">
        <v>6.5000000000000002E-2</v>
      </c>
      <c r="M139" s="240" t="s">
        <v>175</v>
      </c>
      <c r="N139" s="239">
        <f t="shared" si="6"/>
        <v>1.3434188478126342E-2</v>
      </c>
      <c r="O139" s="239">
        <f t="shared" si="7"/>
        <v>0.11114371416121581</v>
      </c>
    </row>
    <row r="140" spans="1:15">
      <c r="A140" s="237" t="s">
        <v>176</v>
      </c>
      <c r="B140" s="237" t="s">
        <v>183</v>
      </c>
      <c r="C140" s="237" t="s">
        <v>172</v>
      </c>
      <c r="D140" s="237" t="s">
        <v>173</v>
      </c>
      <c r="E140" s="237" t="s">
        <v>407</v>
      </c>
      <c r="F140" s="237" t="s">
        <v>408</v>
      </c>
      <c r="G140" s="237" t="s">
        <v>174</v>
      </c>
      <c r="H140" s="238">
        <v>93163.81</v>
      </c>
      <c r="I140" s="238">
        <v>81526.899999999994</v>
      </c>
      <c r="J140" s="238">
        <v>82529.852781044203</v>
      </c>
      <c r="K140" s="238">
        <v>93163.81</v>
      </c>
      <c r="L140" s="239">
        <v>0.06</v>
      </c>
      <c r="M140" s="240" t="s">
        <v>175</v>
      </c>
      <c r="N140" s="239">
        <f t="shared" si="6"/>
        <v>5.4310264578559522E-3</v>
      </c>
      <c r="O140" s="239">
        <f t="shared" si="7"/>
        <v>5.5495678613110687E-2</v>
      </c>
    </row>
    <row r="141" spans="1:15">
      <c r="A141" s="237" t="s">
        <v>176</v>
      </c>
      <c r="B141" s="237" t="s">
        <v>177</v>
      </c>
      <c r="C141" s="237" t="s">
        <v>172</v>
      </c>
      <c r="D141" s="237" t="s">
        <v>173</v>
      </c>
      <c r="E141" s="237" t="s">
        <v>407</v>
      </c>
      <c r="F141" s="237" t="s">
        <v>179</v>
      </c>
      <c r="G141" s="237" t="s">
        <v>174</v>
      </c>
      <c r="H141" s="238">
        <v>42692.6</v>
      </c>
      <c r="I141" s="238">
        <v>40920.99</v>
      </c>
      <c r="J141" s="238">
        <v>41319.8887384544</v>
      </c>
      <c r="K141" s="238">
        <v>42692.6</v>
      </c>
      <c r="L141" s="239">
        <v>6.7500000000000004E-2</v>
      </c>
      <c r="M141" s="240" t="s">
        <v>175</v>
      </c>
      <c r="N141" s="239">
        <f t="shared" si="6"/>
        <v>2.7191301257931404E-3</v>
      </c>
      <c r="O141" s="239">
        <f t="shared" si="7"/>
        <v>5.7207906174826233E-2</v>
      </c>
    </row>
    <row r="142" spans="1:15">
      <c r="A142" s="237" t="s">
        <v>170</v>
      </c>
      <c r="B142" s="237" t="s">
        <v>201</v>
      </c>
      <c r="C142" s="237" t="s">
        <v>186</v>
      </c>
      <c r="D142" s="237" t="s">
        <v>173</v>
      </c>
      <c r="E142" s="237" t="s">
        <v>409</v>
      </c>
      <c r="F142" s="237" t="s">
        <v>410</v>
      </c>
      <c r="G142" s="237" t="s">
        <v>174</v>
      </c>
      <c r="H142" s="238">
        <v>55000</v>
      </c>
      <c r="I142" s="238">
        <v>50237.13</v>
      </c>
      <c r="J142" s="238">
        <v>50799.181614779598</v>
      </c>
      <c r="K142" s="238">
        <v>55000</v>
      </c>
      <c r="L142" s="239">
        <v>0.05</v>
      </c>
      <c r="M142" s="240" t="s">
        <v>175</v>
      </c>
      <c r="N142" s="239">
        <f t="shared" si="6"/>
        <v>3.3429321644284529E-3</v>
      </c>
      <c r="O142" s="239">
        <f t="shared" si="7"/>
        <v>4.0681869947907359E-2</v>
      </c>
    </row>
    <row r="143" spans="1:15">
      <c r="A143" s="237" t="s">
        <v>188</v>
      </c>
      <c r="B143" s="237" t="s">
        <v>171</v>
      </c>
      <c r="C143" s="237" t="s">
        <v>172</v>
      </c>
      <c r="D143" s="237" t="s">
        <v>173</v>
      </c>
      <c r="E143" s="237" t="s">
        <v>411</v>
      </c>
      <c r="F143" s="237" t="s">
        <v>371</v>
      </c>
      <c r="G143" s="237" t="s">
        <v>174</v>
      </c>
      <c r="H143" s="238">
        <v>114697.42758</v>
      </c>
      <c r="I143" s="238">
        <v>92174.6</v>
      </c>
      <c r="J143" s="238">
        <v>93227.835195842199</v>
      </c>
      <c r="K143" s="238">
        <v>114697.42758</v>
      </c>
      <c r="L143" s="239">
        <v>6.0999999999999999E-2</v>
      </c>
      <c r="M143" s="240" t="s">
        <v>175</v>
      </c>
      <c r="N143" s="239">
        <f t="shared" si="6"/>
        <v>6.135026569119819E-3</v>
      </c>
      <c r="O143" s="239">
        <f t="shared" si="7"/>
        <v>9.2050911727567075E-2</v>
      </c>
    </row>
    <row r="144" spans="1:15">
      <c r="A144" s="237" t="s">
        <v>170</v>
      </c>
      <c r="B144" s="237" t="s">
        <v>276</v>
      </c>
      <c r="C144" s="237" t="s">
        <v>186</v>
      </c>
      <c r="D144" s="237" t="s">
        <v>173</v>
      </c>
      <c r="E144" s="237" t="s">
        <v>210</v>
      </c>
      <c r="F144" s="237" t="s">
        <v>374</v>
      </c>
      <c r="G144" s="237" t="s">
        <v>174</v>
      </c>
      <c r="H144" s="238">
        <v>58948.63</v>
      </c>
      <c r="I144" s="238">
        <v>50465.14</v>
      </c>
      <c r="J144" s="238">
        <v>51119.830319341898</v>
      </c>
      <c r="K144" s="238">
        <v>58948.63</v>
      </c>
      <c r="L144" s="239">
        <v>6.5000000000000002E-2</v>
      </c>
      <c r="M144" s="240" t="s">
        <v>175</v>
      </c>
      <c r="N144" s="239">
        <f t="shared" si="6"/>
        <v>3.3640330332592172E-3</v>
      </c>
      <c r="O144" s="239">
        <f t="shared" si="7"/>
        <v>0.11114371416121581</v>
      </c>
    </row>
    <row r="145" spans="1:15">
      <c r="A145" s="237" t="s">
        <v>176</v>
      </c>
      <c r="B145" s="237" t="s">
        <v>177</v>
      </c>
      <c r="C145" s="237" t="s">
        <v>172</v>
      </c>
      <c r="D145" s="237" t="s">
        <v>173</v>
      </c>
      <c r="E145" s="237" t="s">
        <v>412</v>
      </c>
      <c r="F145" s="237" t="s">
        <v>192</v>
      </c>
      <c r="G145" s="237" t="s">
        <v>174</v>
      </c>
      <c r="H145" s="238">
        <v>55547.999947999997</v>
      </c>
      <c r="I145" s="238">
        <v>51080.97</v>
      </c>
      <c r="J145" s="238">
        <v>51528.696820842299</v>
      </c>
      <c r="K145" s="238">
        <v>55547.999947999997</v>
      </c>
      <c r="L145" s="239">
        <v>6.7000000000000004E-2</v>
      </c>
      <c r="M145" s="240" t="s">
        <v>175</v>
      </c>
      <c r="N145" s="239">
        <f t="shared" si="6"/>
        <v>3.390939234016305E-3</v>
      </c>
      <c r="O145" s="239">
        <f t="shared" si="7"/>
        <v>5.7207906174826233E-2</v>
      </c>
    </row>
    <row r="146" spans="1:15">
      <c r="A146" s="237" t="s">
        <v>188</v>
      </c>
      <c r="B146" s="237" t="s">
        <v>199</v>
      </c>
      <c r="C146" s="237" t="s">
        <v>172</v>
      </c>
      <c r="D146" s="237" t="s">
        <v>173</v>
      </c>
      <c r="E146" s="237" t="s">
        <v>412</v>
      </c>
      <c r="F146" s="237" t="s">
        <v>362</v>
      </c>
      <c r="G146" s="237" t="s">
        <v>174</v>
      </c>
      <c r="H146" s="238">
        <v>121934.94</v>
      </c>
      <c r="I146" s="238">
        <v>103770.29</v>
      </c>
      <c r="J146" s="238">
        <v>104803.09999874</v>
      </c>
      <c r="K146" s="238">
        <v>121934.94</v>
      </c>
      <c r="L146" s="239">
        <v>6.25E-2</v>
      </c>
      <c r="M146" s="240" t="s">
        <v>175</v>
      </c>
      <c r="N146" s="239">
        <f t="shared" si="6"/>
        <v>6.8967578370527959E-3</v>
      </c>
      <c r="O146" s="239">
        <f t="shared" si="7"/>
        <v>7.2409941498226646E-2</v>
      </c>
    </row>
    <row r="147" spans="1:15">
      <c r="A147" s="237" t="s">
        <v>188</v>
      </c>
      <c r="B147" s="237" t="s">
        <v>171</v>
      </c>
      <c r="C147" s="237" t="s">
        <v>172</v>
      </c>
      <c r="D147" s="237" t="s">
        <v>173</v>
      </c>
      <c r="E147" s="237" t="s">
        <v>412</v>
      </c>
      <c r="F147" s="237" t="s">
        <v>294</v>
      </c>
      <c r="G147" s="237" t="s">
        <v>174</v>
      </c>
      <c r="H147" s="238">
        <v>51545.75</v>
      </c>
      <c r="I147" s="238">
        <v>50727.519947120854</v>
      </c>
      <c r="J147" s="238">
        <v>51140.468446028499</v>
      </c>
      <c r="K147" s="238">
        <v>51545.75</v>
      </c>
      <c r="L147" s="239">
        <v>6.2E-2</v>
      </c>
      <c r="M147" s="240" t="s">
        <v>175</v>
      </c>
      <c r="N147" s="239">
        <f t="shared" si="6"/>
        <v>3.3653911625699875E-3</v>
      </c>
      <c r="O147" s="239">
        <f t="shared" si="7"/>
        <v>9.2050911727567075E-2</v>
      </c>
    </row>
    <row r="148" spans="1:15">
      <c r="A148" s="237" t="s">
        <v>176</v>
      </c>
      <c r="B148" s="237" t="s">
        <v>276</v>
      </c>
      <c r="C148" s="237" t="s">
        <v>186</v>
      </c>
      <c r="D148" s="237" t="s">
        <v>173</v>
      </c>
      <c r="E148" s="237" t="s">
        <v>412</v>
      </c>
      <c r="F148" s="237" t="s">
        <v>413</v>
      </c>
      <c r="G148" s="237" t="s">
        <v>174</v>
      </c>
      <c r="H148" s="238">
        <v>857250.03</v>
      </c>
      <c r="I148" s="238">
        <v>601611</v>
      </c>
      <c r="J148" s="238">
        <v>609376.83208022197</v>
      </c>
      <c r="K148" s="238">
        <v>857250.03</v>
      </c>
      <c r="L148" s="239">
        <v>6.1249999999999999E-2</v>
      </c>
      <c r="M148" s="240" t="s">
        <v>175</v>
      </c>
      <c r="N148" s="239">
        <f t="shared" si="6"/>
        <v>4.0101146267793646E-2</v>
      </c>
      <c r="O148" s="239">
        <f t="shared" si="7"/>
        <v>0.11114371416121581</v>
      </c>
    </row>
    <row r="149" spans="1:15">
      <c r="A149" s="237" t="s">
        <v>170</v>
      </c>
      <c r="B149" s="237" t="s">
        <v>185</v>
      </c>
      <c r="C149" s="237" t="s">
        <v>186</v>
      </c>
      <c r="D149" s="237" t="s">
        <v>173</v>
      </c>
      <c r="E149" s="237" t="s">
        <v>204</v>
      </c>
      <c r="F149" s="237" t="s">
        <v>414</v>
      </c>
      <c r="G149" s="237" t="s">
        <v>174</v>
      </c>
      <c r="H149" s="238">
        <v>29504.11</v>
      </c>
      <c r="I149" s="238">
        <v>25171.95</v>
      </c>
      <c r="J149" s="238">
        <v>25461.013912013699</v>
      </c>
      <c r="K149" s="238">
        <v>29504.11</v>
      </c>
      <c r="L149" s="239">
        <v>0.06</v>
      </c>
      <c r="M149" s="240" t="s">
        <v>175</v>
      </c>
      <c r="N149" s="239">
        <f t="shared" si="6"/>
        <v>1.6755081408765761E-3</v>
      </c>
      <c r="O149" s="239">
        <f t="shared" si="7"/>
        <v>7.3708236025239265E-2</v>
      </c>
    </row>
    <row r="150" spans="1:15">
      <c r="A150" s="237" t="s">
        <v>188</v>
      </c>
      <c r="B150" s="237" t="s">
        <v>171</v>
      </c>
      <c r="C150" s="237" t="s">
        <v>172</v>
      </c>
      <c r="D150" s="237" t="s">
        <v>173</v>
      </c>
      <c r="E150" s="237" t="s">
        <v>415</v>
      </c>
      <c r="F150" s="237" t="s">
        <v>371</v>
      </c>
      <c r="G150" s="237" t="s">
        <v>174</v>
      </c>
      <c r="H150" s="238">
        <v>2548.86</v>
      </c>
      <c r="I150" s="238">
        <v>2132.1799999999998</v>
      </c>
      <c r="J150" s="238">
        <v>2149.5583611432899</v>
      </c>
      <c r="K150" s="238">
        <v>2548.86</v>
      </c>
      <c r="L150" s="239">
        <v>6.0999999999999999E-2</v>
      </c>
      <c r="M150" s="240" t="s">
        <v>175</v>
      </c>
      <c r="N150" s="239">
        <f t="shared" si="6"/>
        <v>1.4145558169172077E-4</v>
      </c>
      <c r="O150" s="239">
        <f t="shared" si="7"/>
        <v>9.2050911727567075E-2</v>
      </c>
    </row>
    <row r="151" spans="1:15">
      <c r="A151" s="237" t="s">
        <v>188</v>
      </c>
      <c r="B151" s="237" t="s">
        <v>171</v>
      </c>
      <c r="C151" s="237" t="s">
        <v>172</v>
      </c>
      <c r="D151" s="237" t="s">
        <v>173</v>
      </c>
      <c r="E151" s="237" t="s">
        <v>415</v>
      </c>
      <c r="F151" s="237" t="s">
        <v>325</v>
      </c>
      <c r="G151" s="237" t="s">
        <v>174</v>
      </c>
      <c r="H151" s="238">
        <v>18599.979780000001</v>
      </c>
      <c r="I151" s="238">
        <v>15852.06</v>
      </c>
      <c r="J151" s="238">
        <v>15979.8078512632</v>
      </c>
      <c r="K151" s="238">
        <v>18599.979780000001</v>
      </c>
      <c r="L151" s="239">
        <v>0.06</v>
      </c>
      <c r="M151" s="240" t="s">
        <v>175</v>
      </c>
      <c r="N151" s="239">
        <f t="shared" si="6"/>
        <v>1.0515802016745903E-3</v>
      </c>
      <c r="O151" s="239">
        <f t="shared" si="7"/>
        <v>9.2050911727567075E-2</v>
      </c>
    </row>
    <row r="152" spans="1:15">
      <c r="A152" s="237" t="s">
        <v>188</v>
      </c>
      <c r="B152" s="237" t="s">
        <v>171</v>
      </c>
      <c r="C152" s="237" t="s">
        <v>172</v>
      </c>
      <c r="D152" s="237" t="s">
        <v>173</v>
      </c>
      <c r="E152" s="237" t="s">
        <v>415</v>
      </c>
      <c r="F152" s="237" t="s">
        <v>295</v>
      </c>
      <c r="G152" s="237" t="s">
        <v>174</v>
      </c>
      <c r="H152" s="238">
        <v>41059.519549999997</v>
      </c>
      <c r="I152" s="238">
        <v>36424.25</v>
      </c>
      <c r="J152" s="238">
        <v>36703.599625575996</v>
      </c>
      <c r="K152" s="238">
        <v>41059.519549999997</v>
      </c>
      <c r="L152" s="239">
        <v>5.7500000000000002E-2</v>
      </c>
      <c r="M152" s="240" t="s">
        <v>175</v>
      </c>
      <c r="N152" s="239">
        <f t="shared" si="6"/>
        <v>2.4153468587168E-3</v>
      </c>
      <c r="O152" s="239">
        <f t="shared" si="7"/>
        <v>9.2050911727567075E-2</v>
      </c>
    </row>
    <row r="153" spans="1:15">
      <c r="A153" s="237" t="s">
        <v>170</v>
      </c>
      <c r="B153" s="237" t="s">
        <v>258</v>
      </c>
      <c r="C153" s="237" t="s">
        <v>186</v>
      </c>
      <c r="D153" s="237" t="s">
        <v>173</v>
      </c>
      <c r="E153" s="237" t="s">
        <v>415</v>
      </c>
      <c r="F153" s="237" t="s">
        <v>263</v>
      </c>
      <c r="G153" s="237" t="s">
        <v>174</v>
      </c>
      <c r="H153" s="238">
        <v>28272.26</v>
      </c>
      <c r="I153" s="238">
        <v>25886.04</v>
      </c>
      <c r="J153" s="238">
        <v>26117.4503106298</v>
      </c>
      <c r="K153" s="238">
        <v>28272.26</v>
      </c>
      <c r="L153" s="239">
        <v>6.5000000000000002E-2</v>
      </c>
      <c r="M153" s="240" t="s">
        <v>175</v>
      </c>
      <c r="N153" s="239">
        <f t="shared" si="6"/>
        <v>1.718706127164546E-3</v>
      </c>
      <c r="O153" s="239">
        <f t="shared" si="7"/>
        <v>4.3009699363833191E-2</v>
      </c>
    </row>
    <row r="154" spans="1:15">
      <c r="A154" s="237" t="s">
        <v>170</v>
      </c>
      <c r="B154" s="237" t="s">
        <v>193</v>
      </c>
      <c r="C154" s="237" t="s">
        <v>172</v>
      </c>
      <c r="D154" s="237" t="s">
        <v>173</v>
      </c>
      <c r="E154" s="237" t="s">
        <v>415</v>
      </c>
      <c r="F154" s="237" t="s">
        <v>416</v>
      </c>
      <c r="G154" s="237" t="s">
        <v>174</v>
      </c>
      <c r="H154" s="238">
        <v>5765.64</v>
      </c>
      <c r="I154" s="238">
        <v>3981.1</v>
      </c>
      <c r="J154" s="238">
        <v>4026.5658313416998</v>
      </c>
      <c r="K154" s="238">
        <v>5765.64</v>
      </c>
      <c r="L154" s="239">
        <v>0</v>
      </c>
      <c r="M154" s="240" t="s">
        <v>175</v>
      </c>
      <c r="N154" s="239">
        <f t="shared" si="6"/>
        <v>2.6497545830274816E-4</v>
      </c>
      <c r="O154" s="239">
        <f t="shared" si="7"/>
        <v>2.8407236915484923E-2</v>
      </c>
    </row>
    <row r="155" spans="1:15">
      <c r="A155" s="237" t="s">
        <v>170</v>
      </c>
      <c r="B155" s="237" t="s">
        <v>193</v>
      </c>
      <c r="C155" s="237" t="s">
        <v>172</v>
      </c>
      <c r="D155" s="237" t="s">
        <v>173</v>
      </c>
      <c r="E155" s="237" t="s">
        <v>415</v>
      </c>
      <c r="F155" s="237" t="s">
        <v>417</v>
      </c>
      <c r="G155" s="237" t="s">
        <v>174</v>
      </c>
      <c r="H155" s="238">
        <v>3877.28</v>
      </c>
      <c r="I155" s="238">
        <v>2653.86</v>
      </c>
      <c r="J155" s="238">
        <v>2684.16824090198</v>
      </c>
      <c r="K155" s="238">
        <v>3877.28</v>
      </c>
      <c r="L155" s="239">
        <v>0</v>
      </c>
      <c r="M155" s="240" t="s">
        <v>175</v>
      </c>
      <c r="N155" s="239">
        <f t="shared" si="6"/>
        <v>1.7663655322821089E-4</v>
      </c>
      <c r="O155" s="239">
        <f t="shared" si="7"/>
        <v>2.8407236915484923E-2</v>
      </c>
    </row>
    <row r="156" spans="1:15">
      <c r="A156" s="237" t="s">
        <v>170</v>
      </c>
      <c r="B156" s="237" t="s">
        <v>264</v>
      </c>
      <c r="C156" s="237" t="s">
        <v>172</v>
      </c>
      <c r="D156" s="237" t="s">
        <v>173</v>
      </c>
      <c r="E156" s="237" t="s">
        <v>418</v>
      </c>
      <c r="F156" s="237" t="s">
        <v>266</v>
      </c>
      <c r="G156" s="237" t="s">
        <v>174</v>
      </c>
      <c r="H156" s="238">
        <v>110974.66</v>
      </c>
      <c r="I156" s="238">
        <v>101875.91</v>
      </c>
      <c r="J156" s="238">
        <v>102727.144983255</v>
      </c>
      <c r="K156" s="238">
        <v>110974.66</v>
      </c>
      <c r="L156" s="239">
        <v>4.4999967916489116E-2</v>
      </c>
      <c r="M156" s="240" t="s">
        <v>175</v>
      </c>
      <c r="N156" s="239">
        <f t="shared" si="6"/>
        <v>6.7601458568481328E-3</v>
      </c>
      <c r="O156" s="239">
        <f t="shared" si="7"/>
        <v>2.6866621344766667E-2</v>
      </c>
    </row>
    <row r="157" spans="1:15">
      <c r="A157" s="237" t="s">
        <v>170</v>
      </c>
      <c r="B157" s="237" t="s">
        <v>201</v>
      </c>
      <c r="C157" s="237" t="s">
        <v>186</v>
      </c>
      <c r="D157" s="237" t="s">
        <v>173</v>
      </c>
      <c r="E157" s="237" t="s">
        <v>419</v>
      </c>
      <c r="F157" s="237" t="s">
        <v>294</v>
      </c>
      <c r="G157" s="237" t="s">
        <v>174</v>
      </c>
      <c r="H157" s="238">
        <v>20346.54</v>
      </c>
      <c r="I157" s="238">
        <v>19983.931834827166</v>
      </c>
      <c r="J157" s="238">
        <v>20152.6843490664</v>
      </c>
      <c r="K157" s="238">
        <v>20346.54</v>
      </c>
      <c r="L157" s="239">
        <v>6.2E-2</v>
      </c>
      <c r="M157" s="240" t="s">
        <v>175</v>
      </c>
      <c r="N157" s="239">
        <f t="shared" si="6"/>
        <v>1.3261838984127941E-3</v>
      </c>
      <c r="O157" s="239">
        <f t="shared" si="7"/>
        <v>4.0681869947907359E-2</v>
      </c>
    </row>
    <row r="158" spans="1:15">
      <c r="A158" s="237" t="s">
        <v>170</v>
      </c>
      <c r="B158" s="237" t="s">
        <v>392</v>
      </c>
      <c r="C158" s="237" t="s">
        <v>172</v>
      </c>
      <c r="D158" s="237" t="s">
        <v>173</v>
      </c>
      <c r="E158" s="237" t="s">
        <v>420</v>
      </c>
      <c r="F158" s="237" t="s">
        <v>421</v>
      </c>
      <c r="G158" s="237" t="s">
        <v>174</v>
      </c>
      <c r="H158" s="238">
        <v>567944.54</v>
      </c>
      <c r="I158" s="238">
        <v>503445.6</v>
      </c>
      <c r="J158" s="238">
        <v>507134.71362343599</v>
      </c>
      <c r="K158" s="238">
        <v>567944.54</v>
      </c>
      <c r="L158" s="239">
        <v>4.4499999999999998E-2</v>
      </c>
      <c r="M158" s="240" t="s">
        <v>175</v>
      </c>
      <c r="N158" s="239">
        <f t="shared" si="6"/>
        <v>3.3372918460102874E-2</v>
      </c>
      <c r="O158" s="239">
        <f t="shared" si="7"/>
        <v>0.1360862536429196</v>
      </c>
    </row>
    <row r="159" spans="1:15">
      <c r="A159" s="237" t="s">
        <v>170</v>
      </c>
      <c r="B159" s="237" t="s">
        <v>281</v>
      </c>
      <c r="C159" s="237" t="s">
        <v>172</v>
      </c>
      <c r="D159" s="237" t="s">
        <v>173</v>
      </c>
      <c r="E159" s="237" t="s">
        <v>422</v>
      </c>
      <c r="F159" s="237" t="s">
        <v>282</v>
      </c>
      <c r="G159" s="237" t="s">
        <v>174</v>
      </c>
      <c r="H159" s="238">
        <v>325530</v>
      </c>
      <c r="I159" s="238">
        <v>300226.32</v>
      </c>
      <c r="J159" s="238">
        <v>303358.230011962</v>
      </c>
      <c r="K159" s="238">
        <v>325530</v>
      </c>
      <c r="L159" s="239">
        <v>6.8000000000000005E-2</v>
      </c>
      <c r="M159" s="240" t="s">
        <v>175</v>
      </c>
      <c r="N159" s="239">
        <f t="shared" si="6"/>
        <v>1.9963037832799003E-2</v>
      </c>
      <c r="O159" s="239">
        <f t="shared" si="7"/>
        <v>1.9963037832799003E-2</v>
      </c>
    </row>
    <row r="160" spans="1:15">
      <c r="A160" s="237" t="s">
        <v>170</v>
      </c>
      <c r="B160" s="237" t="s">
        <v>264</v>
      </c>
      <c r="C160" s="237" t="s">
        <v>172</v>
      </c>
      <c r="D160" s="237" t="s">
        <v>173</v>
      </c>
      <c r="E160" s="237" t="s">
        <v>422</v>
      </c>
      <c r="F160" s="237" t="s">
        <v>266</v>
      </c>
      <c r="G160" s="237" t="s">
        <v>174</v>
      </c>
      <c r="H160" s="238">
        <v>110974.66</v>
      </c>
      <c r="I160" s="238">
        <v>102149.73</v>
      </c>
      <c r="J160" s="238">
        <v>102899.61440208201</v>
      </c>
      <c r="K160" s="238">
        <v>110974.66</v>
      </c>
      <c r="L160" s="239">
        <v>4.4499999999999998E-2</v>
      </c>
      <c r="M160" s="240" t="s">
        <v>175</v>
      </c>
      <c r="N160" s="239">
        <f t="shared" si="6"/>
        <v>6.7714955193672885E-3</v>
      </c>
      <c r="O160" s="239">
        <f t="shared" si="7"/>
        <v>2.6866621344766667E-2</v>
      </c>
    </row>
    <row r="161" spans="1:15">
      <c r="A161" s="237" t="s">
        <v>170</v>
      </c>
      <c r="B161" s="237" t="s">
        <v>200</v>
      </c>
      <c r="C161" s="237" t="s">
        <v>172</v>
      </c>
      <c r="D161" s="237" t="s">
        <v>173</v>
      </c>
      <c r="E161" s="237" t="s">
        <v>422</v>
      </c>
      <c r="F161" s="237" t="s">
        <v>423</v>
      </c>
      <c r="G161" s="237" t="s">
        <v>174</v>
      </c>
      <c r="H161" s="238">
        <v>218024.68</v>
      </c>
      <c r="I161" s="238">
        <v>200517.81</v>
      </c>
      <c r="J161" s="238">
        <v>202038.80548860101</v>
      </c>
      <c r="K161" s="238">
        <v>218024.68</v>
      </c>
      <c r="L161" s="239">
        <v>4.4999999999999998E-2</v>
      </c>
      <c r="M161" s="240" t="s">
        <v>175</v>
      </c>
      <c r="N161" s="239">
        <f t="shared" si="6"/>
        <v>1.3295529570776501E-2</v>
      </c>
      <c r="O161" s="239">
        <f t="shared" si="7"/>
        <v>4.6237227386241975E-2</v>
      </c>
    </row>
    <row r="162" spans="1:15">
      <c r="A162" s="237" t="s">
        <v>170</v>
      </c>
      <c r="B162" s="237" t="s">
        <v>182</v>
      </c>
      <c r="C162" s="237" t="s">
        <v>186</v>
      </c>
      <c r="D162" s="237" t="s">
        <v>173</v>
      </c>
      <c r="E162" s="237" t="s">
        <v>422</v>
      </c>
      <c r="F162" s="237" t="s">
        <v>424</v>
      </c>
      <c r="G162" s="237" t="s">
        <v>174</v>
      </c>
      <c r="H162" s="238">
        <v>223054.9</v>
      </c>
      <c r="I162" s="238">
        <v>199136.77</v>
      </c>
      <c r="J162" s="238">
        <v>201110.32972313999</v>
      </c>
      <c r="K162" s="238">
        <v>223054.9</v>
      </c>
      <c r="L162" s="239">
        <v>5.5E-2</v>
      </c>
      <c r="M162" s="240" t="s">
        <v>175</v>
      </c>
      <c r="N162" s="239">
        <f t="shared" si="6"/>
        <v>1.3234429541177819E-2</v>
      </c>
      <c r="O162" s="239">
        <f t="shared" si="7"/>
        <v>6.5264189094683928E-2</v>
      </c>
    </row>
    <row r="163" spans="1:15">
      <c r="A163" s="237" t="s">
        <v>170</v>
      </c>
      <c r="B163" s="237" t="s">
        <v>185</v>
      </c>
      <c r="C163" s="237" t="s">
        <v>186</v>
      </c>
      <c r="D163" s="237" t="s">
        <v>173</v>
      </c>
      <c r="E163" s="237" t="s">
        <v>425</v>
      </c>
      <c r="F163" s="237" t="s">
        <v>426</v>
      </c>
      <c r="G163" s="237" t="s">
        <v>174</v>
      </c>
      <c r="H163" s="238">
        <v>89075.34</v>
      </c>
      <c r="I163" s="238">
        <v>77047.73</v>
      </c>
      <c r="J163" s="238">
        <v>77732.846096265799</v>
      </c>
      <c r="K163" s="238">
        <v>89075.34</v>
      </c>
      <c r="L163" s="239">
        <v>6.25E-2</v>
      </c>
      <c r="M163" s="240" t="s">
        <v>175</v>
      </c>
      <c r="N163" s="239">
        <f t="shared" si="6"/>
        <v>5.1153507436066809E-3</v>
      </c>
      <c r="O163" s="239">
        <f t="shared" si="7"/>
        <v>7.3708236025239265E-2</v>
      </c>
    </row>
    <row r="164" spans="1:15">
      <c r="A164" s="237" t="s">
        <v>170</v>
      </c>
      <c r="B164" s="237" t="s">
        <v>206</v>
      </c>
      <c r="C164" s="237" t="s">
        <v>172</v>
      </c>
      <c r="D164" s="237" t="s">
        <v>173</v>
      </c>
      <c r="E164" s="237" t="s">
        <v>425</v>
      </c>
      <c r="F164" s="237" t="s">
        <v>427</v>
      </c>
      <c r="G164" s="237" t="s">
        <v>174</v>
      </c>
      <c r="H164" s="238">
        <v>291500.05</v>
      </c>
      <c r="I164" s="238">
        <v>251519.34</v>
      </c>
      <c r="J164" s="238">
        <v>253079.79022559599</v>
      </c>
      <c r="K164" s="238">
        <v>291500.05</v>
      </c>
      <c r="L164" s="239">
        <v>4.1500000000000002E-2</v>
      </c>
      <c r="M164" s="240" t="s">
        <v>175</v>
      </c>
      <c r="N164" s="239">
        <f t="shared" ref="N164:N196" si="8">+J164/$C$199</f>
        <v>1.6654374027667514E-2</v>
      </c>
      <c r="O164" s="239">
        <f t="shared" si="7"/>
        <v>1.8043552660339326E-2</v>
      </c>
    </row>
    <row r="165" spans="1:15">
      <c r="A165" s="237" t="s">
        <v>170</v>
      </c>
      <c r="B165" s="237" t="s">
        <v>264</v>
      </c>
      <c r="C165" s="237" t="s">
        <v>172</v>
      </c>
      <c r="D165" s="237" t="s">
        <v>173</v>
      </c>
      <c r="E165" s="237" t="s">
        <v>428</v>
      </c>
      <c r="F165" s="237" t="s">
        <v>265</v>
      </c>
      <c r="G165" s="237" t="s">
        <v>174</v>
      </c>
      <c r="H165" s="238">
        <v>210542.44</v>
      </c>
      <c r="I165" s="238">
        <v>201226.23999999999</v>
      </c>
      <c r="J165" s="238">
        <v>202638.29354960899</v>
      </c>
      <c r="K165" s="238">
        <v>210542.44</v>
      </c>
      <c r="L165" s="239">
        <v>5.1999999999999998E-2</v>
      </c>
      <c r="M165" s="240" t="s">
        <v>175</v>
      </c>
      <c r="N165" s="239">
        <f t="shared" si="8"/>
        <v>1.3334979968551245E-2</v>
      </c>
      <c r="O165" s="239">
        <f t="shared" si="7"/>
        <v>2.6866621344766667E-2</v>
      </c>
    </row>
    <row r="166" spans="1:15">
      <c r="A166" s="237" t="s">
        <v>170</v>
      </c>
      <c r="B166" s="237" t="s">
        <v>199</v>
      </c>
      <c r="C166" s="237" t="s">
        <v>172</v>
      </c>
      <c r="D166" s="237" t="s">
        <v>173</v>
      </c>
      <c r="E166" s="237" t="s">
        <v>428</v>
      </c>
      <c r="F166" s="237" t="s">
        <v>285</v>
      </c>
      <c r="G166" s="237" t="s">
        <v>174</v>
      </c>
      <c r="H166" s="238">
        <v>105219.16</v>
      </c>
      <c r="I166" s="238">
        <v>99928.67</v>
      </c>
      <c r="J166" s="238">
        <v>100644.35697090501</v>
      </c>
      <c r="K166" s="238">
        <v>105219.16</v>
      </c>
      <c r="L166" s="239">
        <v>0.05</v>
      </c>
      <c r="M166" s="240" t="s">
        <v>175</v>
      </c>
      <c r="N166" s="239">
        <f t="shared" si="8"/>
        <v>6.6230842189073926E-3</v>
      </c>
      <c r="O166" s="239">
        <f t="shared" si="7"/>
        <v>7.2409941498226646E-2</v>
      </c>
    </row>
    <row r="167" spans="1:15">
      <c r="A167" s="237" t="s">
        <v>170</v>
      </c>
      <c r="B167" s="237" t="s">
        <v>218</v>
      </c>
      <c r="C167" s="237" t="s">
        <v>172</v>
      </c>
      <c r="D167" s="237" t="s">
        <v>173</v>
      </c>
      <c r="E167" s="237" t="s">
        <v>428</v>
      </c>
      <c r="F167" s="237" t="s">
        <v>429</v>
      </c>
      <c r="G167" s="237" t="s">
        <v>174</v>
      </c>
      <c r="H167" s="238">
        <v>159639</v>
      </c>
      <c r="I167" s="238">
        <v>151814.13</v>
      </c>
      <c r="J167" s="238">
        <v>152714.00309427199</v>
      </c>
      <c r="K167" s="238">
        <v>159639</v>
      </c>
      <c r="L167" s="239">
        <v>4.2500000000000003E-2</v>
      </c>
      <c r="M167" s="240" t="s">
        <v>175</v>
      </c>
      <c r="N167" s="239">
        <f t="shared" si="8"/>
        <v>1.0049621601658613E-2</v>
      </c>
      <c r="O167" s="239">
        <f t="shared" si="7"/>
        <v>5.7995835055659237E-2</v>
      </c>
    </row>
    <row r="168" spans="1:15">
      <c r="A168" s="237" t="s">
        <v>170</v>
      </c>
      <c r="B168" s="237" t="s">
        <v>193</v>
      </c>
      <c r="C168" s="237" t="s">
        <v>172</v>
      </c>
      <c r="D168" s="237" t="s">
        <v>173</v>
      </c>
      <c r="E168" s="237" t="s">
        <v>430</v>
      </c>
      <c r="F168" s="237" t="s">
        <v>431</v>
      </c>
      <c r="G168" s="237" t="s">
        <v>174</v>
      </c>
      <c r="H168" s="238">
        <v>10265.58</v>
      </c>
      <c r="I168" s="238">
        <v>8712.69</v>
      </c>
      <c r="J168" s="238">
        <v>8778.0746457099503</v>
      </c>
      <c r="K168" s="238">
        <v>10265.58</v>
      </c>
      <c r="L168" s="239">
        <v>0</v>
      </c>
      <c r="M168" s="240" t="s">
        <v>175</v>
      </c>
      <c r="N168" s="239">
        <f t="shared" si="8"/>
        <v>5.7765710277427279E-4</v>
      </c>
      <c r="O168" s="239">
        <f t="shared" si="7"/>
        <v>2.8407236915484923E-2</v>
      </c>
    </row>
    <row r="169" spans="1:15">
      <c r="A169" s="237" t="s">
        <v>176</v>
      </c>
      <c r="B169" s="237" t="s">
        <v>276</v>
      </c>
      <c r="C169" s="237" t="s">
        <v>186</v>
      </c>
      <c r="D169" s="237" t="s">
        <v>173</v>
      </c>
      <c r="E169" s="237" t="s">
        <v>430</v>
      </c>
      <c r="F169" s="237" t="s">
        <v>432</v>
      </c>
      <c r="G169" s="237" t="s">
        <v>174</v>
      </c>
      <c r="H169" s="238">
        <v>77352.3</v>
      </c>
      <c r="I169" s="238">
        <v>60419.519999999997</v>
      </c>
      <c r="J169" s="238">
        <v>60891.6176697349</v>
      </c>
      <c r="K169" s="238">
        <v>77352.3</v>
      </c>
      <c r="L169" s="239">
        <v>5.8000000000000003E-2</v>
      </c>
      <c r="M169" s="240" t="s">
        <v>175</v>
      </c>
      <c r="N169" s="239">
        <f t="shared" si="8"/>
        <v>4.0070832005886809E-3</v>
      </c>
      <c r="O169" s="239">
        <f t="shared" si="7"/>
        <v>0.11114371416121581</v>
      </c>
    </row>
    <row r="170" spans="1:15">
      <c r="A170" s="237" t="s">
        <v>176</v>
      </c>
      <c r="B170" s="237" t="s">
        <v>276</v>
      </c>
      <c r="C170" s="237" t="s">
        <v>186</v>
      </c>
      <c r="D170" s="237" t="s">
        <v>173</v>
      </c>
      <c r="E170" s="237" t="s">
        <v>433</v>
      </c>
      <c r="F170" s="237" t="s">
        <v>413</v>
      </c>
      <c r="G170" s="237" t="s">
        <v>174</v>
      </c>
      <c r="H170" s="238">
        <v>165734.971812</v>
      </c>
      <c r="I170" s="238">
        <v>130995.93</v>
      </c>
      <c r="J170" s="238">
        <v>117818.775076431</v>
      </c>
      <c r="K170" s="238">
        <v>165734.971812</v>
      </c>
      <c r="L170" s="239">
        <v>6.1249999999999999E-2</v>
      </c>
      <c r="M170" s="240" t="s">
        <v>175</v>
      </c>
      <c r="N170" s="239">
        <f t="shared" si="8"/>
        <v>7.753277912295584E-3</v>
      </c>
      <c r="O170" s="239">
        <f t="shared" si="7"/>
        <v>0.11114371416121581</v>
      </c>
    </row>
    <row r="171" spans="1:15">
      <c r="A171" s="237" t="s">
        <v>170</v>
      </c>
      <c r="B171" s="237" t="s">
        <v>193</v>
      </c>
      <c r="C171" s="237" t="s">
        <v>172</v>
      </c>
      <c r="D171" s="237" t="s">
        <v>173</v>
      </c>
      <c r="E171" s="237" t="s">
        <v>430</v>
      </c>
      <c r="F171" s="237" t="s">
        <v>434</v>
      </c>
      <c r="G171" s="237" t="s">
        <v>174</v>
      </c>
      <c r="H171" s="238">
        <v>9776.52</v>
      </c>
      <c r="I171" s="238">
        <v>6675</v>
      </c>
      <c r="J171" s="238">
        <v>6725.0928432218698</v>
      </c>
      <c r="K171" s="238">
        <v>9776.52</v>
      </c>
      <c r="L171" s="239">
        <v>0</v>
      </c>
      <c r="M171" s="240" t="s">
        <v>175</v>
      </c>
      <c r="N171" s="239">
        <f t="shared" si="8"/>
        <v>4.4255691646483472E-4</v>
      </c>
      <c r="O171" s="239">
        <f t="shared" si="7"/>
        <v>2.8407236915484923E-2</v>
      </c>
    </row>
    <row r="172" spans="1:15">
      <c r="A172" s="237" t="s">
        <v>170</v>
      </c>
      <c r="B172" s="237" t="s">
        <v>199</v>
      </c>
      <c r="C172" s="237" t="s">
        <v>172</v>
      </c>
      <c r="D172" s="237" t="s">
        <v>173</v>
      </c>
      <c r="E172" s="237" t="s">
        <v>430</v>
      </c>
      <c r="F172" s="237" t="s">
        <v>435</v>
      </c>
      <c r="G172" s="237" t="s">
        <v>174</v>
      </c>
      <c r="H172" s="238">
        <v>147486.54999999999</v>
      </c>
      <c r="I172" s="238">
        <v>141023.73000000001</v>
      </c>
      <c r="J172" s="238">
        <v>141806.68822618001</v>
      </c>
      <c r="K172" s="238">
        <v>147486.54999999999</v>
      </c>
      <c r="L172" s="239">
        <v>5.1499999999999997E-2</v>
      </c>
      <c r="M172" s="240" t="s">
        <v>175</v>
      </c>
      <c r="N172" s="239">
        <f t="shared" si="8"/>
        <v>9.3318459891183324E-3</v>
      </c>
      <c r="O172" s="239">
        <f t="shared" si="7"/>
        <v>7.2409941498226646E-2</v>
      </c>
    </row>
    <row r="173" spans="1:15">
      <c r="A173" s="237" t="s">
        <v>170</v>
      </c>
      <c r="B173" s="237" t="s">
        <v>187</v>
      </c>
      <c r="C173" s="237" t="s">
        <v>172</v>
      </c>
      <c r="D173" s="237" t="s">
        <v>173</v>
      </c>
      <c r="E173" s="237" t="s">
        <v>430</v>
      </c>
      <c r="F173" s="237" t="s">
        <v>280</v>
      </c>
      <c r="G173" s="237" t="s">
        <v>174</v>
      </c>
      <c r="H173" s="238">
        <v>316952.15999999997</v>
      </c>
      <c r="I173" s="238">
        <v>302937.68</v>
      </c>
      <c r="J173" s="238">
        <v>304581.36353992397</v>
      </c>
      <c r="K173" s="238">
        <v>316952.15999999997</v>
      </c>
      <c r="L173" s="239">
        <v>5.5E-2</v>
      </c>
      <c r="M173" s="240" t="s">
        <v>175</v>
      </c>
      <c r="N173" s="239">
        <f t="shared" si="8"/>
        <v>2.0043528350205789E-2</v>
      </c>
      <c r="O173" s="239">
        <f t="shared" si="7"/>
        <v>2.6610735391895013E-2</v>
      </c>
    </row>
    <row r="174" spans="1:15">
      <c r="A174" s="237" t="s">
        <v>170</v>
      </c>
      <c r="B174" s="237" t="s">
        <v>187</v>
      </c>
      <c r="C174" s="237" t="s">
        <v>172</v>
      </c>
      <c r="D174" s="237" t="s">
        <v>173</v>
      </c>
      <c r="E174" s="237" t="s">
        <v>430</v>
      </c>
      <c r="F174" s="237" t="s">
        <v>436</v>
      </c>
      <c r="G174" s="237" t="s">
        <v>174</v>
      </c>
      <c r="H174" s="238">
        <v>110245.24</v>
      </c>
      <c r="I174" s="238">
        <v>99177.13</v>
      </c>
      <c r="J174" s="238">
        <v>99795.247645914496</v>
      </c>
      <c r="K174" s="238">
        <v>110245.24</v>
      </c>
      <c r="L174" s="239">
        <v>4.4999999999999998E-2</v>
      </c>
      <c r="M174" s="240" t="s">
        <v>175</v>
      </c>
      <c r="N174" s="239">
        <f t="shared" si="8"/>
        <v>6.5672070416892252E-3</v>
      </c>
      <c r="O174" s="239">
        <f t="shared" si="7"/>
        <v>2.6610735391895013E-2</v>
      </c>
    </row>
    <row r="175" spans="1:15">
      <c r="A175" s="237" t="s">
        <v>170</v>
      </c>
      <c r="B175" s="237" t="s">
        <v>193</v>
      </c>
      <c r="C175" s="237" t="s">
        <v>172</v>
      </c>
      <c r="D175" s="237" t="s">
        <v>173</v>
      </c>
      <c r="E175" s="237" t="s">
        <v>437</v>
      </c>
      <c r="F175" s="237" t="s">
        <v>438</v>
      </c>
      <c r="G175" s="237" t="s">
        <v>174</v>
      </c>
      <c r="H175" s="238">
        <v>9939.5400000000009</v>
      </c>
      <c r="I175" s="238">
        <v>8270.36</v>
      </c>
      <c r="J175" s="238">
        <v>8317.6402254365494</v>
      </c>
      <c r="K175" s="238">
        <v>9939.5400000000009</v>
      </c>
      <c r="L175" s="239">
        <v>0</v>
      </c>
      <c r="M175" s="240" t="s">
        <v>175</v>
      </c>
      <c r="N175" s="239">
        <f t="shared" si="8"/>
        <v>5.4735738171155987E-4</v>
      </c>
      <c r="O175" s="239">
        <f t="shared" si="7"/>
        <v>2.8407236915484923E-2</v>
      </c>
    </row>
    <row r="176" spans="1:15">
      <c r="A176" s="237" t="s">
        <v>170</v>
      </c>
      <c r="B176" s="237" t="s">
        <v>193</v>
      </c>
      <c r="C176" s="237" t="s">
        <v>172</v>
      </c>
      <c r="D176" s="237" t="s">
        <v>173</v>
      </c>
      <c r="E176" s="237" t="s">
        <v>437</v>
      </c>
      <c r="F176" s="237" t="s">
        <v>439</v>
      </c>
      <c r="G176" s="237" t="s">
        <v>174</v>
      </c>
      <c r="H176" s="238">
        <v>4010.88</v>
      </c>
      <c r="I176" s="238">
        <v>3381.41</v>
      </c>
      <c r="J176" s="238">
        <v>3400.58247290296</v>
      </c>
      <c r="K176" s="238">
        <v>4010.88</v>
      </c>
      <c r="L176" s="239">
        <v>0</v>
      </c>
      <c r="M176" s="240" t="s">
        <v>175</v>
      </c>
      <c r="N176" s="239">
        <f t="shared" si="8"/>
        <v>2.2378148948666433E-4</v>
      </c>
      <c r="O176" s="239">
        <f t="shared" si="7"/>
        <v>2.8407236915484923E-2</v>
      </c>
    </row>
    <row r="177" spans="1:15">
      <c r="A177" s="237" t="s">
        <v>170</v>
      </c>
      <c r="B177" s="237" t="s">
        <v>193</v>
      </c>
      <c r="C177" s="237" t="s">
        <v>172</v>
      </c>
      <c r="D177" s="237" t="s">
        <v>173</v>
      </c>
      <c r="E177" s="237" t="s">
        <v>440</v>
      </c>
      <c r="F177" s="237" t="s">
        <v>441</v>
      </c>
      <c r="G177" s="237" t="s">
        <v>174</v>
      </c>
      <c r="H177" s="238">
        <v>3822.9</v>
      </c>
      <c r="I177" s="238">
        <v>2529.41</v>
      </c>
      <c r="J177" s="238">
        <v>2543.3998311949599</v>
      </c>
      <c r="K177" s="238">
        <v>3822.9</v>
      </c>
      <c r="L177" s="239">
        <v>0</v>
      </c>
      <c r="M177" s="240" t="s">
        <v>175</v>
      </c>
      <c r="N177" s="239">
        <f t="shared" si="8"/>
        <v>1.6737303303779647E-4</v>
      </c>
      <c r="O177" s="239">
        <f t="shared" si="7"/>
        <v>2.8407236915484923E-2</v>
      </c>
    </row>
    <row r="178" spans="1:15">
      <c r="A178" s="237" t="s">
        <v>170</v>
      </c>
      <c r="B178" s="237" t="s">
        <v>193</v>
      </c>
      <c r="C178" s="237" t="s">
        <v>172</v>
      </c>
      <c r="D178" s="237" t="s">
        <v>173</v>
      </c>
      <c r="E178" s="237" t="s">
        <v>440</v>
      </c>
      <c r="F178" s="237" t="s">
        <v>442</v>
      </c>
      <c r="G178" s="237" t="s">
        <v>174</v>
      </c>
      <c r="H178" s="238">
        <v>5861.78</v>
      </c>
      <c r="I178" s="238">
        <v>3875.28</v>
      </c>
      <c r="J178" s="238">
        <v>3896.7137141077501</v>
      </c>
      <c r="K178" s="238">
        <v>5861.78</v>
      </c>
      <c r="L178" s="239">
        <v>0</v>
      </c>
      <c r="M178" s="240" t="s">
        <v>175</v>
      </c>
      <c r="N178" s="239">
        <f t="shared" si="8"/>
        <v>2.5643030451243175E-4</v>
      </c>
      <c r="O178" s="239">
        <f t="shared" si="7"/>
        <v>2.8407236915484923E-2</v>
      </c>
    </row>
    <row r="179" spans="1:15">
      <c r="A179" s="237" t="s">
        <v>170</v>
      </c>
      <c r="B179" s="237" t="s">
        <v>193</v>
      </c>
      <c r="C179" s="237" t="s">
        <v>172</v>
      </c>
      <c r="D179" s="237" t="s">
        <v>173</v>
      </c>
      <c r="E179" s="237" t="s">
        <v>440</v>
      </c>
      <c r="F179" s="237" t="s">
        <v>443</v>
      </c>
      <c r="G179" s="237" t="s">
        <v>174</v>
      </c>
      <c r="H179" s="238">
        <v>9939.5400000000009</v>
      </c>
      <c r="I179" s="238">
        <v>6562.61</v>
      </c>
      <c r="J179" s="238">
        <v>6598.9069440501098</v>
      </c>
      <c r="K179" s="238">
        <v>9939.5400000000009</v>
      </c>
      <c r="L179" s="239">
        <v>0</v>
      </c>
      <c r="M179" s="240" t="s">
        <v>175</v>
      </c>
      <c r="N179" s="239">
        <f t="shared" si="8"/>
        <v>4.3425302479513362E-4</v>
      </c>
      <c r="O179" s="239">
        <f t="shared" si="7"/>
        <v>2.8407236915484923E-2</v>
      </c>
    </row>
    <row r="180" spans="1:15">
      <c r="A180" s="237" t="s">
        <v>170</v>
      </c>
      <c r="B180" s="237" t="s">
        <v>392</v>
      </c>
      <c r="C180" s="237" t="s">
        <v>172</v>
      </c>
      <c r="D180" s="237" t="s">
        <v>173</v>
      </c>
      <c r="E180" s="237" t="s">
        <v>444</v>
      </c>
      <c r="F180" s="237" t="s">
        <v>445</v>
      </c>
      <c r="G180" s="237" t="s">
        <v>174</v>
      </c>
      <c r="H180" s="238">
        <v>1122349.76</v>
      </c>
      <c r="I180" s="238">
        <v>1004789.89</v>
      </c>
      <c r="J180" s="238">
        <v>1007637.5698168</v>
      </c>
      <c r="K180" s="238">
        <v>1122349.76</v>
      </c>
      <c r="L180" s="239">
        <v>0.04</v>
      </c>
      <c r="M180" s="240" t="s">
        <v>175</v>
      </c>
      <c r="N180" s="239">
        <f t="shared" si="8"/>
        <v>6.6309415528991014E-2</v>
      </c>
      <c r="O180" s="239">
        <f>+SUMIFS($N$4:$N$196,$B$4:$B$196,B180)</f>
        <v>0.1360862536429196</v>
      </c>
    </row>
    <row r="181" spans="1:15">
      <c r="A181" s="237" t="s">
        <v>188</v>
      </c>
      <c r="B181" s="237" t="s">
        <v>171</v>
      </c>
      <c r="C181" s="237" t="s">
        <v>172</v>
      </c>
      <c r="D181" s="237" t="s">
        <v>173</v>
      </c>
      <c r="E181" s="237" t="s">
        <v>446</v>
      </c>
      <c r="F181" s="237" t="s">
        <v>371</v>
      </c>
      <c r="G181" s="237" t="s">
        <v>174</v>
      </c>
      <c r="H181" s="238">
        <v>76464.949080000006</v>
      </c>
      <c r="I181" s="238">
        <v>63324.01</v>
      </c>
      <c r="J181" s="238">
        <v>63493.557548213299</v>
      </c>
      <c r="K181" s="238">
        <v>76464.949080000006</v>
      </c>
      <c r="L181" s="239">
        <v>6.0999999999999999E-2</v>
      </c>
      <c r="M181" s="240" t="s">
        <v>175</v>
      </c>
      <c r="N181" s="239">
        <f t="shared" si="8"/>
        <v>4.1783085674781326E-3</v>
      </c>
      <c r="O181" s="239">
        <f t="shared" si="7"/>
        <v>9.2050911727567075E-2</v>
      </c>
    </row>
    <row r="182" spans="1:15">
      <c r="A182" s="237" t="s">
        <v>188</v>
      </c>
      <c r="B182" s="237" t="s">
        <v>171</v>
      </c>
      <c r="C182" s="237" t="s">
        <v>172</v>
      </c>
      <c r="D182" s="237" t="s">
        <v>173</v>
      </c>
      <c r="E182" s="237" t="s">
        <v>447</v>
      </c>
      <c r="F182" s="237" t="s">
        <v>325</v>
      </c>
      <c r="G182" s="237" t="s">
        <v>174</v>
      </c>
      <c r="H182" s="238">
        <v>384400.03658000001</v>
      </c>
      <c r="I182" s="238">
        <v>326160.87</v>
      </c>
      <c r="J182" s="238">
        <v>326802.677025488</v>
      </c>
      <c r="K182" s="238">
        <v>384400.03658000001</v>
      </c>
      <c r="L182" s="239">
        <v>0.06</v>
      </c>
      <c r="M182" s="240" t="s">
        <v>175</v>
      </c>
      <c r="N182" s="239">
        <f t="shared" si="8"/>
        <v>2.1505842136086292E-2</v>
      </c>
      <c r="O182" s="239">
        <f t="shared" si="7"/>
        <v>9.2050911727567075E-2</v>
      </c>
    </row>
    <row r="183" spans="1:15">
      <c r="A183" s="237" t="s">
        <v>188</v>
      </c>
      <c r="B183" s="237" t="s">
        <v>171</v>
      </c>
      <c r="C183" s="237" t="s">
        <v>172</v>
      </c>
      <c r="D183" s="237" t="s">
        <v>173</v>
      </c>
      <c r="E183" s="237" t="s">
        <v>447</v>
      </c>
      <c r="F183" s="237" t="s">
        <v>294</v>
      </c>
      <c r="G183" s="237" t="s">
        <v>174</v>
      </c>
      <c r="H183" s="238">
        <v>35051.119996000001</v>
      </c>
      <c r="I183" s="238">
        <v>34880.900004930256</v>
      </c>
      <c r="J183" s="238">
        <v>34911.109029917403</v>
      </c>
      <c r="K183" s="238">
        <v>35051.119996000001</v>
      </c>
      <c r="L183" s="239">
        <v>6.2E-2</v>
      </c>
      <c r="M183" s="240" t="s">
        <v>175</v>
      </c>
      <c r="N183" s="239">
        <f t="shared" si="8"/>
        <v>2.2973887681297803E-3</v>
      </c>
      <c r="O183" s="239">
        <f t="shared" si="7"/>
        <v>9.2050911727567075E-2</v>
      </c>
    </row>
    <row r="184" spans="1:15">
      <c r="A184" s="237" t="s">
        <v>188</v>
      </c>
      <c r="B184" s="237" t="s">
        <v>183</v>
      </c>
      <c r="C184" s="237" t="s">
        <v>172</v>
      </c>
      <c r="D184" s="237" t="s">
        <v>173</v>
      </c>
      <c r="E184" s="237" t="s">
        <v>447</v>
      </c>
      <c r="F184" s="237" t="s">
        <v>190</v>
      </c>
      <c r="G184" s="237" t="s">
        <v>174</v>
      </c>
      <c r="H184" s="238">
        <v>113089</v>
      </c>
      <c r="I184" s="238">
        <v>103024.63</v>
      </c>
      <c r="J184" s="238">
        <v>103214.966588795</v>
      </c>
      <c r="K184" s="238">
        <v>113089</v>
      </c>
      <c r="L184" s="239">
        <v>5.2499999999999998E-2</v>
      </c>
      <c r="M184" s="240" t="s">
        <v>175</v>
      </c>
      <c r="N184" s="239">
        <f t="shared" si="8"/>
        <v>6.7922478412468009E-3</v>
      </c>
      <c r="O184" s="239">
        <f t="shared" si="7"/>
        <v>5.5495678613110687E-2</v>
      </c>
    </row>
    <row r="185" spans="1:15">
      <c r="A185" s="237" t="s">
        <v>170</v>
      </c>
      <c r="B185" s="237" t="s">
        <v>193</v>
      </c>
      <c r="C185" s="237" t="s">
        <v>172</v>
      </c>
      <c r="D185" s="237" t="s">
        <v>173</v>
      </c>
      <c r="E185" s="237" t="s">
        <v>448</v>
      </c>
      <c r="F185" s="237" t="s">
        <v>449</v>
      </c>
      <c r="G185" s="237" t="s">
        <v>174</v>
      </c>
      <c r="H185" s="238">
        <v>6054.06</v>
      </c>
      <c r="I185" s="238">
        <v>4003.86</v>
      </c>
      <c r="J185" s="238">
        <v>4010.2569073787699</v>
      </c>
      <c r="K185" s="238">
        <v>6054.06</v>
      </c>
      <c r="L185" s="239">
        <v>0</v>
      </c>
      <c r="M185" s="240" t="s">
        <v>175</v>
      </c>
      <c r="N185" s="239">
        <f t="shared" si="8"/>
        <v>2.6390222001918033E-4</v>
      </c>
      <c r="O185" s="239">
        <f t="shared" si="7"/>
        <v>2.8407236915484923E-2</v>
      </c>
    </row>
    <row r="186" spans="1:15">
      <c r="A186" s="237" t="s">
        <v>170</v>
      </c>
      <c r="B186" s="237" t="s">
        <v>193</v>
      </c>
      <c r="C186" s="237" t="s">
        <v>172</v>
      </c>
      <c r="D186" s="237" t="s">
        <v>173</v>
      </c>
      <c r="E186" s="237" t="s">
        <v>448</v>
      </c>
      <c r="F186" s="237" t="s">
        <v>450</v>
      </c>
      <c r="G186" s="237" t="s">
        <v>174</v>
      </c>
      <c r="H186" s="238">
        <v>10102.56</v>
      </c>
      <c r="I186" s="238">
        <v>6673.88</v>
      </c>
      <c r="J186" s="238">
        <v>6684.5427519156001</v>
      </c>
      <c r="K186" s="238">
        <v>10102.56</v>
      </c>
      <c r="L186" s="239">
        <v>0</v>
      </c>
      <c r="M186" s="240" t="s">
        <v>175</v>
      </c>
      <c r="N186" s="239">
        <f t="shared" si="8"/>
        <v>4.3988844425348712E-4</v>
      </c>
      <c r="O186" s="239">
        <f t="shared" si="7"/>
        <v>2.8407236915484923E-2</v>
      </c>
    </row>
    <row r="187" spans="1:15">
      <c r="A187" s="237" t="s">
        <v>170</v>
      </c>
      <c r="B187" s="237" t="s">
        <v>193</v>
      </c>
      <c r="C187" s="237" t="s">
        <v>172</v>
      </c>
      <c r="D187" s="237" t="s">
        <v>173</v>
      </c>
      <c r="E187" s="237" t="s">
        <v>448</v>
      </c>
      <c r="F187" s="237" t="s">
        <v>451</v>
      </c>
      <c r="G187" s="237" t="s">
        <v>174</v>
      </c>
      <c r="H187" s="238">
        <v>3760.2</v>
      </c>
      <c r="I187" s="238">
        <v>2465.86</v>
      </c>
      <c r="J187" s="238">
        <v>2469.7996706919698</v>
      </c>
      <c r="K187" s="238">
        <v>3760.2</v>
      </c>
      <c r="L187" s="239">
        <v>0</v>
      </c>
      <c r="M187" s="240" t="s">
        <v>175</v>
      </c>
      <c r="N187" s="239">
        <f t="shared" si="8"/>
        <v>1.6252964115565327E-4</v>
      </c>
      <c r="O187" s="239">
        <f t="shared" si="7"/>
        <v>2.8407236915484923E-2</v>
      </c>
    </row>
    <row r="188" spans="1:15">
      <c r="A188" s="237" t="s">
        <v>170</v>
      </c>
      <c r="B188" s="237" t="s">
        <v>193</v>
      </c>
      <c r="C188" s="237" t="s">
        <v>172</v>
      </c>
      <c r="D188" s="237" t="s">
        <v>173</v>
      </c>
      <c r="E188" s="237" t="s">
        <v>452</v>
      </c>
      <c r="F188" s="237" t="s">
        <v>453</v>
      </c>
      <c r="G188" s="237" t="s">
        <v>174</v>
      </c>
      <c r="H188" s="238">
        <v>5573.59</v>
      </c>
      <c r="I188" s="238">
        <v>3627.82</v>
      </c>
      <c r="J188" s="238">
        <v>3633.1205502370999</v>
      </c>
      <c r="K188" s="238">
        <v>5573.59</v>
      </c>
      <c r="L188" s="239">
        <v>0</v>
      </c>
      <c r="M188" s="240" t="s">
        <v>175</v>
      </c>
      <c r="N188" s="239">
        <f t="shared" si="8"/>
        <v>2.3908407888799597E-4</v>
      </c>
      <c r="O188" s="239">
        <f t="shared" si="7"/>
        <v>2.8407236915484923E-2</v>
      </c>
    </row>
    <row r="189" spans="1:15">
      <c r="A189" s="237" t="s">
        <v>170</v>
      </c>
      <c r="B189" s="237" t="s">
        <v>193</v>
      </c>
      <c r="C189" s="237" t="s">
        <v>172</v>
      </c>
      <c r="D189" s="237" t="s">
        <v>173</v>
      </c>
      <c r="E189" s="237" t="s">
        <v>452</v>
      </c>
      <c r="F189" s="237" t="s">
        <v>454</v>
      </c>
      <c r="G189" s="237" t="s">
        <v>174</v>
      </c>
      <c r="H189" s="238">
        <v>628.20000000000005</v>
      </c>
      <c r="I189" s="238">
        <v>408.56</v>
      </c>
      <c r="J189" s="238">
        <v>409.156942241205</v>
      </c>
      <c r="K189" s="238">
        <v>628.20000000000005</v>
      </c>
      <c r="L189" s="239">
        <v>0</v>
      </c>
      <c r="M189" s="240" t="s">
        <v>175</v>
      </c>
      <c r="N189" s="239">
        <f t="shared" si="8"/>
        <v>2.6925313736144395E-5</v>
      </c>
      <c r="O189" s="239">
        <f t="shared" si="7"/>
        <v>2.8407236915484923E-2</v>
      </c>
    </row>
    <row r="190" spans="1:15">
      <c r="A190" s="237" t="s">
        <v>170</v>
      </c>
      <c r="B190" s="237" t="s">
        <v>193</v>
      </c>
      <c r="C190" s="237" t="s">
        <v>172</v>
      </c>
      <c r="D190" s="237" t="s">
        <v>173</v>
      </c>
      <c r="E190" s="237" t="s">
        <v>452</v>
      </c>
      <c r="F190" s="237" t="s">
        <v>455</v>
      </c>
      <c r="G190" s="237" t="s">
        <v>174</v>
      </c>
      <c r="H190" s="238">
        <v>9613.89</v>
      </c>
      <c r="I190" s="238">
        <v>6249.51</v>
      </c>
      <c r="J190" s="238">
        <v>6258.6410730465996</v>
      </c>
      <c r="K190" s="238">
        <v>9613.89</v>
      </c>
      <c r="L190" s="239">
        <v>0</v>
      </c>
      <c r="M190" s="240" t="s">
        <v>175</v>
      </c>
      <c r="N190" s="239">
        <f t="shared" si="8"/>
        <v>4.1186121279192695E-4</v>
      </c>
      <c r="O190" s="239">
        <f t="shared" si="7"/>
        <v>2.8407236915484923E-2</v>
      </c>
    </row>
    <row r="191" spans="1:15">
      <c r="A191" s="237" t="s">
        <v>170</v>
      </c>
      <c r="B191" s="237" t="s">
        <v>193</v>
      </c>
      <c r="C191" s="237" t="s">
        <v>172</v>
      </c>
      <c r="D191" s="237" t="s">
        <v>173</v>
      </c>
      <c r="E191" s="237" t="s">
        <v>452</v>
      </c>
      <c r="F191" s="237" t="s">
        <v>456</v>
      </c>
      <c r="G191" s="237" t="s">
        <v>174</v>
      </c>
      <c r="H191" s="238">
        <v>1155.06</v>
      </c>
      <c r="I191" s="238">
        <v>750.36</v>
      </c>
      <c r="J191" s="238">
        <v>751.45633993974695</v>
      </c>
      <c r="K191" s="238">
        <v>1155.06</v>
      </c>
      <c r="L191" s="239">
        <v>0</v>
      </c>
      <c r="M191" s="240" t="s">
        <v>175</v>
      </c>
      <c r="N191" s="239">
        <f t="shared" si="8"/>
        <v>4.9450945647073108E-5</v>
      </c>
      <c r="O191" s="239">
        <f t="shared" si="7"/>
        <v>2.8407236915484923E-2</v>
      </c>
    </row>
    <row r="192" spans="1:15">
      <c r="A192" s="237" t="s">
        <v>170</v>
      </c>
      <c r="B192" s="237" t="s">
        <v>193</v>
      </c>
      <c r="C192" s="237" t="s">
        <v>172</v>
      </c>
      <c r="D192" s="237" t="s">
        <v>173</v>
      </c>
      <c r="E192" s="237" t="s">
        <v>452</v>
      </c>
      <c r="F192" s="237" t="s">
        <v>457</v>
      </c>
      <c r="G192" s="237" t="s">
        <v>174</v>
      </c>
      <c r="H192" s="238">
        <v>1794.78</v>
      </c>
      <c r="I192" s="238">
        <v>1164.6199999999999</v>
      </c>
      <c r="J192" s="238">
        <v>1166.3215994740101</v>
      </c>
      <c r="K192" s="238">
        <v>1794.78</v>
      </c>
      <c r="L192" s="239">
        <v>0</v>
      </c>
      <c r="M192" s="240" t="s">
        <v>175</v>
      </c>
      <c r="N192" s="239">
        <f t="shared" si="8"/>
        <v>7.6751905542803974E-5</v>
      </c>
      <c r="O192" s="239">
        <f t="shared" si="7"/>
        <v>2.8407236915484923E-2</v>
      </c>
    </row>
    <row r="193" spans="1:15">
      <c r="A193" s="237" t="s">
        <v>176</v>
      </c>
      <c r="B193" s="237" t="s">
        <v>199</v>
      </c>
      <c r="C193" s="237" t="s">
        <v>172</v>
      </c>
      <c r="D193" s="237" t="s">
        <v>173</v>
      </c>
      <c r="E193" s="237" t="s">
        <v>458</v>
      </c>
      <c r="F193" s="237" t="s">
        <v>214</v>
      </c>
      <c r="G193" s="237" t="s">
        <v>174</v>
      </c>
      <c r="H193" s="238">
        <v>42303.459924000003</v>
      </c>
      <c r="I193" s="238">
        <v>37912.93</v>
      </c>
      <c r="J193" s="238">
        <v>37928.416844289597</v>
      </c>
      <c r="K193" s="238">
        <v>42303.459924000003</v>
      </c>
      <c r="L193" s="239">
        <v>7.0000000000000007E-2</v>
      </c>
      <c r="M193" s="240" t="s">
        <v>175</v>
      </c>
      <c r="N193" s="239">
        <f t="shared" si="8"/>
        <v>2.4959481744433556E-3</v>
      </c>
      <c r="O193" s="239">
        <f t="shared" si="7"/>
        <v>7.2409941498226646E-2</v>
      </c>
    </row>
    <row r="194" spans="1:15">
      <c r="A194" s="237" t="s">
        <v>170</v>
      </c>
      <c r="B194" s="237" t="s">
        <v>199</v>
      </c>
      <c r="C194" s="237" t="s">
        <v>172</v>
      </c>
      <c r="D194" s="237" t="s">
        <v>173</v>
      </c>
      <c r="E194" s="237" t="s">
        <v>458</v>
      </c>
      <c r="F194" s="237" t="s">
        <v>219</v>
      </c>
      <c r="G194" s="237" t="s">
        <v>174</v>
      </c>
      <c r="H194" s="238">
        <v>245139.74</v>
      </c>
      <c r="I194" s="238">
        <v>201216.44</v>
      </c>
      <c r="J194" s="238">
        <v>201249.27594316599</v>
      </c>
      <c r="K194" s="238">
        <v>245139.74</v>
      </c>
      <c r="L194" s="239">
        <v>0.06</v>
      </c>
      <c r="M194" s="240" t="s">
        <v>175</v>
      </c>
      <c r="N194" s="239">
        <f t="shared" si="8"/>
        <v>1.3243573148875537E-2</v>
      </c>
      <c r="O194" s="239">
        <f t="shared" si="7"/>
        <v>7.2409941498226646E-2</v>
      </c>
    </row>
    <row r="195" spans="1:15">
      <c r="A195" s="237" t="s">
        <v>170</v>
      </c>
      <c r="B195" s="237" t="s">
        <v>258</v>
      </c>
      <c r="C195" s="237" t="s">
        <v>186</v>
      </c>
      <c r="D195" s="237" t="s">
        <v>173</v>
      </c>
      <c r="E195" s="237" t="s">
        <v>458</v>
      </c>
      <c r="F195" s="237" t="s">
        <v>321</v>
      </c>
      <c r="G195" s="237" t="s">
        <v>174</v>
      </c>
      <c r="H195" s="238">
        <v>177123.3</v>
      </c>
      <c r="I195" s="238">
        <v>155282.95000000001</v>
      </c>
      <c r="J195" s="238">
        <v>155302.897089039</v>
      </c>
      <c r="K195" s="238">
        <v>177123.3</v>
      </c>
      <c r="L195" s="239">
        <v>0.06</v>
      </c>
      <c r="M195" s="240" t="s">
        <v>175</v>
      </c>
      <c r="N195" s="239">
        <f t="shared" si="8"/>
        <v>1.021998846053896E-2</v>
      </c>
      <c r="O195" s="239">
        <f t="shared" si="7"/>
        <v>4.3009699363833191E-2</v>
      </c>
    </row>
    <row r="196" spans="1:15">
      <c r="A196" s="237" t="s">
        <v>170</v>
      </c>
      <c r="B196" s="237" t="s">
        <v>185</v>
      </c>
      <c r="C196" s="237" t="s">
        <v>186</v>
      </c>
      <c r="D196" s="237" t="s">
        <v>173</v>
      </c>
      <c r="E196" s="237" t="s">
        <v>458</v>
      </c>
      <c r="F196" s="237" t="s">
        <v>459</v>
      </c>
      <c r="G196" s="237" t="s">
        <v>174</v>
      </c>
      <c r="H196" s="238">
        <v>246542.48</v>
      </c>
      <c r="I196" s="238">
        <v>204263.21</v>
      </c>
      <c r="J196" s="238">
        <v>204295.82135546699</v>
      </c>
      <c r="K196" s="238">
        <v>246542.48</v>
      </c>
      <c r="L196" s="239">
        <v>6.2E-2</v>
      </c>
      <c r="M196" s="240" t="s">
        <v>175</v>
      </c>
      <c r="N196" s="239">
        <f t="shared" si="8"/>
        <v>1.3444056588282164E-2</v>
      </c>
      <c r="O196" s="239">
        <f t="shared" si="7"/>
        <v>7.3708236025239265E-2</v>
      </c>
    </row>
    <row r="197" spans="1:15">
      <c r="A197" s="383" t="s">
        <v>118</v>
      </c>
      <c r="B197" s="383"/>
      <c r="C197" s="383"/>
      <c r="D197" s="383"/>
      <c r="E197" s="383"/>
      <c r="F197" s="383"/>
      <c r="G197" s="383"/>
      <c r="H197" s="383"/>
      <c r="I197" s="384"/>
      <c r="J197" s="242">
        <f>SUM(J4:J196)</f>
        <v>14909615.782362051</v>
      </c>
      <c r="K197" s="380"/>
      <c r="L197" s="381"/>
      <c r="M197" s="381"/>
      <c r="N197" s="381"/>
      <c r="O197" s="382"/>
    </row>
    <row r="198" spans="1:15">
      <c r="A198" s="243"/>
      <c r="B198" s="243"/>
      <c r="C198" s="243"/>
      <c r="D198" s="243"/>
      <c r="E198" s="243"/>
      <c r="F198" s="243"/>
      <c r="G198" s="243"/>
      <c r="H198" s="243"/>
      <c r="I198" s="243"/>
      <c r="J198" s="244"/>
      <c r="K198" s="245"/>
      <c r="L198" s="245"/>
      <c r="M198" s="245"/>
      <c r="N198" s="245"/>
      <c r="O198" s="245"/>
    </row>
    <row r="199" spans="1:15">
      <c r="A199" s="195" t="s">
        <v>460</v>
      </c>
      <c r="C199" s="241">
        <f>+'[1]Calculo Patrimonio'!B7</f>
        <v>15195995.3466375</v>
      </c>
    </row>
  </sheetData>
  <mergeCells count="3">
    <mergeCell ref="A2:I2"/>
    <mergeCell ref="K197:O197"/>
    <mergeCell ref="A197:I19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workbookViewId="0">
      <selection activeCell="B32" sqref="B32"/>
    </sheetView>
  </sheetViews>
  <sheetFormatPr baseColWidth="10" defaultColWidth="9.140625" defaultRowHeight="14.25"/>
  <cols>
    <col min="1" max="1" width="3.7109375" style="2" customWidth="1"/>
    <col min="2" max="2" width="70.85546875" style="2" customWidth="1"/>
    <col min="3" max="3" width="19.85546875" style="2" customWidth="1"/>
    <col min="4" max="4" width="1.28515625" style="2" customWidth="1"/>
    <col min="5" max="5" width="16.140625" style="2" customWidth="1"/>
    <col min="6" max="6" width="6.5703125" style="27" customWidth="1"/>
    <col min="7" max="7" width="7.42578125" style="27" customWidth="1"/>
    <col min="8" max="8" width="19.7109375" style="27" customWidth="1"/>
    <col min="9" max="9" width="12.28515625" style="27" bestFit="1" customWidth="1"/>
    <col min="10" max="10" width="12.85546875" style="27" bestFit="1" customWidth="1"/>
    <col min="11" max="16384" width="9.140625" style="27"/>
  </cols>
  <sheetData>
    <row r="1" spans="1:9" ht="15">
      <c r="B1" s="21"/>
      <c r="C1" s="21"/>
      <c r="E1" s="21"/>
      <c r="F1" s="21"/>
      <c r="G1" s="21"/>
      <c r="H1" s="50"/>
    </row>
    <row r="2" spans="1:9">
      <c r="B2" s="93"/>
      <c r="C2" s="94"/>
      <c r="D2" s="62"/>
      <c r="E2" s="333"/>
      <c r="F2" s="333"/>
      <c r="G2" s="334"/>
      <c r="H2" s="334"/>
    </row>
    <row r="3" spans="1:9" ht="26.25">
      <c r="B3" s="331" t="s">
        <v>0</v>
      </c>
      <c r="C3" s="331"/>
      <c r="D3" s="331"/>
      <c r="E3" s="331"/>
      <c r="F3" s="331"/>
      <c r="G3" s="59"/>
      <c r="H3" s="59"/>
    </row>
    <row r="4" spans="1:9" ht="18">
      <c r="A4" s="27"/>
      <c r="B4" s="332" t="str">
        <f>+"ESTADO DE FLUJO DE EFECTIVO AL "&amp;UPPER(TEXT(indice!O3,"DD \D\E MMMM \D\E AAAA"))</f>
        <v>ESTADO DE FLUJO DE EFECTIVO AL 31 DE DICIEMBRE DE 2020</v>
      </c>
      <c r="C4" s="332"/>
      <c r="D4" s="332"/>
      <c r="E4" s="332"/>
      <c r="F4" s="332"/>
    </row>
    <row r="5" spans="1:9" ht="15">
      <c r="A5" s="5"/>
      <c r="B5" s="95"/>
      <c r="C5" s="335">
        <v>2020</v>
      </c>
      <c r="D5" s="60"/>
      <c r="E5" s="335">
        <v>2019</v>
      </c>
      <c r="F5" s="96"/>
      <c r="G5" s="38"/>
      <c r="H5" s="38"/>
      <c r="I5" s="38"/>
    </row>
    <row r="6" spans="1:9" s="45" customFormat="1" ht="15">
      <c r="A6" s="2"/>
      <c r="B6" s="70"/>
      <c r="C6" s="336"/>
      <c r="D6" s="97"/>
      <c r="E6" s="336"/>
      <c r="F6" s="73"/>
      <c r="G6" s="46"/>
      <c r="H6" s="46"/>
      <c r="I6" s="46"/>
    </row>
    <row r="7" spans="1:9" s="45" customFormat="1" ht="15">
      <c r="A7" s="2"/>
      <c r="B7" s="61"/>
      <c r="C7" s="3" t="s">
        <v>64</v>
      </c>
      <c r="D7" s="64"/>
      <c r="E7" s="3" t="s">
        <v>64</v>
      </c>
      <c r="F7" s="63"/>
      <c r="G7" s="46"/>
      <c r="H7" s="46"/>
      <c r="I7" s="46"/>
    </row>
    <row r="8" spans="1:9" s="45" customFormat="1" ht="15">
      <c r="A8" s="2"/>
      <c r="B8" s="61"/>
      <c r="C8" s="65"/>
      <c r="D8" s="64"/>
      <c r="E8" s="65"/>
      <c r="F8" s="63"/>
      <c r="G8" s="46"/>
      <c r="H8" s="46"/>
      <c r="I8" s="46"/>
    </row>
    <row r="9" spans="1:9" s="45" customFormat="1" ht="15">
      <c r="A9" s="2"/>
      <c r="B9" s="66" t="s">
        <v>2</v>
      </c>
      <c r="C9" s="206">
        <v>542019.15</v>
      </c>
      <c r="D9" s="64"/>
      <c r="E9" s="206">
        <v>327730.04000000004</v>
      </c>
      <c r="F9" s="63"/>
      <c r="G9" s="46"/>
      <c r="H9" s="46"/>
      <c r="I9" s="46"/>
    </row>
    <row r="10" spans="1:9" s="45" customFormat="1" ht="15">
      <c r="A10" s="2"/>
      <c r="B10" s="77" t="s">
        <v>3</v>
      </c>
      <c r="C10" s="65"/>
      <c r="D10" s="65"/>
      <c r="E10" s="65"/>
      <c r="F10" s="63"/>
      <c r="G10" s="46"/>
      <c r="H10" s="46"/>
      <c r="I10" s="46"/>
    </row>
    <row r="11" spans="1:9" s="45" customFormat="1" ht="15">
      <c r="A11" s="5"/>
      <c r="B11" s="66" t="s">
        <v>4</v>
      </c>
      <c r="C11" s="68"/>
      <c r="D11" s="68"/>
      <c r="E11" s="68"/>
      <c r="F11" s="63"/>
      <c r="G11" s="46"/>
      <c r="H11" s="46"/>
      <c r="I11" s="46"/>
    </row>
    <row r="12" spans="1:9" s="45" customFormat="1" ht="15">
      <c r="A12" s="5"/>
      <c r="B12" s="66" t="s">
        <v>5</v>
      </c>
      <c r="C12" s="68"/>
      <c r="D12" s="68"/>
      <c r="E12" s="68"/>
      <c r="F12" s="63"/>
      <c r="G12" s="46"/>
      <c r="H12" s="46"/>
      <c r="I12" s="46"/>
    </row>
    <row r="13" spans="1:9" s="45" customFormat="1">
      <c r="A13" s="2"/>
      <c r="B13" s="61" t="s">
        <v>6</v>
      </c>
      <c r="C13" s="199">
        <v>-8286497.4199999999</v>
      </c>
      <c r="D13" s="75"/>
      <c r="E13" s="199">
        <v>-4049036.81</v>
      </c>
      <c r="F13" s="63"/>
      <c r="G13" s="46"/>
      <c r="H13" s="47"/>
      <c r="I13" s="46"/>
    </row>
    <row r="14" spans="1:9" s="45" customFormat="1">
      <c r="A14" s="2"/>
      <c r="B14" s="61" t="s">
        <v>7</v>
      </c>
      <c r="C14" s="199">
        <v>0</v>
      </c>
      <c r="D14" s="68"/>
      <c r="E14" s="199">
        <v>0</v>
      </c>
      <c r="F14" s="63"/>
      <c r="G14" s="46"/>
      <c r="H14" s="46"/>
      <c r="I14" s="46"/>
    </row>
    <row r="15" spans="1:9" s="45" customFormat="1">
      <c r="A15" s="2"/>
      <c r="B15" s="61" t="s">
        <v>65</v>
      </c>
      <c r="C15" s="199">
        <v>15696.82</v>
      </c>
      <c r="D15" s="68"/>
      <c r="E15" s="199">
        <v>5253.61</v>
      </c>
      <c r="F15" s="63"/>
      <c r="G15" s="46"/>
      <c r="H15" s="46"/>
      <c r="I15" s="46"/>
    </row>
    <row r="16" spans="1:9" s="45" customFormat="1" ht="15">
      <c r="A16" s="2"/>
      <c r="B16" s="61" t="s">
        <v>9</v>
      </c>
      <c r="C16" s="200">
        <v>0</v>
      </c>
      <c r="D16" s="68"/>
      <c r="E16" s="200">
        <v>0</v>
      </c>
      <c r="F16" s="63"/>
      <c r="G16" s="46"/>
      <c r="H16" s="46"/>
      <c r="I16" s="46"/>
    </row>
    <row r="17" spans="1:10" s="45" customFormat="1" ht="15">
      <c r="A17" s="2"/>
      <c r="B17" s="66" t="s">
        <v>10</v>
      </c>
      <c r="C17" s="201">
        <f>+C13+C14+C15+C16</f>
        <v>-8270800.5999999996</v>
      </c>
      <c r="D17" s="78"/>
      <c r="E17" s="201">
        <f>+E13+E14+E15+E16</f>
        <v>-4043783.2</v>
      </c>
      <c r="F17" s="63"/>
      <c r="G17" s="46"/>
      <c r="H17" s="46"/>
      <c r="I17" s="46"/>
    </row>
    <row r="18" spans="1:10" s="45" customFormat="1">
      <c r="A18" s="2"/>
      <c r="B18" s="61"/>
      <c r="C18" s="75"/>
      <c r="D18" s="68"/>
      <c r="E18" s="202"/>
      <c r="F18" s="63"/>
      <c r="G18" s="46"/>
      <c r="H18" s="46"/>
      <c r="I18" s="46"/>
    </row>
    <row r="19" spans="1:10" s="45" customFormat="1">
      <c r="A19" s="2"/>
      <c r="B19" s="77" t="s">
        <v>11</v>
      </c>
      <c r="C19" s="75"/>
      <c r="D19" s="68"/>
      <c r="E19" s="202"/>
      <c r="F19" s="63"/>
      <c r="G19" s="46"/>
      <c r="H19" s="46"/>
      <c r="I19" s="46"/>
    </row>
    <row r="20" spans="1:10" s="45" customFormat="1" ht="15">
      <c r="A20" s="5"/>
      <c r="B20" s="66" t="s">
        <v>12</v>
      </c>
      <c r="C20" s="76"/>
      <c r="D20" s="76"/>
      <c r="E20" s="199"/>
      <c r="F20" s="63"/>
      <c r="G20" s="46"/>
      <c r="H20" s="46"/>
      <c r="I20" s="46"/>
    </row>
    <row r="21" spans="1:10" s="45" customFormat="1" ht="15">
      <c r="A21" s="5"/>
      <c r="B21" s="61" t="s">
        <v>13</v>
      </c>
      <c r="C21" s="199">
        <v>8036966.9800000004</v>
      </c>
      <c r="D21" s="76"/>
      <c r="E21" s="199">
        <v>4258072.3099999996</v>
      </c>
      <c r="F21" s="63"/>
      <c r="G21" s="46"/>
      <c r="H21" s="46"/>
      <c r="I21" s="46"/>
    </row>
    <row r="22" spans="1:10" s="45" customFormat="1">
      <c r="A22" s="2"/>
      <c r="B22" s="61" t="s">
        <v>14</v>
      </c>
      <c r="C22" s="203">
        <v>0</v>
      </c>
      <c r="D22" s="76"/>
      <c r="E22" s="203">
        <v>0</v>
      </c>
      <c r="F22" s="63"/>
    </row>
    <row r="23" spans="1:10" s="45" customFormat="1">
      <c r="A23" s="2"/>
      <c r="B23" s="61" t="s">
        <v>15</v>
      </c>
      <c r="C23" s="204">
        <f>+C21+C22</f>
        <v>8036966.9800000004</v>
      </c>
      <c r="D23" s="76"/>
      <c r="E23" s="204">
        <f>+E21+E22</f>
        <v>4258072.3099999996</v>
      </c>
      <c r="F23" s="63"/>
    </row>
    <row r="24" spans="1:10" s="45" customFormat="1" ht="15.75" thickBot="1">
      <c r="A24" s="5"/>
      <c r="B24" s="66" t="s">
        <v>16</v>
      </c>
      <c r="C24" s="205">
        <f>+C23+C17+C9</f>
        <v>308185.53000000084</v>
      </c>
      <c r="D24" s="74"/>
      <c r="E24" s="205">
        <f>+E23+E17+E9</f>
        <v>542019.14999999944</v>
      </c>
      <c r="F24" s="63"/>
      <c r="I24" s="46"/>
      <c r="J24" s="46"/>
    </row>
    <row r="25" spans="1:10" s="45" customFormat="1" ht="15" thickTop="1">
      <c r="A25" s="2"/>
      <c r="B25" s="61"/>
      <c r="C25" s="69"/>
      <c r="D25" s="67"/>
      <c r="E25" s="67"/>
      <c r="F25" s="63"/>
      <c r="I25" s="46"/>
    </row>
    <row r="26" spans="1:10" s="45" customFormat="1">
      <c r="A26" s="2"/>
      <c r="B26" s="70"/>
      <c r="C26" s="71"/>
      <c r="D26" s="72"/>
      <c r="E26" s="72"/>
      <c r="F26" s="73"/>
    </row>
    <row r="27" spans="1:10" s="45" customFormat="1">
      <c r="A27" s="2"/>
      <c r="B27" s="2"/>
      <c r="C27" s="6"/>
      <c r="D27" s="6"/>
      <c r="E27" s="6"/>
    </row>
    <row r="28" spans="1:10">
      <c r="B28" s="2" t="s">
        <v>462</v>
      </c>
      <c r="C28" s="8"/>
      <c r="D28" s="48"/>
      <c r="E28" s="48"/>
      <c r="H28" s="53"/>
    </row>
    <row r="29" spans="1:10" ht="15">
      <c r="B29" s="20"/>
      <c r="C29" s="31"/>
      <c r="D29" s="38"/>
      <c r="E29" s="38"/>
      <c r="F29" s="38"/>
      <c r="G29" s="38"/>
      <c r="H29" s="38"/>
      <c r="I29" s="38"/>
    </row>
    <row r="30" spans="1:10" ht="15">
      <c r="B30" s="5"/>
      <c r="C30" s="48"/>
      <c r="D30" s="48"/>
      <c r="E30" s="48"/>
    </row>
    <row r="31" spans="1:10" ht="15">
      <c r="B31" s="20"/>
      <c r="C31" s="8"/>
      <c r="D31" s="48"/>
      <c r="E31" s="48"/>
    </row>
    <row r="32" spans="1:10">
      <c r="C32" s="48"/>
      <c r="D32" s="48"/>
      <c r="E32" s="48"/>
    </row>
    <row r="33" spans="2:7" ht="15">
      <c r="B33" s="49"/>
      <c r="C33" s="330"/>
      <c r="D33" s="330"/>
      <c r="E33" s="330"/>
      <c r="F33" s="330"/>
      <c r="G33" s="330"/>
    </row>
    <row r="34" spans="2:7" ht="15">
      <c r="B34" s="49"/>
      <c r="C34" s="330"/>
      <c r="D34" s="330"/>
      <c r="E34" s="330"/>
      <c r="F34" s="330"/>
      <c r="G34" s="330"/>
    </row>
    <row r="35" spans="2:7">
      <c r="C35" s="48"/>
      <c r="D35" s="48"/>
      <c r="E35" s="48"/>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8"/>
  <sheetViews>
    <sheetView showGridLines="0" workbookViewId="0">
      <selection activeCell="B18" sqref="B18"/>
    </sheetView>
  </sheetViews>
  <sheetFormatPr baseColWidth="10" defaultRowHeight="15"/>
  <cols>
    <col min="2" max="2" width="35.28515625" customWidth="1"/>
    <col min="3" max="3" width="28.28515625" customWidth="1"/>
    <col min="4" max="4" width="20.42578125" customWidth="1"/>
    <col min="5" max="5" width="28.140625" customWidth="1"/>
  </cols>
  <sheetData>
    <row r="2" spans="2:9" ht="26.25">
      <c r="B2" s="338" t="s">
        <v>0</v>
      </c>
      <c r="C2" s="338"/>
      <c r="D2" s="338"/>
      <c r="E2" s="338"/>
      <c r="F2" s="1"/>
      <c r="G2" s="9"/>
      <c r="H2" s="9"/>
      <c r="I2" s="9"/>
    </row>
    <row r="3" spans="2:9" ht="15.75">
      <c r="B3" s="339" t="s">
        <v>17</v>
      </c>
      <c r="C3" s="339"/>
      <c r="D3" s="339"/>
      <c r="E3" s="339"/>
      <c r="F3" s="79"/>
      <c r="G3" s="79"/>
      <c r="H3" s="10"/>
      <c r="I3" s="10"/>
    </row>
    <row r="4" spans="2:9">
      <c r="B4" s="340" t="str">
        <f>+"Correspondiente al periodo cerrado del "&amp;(TEXT(indice!O3,"DD \d\e MMMM \d\e AAAA"))</f>
        <v>Correspondiente al periodo cerrado del 31 de diciembre de 2020</v>
      </c>
      <c r="C4" s="340"/>
      <c r="D4" s="340"/>
      <c r="E4" s="340"/>
      <c r="F4" s="80"/>
      <c r="G4" s="80"/>
      <c r="H4" s="10"/>
      <c r="I4" s="10"/>
    </row>
    <row r="5" spans="2:9">
      <c r="B5" s="337"/>
      <c r="C5" s="337"/>
      <c r="D5" s="337"/>
      <c r="E5" s="337"/>
      <c r="F5" s="337"/>
      <c r="G5" s="337"/>
      <c r="H5" s="10"/>
      <c r="I5" s="10"/>
    </row>
    <row r="6" spans="2:9" ht="45">
      <c r="B6" s="89" t="s">
        <v>18</v>
      </c>
      <c r="C6" s="89" t="s">
        <v>19</v>
      </c>
      <c r="D6" s="90" t="s">
        <v>20</v>
      </c>
      <c r="E6" s="91" t="str">
        <f>+"TOTAL ACTIVO NETO AL "&amp;UPPER(TEXT(indice!O2,"DD \D\E MMMM \D\E YYYY"))</f>
        <v>TOTAL ACTIVO NETO AL 31 DE DICIEMBRE DE YYYY</v>
      </c>
      <c r="F6" s="10"/>
      <c r="G6" s="10"/>
      <c r="H6" s="10"/>
      <c r="I6" s="10"/>
    </row>
    <row r="7" spans="2:9">
      <c r="B7" s="82" t="s">
        <v>21</v>
      </c>
      <c r="C7" s="207">
        <v>6955029.9822942419</v>
      </c>
      <c r="D7" s="207">
        <v>203997.69000000003</v>
      </c>
      <c r="E7" s="211">
        <f>+C7+D7</f>
        <v>7159027.6722942423</v>
      </c>
      <c r="F7" s="10"/>
      <c r="G7" s="10"/>
      <c r="H7" s="10"/>
      <c r="I7" s="10"/>
    </row>
    <row r="8" spans="2:9">
      <c r="B8" s="83"/>
      <c r="C8" s="208"/>
      <c r="D8" s="208"/>
      <c r="E8" s="212"/>
    </row>
    <row r="9" spans="2:9">
      <c r="B9" s="84" t="s">
        <v>22</v>
      </c>
      <c r="C9" s="209"/>
      <c r="D9" s="209"/>
      <c r="E9" s="212"/>
      <c r="F9" s="12"/>
      <c r="G9" s="12"/>
      <c r="H9" s="12"/>
      <c r="I9" s="12"/>
    </row>
    <row r="10" spans="2:9">
      <c r="B10" s="85" t="s">
        <v>14</v>
      </c>
      <c r="C10" s="210">
        <v>26238154.239999998</v>
      </c>
      <c r="D10" s="209"/>
      <c r="E10" s="210">
        <f t="shared" ref="E10:E13" si="0">+C10+D10</f>
        <v>26238154.239999998</v>
      </c>
      <c r="F10" s="12"/>
      <c r="G10" s="12"/>
      <c r="H10" s="12"/>
      <c r="I10" s="12"/>
    </row>
    <row r="11" spans="2:9">
      <c r="B11" s="86" t="s">
        <v>23</v>
      </c>
      <c r="C11" s="210">
        <v>18513167.311865196</v>
      </c>
      <c r="D11" s="209"/>
      <c r="E11" s="210">
        <f t="shared" si="0"/>
        <v>18513167.311865196</v>
      </c>
      <c r="F11" s="13"/>
      <c r="G11" s="14"/>
      <c r="H11" s="13"/>
      <c r="I11" s="15"/>
    </row>
    <row r="12" spans="2:9">
      <c r="B12" s="86"/>
      <c r="C12" s="210"/>
      <c r="D12" s="210"/>
      <c r="E12" s="210"/>
      <c r="F12" s="13"/>
      <c r="G12" s="14"/>
      <c r="H12" s="13"/>
      <c r="I12" s="15"/>
    </row>
    <row r="13" spans="2:9">
      <c r="B13" s="86" t="s">
        <v>24</v>
      </c>
      <c r="C13" s="210"/>
      <c r="D13" s="210">
        <f>+'3'!D19</f>
        <v>311980.07</v>
      </c>
      <c r="E13" s="210">
        <f t="shared" si="0"/>
        <v>311980.07</v>
      </c>
      <c r="F13" s="16"/>
      <c r="G13" s="92"/>
      <c r="H13" s="16"/>
      <c r="I13" s="16"/>
    </row>
    <row r="14" spans="2:9" ht="45">
      <c r="B14" s="88" t="s">
        <v>25</v>
      </c>
      <c r="C14" s="175">
        <f>+C7+C10-C11</f>
        <v>14680016.910429046</v>
      </c>
      <c r="D14" s="175">
        <f>+D7+D13+D12</f>
        <v>515977.76</v>
      </c>
      <c r="E14" s="213" t="str">
        <f>+"TOTAL ACTIVO NETO AL "&amp;UPPER(TEXT(indice!O3,"DD \D\E MMMM \D\E YYYY"))</f>
        <v>TOTAL ACTIVO NETO AL 31 DE DICIEMBRE DE YYYY</v>
      </c>
      <c r="F14" s="18"/>
      <c r="G14" s="18"/>
      <c r="H14" s="18"/>
      <c r="I14" s="18"/>
    </row>
    <row r="15" spans="2:9" ht="15.75" thickBot="1">
      <c r="B15" s="18"/>
      <c r="C15" s="17"/>
      <c r="D15" s="17"/>
      <c r="E15" s="214">
        <f>+C14+D14</f>
        <v>15195994.670429045</v>
      </c>
      <c r="F15" s="18"/>
      <c r="G15" s="18"/>
      <c r="H15" s="18"/>
      <c r="I15" s="18"/>
    </row>
    <row r="16" spans="2:9" ht="15.75" thickTop="1">
      <c r="B16" s="18"/>
      <c r="C16" s="18"/>
      <c r="D16" s="17"/>
      <c r="E16" s="18"/>
      <c r="F16" s="18"/>
      <c r="G16" s="18"/>
      <c r="H16" s="18"/>
      <c r="I16" s="18"/>
    </row>
    <row r="17" spans="2:9">
      <c r="B17" s="18"/>
      <c r="C17" s="19"/>
      <c r="D17" s="17"/>
      <c r="E17" s="17"/>
      <c r="F17" s="18"/>
      <c r="G17" s="18"/>
      <c r="H17" s="18"/>
      <c r="I17" s="18"/>
    </row>
    <row r="18" spans="2:9">
      <c r="B18" s="2" t="s">
        <v>462</v>
      </c>
      <c r="C18" s="19"/>
      <c r="D18" s="17"/>
      <c r="E18" s="17"/>
      <c r="F18" s="18"/>
      <c r="G18" s="18"/>
      <c r="H18" s="18"/>
      <c r="I18" s="18"/>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G24"/>
  <sheetViews>
    <sheetView showGridLines="0" workbookViewId="0">
      <selection activeCell="C24" sqref="C24"/>
    </sheetView>
  </sheetViews>
  <sheetFormatPr baseColWidth="10" defaultRowHeight="15"/>
  <cols>
    <col min="3" max="3" width="54.28515625" customWidth="1"/>
    <col min="4" max="4" width="27.28515625" customWidth="1"/>
    <col min="5" max="5" width="26.140625" customWidth="1"/>
    <col min="7" max="7" width="14.140625" customWidth="1"/>
  </cols>
  <sheetData>
    <row r="2" spans="3:7">
      <c r="C2" s="21"/>
      <c r="D2" s="22"/>
      <c r="E2" s="21"/>
      <c r="F2" s="21"/>
    </row>
    <row r="3" spans="3:7" ht="26.25">
      <c r="C3" s="341" t="s">
        <v>0</v>
      </c>
      <c r="D3" s="341"/>
      <c r="E3" s="341"/>
      <c r="F3" s="1"/>
    </row>
    <row r="4" spans="3:7" ht="20.25">
      <c r="C4" s="342" t="str">
        <f>+"ESTADOS DE INGRESOS Y EGRESOS AL  "&amp;UPPER(TEXT(indice!O3,"DD \D\E MMMM \D\E AAAA"))</f>
        <v>ESTADOS DE INGRESOS Y EGRESOS AL  31 DE DICIEMBRE DE 2020</v>
      </c>
      <c r="D4" s="342"/>
      <c r="E4" s="342"/>
    </row>
    <row r="5" spans="3:7">
      <c r="C5" s="99"/>
      <c r="D5" s="345">
        <f>+indice!P3</f>
        <v>2020</v>
      </c>
      <c r="E5" s="343">
        <f>+indice!P2</f>
        <v>2019</v>
      </c>
    </row>
    <row r="6" spans="3:7">
      <c r="C6" s="100"/>
      <c r="D6" s="346"/>
      <c r="E6" s="344"/>
    </row>
    <row r="7" spans="3:7">
      <c r="C7" s="101" t="s">
        <v>26</v>
      </c>
      <c r="D7" s="98"/>
      <c r="E7" s="102"/>
    </row>
    <row r="8" spans="3:7">
      <c r="C8" s="66"/>
      <c r="D8" s="103"/>
      <c r="E8" s="104"/>
    </row>
    <row r="9" spans="3:7">
      <c r="C9" s="66" t="s">
        <v>27</v>
      </c>
      <c r="D9" s="76"/>
      <c r="E9" s="106"/>
    </row>
    <row r="10" spans="3:7">
      <c r="C10" s="61" t="s">
        <v>28</v>
      </c>
      <c r="D10" s="199">
        <v>435663.6</v>
      </c>
      <c r="E10" s="215">
        <v>146718.44</v>
      </c>
    </row>
    <row r="11" spans="3:7">
      <c r="C11" s="105" t="s">
        <v>29</v>
      </c>
      <c r="D11" s="199">
        <v>11927.9</v>
      </c>
      <c r="E11" s="216">
        <v>2930.41</v>
      </c>
    </row>
    <row r="12" spans="3:7">
      <c r="C12" s="101" t="s">
        <v>30</v>
      </c>
      <c r="D12" s="219">
        <f>SUM(D9:D11)</f>
        <v>447591.5</v>
      </c>
      <c r="E12" s="217">
        <f>SUM(E9:E11)</f>
        <v>149648.85</v>
      </c>
      <c r="G12" s="235"/>
    </row>
    <row r="13" spans="3:7">
      <c r="C13" s="66" t="s">
        <v>31</v>
      </c>
      <c r="D13" s="220"/>
      <c r="E13" s="104"/>
    </row>
    <row r="14" spans="3:7">
      <c r="C14" s="105" t="s">
        <v>32</v>
      </c>
      <c r="D14" s="199">
        <v>132928.85</v>
      </c>
      <c r="E14" s="215">
        <v>36695.93</v>
      </c>
      <c r="F14" s="26"/>
    </row>
    <row r="15" spans="3:7">
      <c r="C15" s="193" t="s">
        <v>33</v>
      </c>
      <c r="D15" s="199"/>
      <c r="E15" s="215"/>
    </row>
    <row r="16" spans="3:7">
      <c r="C16" s="105" t="s">
        <v>34</v>
      </c>
      <c r="D16" s="199">
        <v>1573.3</v>
      </c>
      <c r="E16" s="215">
        <v>794.62</v>
      </c>
    </row>
    <row r="17" spans="3:5">
      <c r="C17" s="61" t="s">
        <v>35</v>
      </c>
      <c r="D17" s="199">
        <v>1109.28</v>
      </c>
      <c r="E17" s="216">
        <v>1306.6300000000001</v>
      </c>
    </row>
    <row r="18" spans="3:5">
      <c r="C18" s="107" t="s">
        <v>36</v>
      </c>
      <c r="D18" s="219">
        <f>SUM(D14:D17)</f>
        <v>135611.43</v>
      </c>
      <c r="E18" s="217">
        <f>SUM(E14:E17)</f>
        <v>38797.18</v>
      </c>
    </row>
    <row r="19" spans="3:5" ht="15.75" thickBot="1">
      <c r="C19" s="108" t="s">
        <v>37</v>
      </c>
      <c r="D19" s="221">
        <f>+D12-D18</f>
        <v>311980.07</v>
      </c>
      <c r="E19" s="218">
        <f>+E12-E18</f>
        <v>110851.67000000001</v>
      </c>
    </row>
    <row r="20" spans="3:5" ht="15.75" thickTop="1">
      <c r="C20" s="109"/>
      <c r="D20" s="110"/>
      <c r="E20" s="111"/>
    </row>
    <row r="21" spans="3:5">
      <c r="C21" s="100"/>
      <c r="D21" s="25"/>
      <c r="E21" s="112"/>
    </row>
    <row r="24" spans="3:5">
      <c r="C24" s="2" t="s">
        <v>462</v>
      </c>
    </row>
  </sheetData>
  <mergeCells count="4">
    <mergeCell ref="C3:E3"/>
    <mergeCell ref="C4:E4"/>
    <mergeCell ref="E5:E6"/>
    <mergeCell ref="D5:D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topLeftCell="A13" workbookViewId="0">
      <selection activeCell="B35" sqref="B35"/>
    </sheetView>
  </sheetViews>
  <sheetFormatPr baseColWidth="10" defaultColWidth="9.140625" defaultRowHeight="15"/>
  <cols>
    <col min="1" max="1" width="5.28515625" customWidth="1"/>
    <col min="2" max="2" width="64.5703125" customWidth="1"/>
    <col min="3" max="3" width="17" style="35" customWidth="1"/>
    <col min="4" max="4" width="22.140625" style="35" customWidth="1"/>
    <col min="5" max="5" width="8.85546875" customWidth="1"/>
    <col min="6" max="6" width="15.85546875" style="11" customWidth="1"/>
    <col min="7" max="7" width="18.28515625" style="11" bestFit="1" customWidth="1"/>
    <col min="8" max="8" width="10.140625" bestFit="1" customWidth="1"/>
  </cols>
  <sheetData>
    <row r="1" spans="1:9" s="27" customFormat="1" ht="14.25">
      <c r="A1" s="2"/>
      <c r="B1" s="21"/>
      <c r="C1" s="22"/>
      <c r="D1" s="21"/>
      <c r="E1" s="21"/>
      <c r="F1" s="31"/>
      <c r="G1" s="31"/>
    </row>
    <row r="2" spans="1:9" s="27" customFormat="1" ht="23.25">
      <c r="A2" s="2"/>
      <c r="B2" s="348" t="s">
        <v>0</v>
      </c>
      <c r="C2" s="348"/>
      <c r="D2" s="348"/>
      <c r="E2" s="1"/>
      <c r="F2" s="31"/>
      <c r="G2" s="31"/>
    </row>
    <row r="3" spans="1:9" s="27" customFormat="1">
      <c r="A3" s="2"/>
      <c r="B3" s="347" t="s">
        <v>38</v>
      </c>
      <c r="C3" s="347"/>
      <c r="D3" s="347"/>
      <c r="E3" s="23"/>
      <c r="F3" s="31"/>
      <c r="G3" s="31"/>
    </row>
    <row r="4" spans="1:9" ht="20.25">
      <c r="B4" s="342" t="str">
        <f>+"ESTADO DEL ACTIVO NETO AL "&amp;UPPER(TEXT(indice!O3,"DD \D\E MMMM \D\E AAAA"))</f>
        <v>ESTADO DEL ACTIVO NETO AL 31 DE DICIEMBRE DE 2020</v>
      </c>
      <c r="C4" s="342"/>
      <c r="D4" s="342"/>
    </row>
    <row r="5" spans="1:9" ht="21.75" customHeight="1">
      <c r="B5" s="114"/>
      <c r="C5" s="113"/>
      <c r="D5" s="115"/>
    </row>
    <row r="6" spans="1:9">
      <c r="B6" s="116" t="s">
        <v>39</v>
      </c>
      <c r="C6" s="140">
        <f>+indice!P3</f>
        <v>2020</v>
      </c>
      <c r="D6" s="141">
        <f>+indice!P2</f>
        <v>2019</v>
      </c>
    </row>
    <row r="7" spans="1:9" ht="17.25" customHeight="1">
      <c r="B7" s="117" t="s">
        <v>40</v>
      </c>
      <c r="C7" s="118"/>
      <c r="D7" s="119"/>
    </row>
    <row r="8" spans="1:9" ht="15" customHeight="1">
      <c r="B8" s="117" t="s">
        <v>41</v>
      </c>
      <c r="C8" s="118"/>
      <c r="D8" s="119"/>
    </row>
    <row r="9" spans="1:9" ht="15" customHeight="1">
      <c r="B9" s="120" t="s">
        <v>42</v>
      </c>
      <c r="C9" s="279">
        <v>4000</v>
      </c>
      <c r="D9" s="280">
        <v>4000</v>
      </c>
      <c r="H9" s="11"/>
      <c r="I9" s="11"/>
    </row>
    <row r="10" spans="1:9" ht="14.25" customHeight="1">
      <c r="B10" s="121" t="s">
        <v>231</v>
      </c>
      <c r="C10" s="279">
        <v>304185.53000000003</v>
      </c>
      <c r="D10" s="280">
        <v>538019.15</v>
      </c>
      <c r="H10" s="11"/>
      <c r="I10" s="11"/>
    </row>
    <row r="11" spans="1:9" ht="14.25" customHeight="1">
      <c r="B11" s="120"/>
      <c r="C11" s="277"/>
      <c r="D11" s="278"/>
      <c r="H11" s="11"/>
      <c r="I11" s="11"/>
    </row>
    <row r="12" spans="1:9">
      <c r="B12" s="121"/>
      <c r="C12" s="281">
        <f>SUM(C9:C11)</f>
        <v>308185.53000000003</v>
      </c>
      <c r="D12" s="282">
        <f>SUM(D9:D11)</f>
        <v>542019.15</v>
      </c>
      <c r="H12" s="11"/>
      <c r="I12" s="11"/>
    </row>
    <row r="13" spans="1:9">
      <c r="B13" s="117" t="s">
        <v>43</v>
      </c>
      <c r="C13" s="277"/>
      <c r="D13" s="278"/>
      <c r="H13" s="11"/>
      <c r="I13" s="11"/>
    </row>
    <row r="14" spans="1:9">
      <c r="B14" s="117" t="s">
        <v>232</v>
      </c>
      <c r="C14" s="279">
        <v>3120665.06</v>
      </c>
      <c r="D14" s="280">
        <v>2300789.04</v>
      </c>
      <c r="H14" s="11"/>
      <c r="I14" s="11"/>
    </row>
    <row r="15" spans="1:9">
      <c r="B15" s="117" t="s">
        <v>44</v>
      </c>
      <c r="C15" s="279">
        <v>0</v>
      </c>
      <c r="D15" s="280">
        <v>0</v>
      </c>
      <c r="H15" s="11"/>
      <c r="I15" s="11"/>
    </row>
    <row r="16" spans="1:9">
      <c r="B16" s="117"/>
      <c r="C16" s="281">
        <f>SUM(C14:C15)</f>
        <v>3120665.06</v>
      </c>
      <c r="D16" s="282">
        <f>SUM(D14:D15)</f>
        <v>2300789.04</v>
      </c>
      <c r="H16" s="11"/>
      <c r="I16" s="11"/>
    </row>
    <row r="17" spans="2:9">
      <c r="B17" s="117"/>
      <c r="C17" s="281">
        <f>+C12+C16</f>
        <v>3428850.59</v>
      </c>
      <c r="D17" s="282">
        <f>+D12+D16</f>
        <v>2842808.19</v>
      </c>
      <c r="H17" s="11"/>
      <c r="I17" s="11"/>
    </row>
    <row r="18" spans="2:9">
      <c r="B18" s="117" t="s">
        <v>45</v>
      </c>
      <c r="C18" s="321"/>
      <c r="D18" s="322"/>
      <c r="H18" s="11"/>
      <c r="I18" s="11"/>
    </row>
    <row r="19" spans="2:9">
      <c r="B19" s="117" t="s">
        <v>43</v>
      </c>
      <c r="C19" s="321"/>
      <c r="D19" s="322"/>
      <c r="H19" s="11"/>
      <c r="I19" s="11"/>
    </row>
    <row r="20" spans="2:9">
      <c r="B20" s="117" t="s">
        <v>232</v>
      </c>
      <c r="C20" s="286">
        <v>11788950.74</v>
      </c>
      <c r="D20" s="285">
        <v>4322329.34</v>
      </c>
      <c r="H20" s="11"/>
      <c r="I20" s="11"/>
    </row>
    <row r="21" spans="2:9">
      <c r="B21" s="117" t="s">
        <v>44</v>
      </c>
      <c r="C21" s="323">
        <v>0</v>
      </c>
      <c r="D21" s="324">
        <v>0</v>
      </c>
      <c r="H21" s="11"/>
      <c r="I21" s="11"/>
    </row>
    <row r="22" spans="2:9">
      <c r="B22" s="117"/>
      <c r="C22" s="287">
        <f>SUM(C20:C21)</f>
        <v>11788950.74</v>
      </c>
      <c r="D22" s="288">
        <f>SUM(D20:D21)</f>
        <v>4322329.34</v>
      </c>
      <c r="H22" s="11"/>
      <c r="I22" s="11"/>
    </row>
    <row r="23" spans="2:9" ht="15.75" thickBot="1">
      <c r="B23" s="117" t="s">
        <v>46</v>
      </c>
      <c r="C23" s="289">
        <f>+C17+C22</f>
        <v>15217801.33</v>
      </c>
      <c r="D23" s="290">
        <f>+D17+D22</f>
        <v>7165137.5299999993</v>
      </c>
      <c r="H23" s="11"/>
      <c r="I23" s="11"/>
    </row>
    <row r="24" spans="2:9" ht="15.75" thickTop="1">
      <c r="B24" s="122" t="s">
        <v>47</v>
      </c>
      <c r="C24" s="325"/>
      <c r="D24" s="326"/>
      <c r="H24" s="11"/>
      <c r="I24" s="11"/>
    </row>
    <row r="25" spans="2:9">
      <c r="B25" s="117" t="s">
        <v>48</v>
      </c>
      <c r="C25" s="277"/>
      <c r="D25" s="278"/>
      <c r="H25" s="11"/>
      <c r="I25" s="11"/>
    </row>
    <row r="26" spans="2:9">
      <c r="B26" s="117" t="s">
        <v>49</v>
      </c>
      <c r="C26" s="277"/>
      <c r="D26" s="278"/>
      <c r="H26" s="11"/>
      <c r="I26" s="11"/>
    </row>
    <row r="27" spans="2:9">
      <c r="B27" s="121" t="s">
        <v>50</v>
      </c>
      <c r="C27" s="279">
        <v>21806.73</v>
      </c>
      <c r="D27" s="280">
        <v>6109.91</v>
      </c>
      <c r="H27" s="11"/>
      <c r="I27" s="11"/>
    </row>
    <row r="28" spans="2:9">
      <c r="B28" s="120" t="s">
        <v>51</v>
      </c>
      <c r="C28" s="279">
        <v>0</v>
      </c>
      <c r="D28" s="280">
        <v>0</v>
      </c>
      <c r="H28" s="11"/>
      <c r="I28" s="11"/>
    </row>
    <row r="29" spans="2:9" ht="15.75" customHeight="1">
      <c r="B29" s="117" t="s">
        <v>52</v>
      </c>
      <c r="C29" s="281">
        <f>SUM(C27:C28)</f>
        <v>21806.73</v>
      </c>
      <c r="D29" s="282">
        <f>SUM(D27:D28)</f>
        <v>6109.91</v>
      </c>
      <c r="H29" s="11"/>
      <c r="I29" s="36"/>
    </row>
    <row r="30" spans="2:9">
      <c r="B30" s="117" t="s">
        <v>53</v>
      </c>
      <c r="C30" s="293">
        <f>+C23-C29</f>
        <v>15195994.6</v>
      </c>
      <c r="D30" s="294">
        <f>+D23-D29</f>
        <v>7159027.6199999992</v>
      </c>
    </row>
    <row r="31" spans="2:9">
      <c r="B31" s="117" t="s">
        <v>54</v>
      </c>
      <c r="C31" s="222">
        <v>136554.23880299999</v>
      </c>
      <c r="D31" s="224">
        <v>66529.368954000005</v>
      </c>
      <c r="G31" s="36"/>
    </row>
    <row r="32" spans="2:9" ht="15.75" thickBot="1">
      <c r="B32" s="117" t="s">
        <v>55</v>
      </c>
      <c r="C32" s="223">
        <f>+C30/C31</f>
        <v>111.28174953193877</v>
      </c>
      <c r="D32" s="225">
        <f>+D30/D31</f>
        <v>107.60702728068745</v>
      </c>
      <c r="G32" s="36"/>
    </row>
    <row r="33" spans="2:6" ht="15.75" thickTop="1">
      <c r="B33" s="122"/>
      <c r="C33" s="123"/>
      <c r="D33" s="124"/>
      <c r="E33" s="37"/>
    </row>
    <row r="34" spans="2:6">
      <c r="C34" s="37"/>
      <c r="D34" s="37"/>
      <c r="E34" s="37"/>
    </row>
    <row r="35" spans="2:6">
      <c r="B35" s="2" t="s">
        <v>462</v>
      </c>
      <c r="C35" s="37"/>
      <c r="D35" s="37"/>
      <c r="E35" s="37"/>
      <c r="F35" s="37"/>
    </row>
    <row r="36" spans="2:6">
      <c r="B36" s="20"/>
      <c r="C36" s="37"/>
      <c r="D36" s="37"/>
      <c r="E36" s="37"/>
      <c r="F36" s="37"/>
    </row>
    <row r="37" spans="2:6">
      <c r="B37" s="9"/>
      <c r="C37" s="37"/>
      <c r="D37" s="37"/>
      <c r="E37" s="37"/>
    </row>
    <row r="38" spans="2:6">
      <c r="B38" s="20"/>
      <c r="C38" s="236"/>
      <c r="D38" s="37"/>
      <c r="E38" s="37"/>
    </row>
    <row r="39" spans="2:6">
      <c r="C39" s="37"/>
      <c r="D39" s="37"/>
      <c r="E39" s="37"/>
    </row>
    <row r="40" spans="2:6">
      <c r="C40" s="37"/>
      <c r="D40" s="37"/>
      <c r="E40" s="37"/>
    </row>
    <row r="41" spans="2:6">
      <c r="C41" s="37"/>
      <c r="D41" s="37"/>
      <c r="E41" s="37"/>
    </row>
    <row r="42" spans="2:6">
      <c r="C42" s="37"/>
      <c r="D42" s="37"/>
      <c r="E42" s="37"/>
    </row>
    <row r="43" spans="2:6">
      <c r="C43" s="37"/>
      <c r="D43" s="37"/>
      <c r="E43" s="37"/>
    </row>
    <row r="44" spans="2:6">
      <c r="C44" s="37"/>
      <c r="D44" s="37"/>
      <c r="E44" s="37"/>
    </row>
    <row r="45" spans="2:6">
      <c r="C45" s="37"/>
      <c r="D45" s="37"/>
      <c r="E45" s="37"/>
    </row>
    <row r="46" spans="2:6">
      <c r="C46" s="37"/>
      <c r="D46" s="37"/>
      <c r="E46" s="37"/>
    </row>
    <row r="47" spans="2:6">
      <c r="C47" s="37"/>
      <c r="D47" s="37"/>
      <c r="E47" s="37"/>
    </row>
    <row r="48" spans="2:6">
      <c r="C48" s="37"/>
      <c r="D48" s="37"/>
      <c r="E48" s="37"/>
    </row>
    <row r="49" spans="3:5">
      <c r="C49" s="37"/>
      <c r="D49" s="37"/>
      <c r="E49" s="37"/>
    </row>
    <row r="50" spans="3:5">
      <c r="C50" s="37"/>
      <c r="D50" s="37"/>
      <c r="E50" s="37"/>
    </row>
    <row r="51" spans="3:5" ht="21" customHeight="1"/>
  </sheetData>
  <mergeCells count="3">
    <mergeCell ref="B3:D3"/>
    <mergeCell ref="B2:D2"/>
    <mergeCell ref="B4:D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showGridLines="0" topLeftCell="A19" workbookViewId="0">
      <selection activeCell="B42" sqref="B42"/>
    </sheetView>
  </sheetViews>
  <sheetFormatPr baseColWidth="10" defaultColWidth="9.140625" defaultRowHeight="15"/>
  <cols>
    <col min="1" max="1" width="11.42578125" customWidth="1"/>
    <col min="2" max="2" width="62.42578125" customWidth="1"/>
    <col min="3" max="3" width="17.5703125" style="35" customWidth="1"/>
    <col min="4" max="4" width="17.85546875" style="35" customWidth="1"/>
    <col min="5" max="5" width="8.85546875" customWidth="1"/>
    <col min="6" max="6" width="13" style="11" bestFit="1" customWidth="1"/>
    <col min="7" max="7" width="17.85546875" style="11" bestFit="1" customWidth="1"/>
    <col min="8" max="8" width="16.85546875" bestFit="1" customWidth="1"/>
  </cols>
  <sheetData>
    <row r="1" spans="1:8" s="27" customFormat="1" ht="14.25">
      <c r="A1" s="2"/>
      <c r="B1" s="21"/>
      <c r="C1" s="22"/>
      <c r="D1" s="21"/>
      <c r="E1" s="21"/>
      <c r="F1" s="31"/>
      <c r="G1" s="31"/>
    </row>
    <row r="2" spans="1:8" s="27" customFormat="1" ht="26.25" customHeight="1">
      <c r="A2" s="2"/>
      <c r="B2" s="348" t="s">
        <v>0</v>
      </c>
      <c r="C2" s="348"/>
      <c r="D2" s="348"/>
      <c r="E2" s="51"/>
      <c r="F2" s="31"/>
      <c r="G2" s="31"/>
    </row>
    <row r="3" spans="1:8" s="27" customFormat="1">
      <c r="A3" s="2"/>
      <c r="B3" s="352" t="s">
        <v>56</v>
      </c>
      <c r="C3" s="352"/>
      <c r="D3" s="352"/>
      <c r="E3" s="52"/>
      <c r="F3" s="31"/>
      <c r="G3" s="31"/>
    </row>
    <row r="4" spans="1:8" ht="21.75" customHeight="1">
      <c r="B4" s="342" t="str">
        <f>+"ESTADO DEL ACTIVO NETO AL "&amp;UPPER(TEXT(indice!O3,"DD \D\E MMMM \D\E AAAA"))</f>
        <v>ESTADO DEL ACTIVO NETO AL 31 DE DICIEMBRE DE 2020</v>
      </c>
      <c r="C4" s="342"/>
      <c r="D4" s="342"/>
      <c r="E4" s="11"/>
    </row>
    <row r="5" spans="1:8" ht="21.75" customHeight="1">
      <c r="B5" s="127"/>
      <c r="C5" s="335">
        <f>+indice!P3</f>
        <v>2020</v>
      </c>
      <c r="D5" s="350">
        <f>+indice!P2</f>
        <v>2019</v>
      </c>
      <c r="E5" s="11"/>
    </row>
    <row r="6" spans="1:8">
      <c r="B6" s="128" t="s">
        <v>39</v>
      </c>
      <c r="C6" s="349"/>
      <c r="D6" s="351"/>
    </row>
    <row r="7" spans="1:8" ht="17.25" customHeight="1">
      <c r="B7" s="66" t="s">
        <v>40</v>
      </c>
      <c r="C7" s="129"/>
      <c r="D7" s="130"/>
    </row>
    <row r="8" spans="1:8" ht="15" customHeight="1">
      <c r="B8" s="66" t="s">
        <v>41</v>
      </c>
      <c r="C8" s="277"/>
      <c r="D8" s="278"/>
    </row>
    <row r="9" spans="1:8" ht="15" customHeight="1">
      <c r="B9" s="61" t="s">
        <v>42</v>
      </c>
      <c r="C9" s="279">
        <f>+'4'!C9*indice!$M$2</f>
        <v>27567840</v>
      </c>
      <c r="D9" s="280">
        <v>25769320</v>
      </c>
      <c r="H9" s="11"/>
    </row>
    <row r="10" spans="1:8" ht="14.25" customHeight="1">
      <c r="B10" s="131" t="s">
        <v>231</v>
      </c>
      <c r="C10" s="279">
        <f>+'4'!C10*indice!$M$2</f>
        <v>2096434505.3388002</v>
      </c>
      <c r="D10" s="280">
        <v>3466096910.6195002</v>
      </c>
    </row>
    <row r="11" spans="1:8" ht="14.25" customHeight="1">
      <c r="B11" s="61"/>
      <c r="C11" s="279"/>
      <c r="D11" s="280"/>
      <c r="F11"/>
      <c r="G11"/>
    </row>
    <row r="12" spans="1:8">
      <c r="B12" s="131"/>
      <c r="C12" s="281">
        <f>SUM(C9:C11)</f>
        <v>2124002345.3388002</v>
      </c>
      <c r="D12" s="282">
        <f>SUM(D9:D11)</f>
        <v>3491866230.6195002</v>
      </c>
      <c r="F12"/>
      <c r="G12"/>
    </row>
    <row r="13" spans="1:8">
      <c r="B13" s="66" t="s">
        <v>43</v>
      </c>
      <c r="C13" s="279"/>
      <c r="D13" s="280"/>
      <c r="F13"/>
      <c r="G13"/>
    </row>
    <row r="14" spans="1:8">
      <c r="B14" s="66" t="s">
        <v>232</v>
      </c>
      <c r="C14" s="279">
        <f>+'4'!C14*indice!$M$2</f>
        <v>21507498766.917599</v>
      </c>
      <c r="D14" s="280">
        <v>14822442256.0632</v>
      </c>
      <c r="F14" s="125"/>
      <c r="G14" s="180"/>
      <c r="H14" s="178"/>
    </row>
    <row r="15" spans="1:8">
      <c r="B15" s="66" t="s">
        <v>44</v>
      </c>
      <c r="C15" s="279">
        <v>0</v>
      </c>
      <c r="D15" s="280">
        <v>0</v>
      </c>
      <c r="F15"/>
      <c r="G15"/>
    </row>
    <row r="16" spans="1:8">
      <c r="B16" s="66"/>
      <c r="C16" s="281">
        <f>SUM(C14:C15)</f>
        <v>21507498766.917599</v>
      </c>
      <c r="D16" s="282">
        <f>SUM(D14:D15)</f>
        <v>14822442256.0632</v>
      </c>
      <c r="F16"/>
      <c r="G16"/>
    </row>
    <row r="17" spans="2:8">
      <c r="B17" s="66" t="s">
        <v>57</v>
      </c>
      <c r="C17" s="281">
        <f>+C12+C16</f>
        <v>23631501112.256397</v>
      </c>
      <c r="D17" s="282">
        <f>+D12+D16</f>
        <v>18314308486.682701</v>
      </c>
      <c r="F17"/>
      <c r="G17"/>
    </row>
    <row r="18" spans="2:8">
      <c r="B18" s="66"/>
      <c r="C18" s="283"/>
      <c r="D18" s="284"/>
      <c r="F18"/>
      <c r="G18"/>
    </row>
    <row r="19" spans="2:8">
      <c r="B19" s="66" t="s">
        <v>45</v>
      </c>
      <c r="C19" s="283"/>
      <c r="D19" s="284"/>
      <c r="F19"/>
      <c r="G19"/>
    </row>
    <row r="20" spans="2:8">
      <c r="B20" s="66" t="s">
        <v>43</v>
      </c>
      <c r="C20" s="283"/>
      <c r="D20" s="284"/>
      <c r="F20"/>
      <c r="G20"/>
      <c r="H20" s="178"/>
    </row>
    <row r="21" spans="2:8">
      <c r="B21" s="66" t="s">
        <v>232</v>
      </c>
      <c r="C21" s="279">
        <f>+'4'!C20*indice!M2</f>
        <v>81248976942.0504</v>
      </c>
      <c r="D21" s="285">
        <v>27845871976.9622</v>
      </c>
      <c r="F21" s="179"/>
      <c r="G21" s="180"/>
    </row>
    <row r="22" spans="2:8">
      <c r="B22" s="66" t="s">
        <v>44</v>
      </c>
      <c r="C22" s="286">
        <v>0</v>
      </c>
      <c r="D22" s="285">
        <v>0</v>
      </c>
      <c r="F22" s="178"/>
      <c r="G22"/>
    </row>
    <row r="23" spans="2:8">
      <c r="B23" s="66" t="s">
        <v>58</v>
      </c>
      <c r="C23" s="281">
        <f>SUM(C21:C22)</f>
        <v>81248976942.0504</v>
      </c>
      <c r="D23" s="282">
        <f>SUM(D21:D22)</f>
        <v>27845871976.9622</v>
      </c>
      <c r="F23"/>
      <c r="G23"/>
    </row>
    <row r="24" spans="2:8">
      <c r="B24" s="66"/>
      <c r="C24" s="287"/>
      <c r="D24" s="288"/>
    </row>
    <row r="25" spans="2:8" ht="15.75" thickBot="1">
      <c r="B25" s="66" t="s">
        <v>46</v>
      </c>
      <c r="C25" s="289">
        <f>+C17+C23</f>
        <v>104880478054.30679</v>
      </c>
      <c r="D25" s="290">
        <f>+D17+D23</f>
        <v>46160180463.644897</v>
      </c>
    </row>
    <row r="26" spans="2:8" ht="27.75" customHeight="1" thickTop="1">
      <c r="B26" s="128" t="s">
        <v>47</v>
      </c>
      <c r="C26" s="291"/>
      <c r="D26" s="292"/>
    </row>
    <row r="27" spans="2:8">
      <c r="B27" s="66" t="s">
        <v>48</v>
      </c>
      <c r="C27" s="277"/>
      <c r="D27" s="278"/>
    </row>
    <row r="28" spans="2:8">
      <c r="B28" s="66" t="s">
        <v>49</v>
      </c>
      <c r="C28" s="277"/>
      <c r="D28" s="278"/>
    </row>
    <row r="29" spans="2:8">
      <c r="B29" s="131" t="s">
        <v>50</v>
      </c>
      <c r="C29" s="279">
        <f>+'4'!C27*indice!M2</f>
        <v>150291110.8908</v>
      </c>
      <c r="D29" s="280">
        <v>39362056.4903</v>
      </c>
    </row>
    <row r="30" spans="2:8">
      <c r="B30" s="61" t="s">
        <v>51</v>
      </c>
      <c r="C30" s="279">
        <v>0</v>
      </c>
      <c r="D30" s="280">
        <v>0</v>
      </c>
    </row>
    <row r="31" spans="2:8" ht="15.75" customHeight="1">
      <c r="B31" s="66" t="s">
        <v>52</v>
      </c>
      <c r="C31" s="281">
        <f>SUM(C29:C30)</f>
        <v>150291110.8908</v>
      </c>
      <c r="D31" s="282">
        <f>SUM(D29:D30)</f>
        <v>39362056.4903</v>
      </c>
    </row>
    <row r="32" spans="2:8">
      <c r="B32" s="66" t="s">
        <v>53</v>
      </c>
      <c r="C32" s="293">
        <f>+C25-C31</f>
        <v>104730186943.416</v>
      </c>
      <c r="D32" s="294">
        <f>+D25-D31</f>
        <v>46120818407.154594</v>
      </c>
    </row>
    <row r="33" spans="2:4">
      <c r="B33" s="66" t="s">
        <v>54</v>
      </c>
      <c r="C33" s="222">
        <f>+'4'!C31</f>
        <v>136554.23880299999</v>
      </c>
      <c r="D33" s="224">
        <v>66529.368954000005</v>
      </c>
    </row>
    <row r="34" spans="2:4" ht="15.75" thickBot="1">
      <c r="B34" s="66" t="s">
        <v>55</v>
      </c>
      <c r="C34" s="227">
        <f>+C32/C33</f>
        <v>766949.36650414078</v>
      </c>
      <c r="D34" s="226">
        <f>+D32/D33</f>
        <v>693239.98006119113</v>
      </c>
    </row>
    <row r="35" spans="2:4" ht="15.75" thickTop="1">
      <c r="B35" s="122"/>
      <c r="C35" s="28"/>
      <c r="D35" s="132"/>
    </row>
    <row r="36" spans="2:4">
      <c r="C36" s="11"/>
      <c r="D36" s="11"/>
    </row>
    <row r="37" spans="2:4">
      <c r="B37" s="2" t="s">
        <v>462</v>
      </c>
      <c r="C37" s="11"/>
      <c r="D37" s="11"/>
    </row>
    <row r="38" spans="2:4">
      <c r="B38" s="20"/>
      <c r="C38" s="11"/>
      <c r="D38" s="11"/>
    </row>
    <row r="39" spans="2:4">
      <c r="B39" s="9"/>
      <c r="C39" s="11"/>
      <c r="D39" s="11"/>
    </row>
    <row r="40" spans="2:4">
      <c r="B40" s="20"/>
      <c r="C40" s="11"/>
      <c r="D40" s="11"/>
    </row>
    <row r="41" spans="2:4">
      <c r="C41" s="11"/>
      <c r="D41" s="11"/>
    </row>
    <row r="42" spans="2:4">
      <c r="C42" s="11"/>
      <c r="D42" s="11"/>
    </row>
    <row r="43" spans="2:4">
      <c r="C43" s="11"/>
      <c r="D43" s="11"/>
    </row>
    <row r="44" spans="2:4">
      <c r="C44" s="11"/>
      <c r="D44" s="11"/>
    </row>
    <row r="45" spans="2:4">
      <c r="C45" s="11"/>
      <c r="D45" s="11"/>
    </row>
    <row r="46" spans="2:4">
      <c r="C46" s="11"/>
      <c r="D46" s="11"/>
    </row>
    <row r="47" spans="2:4">
      <c r="C47" s="11"/>
      <c r="D47" s="11"/>
    </row>
    <row r="48" spans="2:4">
      <c r="C48" s="11"/>
      <c r="D48" s="11"/>
    </row>
    <row r="49" spans="3:4">
      <c r="C49" s="11"/>
      <c r="D49" s="11"/>
    </row>
    <row r="50" spans="3:4">
      <c r="C50" s="11"/>
      <c r="D50" s="11"/>
    </row>
    <row r="51" spans="3:4">
      <c r="C51" s="11"/>
      <c r="D51" s="11"/>
    </row>
    <row r="53" spans="3:4" ht="21" customHeight="1"/>
  </sheetData>
  <mergeCells count="5">
    <mergeCell ref="B2:D2"/>
    <mergeCell ref="B4:D4"/>
    <mergeCell ref="C5:C6"/>
    <mergeCell ref="D5:D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44"/>
  <sheetViews>
    <sheetView showGridLines="0" workbookViewId="0">
      <selection activeCell="B28" sqref="B28"/>
    </sheetView>
  </sheetViews>
  <sheetFormatPr baseColWidth="10" defaultColWidth="9.140625" defaultRowHeight="15"/>
  <cols>
    <col min="1" max="1" width="11.42578125" customWidth="1"/>
    <col min="2" max="2" width="58.42578125" customWidth="1"/>
    <col min="3" max="3" width="17.85546875" customWidth="1"/>
    <col min="4" max="4" width="17.140625" customWidth="1"/>
    <col min="6" max="6" width="13.7109375" bestFit="1" customWidth="1"/>
  </cols>
  <sheetData>
    <row r="1" spans="2:7">
      <c r="B1" s="21"/>
      <c r="C1" s="22"/>
      <c r="D1" s="21"/>
      <c r="E1" s="21"/>
    </row>
    <row r="2" spans="2:7" ht="23.25">
      <c r="B2" s="354" t="s">
        <v>0</v>
      </c>
      <c r="C2" s="354"/>
      <c r="D2" s="354"/>
      <c r="E2" s="1"/>
    </row>
    <row r="3" spans="2:7">
      <c r="B3" s="353" t="s">
        <v>59</v>
      </c>
      <c r="C3" s="353"/>
      <c r="D3" s="353"/>
      <c r="E3" s="23"/>
    </row>
    <row r="4" spans="2:7" ht="20.25">
      <c r="B4" s="342" t="str">
        <f>+"ESTADOS DE RESULTADOS AL  "&amp;UPPER(TEXT(indice!O3,"DD \D\E MMMM \D\E AAAA"))</f>
        <v>ESTADOS DE RESULTADOS AL  31 DE DICIEMBRE DE 2020</v>
      </c>
      <c r="C4" s="342"/>
      <c r="D4" s="342"/>
    </row>
    <row r="5" spans="2:7">
      <c r="B5" s="99"/>
      <c r="C5" s="335">
        <f>+indice!P3</f>
        <v>2020</v>
      </c>
      <c r="D5" s="350">
        <f>+indice!P2</f>
        <v>2019</v>
      </c>
    </row>
    <row r="6" spans="2:7">
      <c r="B6" s="100"/>
      <c r="C6" s="349"/>
      <c r="D6" s="351"/>
      <c r="F6" s="11"/>
      <c r="G6" s="11"/>
    </row>
    <row r="7" spans="2:7">
      <c r="B7" s="101" t="s">
        <v>26</v>
      </c>
      <c r="C7" s="133"/>
      <c r="D7" s="134"/>
      <c r="F7" s="11"/>
    </row>
    <row r="8" spans="2:7">
      <c r="B8" s="121"/>
      <c r="C8" s="110"/>
      <c r="D8" s="111"/>
      <c r="F8" s="11"/>
    </row>
    <row r="9" spans="2:7">
      <c r="B9" s="66"/>
      <c r="C9" s="137"/>
      <c r="D9" s="138"/>
      <c r="F9" s="11"/>
    </row>
    <row r="10" spans="2:7">
      <c r="B10" s="61" t="s">
        <v>27</v>
      </c>
      <c r="C10" s="137"/>
      <c r="D10" s="138"/>
    </row>
    <row r="11" spans="2:7">
      <c r="B11" s="61" t="s">
        <v>28</v>
      </c>
      <c r="C11" s="228">
        <f>+'3'!D10*indice!M2</f>
        <v>3002576104.6559997</v>
      </c>
      <c r="D11" s="232">
        <v>945208607.56519997</v>
      </c>
    </row>
    <row r="12" spans="2:7">
      <c r="B12" s="105" t="s">
        <v>29</v>
      </c>
      <c r="C12" s="228">
        <f>+'3'!D11*indice!M2</f>
        <v>82206609.684</v>
      </c>
      <c r="D12" s="232">
        <v>18878668.2553</v>
      </c>
    </row>
    <row r="13" spans="2:7">
      <c r="B13" s="101" t="s">
        <v>30</v>
      </c>
      <c r="C13" s="229">
        <f>SUM(C10:C12)</f>
        <v>3084782714.3399997</v>
      </c>
      <c r="D13" s="233">
        <f>SUM(D10:D12)</f>
        <v>964087275.82050002</v>
      </c>
    </row>
    <row r="14" spans="2:7">
      <c r="B14" s="66" t="s">
        <v>31</v>
      </c>
      <c r="C14" s="228"/>
      <c r="D14" s="232"/>
    </row>
    <row r="15" spans="2:7">
      <c r="B15" s="105" t="s">
        <v>32</v>
      </c>
      <c r="C15" s="228">
        <f>+'3'!D14*indice!M2</f>
        <v>916140317.046</v>
      </c>
      <c r="D15" s="232">
        <v>236407290.71689999</v>
      </c>
      <c r="E15" s="26"/>
    </row>
    <row r="16" spans="2:7" hidden="1">
      <c r="B16" s="139" t="s">
        <v>33</v>
      </c>
      <c r="C16" s="228"/>
      <c r="D16" s="232"/>
    </row>
    <row r="17" spans="2:8">
      <c r="B17" s="105" t="s">
        <v>34</v>
      </c>
      <c r="C17" s="228">
        <f>+'3'!D16*indice!M2</f>
        <v>10843120.668</v>
      </c>
      <c r="D17" s="232">
        <v>5119204.2646000003</v>
      </c>
    </row>
    <row r="18" spans="2:8">
      <c r="B18" s="61" t="s">
        <v>35</v>
      </c>
      <c r="C18" s="230">
        <f>+'3'!D17*indice!M2</f>
        <v>7645113.3887999998</v>
      </c>
      <c r="D18" s="232">
        <v>8417741.6479000002</v>
      </c>
      <c r="F18" s="31"/>
    </row>
    <row r="19" spans="2:8">
      <c r="B19" s="107" t="s">
        <v>36</v>
      </c>
      <c r="C19" s="229">
        <f>SUM(C15:C18)</f>
        <v>934628551.10280001</v>
      </c>
      <c r="D19" s="233">
        <f>SUM(D15:D18)</f>
        <v>249944236.62940001</v>
      </c>
    </row>
    <row r="20" spans="2:8" ht="15.75" thickBot="1">
      <c r="B20" s="108" t="s">
        <v>37</v>
      </c>
      <c r="C20" s="231">
        <f>+C13-C19</f>
        <v>2150154163.2371998</v>
      </c>
      <c r="D20" s="234">
        <f>+D13-D19</f>
        <v>714143039.1911</v>
      </c>
    </row>
    <row r="21" spans="2:8" ht="15.75" thickTop="1">
      <c r="B21" s="135"/>
      <c r="C21" s="29"/>
      <c r="D21" s="136"/>
    </row>
    <row r="22" spans="2:8">
      <c r="B22" s="30"/>
      <c r="C22" s="26"/>
      <c r="D22" s="26"/>
    </row>
    <row r="23" spans="2:8">
      <c r="B23" s="32"/>
      <c r="C23" s="33"/>
      <c r="D23" s="33"/>
      <c r="H23" s="26"/>
    </row>
    <row r="24" spans="2:8">
      <c r="B24" s="2" t="s">
        <v>462</v>
      </c>
      <c r="C24" s="26"/>
      <c r="D24" s="26"/>
    </row>
    <row r="25" spans="2:8">
      <c r="B25" s="20"/>
      <c r="C25" s="26"/>
      <c r="D25" s="26"/>
      <c r="H25" s="26"/>
    </row>
    <row r="26" spans="2:8">
      <c r="B26" s="9"/>
      <c r="C26" s="26"/>
      <c r="D26" s="26"/>
    </row>
    <row r="27" spans="2:8">
      <c r="B27" s="20"/>
      <c r="C27" s="26"/>
      <c r="D27" s="26"/>
    </row>
    <row r="28" spans="2:8">
      <c r="B28" s="9"/>
      <c r="C28" s="33"/>
      <c r="D28" s="33"/>
    </row>
    <row r="29" spans="2:8">
      <c r="B29" s="9"/>
      <c r="C29" s="26"/>
      <c r="D29" s="26"/>
    </row>
    <row r="30" spans="2:8">
      <c r="B30" s="27"/>
      <c r="C30" s="26"/>
      <c r="D30" s="26"/>
    </row>
    <row r="31" spans="2:8">
      <c r="B31" s="9"/>
      <c r="C31" s="26"/>
      <c r="D31" s="26"/>
    </row>
    <row r="32" spans="2:8">
      <c r="B32" s="27"/>
      <c r="C32" s="26"/>
      <c r="D32" s="26"/>
    </row>
    <row r="33" spans="2:4">
      <c r="B33" s="9"/>
      <c r="C33" s="33"/>
      <c r="D33" s="33"/>
    </row>
    <row r="34" spans="2:4">
      <c r="B34" s="27"/>
      <c r="C34" s="26"/>
      <c r="D34" s="26"/>
    </row>
    <row r="35" spans="2:4">
      <c r="B35" s="9"/>
      <c r="C35" s="26"/>
      <c r="D35" s="26"/>
    </row>
    <row r="36" spans="2:4">
      <c r="B36" s="9"/>
      <c r="C36" s="26"/>
      <c r="D36" s="26"/>
    </row>
    <row r="37" spans="2:4">
      <c r="B37" s="9"/>
      <c r="C37" s="26"/>
      <c r="D37" s="26"/>
    </row>
    <row r="38" spans="2:4">
      <c r="B38" s="9"/>
      <c r="C38" s="33"/>
      <c r="D38" s="33"/>
    </row>
    <row r="40" spans="2:4">
      <c r="C40" s="26"/>
      <c r="D40" s="26"/>
    </row>
    <row r="42" spans="2:4">
      <c r="C42" s="26"/>
    </row>
    <row r="43" spans="2:4">
      <c r="C43" s="26"/>
    </row>
    <row r="44" spans="2:4">
      <c r="C44" s="26"/>
    </row>
  </sheetData>
  <mergeCells count="5">
    <mergeCell ref="B4:D4"/>
    <mergeCell ref="B3:D3"/>
    <mergeCell ref="B2:D2"/>
    <mergeCell ref="C5:C6"/>
    <mergeCell ref="D5: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B17" sqref="B17"/>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1.140625" customWidth="1"/>
    <col min="6" max="6" width="12.5703125" bestFit="1" customWidth="1"/>
    <col min="7" max="7" width="11.7109375" customWidth="1"/>
    <col min="8" max="8" width="17.42578125" customWidth="1"/>
    <col min="9" max="11" width="12.42578125" customWidth="1"/>
  </cols>
  <sheetData>
    <row r="1" spans="1:13" ht="20.25">
      <c r="A1" s="24"/>
      <c r="B1" s="39"/>
      <c r="C1" s="39"/>
      <c r="D1" s="39"/>
    </row>
    <row r="2" spans="1:13" ht="26.25">
      <c r="A2" s="34"/>
      <c r="B2" s="355" t="s">
        <v>0</v>
      </c>
      <c r="C2" s="355"/>
      <c r="D2" s="355"/>
      <c r="E2" s="355"/>
      <c r="F2" s="338"/>
      <c r="G2" s="338"/>
      <c r="H2" s="338"/>
      <c r="I2" s="9"/>
      <c r="J2" s="9"/>
      <c r="K2" s="9"/>
    </row>
    <row r="3" spans="1:13" ht="15.75">
      <c r="A3" s="40"/>
      <c r="B3" s="339" t="s">
        <v>17</v>
      </c>
      <c r="C3" s="339"/>
      <c r="D3" s="339"/>
      <c r="E3" s="339"/>
      <c r="F3" s="339"/>
      <c r="G3" s="339"/>
      <c r="H3" s="339"/>
      <c r="I3" s="10"/>
      <c r="J3" s="10"/>
      <c r="K3" s="10"/>
    </row>
    <row r="4" spans="1:13">
      <c r="A4" s="10"/>
      <c r="B4" s="340" t="str">
        <f>+"Correspondiente al periodo cerrado del "&amp;(TEXT(indice!O3,"DD \d\e MMMM \d\e AAAA"))</f>
        <v>Correspondiente al periodo cerrado del 31 de diciembre de 2020</v>
      </c>
      <c r="C4" s="340"/>
      <c r="D4" s="340"/>
      <c r="E4" s="340"/>
      <c r="F4" s="340"/>
      <c r="G4" s="340"/>
      <c r="H4" s="340"/>
      <c r="I4" s="10"/>
      <c r="J4" s="10"/>
      <c r="K4" s="10"/>
    </row>
    <row r="5" spans="1:13">
      <c r="A5" s="10"/>
      <c r="B5" s="337"/>
      <c r="C5" s="337"/>
      <c r="D5" s="337"/>
      <c r="E5" s="337"/>
      <c r="F5" s="337"/>
      <c r="G5" s="337"/>
      <c r="H5" s="337"/>
      <c r="I5" s="10"/>
      <c r="J5" s="10"/>
      <c r="K5" s="10"/>
    </row>
    <row r="6" spans="1:13" ht="60">
      <c r="A6" s="10"/>
      <c r="B6" s="89" t="s">
        <v>18</v>
      </c>
      <c r="C6" s="89" t="s">
        <v>19</v>
      </c>
      <c r="D6" s="90" t="s">
        <v>20</v>
      </c>
      <c r="E6" s="91" t="str">
        <f>+"TOTAL ACTIVO NETO AL "&amp;UPPER(TEXT(indice!O2,"DD \D\E MMMM \D\E AAAA"))</f>
        <v>TOTAL ACTIVO NETO AL 31 DE DICIEMBRE DE 2019</v>
      </c>
      <c r="F6" s="10"/>
      <c r="G6" s="10"/>
      <c r="H6" s="10"/>
      <c r="I6" s="11"/>
      <c r="J6" s="11"/>
      <c r="K6" s="10"/>
    </row>
    <row r="7" spans="1:13" ht="15.75">
      <c r="A7" s="10"/>
      <c r="B7" s="182" t="s">
        <v>21</v>
      </c>
      <c r="C7" s="311">
        <f>+'2'!C7*indice!M2</f>
        <v>47933788436.772621</v>
      </c>
      <c r="D7" s="311">
        <f>+'2'!D7*indice!M2</f>
        <v>1405943919.5724003</v>
      </c>
      <c r="E7" s="312">
        <f>+C7+D7</f>
        <v>49339732356.345024</v>
      </c>
      <c r="F7" s="10"/>
      <c r="G7" s="10"/>
      <c r="H7" s="10"/>
      <c r="I7" s="10"/>
      <c r="J7" s="10"/>
      <c r="K7" s="41"/>
    </row>
    <row r="8" spans="1:13">
      <c r="B8" s="191"/>
      <c r="C8" s="313"/>
      <c r="D8" s="313"/>
      <c r="E8" s="314"/>
    </row>
    <row r="9" spans="1:13">
      <c r="A9" s="16"/>
      <c r="B9" s="183" t="s">
        <v>22</v>
      </c>
      <c r="C9" s="315"/>
      <c r="D9" s="315"/>
      <c r="E9" s="314"/>
      <c r="F9" s="12"/>
      <c r="G9" s="12"/>
      <c r="H9" s="12"/>
      <c r="I9" s="12"/>
      <c r="J9" s="12"/>
      <c r="K9" s="12"/>
    </row>
    <row r="10" spans="1:13">
      <c r="A10" s="16"/>
      <c r="B10" s="184" t="s">
        <v>14</v>
      </c>
      <c r="C10" s="316">
        <f>+'2'!C10*indice!M2</f>
        <v>180832309495.9104</v>
      </c>
      <c r="D10" s="315"/>
      <c r="E10" s="314">
        <f t="shared" ref="E10:E12" si="0">+C10+D10</f>
        <v>180832309495.9104</v>
      </c>
      <c r="F10" s="12"/>
      <c r="G10" s="12"/>
      <c r="H10" s="12"/>
      <c r="I10" s="12"/>
      <c r="J10" s="12"/>
      <c r="K10" s="12"/>
    </row>
    <row r="11" spans="1:13">
      <c r="A11" s="14"/>
      <c r="B11" s="181" t="s">
        <v>23</v>
      </c>
      <c r="C11" s="316">
        <f>+'2'!C11*indice!M2</f>
        <v>127592008586.68245</v>
      </c>
      <c r="D11" s="315"/>
      <c r="E11" s="314">
        <f t="shared" si="0"/>
        <v>127592008586.68245</v>
      </c>
      <c r="F11" s="13"/>
      <c r="G11" s="14"/>
      <c r="H11" s="14"/>
      <c r="I11" s="13"/>
      <c r="J11" s="15"/>
      <c r="K11" s="15"/>
    </row>
    <row r="12" spans="1:13">
      <c r="A12" s="16"/>
      <c r="B12" s="186" t="s">
        <v>24</v>
      </c>
      <c r="C12" s="314"/>
      <c r="D12" s="317">
        <f>+'6'!C20</f>
        <v>2150154163.2371998</v>
      </c>
      <c r="E12" s="314">
        <f t="shared" si="0"/>
        <v>2150154163.2371998</v>
      </c>
      <c r="F12" s="18"/>
      <c r="G12" s="16"/>
      <c r="H12" s="42"/>
      <c r="I12" s="16"/>
      <c r="J12" s="16"/>
      <c r="K12" s="16"/>
    </row>
    <row r="13" spans="1:13">
      <c r="A13" s="16"/>
      <c r="B13" s="87"/>
      <c r="C13" s="188"/>
      <c r="D13" s="189"/>
      <c r="E13" s="187"/>
      <c r="F13" s="18"/>
      <c r="G13" s="16"/>
      <c r="H13" s="42"/>
      <c r="I13" s="16"/>
      <c r="J13" s="16"/>
      <c r="K13" s="16"/>
    </row>
    <row r="14" spans="1:13" ht="60">
      <c r="A14" s="16"/>
      <c r="B14" s="185" t="s">
        <v>25</v>
      </c>
      <c r="C14" s="318">
        <f>+C7+C10-C11+C8</f>
        <v>101174089346.00056</v>
      </c>
      <c r="D14" s="319">
        <f>+D7+D8+D12+D13</f>
        <v>3556098082.8095999</v>
      </c>
      <c r="E14" s="91" t="str">
        <f>+"TOTAL ACTIVO NETO AL "&amp;UPPER(TEXT(indice!O3,"DD \D\E MMMM \D\E AAAA"))</f>
        <v>TOTAL ACTIVO NETO AL 31 DE DICIEMBRE DE 2020</v>
      </c>
      <c r="F14" s="18"/>
      <c r="G14" s="18"/>
      <c r="H14" s="18"/>
      <c r="I14" s="18"/>
      <c r="J14" s="18"/>
      <c r="K14" s="18"/>
    </row>
    <row r="15" spans="1:13">
      <c r="A15" s="16"/>
      <c r="B15" s="18"/>
      <c r="C15" s="17"/>
      <c r="D15" s="17"/>
      <c r="E15" s="320">
        <f>+C14+D14</f>
        <v>104730187428.81017</v>
      </c>
      <c r="F15" s="18"/>
      <c r="G15" s="18"/>
      <c r="H15" s="18"/>
      <c r="I15" s="18"/>
      <c r="J15" s="18"/>
      <c r="K15" s="18"/>
      <c r="M15" s="26"/>
    </row>
    <row r="16" spans="1:13" ht="15" customHeight="1">
      <c r="A16" s="43"/>
      <c r="B16" s="18"/>
      <c r="C16" s="18"/>
      <c r="D16" s="18"/>
      <c r="E16" s="18"/>
      <c r="F16" s="18"/>
      <c r="G16" s="18"/>
      <c r="H16" s="18"/>
      <c r="I16" s="18"/>
      <c r="J16" s="18"/>
      <c r="K16" s="18"/>
      <c r="M16" s="26"/>
    </row>
    <row r="17" spans="1:11">
      <c r="A17" s="16"/>
      <c r="B17" s="2" t="s">
        <v>462</v>
      </c>
      <c r="C17" s="18"/>
      <c r="D17" s="18"/>
      <c r="E17" s="18"/>
      <c r="F17" s="18"/>
      <c r="G17" s="18"/>
      <c r="H17" s="18"/>
      <c r="I17" s="18"/>
      <c r="J17" s="18"/>
      <c r="K17" s="18"/>
    </row>
    <row r="18" spans="1:11">
      <c r="A18" s="16"/>
      <c r="B18" s="20"/>
      <c r="C18" s="18"/>
      <c r="D18" s="18"/>
      <c r="E18" s="18"/>
      <c r="F18" s="18"/>
      <c r="G18" s="18"/>
      <c r="H18" s="18"/>
      <c r="I18" s="18"/>
      <c r="J18" s="18"/>
      <c r="K18" s="18"/>
    </row>
    <row r="19" spans="1:11">
      <c r="A19" s="16"/>
      <c r="B19" s="9"/>
      <c r="C19" s="18"/>
      <c r="D19" s="18"/>
      <c r="E19" s="18"/>
      <c r="F19" s="18"/>
      <c r="G19" s="18"/>
      <c r="H19" s="18"/>
      <c r="I19" s="18"/>
      <c r="J19" s="18"/>
      <c r="K19" s="18"/>
    </row>
    <row r="20" spans="1:11">
      <c r="A20" s="16"/>
      <c r="B20" s="18"/>
      <c r="C20" s="18"/>
      <c r="D20" s="18"/>
      <c r="E20" s="18"/>
      <c r="F20" s="18"/>
      <c r="G20" s="18"/>
      <c r="H20" s="18"/>
      <c r="I20" s="18"/>
      <c r="J20" s="18"/>
      <c r="K20" s="18"/>
    </row>
    <row r="21" spans="1:11">
      <c r="A21" s="16"/>
      <c r="B21" s="18"/>
      <c r="C21" s="18"/>
      <c r="D21" s="18"/>
      <c r="E21" s="18"/>
      <c r="F21" s="18"/>
      <c r="G21" s="18"/>
      <c r="H21" s="18"/>
      <c r="I21" s="18"/>
      <c r="J21" s="18"/>
      <c r="K21" s="18"/>
    </row>
    <row r="22" spans="1:11">
      <c r="A22" s="16"/>
      <c r="B22" s="18"/>
      <c r="C22" s="18"/>
      <c r="D22" s="18"/>
      <c r="E22" s="18"/>
      <c r="F22" s="18"/>
      <c r="G22" s="18"/>
      <c r="H22" s="18"/>
      <c r="I22" s="18"/>
      <c r="J22" s="18"/>
      <c r="K22" s="18"/>
    </row>
    <row r="23" spans="1:11">
      <c r="A23" s="44"/>
      <c r="B23" s="18"/>
      <c r="C23" s="18"/>
      <c r="D23" s="18"/>
      <c r="E23" s="18"/>
      <c r="F23" s="18"/>
      <c r="G23" s="18"/>
      <c r="H23" s="18"/>
      <c r="I23" s="18"/>
      <c r="J23" s="18"/>
      <c r="K23" s="18"/>
    </row>
    <row r="24" spans="1:11">
      <c r="A24" s="44"/>
      <c r="B24" s="18"/>
      <c r="C24" s="18"/>
      <c r="D24" s="18"/>
      <c r="E24" s="18"/>
      <c r="F24" s="18"/>
      <c r="G24" s="18"/>
      <c r="H24" s="18"/>
      <c r="I24" s="18"/>
      <c r="J24" s="18"/>
      <c r="K24" s="18"/>
    </row>
    <row r="26" spans="1:11">
      <c r="J26" s="26"/>
    </row>
    <row r="27" spans="1:11">
      <c r="G27" s="26"/>
    </row>
    <row r="28" spans="1:11">
      <c r="J28" s="26"/>
    </row>
    <row r="29" spans="1:11">
      <c r="J29" s="26"/>
    </row>
    <row r="30" spans="1:11">
      <c r="J30" s="26"/>
    </row>
    <row r="33" spans="2:8">
      <c r="B33" s="4"/>
      <c r="C33" s="5"/>
      <c r="D33" s="5"/>
      <c r="E33" s="330"/>
      <c r="F33" s="330"/>
      <c r="G33" s="330"/>
      <c r="H33" s="330"/>
    </row>
    <row r="34" spans="2:8">
      <c r="B34" s="4"/>
      <c r="C34" s="5"/>
      <c r="D34" s="5"/>
      <c r="E34" s="330"/>
      <c r="F34" s="330"/>
      <c r="G34" s="330"/>
      <c r="H34" s="330"/>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4"/>
  <sheetViews>
    <sheetView showGridLines="0" workbookViewId="0">
      <selection activeCell="B27" sqref="B27"/>
    </sheetView>
  </sheetViews>
  <sheetFormatPr baseColWidth="10" defaultColWidth="9.140625" defaultRowHeight="14.25"/>
  <cols>
    <col min="1" max="1" width="3.7109375" style="2" customWidth="1"/>
    <col min="2" max="2" width="70.85546875" style="2" customWidth="1"/>
    <col min="3" max="3" width="19.85546875" style="2" customWidth="1"/>
    <col min="4" max="4" width="1.28515625" style="2" customWidth="1"/>
    <col min="5" max="5" width="19.7109375" style="2" bestFit="1" customWidth="1"/>
    <col min="6" max="6" width="10.42578125" style="27" bestFit="1" customWidth="1"/>
    <col min="7" max="7" width="7.42578125" style="27" customWidth="1"/>
    <col min="8" max="8" width="9.28515625" style="27" customWidth="1"/>
    <col min="9" max="9" width="13.28515625" style="27" bestFit="1" customWidth="1"/>
    <col min="10" max="10" width="12.85546875" style="27" bestFit="1" customWidth="1"/>
    <col min="11" max="16384" width="9.140625" style="27"/>
  </cols>
  <sheetData>
    <row r="1" spans="1:10" ht="15">
      <c r="B1" s="21"/>
      <c r="C1" s="21"/>
      <c r="E1" s="21"/>
      <c r="F1" s="21"/>
      <c r="G1" s="21"/>
      <c r="H1" s="23"/>
    </row>
    <row r="2" spans="1:10">
      <c r="B2" s="21"/>
      <c r="C2" s="1"/>
      <c r="E2" s="334"/>
      <c r="F2" s="334"/>
      <c r="G2" s="334"/>
      <c r="H2" s="334"/>
    </row>
    <row r="3" spans="1:10" ht="26.25">
      <c r="B3" s="358" t="s">
        <v>0</v>
      </c>
      <c r="C3" s="358"/>
      <c r="D3" s="358"/>
      <c r="E3" s="358"/>
      <c r="F3" s="1"/>
      <c r="G3" s="357"/>
      <c r="H3" s="357"/>
    </row>
    <row r="4" spans="1:10" ht="18">
      <c r="A4" s="27"/>
      <c r="B4" s="356" t="str">
        <f>+"ESTADO DE FLUJO DE CAJA AL "&amp;UPPER(TEXT(indice!O3,"DD \D\E MMMM \D\E AAAA"))</f>
        <v>ESTADO DE FLUJO DE CAJA AL 31 DE DICIEMBRE DE 2020</v>
      </c>
      <c r="C4" s="356"/>
      <c r="D4" s="356"/>
      <c r="E4" s="356"/>
      <c r="F4" s="145"/>
    </row>
    <row r="5" spans="1:10" ht="15">
      <c r="A5" s="5"/>
      <c r="B5" s="95"/>
      <c r="C5" s="335">
        <f>+indice!P3</f>
        <v>2020</v>
      </c>
      <c r="D5" s="60"/>
      <c r="E5" s="343">
        <f>+indice!P2</f>
        <v>2019</v>
      </c>
      <c r="G5" s="38"/>
      <c r="H5" s="38"/>
      <c r="I5" s="38"/>
    </row>
    <row r="6" spans="1:10" s="45" customFormat="1" ht="15">
      <c r="A6" s="2"/>
      <c r="B6" s="70"/>
      <c r="C6" s="336"/>
      <c r="D6" s="97"/>
      <c r="E6" s="344"/>
      <c r="G6" s="46"/>
      <c r="H6" s="46"/>
      <c r="I6" s="11"/>
      <c r="J6" s="11"/>
    </row>
    <row r="7" spans="1:10" s="45" customFormat="1" ht="15">
      <c r="A7" s="2"/>
      <c r="B7" s="61"/>
      <c r="C7" s="3" t="s">
        <v>1</v>
      </c>
      <c r="D7" s="64"/>
      <c r="E7" s="142" t="s">
        <v>1</v>
      </c>
      <c r="G7" s="46"/>
      <c r="H7" s="46"/>
      <c r="I7" s="46"/>
    </row>
    <row r="8" spans="1:10" s="45" customFormat="1" ht="15">
      <c r="A8" s="2"/>
      <c r="B8" s="61"/>
      <c r="C8" s="65"/>
      <c r="D8" s="65"/>
      <c r="E8" s="143"/>
      <c r="G8" s="46"/>
      <c r="H8" s="46"/>
      <c r="I8" s="46"/>
    </row>
    <row r="9" spans="1:10" s="45" customFormat="1" ht="15">
      <c r="A9" s="2"/>
      <c r="B9" s="66" t="s">
        <v>2</v>
      </c>
      <c r="C9" s="295">
        <f>+'1'!C9*indice!M2</f>
        <v>3735574301.0340004</v>
      </c>
      <c r="D9" s="296"/>
      <c r="E9" s="297">
        <v>1953316920.1855431</v>
      </c>
      <c r="F9" s="190"/>
      <c r="G9" s="46"/>
      <c r="H9" s="46"/>
      <c r="I9" s="46"/>
    </row>
    <row r="10" spans="1:10" s="45" customFormat="1" ht="15">
      <c r="A10" s="2"/>
      <c r="B10" s="77" t="s">
        <v>3</v>
      </c>
      <c r="C10" s="296"/>
      <c r="D10" s="296"/>
      <c r="E10" s="298"/>
      <c r="G10" s="46"/>
      <c r="H10" s="46"/>
      <c r="I10" s="46"/>
    </row>
    <row r="11" spans="1:10" s="45" customFormat="1" ht="15">
      <c r="A11" s="5"/>
      <c r="B11" s="66" t="s">
        <v>4</v>
      </c>
      <c r="C11" s="299"/>
      <c r="D11" s="299"/>
      <c r="E11" s="300"/>
      <c r="G11" s="46"/>
      <c r="H11" s="46"/>
      <c r="I11" s="46"/>
    </row>
    <row r="12" spans="1:10" s="45" customFormat="1" ht="15">
      <c r="A12" s="5"/>
      <c r="B12" s="66" t="s">
        <v>5</v>
      </c>
      <c r="C12" s="299"/>
      <c r="D12" s="299"/>
      <c r="E12" s="300"/>
      <c r="G12" s="46"/>
      <c r="H12" s="46"/>
      <c r="I12" s="47"/>
    </row>
    <row r="13" spans="1:10" s="45" customFormat="1" ht="15">
      <c r="A13" s="2"/>
      <c r="B13" s="61" t="s">
        <v>6</v>
      </c>
      <c r="C13" s="301">
        <f>+'1'!C13*indice!M2</f>
        <v>-57110208758.743202</v>
      </c>
      <c r="D13" s="299"/>
      <c r="E13" s="302">
        <v>-27326427698</v>
      </c>
      <c r="G13" s="46"/>
      <c r="H13" s="46"/>
      <c r="I13" s="7"/>
    </row>
    <row r="14" spans="1:10" s="45" customFormat="1">
      <c r="A14" s="2"/>
      <c r="B14" s="61" t="s">
        <v>7</v>
      </c>
      <c r="C14" s="301">
        <v>0</v>
      </c>
      <c r="D14" s="299"/>
      <c r="E14" s="302">
        <v>0</v>
      </c>
      <c r="G14" s="46"/>
      <c r="H14" s="46"/>
      <c r="I14" s="46"/>
    </row>
    <row r="15" spans="1:10" s="45" customFormat="1">
      <c r="A15" s="2"/>
      <c r="B15" s="61" t="s">
        <v>8</v>
      </c>
      <c r="C15" s="301">
        <f>+'1'!C15*indice!M2</f>
        <v>108181855.56720001</v>
      </c>
      <c r="D15" s="299"/>
      <c r="E15" s="302">
        <v>34258388</v>
      </c>
      <c r="G15" s="46"/>
      <c r="H15" s="46"/>
      <c r="I15" s="46"/>
    </row>
    <row r="16" spans="1:10" s="45" customFormat="1" ht="15">
      <c r="A16" s="2"/>
      <c r="B16" s="61" t="s">
        <v>9</v>
      </c>
      <c r="C16" s="303">
        <v>0</v>
      </c>
      <c r="D16" s="299"/>
      <c r="E16" s="304">
        <v>0</v>
      </c>
      <c r="G16" s="46"/>
      <c r="H16" s="46"/>
      <c r="I16" s="46"/>
    </row>
    <row r="17" spans="1:10" s="45" customFormat="1" ht="15">
      <c r="A17" s="2"/>
      <c r="B17" s="66" t="s">
        <v>10</v>
      </c>
      <c r="C17" s="305">
        <f>+C13+C14+C15+C16</f>
        <v>-57002026903.176003</v>
      </c>
      <c r="D17" s="296"/>
      <c r="E17" s="306">
        <f>+E13+E14+E15+E16</f>
        <v>-27292169310</v>
      </c>
      <c r="G17" s="46"/>
      <c r="H17" s="46"/>
      <c r="I17" s="46"/>
    </row>
    <row r="18" spans="1:10" s="45" customFormat="1">
      <c r="A18" s="2"/>
      <c r="B18" s="61"/>
      <c r="C18" s="299"/>
      <c r="D18" s="299"/>
      <c r="E18" s="300"/>
      <c r="G18" s="46"/>
      <c r="H18" s="46"/>
      <c r="I18" s="46"/>
    </row>
    <row r="19" spans="1:10" s="45" customFormat="1">
      <c r="A19" s="2"/>
      <c r="B19" s="77" t="s">
        <v>11</v>
      </c>
      <c r="C19" s="299"/>
      <c r="D19" s="299"/>
      <c r="E19" s="300"/>
      <c r="G19" s="46"/>
      <c r="H19" s="46"/>
      <c r="I19" s="46"/>
    </row>
    <row r="20" spans="1:10" s="45" customFormat="1" ht="15">
      <c r="A20" s="5"/>
      <c r="B20" s="66" t="s">
        <v>12</v>
      </c>
      <c r="C20" s="299"/>
      <c r="D20" s="299"/>
      <c r="E20" s="300"/>
      <c r="G20" s="46"/>
      <c r="H20" s="46"/>
      <c r="I20" s="46"/>
    </row>
    <row r="21" spans="1:10" s="45" customFormat="1" ht="15">
      <c r="A21" s="5"/>
      <c r="B21" s="61" t="s">
        <v>13</v>
      </c>
      <c r="C21" s="301">
        <f>+'1'!C21*indice!M2</f>
        <v>55390454947.480804</v>
      </c>
      <c r="D21" s="299"/>
      <c r="E21" s="302">
        <v>28830718619</v>
      </c>
      <c r="G21" s="46"/>
      <c r="H21" s="46"/>
      <c r="I21" s="46"/>
    </row>
    <row r="22" spans="1:10" s="45" customFormat="1">
      <c r="A22" s="2"/>
      <c r="B22" s="61" t="s">
        <v>14</v>
      </c>
      <c r="C22" s="307">
        <v>0</v>
      </c>
      <c r="D22" s="299"/>
      <c r="E22" s="308">
        <v>0</v>
      </c>
    </row>
    <row r="23" spans="1:10" s="45" customFormat="1">
      <c r="A23" s="2"/>
      <c r="B23" s="61" t="s">
        <v>15</v>
      </c>
      <c r="C23" s="301">
        <f>+C21+C22</f>
        <v>55390454947.480804</v>
      </c>
      <c r="D23" s="299"/>
      <c r="E23" s="302">
        <f>+E21+E22</f>
        <v>28830718619</v>
      </c>
    </row>
    <row r="24" spans="1:10" s="45" customFormat="1" ht="15.75" thickBot="1">
      <c r="A24" s="5"/>
      <c r="B24" s="66" t="s">
        <v>16</v>
      </c>
      <c r="C24" s="309">
        <f>+C17+C23+C9</f>
        <v>2124002345.3388023</v>
      </c>
      <c r="D24" s="296"/>
      <c r="E24" s="310">
        <f>+E17+E23+E9</f>
        <v>3491866229.1855431</v>
      </c>
      <c r="I24" s="46"/>
      <c r="J24" s="46"/>
    </row>
    <row r="25" spans="1:10" s="45" customFormat="1" ht="15" thickTop="1">
      <c r="A25" s="2"/>
      <c r="B25" s="70"/>
      <c r="C25" s="72"/>
      <c r="D25" s="72"/>
      <c r="E25" s="144"/>
      <c r="I25" s="46"/>
    </row>
    <row r="26" spans="1:10" s="45" customFormat="1">
      <c r="A26" s="2"/>
      <c r="B26" s="2"/>
      <c r="C26" s="6"/>
      <c r="D26" s="6"/>
      <c r="E26" s="6"/>
    </row>
    <row r="27" spans="1:10">
      <c r="B27" s="2" t="s">
        <v>462</v>
      </c>
      <c r="C27" s="48"/>
      <c r="D27" s="48"/>
      <c r="E27" s="48"/>
    </row>
    <row r="28" spans="1:10" ht="15">
      <c r="B28" s="20"/>
      <c r="C28" s="38"/>
      <c r="D28" s="38"/>
      <c r="E28" s="38"/>
      <c r="F28" s="38"/>
      <c r="G28" s="38"/>
      <c r="H28" s="38"/>
      <c r="I28" s="38"/>
    </row>
    <row r="29" spans="1:10">
      <c r="B29" s="9"/>
      <c r="C29" s="48"/>
      <c r="D29" s="48"/>
      <c r="E29" s="48"/>
    </row>
    <row r="30" spans="1:10" ht="15">
      <c r="B30" s="20"/>
      <c r="C30" s="48"/>
      <c r="D30" s="48"/>
      <c r="E30" s="48"/>
    </row>
    <row r="31" spans="1:10">
      <c r="C31" s="48"/>
      <c r="D31" s="48"/>
      <c r="E31" s="48"/>
    </row>
    <row r="32" spans="1:10" ht="15">
      <c r="B32" s="4"/>
      <c r="C32" s="5"/>
      <c r="D32" s="5"/>
      <c r="E32" s="5"/>
      <c r="F32" s="5"/>
      <c r="G32" s="5"/>
    </row>
    <row r="33" spans="2:7" ht="15">
      <c r="B33" s="4"/>
      <c r="C33" s="5"/>
      <c r="D33" s="5"/>
      <c r="E33" s="5"/>
      <c r="F33" s="5"/>
      <c r="G33" s="5"/>
    </row>
    <row r="34" spans="2:7">
      <c r="C34" s="48"/>
      <c r="D34" s="48"/>
      <c r="E34" s="48"/>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fix48kwxIlQfNcvhxDoxtsC3u5OFevCcFLyY1bcs53A=</DigestValue>
    </Reference>
    <Reference Type="http://www.w3.org/2000/09/xmldsig#Object" URI="#idOfficeObject">
      <DigestMethod Algorithm="http://www.w3.org/2001/04/xmlenc#sha256"/>
      <DigestValue>/btz6Eth/fR9BXjJwQopM5E3wadSshANBQikQxE7Gd8=</DigestValue>
    </Reference>
    <Reference Type="http://uri.etsi.org/01903#SignedProperties" URI="#idSignedProperties">
      <Transforms>
        <Transform Algorithm="http://www.w3.org/TR/2001/REC-xml-c14n-20010315"/>
      </Transforms>
      <DigestMethod Algorithm="http://www.w3.org/2001/04/xmlenc#sha256"/>
      <DigestValue>5RlN203SgdbX+Y2M9JMW9kcdBD2Y6r+UXUumTTY76TU=</DigestValue>
    </Reference>
    <Reference Type="http://www.w3.org/2000/09/xmldsig#Object" URI="#idValidSigLnImg">
      <DigestMethod Algorithm="http://www.w3.org/2001/04/xmlenc#sha256"/>
      <DigestValue>wPM+MtntlZ5F1Kwc4bIwk0psrI0X/g8GwlpU6Q71S+w=</DigestValue>
    </Reference>
    <Reference Type="http://www.w3.org/2000/09/xmldsig#Object" URI="#idInvalidSigLnImg">
      <DigestMethod Algorithm="http://www.w3.org/2001/04/xmlenc#sha256"/>
      <DigestValue>xRxGQ6Px03R7BVU2OGa6R3zfp/rLotTyZt/5paNeU7Y=</DigestValue>
    </Reference>
  </SignedInfo>
  <SignatureValue>IgnQfNUOOX8JcbOV7XNCvbhoLzS39TQ9ffEO2E7/6tmAfgCOi3ROwBHDLn4rdN22pbk9hi73QMyK
BSnpX6PZcJiWU39n/kj1kZc4MwHjx6fsmCzA63xOZlOALzuD9u3FgcfXNjStKYo/JjYdxKSXaZ1h
de3QEJfIcOC7hDn19P7vMAVYLZCRHRUzb+HP3nf8kBxBYtYGG5WmaGjjp1DoZ0K+9/2l+pF+RPRT
AyQRFxSKmDSTChkLJK77KFawtqHQr8hyrngvR+iz2+CI/81tF9NpCuadVxaT1n7PbQDDvEDf/NDA
EAt3GiH3aI3KHQ9uPWcb1tQeD2SlcX11PAjt6A==</SignatureValue>
  <KeyInfo>
    <X509Data>
      <X509Certificate>MIIIATCCBemgAwIBAgIIZE5R1+m/fe4wDQYJKoZIhvcNAQELBQAwWzEXMBUGA1UEBRMOUlVDIDgwMDUwMTcyLTExGjAYBgNVBAMTEUNBLURPQ1VNRU5UQSBTLkEuMRcwFQYDVQQKEw5ET0NVTUVOVEEgUy5BLjELMAkGA1UEBhMCUFkwHhcNMTkxMDMxMTMxMzIyWhcNMjExMDMwMTMyMzIyWjCBpDELMAkGA1UEBhMCUFkxFjAUBgNVBAQMDUdBUkNJQSBBR1VJQVIxETAPBgNVBAUTCENJMzI4MjY0MRcwFQYDVQQqDA5NQVJJQSBBR1VTVElOQTEXMBUGA1UECgwOUEVSU09OQSBGSVNJQ0ExETAPBgNVBAsMCEZJUk1BIEYyMSUwIwYDVQQDDBxNQVJJQSBBR1VTVElOQSBHQVJDSUEgQUdVSUFSMIIBIjANBgkqhkiG9w0BAQEFAAOCAQ8AMIIBCgKCAQEA3yFcP4DGxGW6FrkRPgnKrC8kZ+XcjSM+o/gHVxwZAOfrNYeih+RSYMqWX/yIaKu+PMnHIXiso1AIpa3L7VSSkgNbWrXUUPYxTCbF7mouW2gc58uKCioUQ/ftKMiAZs/QELW2I37Lr0CTfQUDW58SsWDkKAH5pUk4v6Tel1w9zELkUrWItmr+N9qtrWEuv0v2NmyBAXH7Bxh0HedqnE6tSx2IIGGJjFQAoNcZDd5kxNF1Fgtrnm5oSlsT8048lk70++GcAycXYucsyhqFherjzOtzfpKmuFxDMyD6CO5sKLf7UX7dqneIMfA0pfBGnPYSVpjsIaTBqu17OxD+SwXg4QIDAQABo4IDfTCCA3kwDAYDVR0TAQH/BAIwADAOBgNVHQ8BAf8EBAMCBeAwKgYDVR0lAQH/BCAwHgYIKwYBBQUHAwEGCCsGAQUFBwMCBggrBgEFBQcDBDAdBgNVHQ4EFgQUP1NafFbU+rNar2mnBKrRzBuuBf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bWdhcmNpYWFndWlhckBn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GzaO89CSrHL9y/pzzgk4rNf+zqxpOtJk0LesLlRg0wIUTLZYbYbpsZTAcDuwVdme/vLIiu1MuzdeogA6fGKbxwIUMmXUMLPyU/LRH/2ZnWR9aOwnasG4UxbNsN8fgL8HsPrvWhykKSLhUV9VtUl9qZ46SrTXdPd/0wzGrO/Fbs8YFEYBopYgxjYzt2AIIzl809AnI+Azv7Y8kqsJDPp2VXdc5ZM+IJJigpMSYtMloug2bhL0xXvuobEAmymb7B/sDImEFv97/JKC6w5iXUwaVDEqvaGzDQnQRg6JMMLmtMPdFfgkIvfCAahCt+4oJCBO/++AhZMlSkW8BTFrrtRGfDgned4Byx90Z3+bsEVsNO9XlPkcuZCwojSb67PFwkkvdWv469sN+QEwIe18Bs5doDkDIPyH2hFcQElUqZngxANug0ssw4z8hS0G4X/7GYimGxW27wZKuoxvQ9ejjeKFqjLMECn3FW4AUnnwiop4xsZxGPu6FF2v8C4PKnf9ApB+/5orcUf3vDrfTCL3Y3+ZRRR7Gu3kmSW7G8XP3yCaFSvpIM1nKUiCTc9kH7hmRC6GV0MKzNL350Bs/NaIq5NVhq1/cjHPM37/Aa2lLiL2brHJmcKDgmy23qN0lbQX+dQrNYL+jVJeWx51esukMU6Gr8do2ik1eaYHTUKqyDBhoI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lnq2WaotO98eoCT/9M/WhFSlOfk/bSitCryrwDejfCA=</DigestValue>
      </Reference>
      <Reference URI="/xl/calcChain.xml?ContentType=application/vnd.openxmlformats-officedocument.spreadsheetml.calcChain+xml">
        <DigestMethod Algorithm="http://www.w3.org/2001/04/xmlenc#sha256"/>
        <DigestValue>e839vt/S3raOqSWHYp3u8VkpW3bfd3RltiVKeiqbOko=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y0ZQlfNdY94uZRLJWBtsfTRSb5oty5xOcbNT9Ew3IlA=</DigestValue>
      </Reference>
      <Reference URI="/xl/drawings/vmlDrawing1.vml?ContentType=application/vnd.openxmlformats-officedocument.vmlDrawing">
        <DigestMethod Algorithm="http://www.w3.org/2001/04/xmlenc#sha256"/>
        <DigestValue>j0WferDH50KL4KkbV5ps1Hf7DISm7gbZEZvZ98aomkw=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3YxNt8wUEmSttlQTmVPqhKzFCvLGESaHKLpd7d1sD4E=</DigestValue>
      </Reference>
      <Reference URI="/xl/externalLinks/externalLink1.xml?ContentType=application/vnd.openxmlformats-officedocument.spreadsheetml.externalLink+xml">
        <DigestMethod Algorithm="http://www.w3.org/2001/04/xmlenc#sha256"/>
        <DigestValue>rX2+eoCFSi18Gg+wXTVAe6TiNyWhEmIzlcO6c3dt4MU=</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ZIAfsDAV4i93uU5ng7A7+xyA2P21pk///MwLrS3vj2E=</DigestValue>
      </Reference>
      <Reference URI="/xl/media/image3.emf?ContentType=image/x-emf">
        <DigestMethod Algorithm="http://www.w3.org/2001/04/xmlenc#sha256"/>
        <DigestValue>XxJBAwYuNfMn4dFSwBjK2KskwWeqfCNd/f0iwfgdbvk=</DigestValue>
      </Reference>
      <Reference URI="/xl/media/image4.emf?ContentType=image/x-emf">
        <DigestMethod Algorithm="http://www.w3.org/2001/04/xmlenc#sha256"/>
        <DigestValue>3/Nww9bCFvN27kicJSgIxm/EIROEYNekk1+k5PIoQDM=</DigestValue>
      </Reference>
      <Reference URI="/xl/media/image5.emf?ContentType=image/x-emf">
        <DigestMethod Algorithm="http://www.w3.org/2001/04/xmlenc#sha256"/>
        <DigestValue>DRAFe0wSW1KMpvdGKvlw+rHOIdZtsyajc/GM8rwv/xY=</DigestValue>
      </Reference>
      <Reference URI="/xl/media/image6.emf?ContentType=image/x-emf">
        <DigestMethod Algorithm="http://www.w3.org/2001/04/xmlenc#sha256"/>
        <DigestValue>01pBxXQaA9j5Nwz5M2C8dHx99vk6hmHeFOgvsLXpRIc=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cjYCP9EZXRVRZ2WwxOmK0NkeYBr05ljP/+QGXwp6cmc=</DigestValue>
      </Reference>
      <Reference URI="/xl/styles.xml?ContentType=application/vnd.openxmlformats-officedocument.spreadsheetml.styles+xml">
        <DigestMethod Algorithm="http://www.w3.org/2001/04/xmlenc#sha256"/>
        <DigestValue>RSiPijMGOGHn1FhD08u8ZiaO/BRXGxuIb9Vz6W+hs5c=</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0GPBkY5dUcvH3hJxKO8d03I8FcYduAXsdKxHdVB0RaI=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rC7G7omG6xxvo1V7IP6yvFBxUf6WgIV5tyVBGwKZ7Uo=</DigestValue>
      </Reference>
      <Reference URI="/xl/worksheets/sheet10.xml?ContentType=application/vnd.openxmlformats-officedocument.spreadsheetml.worksheet+xml">
        <DigestMethod Algorithm="http://www.w3.org/2001/04/xmlenc#sha256"/>
        <DigestValue>a/cxwCh3dhxZyTeojjxVHpXtBA+YAWCI659YngNe0Pw=</DigestValue>
      </Reference>
      <Reference URI="/xl/worksheets/sheet11.xml?ContentType=application/vnd.openxmlformats-officedocument.spreadsheetml.worksheet+xml">
        <DigestMethod Algorithm="http://www.w3.org/2001/04/xmlenc#sha256"/>
        <DigestValue>CGkOplPLC2XqCFMA0gFhgev980E6Ou9bFjzYeUJWBz0=</DigestValue>
      </Reference>
      <Reference URI="/xl/worksheets/sheet2.xml?ContentType=application/vnd.openxmlformats-officedocument.spreadsheetml.worksheet+xml">
        <DigestMethod Algorithm="http://www.w3.org/2001/04/xmlenc#sha256"/>
        <DigestValue>YPinokLE55LmLTn9jp2Ajhrvmgc7gq2x7y6ZGjudNt0=</DigestValue>
      </Reference>
      <Reference URI="/xl/worksheets/sheet3.xml?ContentType=application/vnd.openxmlformats-officedocument.spreadsheetml.worksheet+xml">
        <DigestMethod Algorithm="http://www.w3.org/2001/04/xmlenc#sha256"/>
        <DigestValue>97YNi7CX3yqdnhC0BPJjUtaj14Tx/IzFMTJAhYrkOAw=</DigestValue>
      </Reference>
      <Reference URI="/xl/worksheets/sheet4.xml?ContentType=application/vnd.openxmlformats-officedocument.spreadsheetml.worksheet+xml">
        <DigestMethod Algorithm="http://www.w3.org/2001/04/xmlenc#sha256"/>
        <DigestValue>TOPbtJ2anQXevFEwhh+rY3bkyRZ9xCTwTCPqyYuYwQY=</DigestValue>
      </Reference>
      <Reference URI="/xl/worksheets/sheet5.xml?ContentType=application/vnd.openxmlformats-officedocument.spreadsheetml.worksheet+xml">
        <DigestMethod Algorithm="http://www.w3.org/2001/04/xmlenc#sha256"/>
        <DigestValue>eLua4aZPWTtQO0fNIEylqMjN7XHc4sPstxbP6FOsCX8=</DigestValue>
      </Reference>
      <Reference URI="/xl/worksheets/sheet6.xml?ContentType=application/vnd.openxmlformats-officedocument.spreadsheetml.worksheet+xml">
        <DigestMethod Algorithm="http://www.w3.org/2001/04/xmlenc#sha256"/>
        <DigestValue>aD/zAvaL+i67wpn8qmBB58Ea5gR3iNHllGn69txatJA=</DigestValue>
      </Reference>
      <Reference URI="/xl/worksheets/sheet7.xml?ContentType=application/vnd.openxmlformats-officedocument.spreadsheetml.worksheet+xml">
        <DigestMethod Algorithm="http://www.w3.org/2001/04/xmlenc#sha256"/>
        <DigestValue>8qLf2RmcCQNSM3Z1H3GJvfD1UoKOoWYNJ1ztjKx2Rm0=</DigestValue>
      </Reference>
      <Reference URI="/xl/worksheets/sheet8.xml?ContentType=application/vnd.openxmlformats-officedocument.spreadsheetml.worksheet+xml">
        <DigestMethod Algorithm="http://www.w3.org/2001/04/xmlenc#sha256"/>
        <DigestValue>Pyeu/dVpIHVDoH4xcZWE0DdYYzZMTChfibeY08OSHg8=</DigestValue>
      </Reference>
      <Reference URI="/xl/worksheets/sheet9.xml?ContentType=application/vnd.openxmlformats-officedocument.spreadsheetml.worksheet+xml">
        <DigestMethod Algorithm="http://www.w3.org/2001/04/xmlenc#sha256"/>
        <DigestValue>1MfiFBgawfaNBi/7YlrWBf36XtBPESe+dVyBXFrucNg=</DigestValue>
      </Reference>
    </Manifest>
    <SignatureProperties>
      <SignatureProperty Id="idSignatureTime" Target="#idPackageSignature">
        <mdssi:SignatureTime xmlns:mdssi="http://schemas.openxmlformats.org/package/2006/digital-signature">
          <mdssi:Format>YYYY-MM-DDThh:mm:ssTZD</mdssi:Format>
          <mdssi:Value>2021-03-31T15:51:37Z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16.0.13801/22</OfficeVersion>
          <ApplicationVersion>16.0.13801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2021-03-31T15:51:37Z</xd:SigningTime>
          <xd:SigningCertificate>
            <xd:Cert>
              <xd:CertDigest>
                <DigestMethod Algorithm="http://www.w3.org/2001/04/xmlenc#sha256"/>
                <DigestValue>uVpYsuncVOylbupU1+KsRwJ5mDvOqzR31XBDb+d7pzs=</DigestValue>
              </xd:CertDigest>
              <xd:IssuerSerial>
                <X509IssuerName>C=PY, O=DOCUMENTA S.A., CN=CA-DOCUMENTA S.A., SERIALNUMBER=RUC 80050172-1</X509IssuerName>
                <X509SerialNumber>7227804439757684206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z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HvJOdyBerXbYu7sAXFOhYxBTGACI0spiWMd9AJgf3RYAAAAAUB/dFgAAAACAj/EDPMd9ABDHjwNEx30AEMePYgEAAABQx30A+6VyYojSymIBAAAAIM7KYkhj3BZ9hLyJEFMYDngBTHq/uWlQtMZ9ADnxTncExX0AAAAAAAAATncAAAAA9f///wAAAAAAAAAAAAAAAJABAAAAAAABAAAAAHMAZQBnAG8AZQAgAHUAaQAbamOeaMV9AF10wXUAAK12XMV9AAAAAABkxX0AAAAAAMuoF2MAAK12AAAAABMAFABcU6FjIF6tdnzFfQBk9Y52AAAAAMD6AA7gxK52ZHYACAAAAAAlAAAADAAAAAEAAAAYAAAADAAAAAAAAAASAAAADAAAAAEAAAAeAAAAGAAAAL0AAAAEAAAA9wAAABEAAAAlAAAADAAAAAEAAABUAAAAiAAAAL4AAAAEAAAA9QAAABAAAAABAAAAVVWPQYX2jkG+AAAABAAAAAoAAABMAAAAAAAAAAAAAAAAAAAA//////////9gAAAAMwAxAC8AMAAz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DFdwkAAABQpMIAAAAAANi7uwDYu7sAMlOhYwAAAADLqBdjCQAAAAAAAAAAAAAAAAAAAAAAAACIvLsAAAAAAAAAAAAAAAAAAAAAAAAAAAAAAAAAAAAAAAAAAAAAAAAAAAAAAAAAAAAAAAAAAAAAAAAAAAAAAAAAACV8AFuLYp4AAM939CV8AJjQwXfYu7sAy6gXYwAAAACo0cF3//8AAAAAAACL0sF3i9LBdyQmfAAoJnwAMlOhYwAAAAAAAAAAAAAAAAAAAACxhsB1CQAAAAcAAABcJnwAXCZ8AAACAAD8////AQAAAAAAAAAAAAAAAAAAAAAAAAAAAAAAwPoA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HwAHvJOdwAAuwAAC8sA7hkKJkwkfAB+XMF3AAAAAH5cwXcAAAAAAAAAACAAAAAIycQFLNrKYmgkfAAXt6xjAAC7AAAAAAAgAAAAMCl8ANiD2Bp8JHwAvWFxYiAAAAABAAAADwAAABDhTXq9PnFiTCZ8ADnxTnecJHwABAAAAAAATne4qsEa4P///wAAAAAAAAAAAAAAAJABAAAAAAABAAAAAGEAcgBpAGEAbAAAAAAAAAAAAAAAAAAAAAAAAAAAAAAABgAAAAAAAACxhsB1AAAAAAYAAAAAJnwAACZ8AAACAAD8////AQAAAAAAAAAAAAAAAAAAAMD6AA7gxK52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fAAe8k53EAAAAAcAAACpDwq5AAAAALwCAAAAAAAAAQICIlMAeQBzAHQAZQBtAAAAAAAAAAAAAAAAAAAAAAAAAAAAvbxV4AAAAABEJHwAoCQ6YAEAAAAEJXwAIA0AhAAAAAD/WGhQ1OFNegMsHmMIJnwAOfFOd1gkfAAFAAAAAABOd2/Gj2Lw////AAAAAAAAAAAAAAAAkAEAAAAAAAEAAAAAcwBlAGcAbwBlACAAdQBpAAAAAAAAAAAAAAAAAAAAAAAAAAAAsYbAdQAAAAAJAAAAvCV8ALwlfAAAAgAA/P///wEAAAAAAAAAAAAAAAAAAAAAAAAAAAAAAMD6AA5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QAAAACgAAAFAAAAB/AAAAXAAAAAEAAABVVY9BhfaOQQoAAABQAAAAFgAAAEwAAAAAAAAAAAAAAAAAAAD//////////3gAAABBAGcAdQBzAHQAaQBuAGEAIABHAGEAcgBjAGkAYQAgAEEAZwB1AGkAYQBy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O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HvJOdyBerXbYu7sAXFOhYxBTGACI0spiWMd9AJgf3RYAAAAAUB/dFgAAAACAj/EDPMd9ABDHjwNEx30AEMePYgEAAABQx30A+6VyYojSymIBAAAAIM7KYkhj3BZ9hLyJEFMYDngBTHq/uWlQtMZ9ADnxTncExX0AAAAAAAAATncAAAAA9f///wAAAAAAAAAAAAAAAJABAAAAAAABAAAAAHMAZQBnAG8AZQAgAHUAaQAbamOeaMV9AF10wXUAAK12XMV9AAAAAABkxX0AAAAAAMuoF2MAAK12AAAAABMAFABcU6FjIF6tdnzFfQBk9Y52AAAAAMD6AA7gxK52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MV3CQAAAFCkwgAAAAAA2Lu7ANi7uwAyU6FjAAAAAMuoF2MJAAAAAAAAAAAAAAAAAAAAAAAAAIi8uwAAAAAAAAAAAAAAAAAAAAAAAAAAAAAAAAAAAAAAAAAAAAAAAAAAAAAAAAAAAAAAAAAAAAAAAAAAAAAAAAAAJXwAW4tingAAz3f0JXwAmNDBd9i7uwDLqBdjAAAAAKjRwXf//wAAAAAAAIvSwXeL0sF3JCZ8ACgmfAAyU6FjAAAAAAAAAAAAAAAAAAAAALGGwHUJAAAABwAAAFwmfABcJnwAAAIAAPz///8BAAAAAAAAAAAAAAAAAAAAAAAAAAAAAADA+gAO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fAAe8k53AAC7AAALywDuGQomTCR8AH5cwXcAAAAAflzBdwAAAAAAAAAAIAAAAAjJxAUs2spiaCR8ABe3rGMAALsAAAAAACAAAAAwKXwA2IPYGnwkfAC9YXFiIAAAAAEAAAAPAAAAEOFNer0+cWJMJnwAOfFOd5wkfAAEAAAAAABOd7iqwRrg////AAAAAAAAAAAAAAAAkAEAAAAAAAEAAAAAYQByAGkAYQBsAAAAAAAAAAAAAAAAAAAAAAAAAAAAAAAGAAAAAAAAALGGwHUAAAAABgAAAAAmfAAAJnwAAAIAAPz///8BAAAAAAAAAAAAAAAAAAAAwPoADuDErnZ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B8AB7yTncQAAAABwAAAKkPCrkAAAAAvAIAAAAAAAABAgIiUwB5AHMAdABlAG0AAAAAAAAAAAAAAAAAAAAAAAAAAAC9vFXgAAAAAEQkfACgJDpgAQAAAAQlfAAgDQCEAAAAAP9YaFDU4U16AyweYwgmfAA58U53WCR8AAUAAAAAAE53b8aPYvD///8AAAAAAAAAAAAAAACQAQAAAAAAAQAAAABzAGUAZwBvAGUAIAB1AGkAAAAAAAAAAAAAAAAAAAAAAAAAAACxhsB1AAAAAAkAAAC8JXwAvCV8AAACAAD8////AQAAAAAAAAAAAAAAAAAAAAAAAAAAAAAAwPoADm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GF9o5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K2uSRb+CNLYyket+rgThWmBGJCz9bTg6TPneVR4KODQ=</DigestValue>
    </Reference>
    <Reference Type="http://www.w3.org/2000/09/xmldsig#Object" URI="#idOfficeObject">
      <DigestMethod Algorithm="http://www.w3.org/2001/04/xmlenc#sha256"/>
      <DigestValue>UgB4jTLCAsfE8jo7wrIjETHRBmtBacGlkPB7m4CKmM4=</DigestValue>
    </Reference>
    <Reference Type="http://uri.etsi.org/01903#SignedProperties" URI="#idSignedProperties">
      <Transforms>
        <Transform Algorithm="http://www.w3.org/TR/2001/REC-xml-c14n-20010315"/>
      </Transforms>
      <DigestMethod Algorithm="http://www.w3.org/2001/04/xmlenc#sha256"/>
      <DigestValue>rc5KKk1TL0ldni9OZqIaFyOybt1HlpnqRJYfuEIaHC0=</DigestValue>
    </Reference>
    <Reference Type="http://www.w3.org/2000/09/xmldsig#Object" URI="#idValidSigLnImg">
      <DigestMethod Algorithm="http://www.w3.org/2001/04/xmlenc#sha256"/>
      <DigestValue>R2J8hg70gTpGR24vcngZdYc5fJb7I6bBcIlKrMDZfEQ=</DigestValue>
    </Reference>
    <Reference Type="http://www.w3.org/2000/09/xmldsig#Object" URI="#idInvalidSigLnImg">
      <DigestMethod Algorithm="http://www.w3.org/2001/04/xmlenc#sha256"/>
      <DigestValue>6bHGg+x8SJBEc45HrLnBfERhp+Dr3HT8sjnt5b3LG78=</DigestValue>
    </Reference>
  </SignedInfo>
  <SignatureValue>UNVJq0O+sf+858KbNMi5JcTALiBVz1yG+FbpzI5+IDES0C98JHNxfJ06Hc38SQRybyZh3xfr70r4
t/SnLaBRTYUBptwPJPQw5oVUgYwY2Z6Mvyg535u+GHOBKASjo1MdNm/6QxqySNQqc0u6omcugwF5
QrN45C2Q2ldVc51bqaerXvzJ+aer9iLUm/C5rbew4KftDZF1fZTWLTxVQPcN+Mw145PJzrydU8Yv
AfB/GpWmE344LC6NR8dCrqxkLrL6dC1tO8ByI44T+TYes7z3lbBI6czAUshCAQN9aH9mfHeS8WjB
28/NhzL4sHz3BYQvaXvob5epuuuL3FHeLiUerQ==</SignatureValue>
  <KeyInfo>
    <X509Data>
      <X509Certificate>MIIH9zCCBd+gAwIBAgIINoAg9rBE6OUwDQYJKoZIhvcNAQELBQAwWzEXMBUGA1UEBRMOUlVDIDgwMDUwMTcyLTExGjAYBgNVBAMTEUNBLURPQ1VNRU5UQSBTLkEuMRcwFQYDVQQKEw5ET0NVTUVOVEEgUy5BLjELMAkGA1UEBhMCUFkwHhcNMTkwNjA0MTYxMjE2WhcNMjEwNjAzMTYyMjE2WjCBmTELMAkGA1UEBhMCUFkxFjAUBgNVBAQMDUNBTExJWk8gUEVDQ0kxEjAQBgNVBAUTCUNJMjAzNDY2MTERMA8GA1UEKgwIRkVERVJJQ08xFzAVBgNVBAoMDlBFUlNPTkEgRklTSUNBMREwDwYDVQQLDAhGSVJNQSBGMjEfMB0GA1UEAwwWRkVERVJJQ08gQ0FMTElaTyBQRUNDSTCCASIwDQYJKoZIhvcNAQEBBQADggEPADCCAQoCggEBAO1yWZUw7DZFlbOn0lg+s1cBLQX+W7PeUcVt3azEZ/I8LPK0/StqLafJVfW0DFAeVd/cMgfhODalgY4viZoABXaR0l4C1FALTxbyNevlid7ZOZIMoSGvR3yoaVuUjMXJ0nygN90StcFSv3n2O0DdBuiAMmCU1fQv0ivcTOM3CqumWufaXnQP7XyFjDlUSL9x2t2PJIyNWQmVBLlncTWuZ+kI1m2WspWICA0ycZAYEgjGbXja/hDWc0HsNLbVVfe/GP4zrBCnbBrZjsQvRQ8DnVn3nV4ZQeeaFi6ziSNmu6VUJBg61nszvhjeBDho9vUNRwCz568XWYgF+DODuG222O0CAwEAAaOCA34wggN6MAwGA1UdEwEB/wQCMAAwDgYDVR0PAQH/BAQDAgXgMCoGA1UdJQEB/wQgMB4GCCsGAQUFBwMBBggrBgEFBQcDAgYIKwYBBQUHAwQwHQYDVR0OBBYEFNWfOKUHxHm1tiemgXwgZM2hqBCFMIGWBggrBgEFBQcBAQSBiTCBhjA5BggrBgEFBQcwAYYtaHR0cD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MGA1UdEQQcMBqBGGZjYWxsaXpvQGludmVzdG9yLmNvbS5we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B1+e6ZG61DTdFwdQJqOpOQO+44g0NWTf1wFf9JBeXTtjedlhuf8HZwq5XZVYZM+3c3eVTNqha2c6QxonbbWvHLT2EQ+1qtp0lx8fsT6h/enM7kHJ5VLb15od+gZxPfEVjLb8weWJL22JQjS0lP9yVJ5w+Cy5yKDmIE+a8p/G/Qbf2pU4j0yB1RWHvAuLHh9/IGef2QtDCWy5dnDbdcrZowlqGjSXZrJu16W1boPCmH3K9s6cn9MZLc2gYFhRhj22s+Qg4NL8Vg2P+r41iRb/XZyO8ezdTFtR69KMqM3tGKH+J+74dFZF23Wkg/2TCT0SRHo9QH0EQPTwICZucLLM7TMLtQn9uUlumKWO7RML8nNT7P4+6bAp4YsBlj08rruqJQbvd4VWiG9npjbr7JUtnthMiWjkDpiAiFhC+2PQoqxY+r0V7/+ZF8PjeB0kvIeqISN8gLV4bXijQASCOtRsY+Gu8r60ch3Kj4TypbG1wZfx1njXl/vwgurQTkInSLE1OzR2XQO341ctx6HhTE9Kkbfdqz80dGkPcJ7W/mvjALJngRAsQZuzVP7QiEzus3/mPQKmxawTLN75Y4JLGR7x/GW+LT0X3Th1ta9Eo22vBcPvjF3eKZlguOJMK6EihtjOfC4y1ZRALlUfFRSNtSrTuqMa1obXc0nIBYBiQhTv3Q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lnq2WaotO98eoCT/9M/WhFSlOfk/bSitCryrwDejfCA=</DigestValue>
      </Reference>
      <Reference URI="/xl/calcChain.xml?ContentType=application/vnd.openxmlformats-officedocument.spreadsheetml.calcChain+xml">
        <DigestMethod Algorithm="http://www.w3.org/2001/04/xmlenc#sha256"/>
        <DigestValue>e839vt/S3raOqSWHYp3u8VkpW3bfd3RltiVKeiqbOko=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y0ZQlfNdY94uZRLJWBtsfTRSb5oty5xOcbNT9Ew3IlA=</DigestValue>
      </Reference>
      <Reference URI="/xl/drawings/vmlDrawing1.vml?ContentType=application/vnd.openxmlformats-officedocument.vmlDrawing">
        <DigestMethod Algorithm="http://www.w3.org/2001/04/xmlenc#sha256"/>
        <DigestValue>j0WferDH50KL4KkbV5ps1Hf7DISm7gbZEZvZ98aomkw=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3YxNt8wUEmSttlQTmVPqhKzFCvLGESaHKLpd7d1sD4E=</DigestValue>
      </Reference>
      <Reference URI="/xl/externalLinks/externalLink1.xml?ContentType=application/vnd.openxmlformats-officedocument.spreadsheetml.externalLink+xml">
        <DigestMethod Algorithm="http://www.w3.org/2001/04/xmlenc#sha256"/>
        <DigestValue>rX2+eoCFSi18Gg+wXTVAe6TiNyWhEmIzlcO6c3dt4MU=</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ZIAfsDAV4i93uU5ng7A7+xyA2P21pk///MwLrS3vj2E=</DigestValue>
      </Reference>
      <Reference URI="/xl/media/image3.emf?ContentType=image/x-emf">
        <DigestMethod Algorithm="http://www.w3.org/2001/04/xmlenc#sha256"/>
        <DigestValue>XxJBAwYuNfMn4dFSwBjK2KskwWeqfCNd/f0iwfgdbvk=</DigestValue>
      </Reference>
      <Reference URI="/xl/media/image4.emf?ContentType=image/x-emf">
        <DigestMethod Algorithm="http://www.w3.org/2001/04/xmlenc#sha256"/>
        <DigestValue>3/Nww9bCFvN27kicJSgIxm/EIROEYNekk1+k5PIoQDM=</DigestValue>
      </Reference>
      <Reference URI="/xl/media/image5.emf?ContentType=image/x-emf">
        <DigestMethod Algorithm="http://www.w3.org/2001/04/xmlenc#sha256"/>
        <DigestValue>DRAFe0wSW1KMpvdGKvlw+rHOIdZtsyajc/GM8rwv/xY=</DigestValue>
      </Reference>
      <Reference URI="/xl/media/image6.emf?ContentType=image/x-emf">
        <DigestMethod Algorithm="http://www.w3.org/2001/04/xmlenc#sha256"/>
        <DigestValue>01pBxXQaA9j5Nwz5M2C8dHx99vk6hmHeFOgvsLXpRIc=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cjYCP9EZXRVRZ2WwxOmK0NkeYBr05ljP/+QGXwp6cmc=</DigestValue>
      </Reference>
      <Reference URI="/xl/styles.xml?ContentType=application/vnd.openxmlformats-officedocument.spreadsheetml.styles+xml">
        <DigestMethod Algorithm="http://www.w3.org/2001/04/xmlenc#sha256"/>
        <DigestValue>RSiPijMGOGHn1FhD08u8ZiaO/BRXGxuIb9Vz6W+hs5c=</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0GPBkY5dUcvH3hJxKO8d03I8FcYduAXsdKxHdVB0RaI=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rC7G7omG6xxvo1V7IP6yvFBxUf6WgIV5tyVBGwKZ7Uo=</DigestValue>
      </Reference>
      <Reference URI="/xl/worksheets/sheet10.xml?ContentType=application/vnd.openxmlformats-officedocument.spreadsheetml.worksheet+xml">
        <DigestMethod Algorithm="http://www.w3.org/2001/04/xmlenc#sha256"/>
        <DigestValue>a/cxwCh3dhxZyTeojjxVHpXtBA+YAWCI659YngNe0Pw=</DigestValue>
      </Reference>
      <Reference URI="/xl/worksheets/sheet11.xml?ContentType=application/vnd.openxmlformats-officedocument.spreadsheetml.worksheet+xml">
        <DigestMethod Algorithm="http://www.w3.org/2001/04/xmlenc#sha256"/>
        <DigestValue>CGkOplPLC2XqCFMA0gFhgev980E6Ou9bFjzYeUJWBz0=</DigestValue>
      </Reference>
      <Reference URI="/xl/worksheets/sheet2.xml?ContentType=application/vnd.openxmlformats-officedocument.spreadsheetml.worksheet+xml">
        <DigestMethod Algorithm="http://www.w3.org/2001/04/xmlenc#sha256"/>
        <DigestValue>YPinokLE55LmLTn9jp2Ajhrvmgc7gq2x7y6ZGjudNt0=</DigestValue>
      </Reference>
      <Reference URI="/xl/worksheets/sheet3.xml?ContentType=application/vnd.openxmlformats-officedocument.spreadsheetml.worksheet+xml">
        <DigestMethod Algorithm="http://www.w3.org/2001/04/xmlenc#sha256"/>
        <DigestValue>97YNi7CX3yqdnhC0BPJjUtaj14Tx/IzFMTJAhYrkOAw=</DigestValue>
      </Reference>
      <Reference URI="/xl/worksheets/sheet4.xml?ContentType=application/vnd.openxmlformats-officedocument.spreadsheetml.worksheet+xml">
        <DigestMethod Algorithm="http://www.w3.org/2001/04/xmlenc#sha256"/>
        <DigestValue>TOPbtJ2anQXevFEwhh+rY3bkyRZ9xCTwTCPqyYuYwQY=</DigestValue>
      </Reference>
      <Reference URI="/xl/worksheets/sheet5.xml?ContentType=application/vnd.openxmlformats-officedocument.spreadsheetml.worksheet+xml">
        <DigestMethod Algorithm="http://www.w3.org/2001/04/xmlenc#sha256"/>
        <DigestValue>eLua4aZPWTtQO0fNIEylqMjN7XHc4sPstxbP6FOsCX8=</DigestValue>
      </Reference>
      <Reference URI="/xl/worksheets/sheet6.xml?ContentType=application/vnd.openxmlformats-officedocument.spreadsheetml.worksheet+xml">
        <DigestMethod Algorithm="http://www.w3.org/2001/04/xmlenc#sha256"/>
        <DigestValue>aD/zAvaL+i67wpn8qmBB58Ea5gR3iNHllGn69txatJA=</DigestValue>
      </Reference>
      <Reference URI="/xl/worksheets/sheet7.xml?ContentType=application/vnd.openxmlformats-officedocument.spreadsheetml.worksheet+xml">
        <DigestMethod Algorithm="http://www.w3.org/2001/04/xmlenc#sha256"/>
        <DigestValue>8qLf2RmcCQNSM3Z1H3GJvfD1UoKOoWYNJ1ztjKx2Rm0=</DigestValue>
      </Reference>
      <Reference URI="/xl/worksheets/sheet8.xml?ContentType=application/vnd.openxmlformats-officedocument.spreadsheetml.worksheet+xml">
        <DigestMethod Algorithm="http://www.w3.org/2001/04/xmlenc#sha256"/>
        <DigestValue>Pyeu/dVpIHVDoH4xcZWE0DdYYzZMTChfibeY08OSHg8=</DigestValue>
      </Reference>
      <Reference URI="/xl/worksheets/sheet9.xml?ContentType=application/vnd.openxmlformats-officedocument.spreadsheetml.worksheet+xml">
        <DigestMethod Algorithm="http://www.w3.org/2001/04/xmlenc#sha256"/>
        <DigestValue>1MfiFBgawfaNBi/7YlrWBf36XtBPESe+dVyBXFrucNg=</DigestValue>
      </Reference>
    </Manifest>
    <SignatureProperties>
      <SignatureProperty Id="idSignatureTime" Target="#idPackageSignature">
        <mdssi:SignatureTime xmlns:mdssi="http://schemas.openxmlformats.org/package/2006/digital-signature">
          <mdssi:Format>YYYY-MM-DDThh:mm:ssTZD</mdssi:Format>
          <mdssi:Value>2021-03-31T16:10:27Z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16.0.13801/22</OfficeVersion>
          <ApplicationVersion>16.0.13801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2021-03-31T16:10:27Z</xd:SigningTime>
          <xd:SigningCertificate>
            <xd:Cert>
              <xd:CertDigest>
                <DigestMethod Algorithm="http://www.w3.org/2001/04/xmlenc#sha256"/>
                <DigestValue>SWmuNmIvaJ4c5L2HTVwypbSqhpbmVolPq4zu1vzP/ek=</DigestValue>
              </xd:CertDigest>
              <xd:IssuerSerial>
                <X509IssuerName>C=PY, O=DOCUMENTA S.A., CN=CA-DOCUMENTA S.A., SERIALNUMBER=RUC 80050172-1</X509IssuerName>
                <X509SerialNumber>3927175118958422245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ABw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HvJOdyBerXY4xisEXFOhYyifGgCI0spiMMzvA0DhcA4AAAAACONwDgAAAABwCVMDFMzvAxDHjwMczO8DEMePYgEAAAAozO8D+6VyYojSymIBAAAAIM7KYsjzRBcjB9JyKJ8aFycJkcbBSSUwjMvvAznxTnfcye8DAAAAAAAATncAAAAA9f///wAAAAAAAAAAAAAAAJABAAAAAAABAAAAAHMAZQBnAG8AZQAgAHUAaQDruVpOQMrvA110wXUAAK12NMrvAwAAAAA8yu8DAAAAAMuoF2MAAK12AAAAABMAFABcU6FjIF6tdlTK7wNk9Y52AAAAACDbWQ7gxK52ZHYACAAAAAAlAAAADAAAAAEAAAAYAAAADAAAAAAAAAASAAAADAAAAAEAAAAeAAAAGAAAAL0AAAAEAAAA9wAAABEAAAAlAAAADAAAAAEAAABUAAAAiAAAAL4AAAAEAAAA9QAAABAAAAABAAAAVVWPQYX2jkG+AAAABAAAAAoAAABMAAAAAAAAAAAAAAAAAAAA//////////9gAAAAMwAxAC8AMAAz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DFdwkAAAAwiTIEAAAAADjGKwQ4xisEMlOhYwAAAABAU6FjAAAAAAAAAAAAAAAAAAAAAAAAAABI5SsEAAAAAAAAAAAAAAAAAAAAAAAAAAAAAAAAAAAAAAAAAAAAAAAAAAAAAAAAAAAAAAAAAAAAAAAAAAAAAAAAaCXuAztXW04AAM93XCbuA5jQwXc4xisEy6gXYwAAAACo0cF3//8AAAAAAACL0sF3i9LBd4wm7gOQJu4DMlOhYwAAAAAAAAAAAAAAAAAAAACxhsB1CQAAAAcAAADEJu4DxCbuAwACAAD8////AQAAAAAAAAAAAAAAAAAAAAAAAAAAAAAAINtZ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O4DHvJOdwAAKwSoG70DEhoKZbQk7gN+XMF3AAAAAH5cwXcAAAAAAAAAACAAAADQ6EobLNrKYtAk7gMXt6xjAAArBAAAAAAgAAAAmCnuA1gMWhvkJO4DvWFxYiAAAAABAAAADwAAAA/kkMa9PnFitCbuAznxTncEJe4DBAAAAAAATnfY9Ggb4P///wAAAAAAAAAAAAAAAJABAAAAAAABAAAAAGEAcgBpAGEAbAAAAAAAAAAAAAAAAAAAAAAAAAAAAAAABgAAAAAAAACxhsB1AAAAAAYAAABoJu4DaCbuAwACAAD8////AQAAAAAAAAAAAAAAAAAAACDbWQ7gxK52ZHYACAAAAAAlAAAADAAAAAMAAAAYAAAADAAAAAAAAAASAAAADAAAAAEAAAAWAAAADAAAAAgAAABUAAAAVAAAAAoAAAAnAAAAHgAAAEoAAAABAAAAVVWPQYX2jkEKAAAASwAAAAEAAABMAAAABAAAAAkAAAAnAAAAIAAAAEsAAABQAAAAWABz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7gMe8k53EAAAAAcAAAAJGgr1AAAAALwCAAAAAAAAAQICIlMAeQBzAHQAZQBtAAAAAAAAAAAAAAAAAAAAAAAAAAAAvU5HyAAAAACsJO4DoCQ6YAEAAABsJe4DIA0AhAAAAAAxpyQwS+SQxgMsHmNwJu4DOfFOd8Ak7gMFAAAAAABOd2/Gj2Lw////AAAAAAAAAAAAAAAAkAEAAAAAAAEAAAAAcwBlAGcAbwBlACAAdQBpAAAAAAAAAAAAAAAAAAAAAAAAAAAAsYbAdQAAAAAJAAAAJCbuAyQm7gMAAgAA/P///wEAAAAAAAAAAAAAAAAAAAAAAAAAAAAAACDbWQ5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YX2jk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Pwt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b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HvJOdyBerXY4xisEXFOhYyifGgCI0spiMMzvA0DhcA4AAAAACONwDgAAAABwCVMDFMzvAxDHjwMczO8DEMePYgEAAAAozO8D+6VyYojSymIBAAAAIM7KYsjzRBcjB9JyKJ8aFycJkcbBSSUwjMvvAznxTnfcye8DAAAAAAAATncAAAAA9f///wAAAAAAAAAAAAAAAJABAAAAAAABAAAAAHMAZQBnAG8AZQAgAHUAaQDruVpOQMrvA110wXUAAK12NMrvAwAAAAA8yu8DAAAAAMuoF2MAAK12AAAAABMAFABcU6FjIF6tdlTK7wNk9Y52AAAAACDbWQ7gxK52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MV3CQAAADCJMgQAAAAAOMYrBDjGKwQyU6FjAAAAAEBToWMAAAAAAAAAAAAAAAAAAAAAAAAAAEjlKwQAAAAAAAAAAAAAAAAAAAAAAAAAAAAAAAAAAAAAAAAAAAAAAAAAAAAAAAAAAAAAAAAAAAAAAAAAAAAAAABoJe4DO1dbTgAAz3dcJu4DmNDBdzjGKwTLqBdjAAAAAKjRwXf//wAAAAAAAIvSwXeL0sF3jCbuA5Am7gMyU6FjAAAAAAAAAAAAAAAAAAAAALGGwHUJAAAABwAAAMQm7gPEJu4DAAIAAPz///8BAAAAAAAAAAAAAAAAAAAAAAAAAAAAAAAg21kO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7gMe8k53AAArBKgbvQMSGgpltCTuA35cwXcAAAAAflzBdwAAAAAAAAAAIAAAANDoShss2spi0CTuAxe3rGMAACsEAAAAACAAAACYKe4DWAxaG+Qk7gO9YXFiIAAAAAEAAAAPAAAAD+SQxr0+cWK0Ju4DOfFOdwQl7gMEAAAAAABOd9j0aBvg////AAAAAAAAAAAAAAAAkAEAAAAAAAEAAAAAYQByAGkAYQBsAAAAAAAAAAAAAAAAAAAAAAAAAAAAAAAGAAAAAAAAALGGwHUAAAAABgAAAGgm7gNoJu4DAAIAAPz///8BAAAAAAAAAAAAAAAAAAAAINtZDuDErnZkdgAIAAAAACUAAAAMAAAAAwAAABgAAAAMAAAAAAAAABIAAAAMAAAAAQAAABYAAAAMAAAACAAAAFQAAABUAAAACgAAACcAAAAeAAAASgAAAAEAAABVVY9BhfaOQQoAAABLAAAAAQAAAEwAAAAEAAAACQAAACcAAAAgAAAASwAAAFAAAABYAHR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DuAx7yTncQAAAABwAAAAkaCvUAAAAAvAIAAAAAAAABAgIiUwB5AHMAdABlAG0AAAAAAAAAAAAAAAAAAAAAAAAAAAC9TkfIAAAAAKwk7gOgJDpgAQAAAGwl7gMgDQCEAAAAADGnJDBL5JDGAyweY3Am7gM58U53wCTuAwUAAAAAAE53b8aPYvD///8AAAAAAAAAAAAAAACQAQAAAAAAAQAAAABzAGUAZwBvAGUAIAB1AGkAAAAAAAAAAAAAAAAAAAAAAAAAAACxhsB1AAAAAAkAAAAkJu4DJCbuAwACAAD8////AQAAAAAAAAAAAAAAAAAAAAAAAAAAAAAAINtZDm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sAAAACgAAAGAAAABWAAAAbAAAAAEAAABVVY9BhfaOQQoAAABgAAAAEAAAAEwAAAAAAAAAAAAAAAAAAAD//////////2wAAABEAGkAcgBlAGMAdABvAHIAIABUAGkAdAB1AGwAYQByAAgAAAADAAAABAAAAAYAAAAFAAAABAAAAAcAAAAEAAAAAwAAAAYAAAADAAAABAAAAAcAAAADAAAABgAAAAQ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dcyFRgplPVMQbTVIg9MbwTF+NDuDEbcbIeZyUCBTkGM=</DigestValue>
    </Reference>
    <Reference Type="http://www.w3.org/2000/09/xmldsig#Object" URI="#idOfficeObject">
      <DigestMethod Algorithm="http://www.w3.org/2001/04/xmlenc#sha256"/>
      <DigestValue>ExBr6Y2Lk/hpN189O2Dte6FplPPWRuXV4OaCLLaoC8M=</DigestValue>
    </Reference>
    <Reference Type="http://uri.etsi.org/01903#SignedProperties" URI="#idSignedProperties">
      <Transforms>
        <Transform Algorithm="http://www.w3.org/TR/2001/REC-xml-c14n-20010315"/>
      </Transforms>
      <DigestMethod Algorithm="http://www.w3.org/2001/04/xmlenc#sha256"/>
      <DigestValue>9NKJmNhcDtThTB3WmDjKKOVOyeQxpYsCNMPwGOG7T30=</DigestValue>
    </Reference>
    <Reference Type="http://www.w3.org/2000/09/xmldsig#Object" URI="#idValidSigLnImg">
      <DigestMethod Algorithm="http://www.w3.org/2001/04/xmlenc#sha256"/>
      <DigestValue>hT62v4A30jGAr8BTZDihjn2C+gzRmHtpAHzd8OQdnR8=</DigestValue>
    </Reference>
    <Reference Type="http://www.w3.org/2000/09/xmldsig#Object" URI="#idInvalidSigLnImg">
      <DigestMethod Algorithm="http://www.w3.org/2001/04/xmlenc#sha256"/>
      <DigestValue>4Xe8JbZJpNXpalAgnIpervvGH0Zn66JbgkpHeYKQgOQ=</DigestValue>
    </Reference>
  </SignedInfo>
  <SignatureValue>Zg/e5PRCvQdjRH8RPAmj/8fEjSTv7T1hwiiBSTcGMeOxQ/5/hxVEn6xBr5Y9wbJBlfI4aQgvQi0M
o0ua+/0QKHekOQ9ohgaYujQs/gIEnXm1n6tTMplFXHrP1W1Fa6MoniB81NMl2zIIW4KZzSeuX9R5
1xvwBOzxGX6CGXnA9gFuoLkDEnD6f/7kaNGfN4cyywjFEzHFSMF+q9sh/8PcqXS21WFwIlL9Idv6
wuDV5nkJc2fNoy2FuUSU2e2hRQMsqDAndQpyqMf83WKQTy4OI+t6ZOlFzR7msa5xV50rxnKuLdje
CMO/XssbEzK5KDx3udTXoKL5NtrI3vx1+d7vsA==</SignatureValue>
  <KeyInfo>
    <X509Data>
      <X509Certificate>MIIIATCCBemgAwIBAgIIHXVwyRoUIQgwDQYJKoZIhvcNAQELBQAwWzEXMBUGA1UEBRMOUlVDIDgwMDUwMTcyLTExGjAYBgNVBAMTEUNBLURPQ1VNRU5UQSBTLkEuMRcwFQYDVQQKEw5ET0NVTUVOVEEgUy5BLjELMAkGA1UEBhMCUFkwHhcNMjAwNDI0MTQ1MTExWhcNMjIwNDI0MTUwMTExWjCBozELMAkGA1UEBhMCUFkxGDAWBgNVBAQMD0FDT1NUQSBGRVJSRUlSQTESMBAGA1UEBRMJQ0kyMDQwMTY2MRQwEgYDVQQqDAtBTEJBUk8gSk9TRTEXMBUGA1UECgwOUEVSU09OQSBGSVNJQ0ExETAPBgNVBAsMCEZJUk1BIEYyMSQwIgYDVQQDDBtBTEJBUk8gSk9TRSBBQ09TVEEgRkVSUkVJUkEwggEiMA0GCSqGSIb3DQEBAQUAA4IBDwAwggEKAoIBAQC4l6eZh2Xp3iHVemodzRNncHhMFbl505vOB8tLrYZtGXRB8VheRNDpVH7XtDlCtf3ESqGvly1yqLcSBy+DHCOJy4kGfvkF6YgKEzmNs8FT9S+j710rZDL/4SGiHU2h0Nb6JoWJ02LLAcbOhO/lnklLNKPCQFqk9djgNYcH5tpSaKdKSNznJ2gd1uWw+/LKTRQBiB2s9Tp7MBc8y60q0KMt5JzOiXNaij3zseSCeVM7fuGfeoL7TS1aOI27ZG3XqN/DlljRhDt0GSzaZyHWQLpGNewz95rIyeWA1EPRphVyYel5dWMwvgyZLmBhG8/t67meBazwBpbLnKHLAxLLQu0xAgMBAAGjggN+MIIDejAMBgNVHRMBAf8EAjAAMA4GA1UdDwEB/wQEAwIF4DAqBgNVHSUBAf8EIDAeBggrBgEFBQcDAQYIKwYBBQUHAwIGCCsGAQUFBwMEMB0GA1UdDgQWBBQYk1yuVquO18HD2qbyjT54Mg/j7z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YWFjb3N0YU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WqGgJex3hKcXaYfOFblX15DCRiTDvfuuU986Ul0LiFLeZKgpnWAjY6tIqxg5XS+2jgVD9fWOOH7ETzishSIQr/SYjkkiWI4Hxmi2jnUzz9m4eeou653gMNfJY8+1swPa8PmMYmoUqYDMmdOuostq2zrhxssBqnboC5Smem4vbskABYlDzKSEaVwsMLzDjET/vLlb6XKvpl5gulO43z9U85ptlsn2NE0dRF6cW+388jlowx8c7lOZjutynM/6odfr8bOY+GKTUgp700I7HRK/TpwxI9Wi6NTVUMYT8MP1DIcmTUjF0Q640rr5dyPXKjLBL9xAFkyXPquOuyu0QJNxf1IXzpBvlWmezJ1wbIhT8t1d5i8QArdxTrVGq5f90K+Gc/+qXdnTV98n0/ywX1l/nd4f10zhyzExpwKaO0gTEwWBEV8B4BXBLrKbI/tWxGkACZ7ngYZ3NDglzP7WzcN230ddo9J5mWeCXJQ2/zQhtP5yB4iezbk4/kMwGrn6NL9B3tsBQK/olRRDyaHb06uYgU5DSinq7yivigHiWyd2K7ADYcncQOG7ZGlWrS6K/+UyuxAOnVzgM1hCdf2bET9By05utID2J218njz9XnDMCL2wlZ09UjbderuezjPPfmJVEZA0kkFB55LZzuU1DrsZp9qfgCAGK5TUOkceF+oSZB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lnq2WaotO98eoCT/9M/WhFSlOfk/bSitCryrwDejfCA=</DigestValue>
      </Reference>
      <Reference URI="/xl/calcChain.xml?ContentType=application/vnd.openxmlformats-officedocument.spreadsheetml.calcChain+xml">
        <DigestMethod Algorithm="http://www.w3.org/2001/04/xmlenc#sha256"/>
        <DigestValue>e839vt/S3raOqSWHYp3u8VkpW3bfd3RltiVKeiqbOko=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y0ZQlfNdY94uZRLJWBtsfTRSb5oty5xOcbNT9Ew3IlA=</DigestValue>
      </Reference>
      <Reference URI="/xl/drawings/vmlDrawing1.vml?ContentType=application/vnd.openxmlformats-officedocument.vmlDrawing">
        <DigestMethod Algorithm="http://www.w3.org/2001/04/xmlenc#sha256"/>
        <DigestValue>j0WferDH50KL4KkbV5ps1Hf7DISm7gbZEZvZ98aomkw=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3YxNt8wUEmSttlQTmVPqhKzFCvLGESaHKLpd7d1sD4E=</DigestValue>
      </Reference>
      <Reference URI="/xl/externalLinks/externalLink1.xml?ContentType=application/vnd.openxmlformats-officedocument.spreadsheetml.externalLink+xml">
        <DigestMethod Algorithm="http://www.w3.org/2001/04/xmlenc#sha256"/>
        <DigestValue>rX2+eoCFSi18Gg+wXTVAe6TiNyWhEmIzlcO6c3dt4MU=</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ZIAfsDAV4i93uU5ng7A7+xyA2P21pk///MwLrS3vj2E=</DigestValue>
      </Reference>
      <Reference URI="/xl/media/image3.emf?ContentType=image/x-emf">
        <DigestMethod Algorithm="http://www.w3.org/2001/04/xmlenc#sha256"/>
        <DigestValue>XxJBAwYuNfMn4dFSwBjK2KskwWeqfCNd/f0iwfgdbvk=</DigestValue>
      </Reference>
      <Reference URI="/xl/media/image4.emf?ContentType=image/x-emf">
        <DigestMethod Algorithm="http://www.w3.org/2001/04/xmlenc#sha256"/>
        <DigestValue>3/Nww9bCFvN27kicJSgIxm/EIROEYNekk1+k5PIoQDM=</DigestValue>
      </Reference>
      <Reference URI="/xl/media/image5.emf?ContentType=image/x-emf">
        <DigestMethod Algorithm="http://www.w3.org/2001/04/xmlenc#sha256"/>
        <DigestValue>DRAFe0wSW1KMpvdGKvlw+rHOIdZtsyajc/GM8rwv/xY=</DigestValue>
      </Reference>
      <Reference URI="/xl/media/image6.emf?ContentType=image/x-emf">
        <DigestMethod Algorithm="http://www.w3.org/2001/04/xmlenc#sha256"/>
        <DigestValue>01pBxXQaA9j5Nwz5M2C8dHx99vk6hmHeFOgvsLXpRIc=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cjYCP9EZXRVRZ2WwxOmK0NkeYBr05ljP/+QGXwp6cmc=</DigestValue>
      </Reference>
      <Reference URI="/xl/styles.xml?ContentType=application/vnd.openxmlformats-officedocument.spreadsheetml.styles+xml">
        <DigestMethod Algorithm="http://www.w3.org/2001/04/xmlenc#sha256"/>
        <DigestValue>RSiPijMGOGHn1FhD08u8ZiaO/BRXGxuIb9Vz6W+hs5c=</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0GPBkY5dUcvH3hJxKO8d03I8FcYduAXsdKxHdVB0RaI=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rC7G7omG6xxvo1V7IP6yvFBxUf6WgIV5tyVBGwKZ7Uo=</DigestValue>
      </Reference>
      <Reference URI="/xl/worksheets/sheet10.xml?ContentType=application/vnd.openxmlformats-officedocument.spreadsheetml.worksheet+xml">
        <DigestMethod Algorithm="http://www.w3.org/2001/04/xmlenc#sha256"/>
        <DigestValue>a/cxwCh3dhxZyTeojjxVHpXtBA+YAWCI659YngNe0Pw=</DigestValue>
      </Reference>
      <Reference URI="/xl/worksheets/sheet11.xml?ContentType=application/vnd.openxmlformats-officedocument.spreadsheetml.worksheet+xml">
        <DigestMethod Algorithm="http://www.w3.org/2001/04/xmlenc#sha256"/>
        <DigestValue>CGkOplPLC2XqCFMA0gFhgev980E6Ou9bFjzYeUJWBz0=</DigestValue>
      </Reference>
      <Reference URI="/xl/worksheets/sheet2.xml?ContentType=application/vnd.openxmlformats-officedocument.spreadsheetml.worksheet+xml">
        <DigestMethod Algorithm="http://www.w3.org/2001/04/xmlenc#sha256"/>
        <DigestValue>YPinokLE55LmLTn9jp2Ajhrvmgc7gq2x7y6ZGjudNt0=</DigestValue>
      </Reference>
      <Reference URI="/xl/worksheets/sheet3.xml?ContentType=application/vnd.openxmlformats-officedocument.spreadsheetml.worksheet+xml">
        <DigestMethod Algorithm="http://www.w3.org/2001/04/xmlenc#sha256"/>
        <DigestValue>97YNi7CX3yqdnhC0BPJjUtaj14Tx/IzFMTJAhYrkOAw=</DigestValue>
      </Reference>
      <Reference URI="/xl/worksheets/sheet4.xml?ContentType=application/vnd.openxmlformats-officedocument.spreadsheetml.worksheet+xml">
        <DigestMethod Algorithm="http://www.w3.org/2001/04/xmlenc#sha256"/>
        <DigestValue>TOPbtJ2anQXevFEwhh+rY3bkyRZ9xCTwTCPqyYuYwQY=</DigestValue>
      </Reference>
      <Reference URI="/xl/worksheets/sheet5.xml?ContentType=application/vnd.openxmlformats-officedocument.spreadsheetml.worksheet+xml">
        <DigestMethod Algorithm="http://www.w3.org/2001/04/xmlenc#sha256"/>
        <DigestValue>eLua4aZPWTtQO0fNIEylqMjN7XHc4sPstxbP6FOsCX8=</DigestValue>
      </Reference>
      <Reference URI="/xl/worksheets/sheet6.xml?ContentType=application/vnd.openxmlformats-officedocument.spreadsheetml.worksheet+xml">
        <DigestMethod Algorithm="http://www.w3.org/2001/04/xmlenc#sha256"/>
        <DigestValue>aD/zAvaL+i67wpn8qmBB58Ea5gR3iNHllGn69txatJA=</DigestValue>
      </Reference>
      <Reference URI="/xl/worksheets/sheet7.xml?ContentType=application/vnd.openxmlformats-officedocument.spreadsheetml.worksheet+xml">
        <DigestMethod Algorithm="http://www.w3.org/2001/04/xmlenc#sha256"/>
        <DigestValue>8qLf2RmcCQNSM3Z1H3GJvfD1UoKOoWYNJ1ztjKx2Rm0=</DigestValue>
      </Reference>
      <Reference URI="/xl/worksheets/sheet8.xml?ContentType=application/vnd.openxmlformats-officedocument.spreadsheetml.worksheet+xml">
        <DigestMethod Algorithm="http://www.w3.org/2001/04/xmlenc#sha256"/>
        <DigestValue>Pyeu/dVpIHVDoH4xcZWE0DdYYzZMTChfibeY08OSHg8=</DigestValue>
      </Reference>
      <Reference URI="/xl/worksheets/sheet9.xml?ContentType=application/vnd.openxmlformats-officedocument.spreadsheetml.worksheet+xml">
        <DigestMethod Algorithm="http://www.w3.org/2001/04/xmlenc#sha256"/>
        <DigestValue>1MfiFBgawfaNBi/7YlrWBf36XtBPESe+dVyBXFrucNg=</DigestValue>
      </Reference>
    </Manifest>
    <SignatureProperties>
      <SignatureProperty Id="idSignatureTime" Target="#idPackageSignature">
        <mdssi:SignatureTime xmlns:mdssi="http://schemas.openxmlformats.org/package/2006/digital-signature">
          <mdssi:Format>YYYY-MM-DDThh:mm:ssTZD</mdssi:Format>
          <mdssi:Value>2021-03-31T16:37:42Z</mdssi:Value>
        </mdssi:SignatureTime>
      </SignatureProperty>
    </SignatureProperties>
  </Object>
  <Object Id="idOfficeObject">
    <SignatureProperties>
      <SignatureProperty Id="idOfficeV1Details" Target="#idPackageSignature">
        <SignatureInfoV1 xmlns="http://schemas.microsoft.com/office/2006/digsig">
          <SetupID>{CD67026A-440F-4A7A-B4F1-A1970EB293F0}</SetupID>
          <SignatureText>Albaro Acosta</SignatureText>
          <SignatureImage/>
          <SignatureComments/>
          <WindowsVersion>10.0</WindowsVersion>
          <OfficeVersion>16.0.13801/22</OfficeVersion>
          <ApplicationVersion>16.0.13801</ApplicationVersion>
          <Monitors>2</Monitors>
          <HorizontalResolution>3840</HorizontalResolution>
          <VerticalResolution>2160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2021-03-31T16:37:42Z</xd:SigningTime>
          <xd:SigningCertificate>
            <xd:Cert>
              <xd:CertDigest>
                <DigestMethod Algorithm="http://www.w3.org/2001/04/xmlenc#sha256"/>
                <DigestValue>pPIZ1eE3lzMI8YEAXoT8hzPF/d5KdlQKxnoydyGrwj0=</DigestValue>
              </xd:CertDigest>
              <xd:IssuerSerial>
                <X509IssuerName>C=PY, O=DOCUMENTA S.A., CN=CA-DOCUMENTA S.A., SERIALNUMBER=RUC 80050172-1</X509IssuerName>
                <X509SerialNumber>2122726808403321096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UCAAAfAQAAAAAAAAAAAABoEQAAmAgAACBFTUYAAAEAjBsAAKoAAAAGAAAAAAAAAAAAAAAAAAAAAA8AAHAIAAAmAQAApQAAAAAAAAAAAAAAAAAAAHB8BACIhAIACgAAABAAAAAAAAAAAAAAAEsAAAAQAAAAAAAAAAUAAAAeAAAAGAAAAAAAAAAAAAAARgIAACABAAAnAAAAGAAAAAEAAAAAAAAAAAAAAAAAAAAlAAAADAAAAAEAAABMAAAAZAAAAAAAAAAAAAAARQIAAB8BAAAAAAAAAAAAAEYCAAAgAQAAIQDwAAAAAAAAAAAAAACAPwAAAAAAAAAAAACAPwAAAAAAAAAAAAAAAAAAAAAAAAAAAAAAAAAAAAAAAAAAJQAAAAwAAAAAAACAKAAAAAwAAAABAAAAJwAAABgAAAABAAAAAAAAAP///wAAAAAAJQAAAAwAAAABAAAATAAAAGQAAAAAAAAAAAAAAD8CAAAfAQAAAAAAAAAAAABAAgAAIAEAACEA8AAAAAAAAAAAAAAAgD8AAAAAAAAAAAAAgD8AAAAAAAAAAAAAAAAAAAAAAAAAAAAAAAAAAAAAAAAAACUAAAAMAAAAAAAAgCgAAAAMAAAAAQAAACcAAAAYAAAAAQAAAAAAAADw8PAAAAAAACUAAAAMAAAAAQAAAEwAAABkAAAAAAAAAAAAAABFAgAAHwEAAAAAAAAAAAAARgIAACABAAAhAPAAAAAAAAAAAAAAAIA/AAAAAAAAAAAAAIA/AAAAAAAAAAAAAAAAAAAAAAAAAAAAAAAAAAAAAAAAAAAlAAAADAAAAAAAAIAoAAAADAAAAAEAAAAnAAAAGAAAAAEAAAAAAAAA8PDwAAAAAAAlAAAADAAAAAEAAABMAAAAZAAAAAAAAAAAAAAARQIAAB8BAAAAAAAAAAAAAEYCAAAgAQAAIQDwAAAAAAAAAAAAAACAPwAAAAAAAAAAAACAPwAAAAAAAAAAAAAAAAAAAAAAAAAAAAAAAAAAAAAAAAAAJQAAAAwAAAAAAACAKAAAAAwAAAABAAAAJwAAABgAAAABAAAAAAAAAPDw8AAAAAAAJQAAAAwAAAABAAAATAAAAGQAAAAAAAAAAAAAAEUCAAAfAQAAAAAAAAAAAABGAgAAIAEAACEA8AAAAAAAAAAAAAAAgD8AAAAAAAAAAAAAgD8AAAAAAAAAAAAAAAAAAAAAAAAAAAAAAAAAAAAAAAAAACUAAAAMAAAAAAAAgCgAAAAMAAAAAQAAACcAAAAYAAAAAQAAAAAAAADw8PAAAAAAACUAAAAMAAAAAQAAAEwAAABkAAAAAAAAAAAAAABFAgAAHwEAAAAAAAAAAAAARgIAACABAAAhAPAAAAAAAAAAAAAAAIA/AAAAAAAAAAAAAIA/AAAAAAAAAAAAAAAAAAAAAAAAAAAAAAAAAAAAAAAAAAAlAAAADAAAAAAAAIAoAAAADAAAAAEAAAAnAAAAGAAAAAEAAAAAAAAA////AAAAAAAlAAAADAAAAAEAAABMAAAAZAAAAAAAAAAAAAAARQIAAB8BAAAAAAAAAAAAAEYCAAAgAQAAIQDwAAAAAAAAAAAAAACAPwAAAAAAAAAAAACAPwAAAAAAAAAAAAAAAAAAAAAAAAAAAAAAAAAAAAAAAAAAJQAAAAwAAAAAAACAKAAAAAwAAAABAAAAJwAAABgAAAABAAAAAAAAAP///wAAAAAAJQAAAAwAAAABAAAATAAAAGQAAAAAAAAAAAAAAEUCAAAfAQAAAAAAAAAAAABGAgAAIAEAACEA8AAAAAAAAAAAAAAAgD8AAAAAAAAAAAAAgD8AAAAAAAAAAAAAAAAAAAAAAAAAAAAAAAAAAAAAAAAAACUAAAAMAAAAAAAAgCgAAAAMAAAAAQAAACcAAAAYAAAAAQAAAAAAAAD///8AAAAAACUAAAAMAAAAAQAAAEwAAABkAAAAAAAAAAgAAAA/AgAAKwAAAAAAAAAIAAAAQAIAACQAAAAhAPAAAAAAAAAAAAAAAIA/AAAAAAAAAAAAAIA/AAAAAAAAAAAAAAAAAAAAAAAAAAAAAAAAAAAAAAAAAAAlAAAADAAAAAAAAIAoAAAADAAAAAEAAAAnAAAAGAAAAAEAAAAAAAAA////AAAAAAAlAAAADAAAAAEAAABMAAAAZAAAAKQBAAAKAAAAEgIAACkAAACkAQAACgAAAG8AAAAgAAAAIQDwAAAAAAAAAAAAAACAPwAAAAAAAAAAAACAPwAAAAAAAAAAAAAAAAAAAAAAAAAAAAAAAAAAAAAAAAAAJQAAAAwAAAAAAACAKAAAAAwAAAABAAAAUgAAAHABAAABAAAA6P///wAAAAAAAAAAAAAAAJABAAAAAAABAAAAAHMAZQBnAG8AZQAgAHUAaQAAAAAAAAAAAAAAAAAAAAAAAAAAAAAAAAAAAAAAAAAAAAAAAAAAAAAAAAAAAAAAAAAAAAAAHvKbdSBeq3ZI2H8DXFMibTgk0ACI0ktsgM0/A+Du0BcAAAAAGO3QFwAAAABABAIDZM0/AxDHEANszT8DEMcQbAEAAAB4zT8D+6Xza4jSS2wBAAAAIM5LbDjH4hdrdGoFOCTQF8WDJrMBvBrk3Mw/Aznxm3Usyz8DAAAAAAAAm3UAAAAA6P///wAAAAAAAAAAAAAAAJABAAAAAAABAAAAAHMAZQBnAG8AZQAgAHUAaQApoiBIkMs/A110ZXYAAKt2hMs/AwAAAACMyz8DAAAAAMuomGwAAKt2AAAAABMAFABcUyJtIF6rdqTLPwNk9et0AAAAAED/6A3gxKx2ZHYACAAAAAAlAAAADAAAAAEAAAAYAAAADAAAAAAAAAASAAAADAAAAAEAAAAeAAAAGAAAAKQBAAAKAAAAEwIAACoAAAAlAAAADAAAAAEAAABUAAAAhAAAAKUBAAAKAAAAEQIAACkAAAABAAAAAAD1QMdx9EClAQAACgAAAAkAAABMAAAAAAAAAAAAAAAAAAAA//////////9gAAAAMwAvADMAMQAvADIAMAAyADEA//8NAAAACQAAAA0AAAANAAAACQAAAA0AAAANAAAADQAAAA0AAABLAAAAQAAAADAAAAAFAAAAIAAAAAEAAAABAAAAEAAAAAAAAAAAAAAARgIAACABAAAAAAAAAAAAAEYCAAAgAQAAUgAAAHABAAACAAAAFAAAAAkAAAAAAAAAAAAAALwCAAAAAAAAAQICIlMAeQBzAHQAZQBtAAAAAAAAAAAAAAAAAAAAAAAAAAAAAAAAAAAAAAAAAAAAAAAAAAAAAAAAAAAAAAAAAAAAAAAAAAAAfGP5dgAA3ABgcoYDAAAAAEjYfwNI2H8DMlMibQAAAADLqJhsCQAAAAAAAAAAAAAAAAAAAAAAAAD42H8DAAAAAAAAAAAAAAAAAAAAAAAAAAAAAAAAAAAAAAAAAAAAAAAAAAAAAAAAAAAAAAAAAAAAAAAAAAAAAAAADhD8dgAAIEgQ0D8DmND1dkjYfwPLqJhsAAAAAKjR9Xb//wAAAAAAAIvS9XaL0vV2QNA/A0TQPwMyUyJtAAAAAAAAAAAAAAAABwAAAAAAAACxhmR2CQAAAAcAAAB40D8DeNA/AwACAAD8////AQAAAAAAAAAAAAAAAAAAAED/6A3gxKx2ZHYACAAAAAAlAAAADAAAAAIAAAAnAAAAGAAAAAMAAAAAAAAAAAAAAAAAAAAlAAAADAAAAAMAAABMAAAAZAAAAAAAAAAAAAAA//////////8AAAAANAAAAAAAAABqAAAAIQDwAAAAAAAAAAAAAACAPwAAAAAAAAAAAACAPwAAAAAAAAAAAAAAAAAAAAAAAAAAAAAAAAAAAAAAAAAAJQAAAAwAAAAAAACAKAAAAAwAAAADAAAAJwAAABgAAAADAAAAAAAAAAAAAAAAAAAAJQAAAAwAAAADAAAATAAAAGQAAAAAAAAAAAAAAP//////////AAAAADQAAABAAgAAAAAAACEA8AAAAAAAAAAAAAAAgD8AAAAAAAAAAAAAgD8AAAAAAAAAAAAAAAAAAAAAAAAAAAAAAAAAAAAAAAAAACUAAAAMAAAAAAAAgCgAAAAMAAAAAwAAACcAAAAYAAAAAwAAAAAAAAAAAAAAAAAAACUAAAAMAAAAAwAAAEwAAABkAAAAAAAAAAAAAAD//////////0ACAAA0AAAAAAAAAGoAAAAhAPAAAAAAAAAAAAAAAIA/AAAAAAAAAAAAAIA/AAAAAAAAAAAAAAAAAAAAAAAAAAAAAAAAAAAAAAAAAAAlAAAADAAAAAAAAIAoAAAADAAAAAMAAAAnAAAAGAAAAAMAAAAAAAAAAAAAAAAAAAAlAAAADAAAAAMAAABMAAAAZAAAAAAAAACeAAAAPwIAAJ8AAAAAAAAAngAAAEACAAACAAAAIQDwAAAAAAAAAAAAAACAPwAAAAAAAAAAAACAPwAAAAAAAAAAAAAAAAAAAAAAAAAAAAAAAAAAAAAAAAAAJQAAAAwAAAAAAACAKAAAAAwAAAADAAAAJwAAABgAAAADAAAAAAAAAP///wAAAAAAJQAAAAwAAAADAAAATAAAAGQAAAAAAAAANAAAAD8CAACdAAAAAAAAADQAAABAAgAAagAAACEA8AAAAAAAAAAAAAAAgD8AAAAAAAAAAAAAgD8AAAAAAAAAAAAAAAAAAAAAAAAAAAAAAAAAAAAAAAAAACUAAAAMAAAAAAAAgCgAAAAMAAAAAwAAACcAAAAYAAAAAwAAAAAAAAD///8AAAAAACUAAAAMAAAAAwAAAEwAAABkAAAAFAAAAHoAAAAqAAAAnQAAABQAAAB6AAAAFwAAACQAAAAhAPAAAAAAAAAAAAAAAIA/AAAAAAAAAAAAAIA/AAAAAAAAAAAAAAAAAAAAAAAAAAAAAAAAAAAAAAAAAAAlAAAADAAAAAAAAIAoAAAADAAAAAMAAABSAAAAcAEAAAMAAADg////AAAAAAAAAAAAAAAAkAEAAAAAAAEAAAAAYQByAGkAYQBsAAAAAAAAAAAAAAAAAAAAAAAAAAAAAAAAAAAAAAAAAAAAAAAAAAAAAAAAAAAAAAAAAAAAAAAAAAAAPgMe8pt1AAB/A6gbfQN9DwoJ1Ic+A35c9XYAAAAAflz1dgAAAAAAAAAAIAAAANgRxyEs2kts8Ic+Axe3LW0AAH8DAAAAACAAAAC4jD4DkIo1IgSIPgO9YfJrIAAAAAEAAAAPAAAA3cAns70+8mvUiT4DOfGbdSSIPgMHAAAAAACbdfjZ5yHg////AAAAAAAAAAAAAAAAkAEAAAAAAAEAAAAAYQByAGkAYQBsAAAAAAAAAAAAAAAAAAAAAAAAAAAAAAAGAAAAAAAAALGGZHYAAAAABgAAAIiJPgOIiT4DAAIAAPz///8BAAAAAAAAAAAAAAAAAAAAQP/oDeDErHZkdgAIAAAAACUAAAAMAAAAAwAAABgAAAAMAAAAAAAAABIAAAAMAAAAAQAAABYAAAAMAAAACAAAAFQAAABUAAAAFQAAAHoAAAApAAAAnQAAAAEAAAAAAPVAx3H0QBUAAACeAAAAAQAAAEwAAAAEAAAAFAAAAHoAAAArAAAAngAAAFAAAABYAFwRFQAAABYAAAAMAAAAAAAAACUAAAAMAAAAAgAAACcAAAAYAAAABAAAAAAAAAD///8AAAAAACUAAAAMAAAABAAAAEwAAABkAAAAWAAAADwAAAArAgAAnQAAAFgAAAA8AAAA1AEAAGIAAAAhAPAAAAAAAAAAAAAAAIA/AAAAAAAAAAAAAIA/AAAAAAAAAAAAAAAAAAAAAAAAAAAAAAAAAAAAAAAAAAAlAAAADAAAAAAAAIAoAAAADAAAAAQAAAAnAAAAGAAAAAQAAAAAAAAA////AAAAAAAlAAAADAAAAAQAAABMAAAAZAAAAFgAAAA8AAAAKwIAAJUAAABYAAAAPAAAANQBAABaAAAAIQDwAAAAAAAAAAAAAACAPwAAAAAAAAAAAACAPwAAAAAAAAAAAAAAAAAAAAAAAAAAAAAAAAAAAAAAAAAAJQAAAAwAAAAAAACAKAAAAAwAAAAEAAAAJwAAABgAAAAEAAAAAAAAAP///wAAAAAAJQAAAAwAAAAEAAAATAAAAGQAAABYAAAAZgAAADYBAACVAAAAWAAAAGYAAADfAAAAMAAAACEA8AAAAAAAAAAAAAAAgD8AAAAAAAAAAAAAgD8AAAAAAAAAAAAAAAAAAAAAAAAAAAAAAAAAAAAAAAAAACUAAAAMAAAAAAAAgCgAAAAMAAAABAAAAFIAAABwAQAABAAAANz///8AAAAAAAAAAAAAAACQAQAAAAAAAQAAAABzAGUAZwBvAGUAIAB1AGkAAAAAAAAAAAAAAAAAAAAAAAAAAAAAAAAAAAAAAAAAAAAAAAAAAAAAAAAAAAAAAAAAAAA+Ax7ym3UUAAAACQAAAKsPCgYAAAAAvAIAAAAAAAABAgIiUwB5AHMAdABlAG0AAAAAAAAAAAAAAAAAAAAAAAAAAACqbPqOAAAAAMyHPgOgJOxjAQAAAIyIPgMgDQCEAAAAAGHwG+QZzyezAyyfbJCJPgM58Zt14Ic+AwcAAAAAAJt1b8YQbNz///8AAAAAAAAAAAAAAACQAQAAAAAAAQAAAABzAGUAZwBvAGUAIAB1AGkAAAAAAAAAAAAAAAAAAAAAAAAAAACxhmR2AAAAAAkAAABEiT4DRIk+AwACAAD8////AQAAAAAAAAAAAAAAAAAAAAAAAAAAAAAAQP/oDWR2AAgAAAAAJQAAAAwAAAAEAAAAGAAAAAwAAAAAAAAAEgAAAAwAAAABAAAAHgAAABgAAABYAAAAZgAAADcBAACWAAAAJQAAAAwAAAAEAAAAVAAAAJwAAABZAAAAZgAAADUBAACVAAAAAQAAAAAA9UDHcfRAWQAAAGYAAAANAAAATAAAAAAAAAAAAAAAAAAAAP//////////aAAAAEEAbABiAGEAcgBvACAAQQBjAG8AcwB0AGEAAAAXAAAACQAAABUAAAASAAAADQAAABUAAAAKAAAAFwAAABEAAAAVAAAADwAAAAwAAAASAAAASwAAAEAAAAAwAAAABQAAACAAAAABAAAAAQAAABAAAAAAAAAAAAAAAEYCAAAgAQAAAAAAAAAAAABGAgAAIAEAACUAAAAMAAAAAgAAACcAAAAYAAAABQAAAAAAAAD///8AAAAAACUAAAAMAAAABQAAAEwAAABkAAAAAAAAAKgAAABFAgAAFwEAAAAAAACoAAAARgIAAHAAAAAhAPAAAAAAAAAAAAAAAIA/AAAAAAAAAAAAAIA/AAAAAAAAAAAAAAAAAAAAAAAAAAAAAAAAAAAAAAAAAAAlAAAADAAAAAAAAIAoAAAADAAAAAUAAAAnAAAAGAAAAAUAAAAAAAAA////AAAAAAAlAAAADAAAAAUAAABMAAAAZAAAAC0AAACoAAAAGAIAAMcAAAAtAAAAqAAAAOwBAAAgAAAAIQDwAAAAAAAAAAAAAACAPwAAAAAAAAAAAACAPwAAAAAAAAAAAAAAAAAAAAAAAAAAAAAAAAAAAAAAAAAAJQAAAAwAAAAAAACAKAAAAAwAAAAFAAAAJQAAAAwAAAABAAAAGAAAAAwAAAAAAAAAEgAAAAwAAAABAAAAHgAAABgAAAAtAAAAqAAAABkCAADIAAAAJQAAAAwAAAABAAAAVAAAAJwAAAAuAAAAqAAAAL8AAADHAAAAAQAAAAAA9UDHcfRALgAAAKgAAAANAAAATAAAAAAAAAAAAAAAAAAAAP//////////aAAAAEEAbABiAGEAcgBvACAAQQBjAG8AcwB0AGEAAAAPAAAABgAAAA4AAAAMAAAACAAAAA4AAAAHAAAADwAAAAsAAAAOAAAACgAAAAgAAAAMAAAASwAAAEAAAAAwAAAABQAAACAAAAABAAAAAQAAABAAAAAAAAAAAAAAAEYCAAAgAQAAAAAAAAAAAABGAgAAIAEAACUAAAAMAAAAAgAAACcAAAAYAAAABQAAAAAAAAD///8AAAAAACUAAAAMAAAABQAAAEwAAABkAAAALQAAANAAAAAYAgAA7wAAAC0AAADQAAAA7AEAACAAAAAhAPAAAAAAAAAAAAAAAIA/AAAAAAAAAAAAAIA/AAAAAAAAAAAAAAAAAAAAAAAAAAAAAAAAAAAAAAAAAAAlAAAADAAAAAAAAIAoAAAADAAAAAUAAAAlAAAADAAAAAEAAAAYAAAADAAAAAAAAAASAAAADAAAAAEAAAAeAAAAGAAAAC0AAADQAAAAGQIAAPAAAAAlAAAADAAAAAEAAABUAAAAiAAAAC4AAADQAAAAnQAAAO8AAAABAAAAAAD1QMdx9EAuAAAA0AAAAAoAAABMAAAAAAAAAAAAAAAAAAAA//////////9gAAAAUAByAGUAcwBpAGQAZQBuAHQAZQANAAAACAAAAA0AAAAKAAAABgAAAA4AAAANAAAADgAAAAgAAAANAAAASwAAAEAAAAAwAAAABQAAACAAAAABAAAAAQAAABAAAAAAAAAAAAAAAEYCAAAgAQAAAAAAAAAAAABGAgAAIAEAACUAAAAMAAAAAgAAACcAAAAYAAAABQAAAAAAAAD///8AAAAAACUAAAAMAAAABQAAAEwAAABkAAAALQAAAPgAAAAYAgAAFwEAAC0AAAD4AAAA7AEAACAAAAAhAPAAAAAAAAAAAAAAAIA/AAAAAAAAAAAAAIA/AAAAAAAAAAAAAAAAAAAAAAAAAAAAAAAAAAAAAAAAAAAlAAAADAAAAAAAAIAoAAAADAAAAAUAAAAlAAAADAAAAAEAAAAYAAAADAAAAAAAAAASAAAADAAAAAEAAAAWAAAADAAAAAAAAABUAAAAPAEAAC4AAAD4AAAAFwIAABcBAAABAAAAAAD1QMdx9EAuAAAA+AAAACgAAABMAAAABAAAAC0AAAD4AAAAGQIAABgBAACcAAAARgBpAHIAbQBhAGQAbwAgAHAAbwByADoAIABBAEwAQgBBAFIATwAgAEoATwBTAEUAIABBAEMATwBTAFQAQQAgAEYARQBSAFIARQBJAFIAQQAMAAAABgAAAAgAAAAVAAAADAAAAA4AAAAOAAAABwAAAA4AAAAOAAAACAAAAAUAAAAHAAAADwAAAAsAAAAOAAAADwAAAA4AAAASAAAABwAAAAkAAAASAAAADQAAAAwAAAAHAAAADwAAAA8AAAASAAAADQAAAA0AAAAPAAAABwAAAAwAAAAMAAAADgAAAA4AAAAMAAAABgAAAA4AAAAPAAAAFgAAAAwAAAAAAAAAJQAAAAwAAAACAAAADgAAABQAAAAAAAAAEAAAABQAAAA=</Object>
  <Object Id="idInvalidSigLnImg">AQAAAGwAAAAAAAAAAAAAAEUCAAAfAQAAAAAAAAAAAABoEQAAmAgAACBFTUYAAAEA/CwAALEAAAAGAAAAAAAAAAAAAAAAAAAAAA8AAHAIAAAmAQAApQAAAAAAAAAAAAAAAAAAAHB8BACIhAIACgAAABAAAAAAAAAAAAAAAEsAAAAQAAAAAAAAAAUAAAAeAAAAGAAAAAAAAAAAAAAARgIAACABAAAnAAAAGAAAAAEAAAAAAAAAAAAAAAAAAAAlAAAADAAAAAEAAABMAAAAZAAAAAAAAAAAAAAARQIAAB8BAAAAAAAAAAAAAEYCAAAgAQAAIQDwAAAAAAAAAAAAAACAPwAAAAAAAAAAAACAPwAAAAAAAAAAAAAAAAAAAAAAAAAAAAAAAAAAAAAAAAAAJQAAAAwAAAAAAACAKAAAAAwAAAABAAAAJwAAABgAAAABAAAAAAAAAP///wAAAAAAJQAAAAwAAAABAAAATAAAAGQAAAAAAAAAAAAAAD8CAAAfAQAAAAAAAAAAAABAAgAAIAEAACEA8AAAAAAAAAAAAAAAgD8AAAAAAAAAAAAAgD8AAAAAAAAAAAAAAAAAAAAAAAAAAAAAAAAAAAAAAAAAACUAAAAMAAAAAAAAgCgAAAAMAAAAAQAAACcAAAAYAAAAAQAAAAAAAADw8PAAAAAAACUAAAAMAAAAAQAAAEwAAABkAAAAAAAAAAAAAABFAgAAHwEAAAAAAAAAAAAARgIAACABAAAhAPAAAAAAAAAAAAAAAIA/AAAAAAAAAAAAAIA/AAAAAAAAAAAAAAAAAAAAAAAAAAAAAAAAAAAAAAAAAAAlAAAADAAAAAAAAIAoAAAADAAAAAEAAAAnAAAAGAAAAAEAAAAAAAAA8PDwAAAAAAAlAAAADAAAAAEAAABMAAAAZAAAAAAAAAAAAAAARQIAAB8BAAAAAAAAAAAAAEYCAAAgAQAAIQDwAAAAAAAAAAAAAACAPwAAAAAAAAAAAACAPwAAAAAAAAAAAAAAAAAAAAAAAAAAAAAAAAAAAAAAAAAAJQAAAAwAAAAAAACAKAAAAAwAAAABAAAAJwAAABgAAAABAAAAAAAAAPDw8AAAAAAAJQAAAAwAAAABAAAATAAAAGQAAAAAAAAAAAAAAEUCAAAfAQAAAAAAAAAAAABGAgAAIAEAACEA8AAAAAAAAAAAAAAAgD8AAAAAAAAAAAAAgD8AAAAAAAAAAAAAAAAAAAAAAAAAAAAAAAAAAAAAAAAAACUAAAAMAAAAAAAAgCgAAAAMAAAAAQAAACcAAAAYAAAAAQAAAAAAAADw8PAAAAAAACUAAAAMAAAAAQAAAEwAAABkAAAAAAAAAAAAAABFAgAAHwEAAAAAAAAAAAAARgIAACABAAAhAPAAAAAAAAAAAAAAAIA/AAAAAAAAAAAAAIA/AAAAAAAAAAAAAAAAAAAAAAAAAAAAAAAAAAAAAAAAAAAlAAAADAAAAAAAAIAoAAAADAAAAAEAAAAnAAAAGAAAAAEAAAAAAAAA////AAAAAAAlAAAADAAAAAEAAABMAAAAZAAAAAAAAAAAAAAARQIAAB8BAAAAAAAAAAAAAEYCAAAgAQAAIQDwAAAAAAAAAAAAAACAPwAAAAAAAAAAAACAPwAAAAAAAAAAAAAAAAAAAAAAAAAAAAAAAAAAAAAAAAAAJQAAAAwAAAAAAACAKAAAAAwAAAABAAAAJwAAABgAAAABAAAAAAAAAP///wAAAAAAJQAAAAwAAAABAAAATAAAAGQAAAAAAAAAAAAAAEUCAAAfAQAAAAAAAAAAAABGAgAAIAEAACEA8AAAAAAAAAAAAAAAgD8AAAAAAAAAAAAAgD8AAAAAAAAAAAAAAAAAAAAAAAAAAAAAAAAAAAAAAAAAACUAAAAMAAAAAAAAgCgAAAAMAAAAAQAAACcAAAAYAAAAAQAAAAAAAAD///8AAAAAACUAAAAMAAAAAQAAAEwAAABkAAAAAAAAAAgAAAA/AgAAKwAAAAAAAAAIAAAAQAIAACQAAAAhAPAAAAAAAAAAAAAAAIA/AAAAAAAAAAAAAIA/AAAAAAAAAAAAAAAAAAAAAAAAAAAAAAAAAAAAAAAAAAAlAAAADAAAAAAAAIAoAAAADAAAAAEAAAAnAAAAGAAAAAEAAAAAAAAA////AAAAAAAlAAAADAAAAAEAAABMAAAAZAAAAC0AAAAIAAAAUAAAACsAAAAtAAAACAAAACQAAAAkAAAAIQDwAAAAAAAAAAAAAACAPwAAAAAAAAAAAACAPwAAAAAAAAAAAAAAAAAAAAAAAAAAAAAAAAAAAAAAAAAAJQAAAAwAAAAAAACAKAAAAAwAAAABAAAAFQAAAAwAAAADAAAAcgAAAKAQAAAvAAAACAAAAE4AAAAnAAAALwAAAAgAAAAgAAAAIAAAAAAA/wEAAAAAAAAAAAAAgD8AAAAAAAAAAAAAgD8AAAAAAAAAAP///wAAAAAAbAAAADQAAACgAAAAABAAACAAAAAgAAAAKAAAACAAAAAgAAAAAQAgAAMAAAAAEAAAAAAAAAAAAAAAAAAAAAAAAAAA/wAA/wAA/wAAAAAAAAAAAAAAAAAAAAAAAAAAAAAAAAAAAAAAAAAAAAAAKywswwAAAAAAAAAAAAAAAAAAAAAAAAAAAAAAAAAAAAAAAAAAAAAAABcXW2IvMb7MAAAAAAAAAAAAAAAAAAAAAAAAAAAAAAAAAAAAAAAAAAAAAAAAAAAAAC8xvswXF1tiAAAAAAAAAAAAAAAAAAAAAAAAAAAAAAAAAAAAAAAAAAA4Ojr/ODo6/yssLMMAAAAAAAAAAAAAAAAAAAAAAAAAAAAAAAAAAAAALzG+zDs97f8vMb7MAAAAAAAAAAAAAAAAAAAAAAAAAAAAAAAAAAAAAAAAAAAvMb7MOz3t/y8xvswAAAAAAAAAAAAAAAAAAAAAAAAAAAAAAAAAAAAAAAAAADg6Ov84Ojr/ODo6/zg6Ov8eHx+KAAAAAAAAAAAAAAAAAAAAAAAAAAAAAAAALzG+zDs97f8vMb7MAAAAAAAAAAAAAAAAAAAAAAAAAAAAAAAALzG+zDs97f8vMb7MAAAAAAAAAAAAAAAAAAAAAAAAAAAAAAAAAAAAAAAAAAAAAAAAODo6/zg6Ov9mZ2f/ODo6/zg6Ov8rLCzDEhISURISElESEhJRAAAAAAAAAAAAAAAALzG+zDs97f8vMb7MAAAAAAAAAAAAAAAAAAAAAC8xvsw7Pe3/LzG+zAAAAAAAAAAAAAAAAAAAAAAAAAAAAAAAAAAAAAAAAAAAAAAAAAAAAAA4Ojr/ODo6//r6+v+RkpL/Zmdn/zg6Ov84Ojr/ODo6/zg6Ov9bW1ubAAAAAAAAAAAAAAAALzG+zDs97f8vMb7MAAAAAAAAAAAvMb7MOz3t/y8xvswAAAAAAAAAAAAAAAAAAAAAAAAAAAAAAAAAAAAAAAAAAAAAAAAAAAAAAAAAADg6Ov84Ojr/+vr6//r6+v/6+vr/kZKS/zg6Ov84Ojr/kZKS//r6+v9ra2ttAAAAAAAAAAAAAAAALzG+zDs97f8vMb7MLzG+zDs97f8vMb7MAAAAAAAAAAAAAAAAAAAAAAAAAAAAAAAAAAAAAAAAAAAAAAAAAAAAAAAAAAAAAAAAODo6/zg6Ov/6+vr/+vr6//r6+v/6+vr/+vr6//r6+v/6+vr/+vr6//r6+v9ra2ttAAAAAAAAAAAAAAAALzG+zDs97f87Pe3/LzG+zAAAAAAAAAAAAAAAAAAAAAAAAAAAAAAAAAAAAAAAAAAAAAAAAAAAAAAAAAAAAAAAAAAAAAA4Ojr/ODo6//r6+v/6+vr/+vr6//r6+v/6+vr/+vr6//r6+v/6+vr/+vr6/2tra20AAAAAAAAAAAAAAAAvMb7MOz3t/zs97f8vMb7MAAAAAAAAAAAAAAAAAAAAAAAAAAAAAAAAAAAAAAAAAAAAAAAAAAAAAAAAAAAAAAAAAAAAADg6Ov84Ojr/+vr6//r6+v/6+vr/+vr6//r6+v/6+vr/+vr6//r6+v9ra2ttAAAAAAAAAAAAAAAALzG+zDs97f8vMb7MLzG+zDs97f8vMb7MAAAAAAAAAAAAAAAAAAAAAAAAAAAAAAAAAAAAAAAAAAAAAAAAAAAAAAAAAAAAAAAAODo6/zg6Ov/6+vr/+vr6//r6+v/6+vr/+vr6//r6+v/6+vr/a2trbQAAAAAAAAAAAAAAAC8xvsw7Pe3/LzG+zAAAAAAAAAAALzG+zDs97f8vMb7MAAAAAAAAAAAAAAAAAAAAAAAAAAAAAAAAAAAAAAAAAAAAAAAAAAAAAAAAAAA4Ojr/ODo6//r6+v/6+vr/+vr6//r6+v/6+vr/+vr6/2tra20AAAAAAAAAAAAAAAAvMb7MOz3t/y8xvswAAAAAAAAAAAAAAAAAAAAALzG+zDs97f8vMb7MAAAAAAAAAAAAAAAAAAAAAAAAAAAAAAAAAAAAAAAAAAAAAAAAAAAAADg6Ov84Ojr/+vr6//r6+v/6+vr/+vr6//r6+v9ra2ttAAAAAAAAAAAAAAAALzG+zDs97f8vMb7MAAAAAAAAAAAAAAAAAAAAAAAAAAAAAAAALzG+zDs97f8vMb7MAAAAAAAAAAAAAAAAAAAAAAAAAAAAAAAAAAAAAAAAAAAAAAAAODo6/zg6Ov/6+vr/+vr6//r6+v/6+vr/a2trbQAAAAAAAAAAAAAAAC8xvsw7Pe3/LzG+zAAAAAAAAAAAAAAAAAAAAAAAAAAAAAAAAAAAAAAAAAAALzG+zDs97f8vMb7MAAAAAAAAAAAAAAAAAAAAAAAAAAAAAAAAAAAAAAAAAAA4Ojr/ODo6//r6+v/6+vr/+vr6//r6+v9ra2ttAAAAAAAAAAAAAAAAFxdbYi8xvswAAAAAAAAAAAAAAAAAAAAAAAAAAAAAAAAAAAAAAAAAAAAAAAAAAAAALzG+zBcXW2IAAAAAAAAAAAAAAAAAAAAAAAAAAAAAAAAAAAAAAAAAADg6Ov84Ojr/+vr6/729vf+RkpL/ODo6/zg6Ov9bW1ubAAAAAAAAAAAAAAAAAAAAAAAAAAAAAAAAAAAAAAAAAAAAAAAAAAAAAAAAAAAAAAAAAAAAAAAAAAAAAAAAAAAAAAAAAAAAAAAAAAAAAAAAAAAAAAAAAAAAAAAAAAAAAAAAODo6/zg6Ov9mZ2f/ODo6/zg6Ov84Ojr/ODo6/zg6Ov9bW1ubAAAAAAAAAAAAAAAAAAAAABISElEAAAAAAAAAAAAAAAAAAAAAAAAAAAAAAAAAAAAAAAAAAAAAAAAAAAAAAAAAAAAAAAAAAAAAAAAAAAAAAAAAAAAAAAAAAAAAAAA4Ojr/ODo6/zg6Ov84Ojr/kZKS/729vf/6+vr/+vr6//r6+v9ra2ttAAAAAAAAAABbW1ubODo6/wAAAAAAAAAAAAAAAAAAAAAAAAAAAAAAAAAAAAAAAAAAAAAAAAAAAAAAAAAAAAAAAAAAAAAAAAAAAAAAAAAAAAAAAAAAEhISUTg6Ov84Ojr/Zmdn//r6+v/6+vr/+vr6//r6+v/6+vr/+vr6//r6+v9ra2ttW1tbmzg6Ov84Ojr/AAAAAAAAAAAAAAAAAAAAAAAAAAAAAAAAAAAAAAAAAAAAAAAAAAAAAAAAAAAAAAAAAAAAAAAAAAAAAAAAAAAAAAAAAAArLCzDODo6/2ZnZ//6+vr/+vr6//r6+v/6+vr/+vr6//r6+v/6+vr/+vr6//r6+v/6+vr/Zmdn/zg6Ov8rLCzDAAAAAAAAAAAAAAAAAAAAAAAAAAAAAAAAAAAAAAAAAAAAAAAAAAAAAAAAAAAAAAAAAAAAAAAAAAAAAAAAEhISUTg6Ov84Ojr/+vr6//r6+v/6+vr/+vr6//r6+v/6+vr/+vr6//r6+v/6+vr/+vr6//r6+v/6+vr/ODo6/zg6Ov8SEhJRAAAAAAAAAAAAAAAAAAAAAAAAAAAAAAAAAAAAAAAAAAAAAAAAAAAAAAAAAAAAAAAAAAAAAAAAAAAeHx+KODo6/5GSkv/6+vr/+vr6//r6+v/6+vr/+vr6//r6+v/6+vr/+vr6//r6+v/6+vr/+vr6//r6+v+RkpL/ODo6/yssLMMAAAAAAAAAAAAAAAAAAAAAAAAAAAAAAAAAAAAAAAAAAAAAAAAAAAAAAAAAAAAAAAAAAAAAAAAAADg6Ov84Ojr/vb29//r6+v/6+vr/+vr6//r6+v/6+vr/+vr6//r6+v/6+vr/+vr6//r6+v/6+vr/+vr6//r6+v84Ojr/KywswwAAAAAAAAAAAAAAAAAAAAAAAAAAAAAAAAAAAAAAAAAAAAAAAAAAAAAAAAAAAAAAAAAAAAAAAAAAODo6/zg6Ov/6+vr/+vr6//r6+v/6+vr/+vr6//r6+v/6+vr/+vr6//r6+v/6+vr/+vr6//r6+v/6+vr/+vr6/zg6Ov84Ojr/AAAAAAAAAAAAAAAAAAAAAAAAAAAAAAAAAAAAAAAAAAAAAAAAAAAAAAAAAAAAAAAAAAAAAAAAAAA4Ojr/ODo6//r6+v/6+vr/+vr6//r6+v/6+vr/+vr6//r6+v/6+vr/+vr6//r6+v/6+vr/+vr6//r6+v/6+vr/ODo6/zg6Ov8AAAAAAAAAAAAAAAAAAAAAAAAAAAAAAAAAAAAAAAAAAAAAAAAAAAAAAAAAAAAAAAAAAAAAAAAAACssLMM4Ojr/+vr6//r6+v/6+vr/+vr6//r6+v/6+vr/+vr6//r6+v/6+vr/+vr6//r6+v/6+vr/+vr6/729vf84Ojr/ODo6/wAAAAAAAAAAAAAAAAAAAAAAAAAAAAAAAAAAAAAAAAAAAAAAAAAAAAAAAAAAAAAAAAAAAAAAAAAAKywswzg6Ov+RkpL/+vr6//r6+v/6+vr/+vr6//r6+v/6+vr/+vr6//r6+v/6+vr/+vr6//r6+v/6+vr/kZKS/zg6Ov8eHx+KAAAAAAAAAAAAAAAAAAAAAAAAAAAAAAAAAAAAAAAAAAAAAAAAAAAAAAAAAAAAAAAAAAAAAAAAAAASEhJRODo6/2ZnZ//6+vr/+vr6//r6+v/6+vr/+vr6//r6+v/6+vr/+vr6//r6+v/6+vr/+vr6//r6+v84Ojr/ODo6/xISElEAAAAAAAAAAAAAAAAAAAAAAAAAAAAAAAAAAAAAAAAAAAAAAAAAAAAAAAAAAAAAAAAAAAAAAAAAAAAAAAArLCzDODo6/2ZnZ//6+vr/+vr6//r6+v/6+vr/+vr6//r6+v/6+vr/+vr6//r6+v/6+vr/Zmdn/zg6Ov8rLCzDAAAAAAAAAAAAAAAAAAAAAAAAAAAAAAAAAAAAAAAAAAAAAAAAAAAAAAAAAAAAAAAAAAAAAAAAAAAAAAAAAAAAABISElE4Ojr/ODo6/2ZnZ//6+vr/+vr6//r6+v/6+vr/+vr6//r6+v/6+vr/+vr6/2ZnZ/84Ojr/ODo6/xISElEAAAAAAAAAAAAAAAAAAAAAAAAAAAAAAAAAAAAAAAAAAAAAAAAAAAAAAAAAAAAAAAAAAAAAAAAAAAAAAAAAAAAAAAAAABISElE4Ojr/ODo6/2ZnZ/+RkpL/+vr6//r6+v/6+vr/vb29/5GSkv84Ojr/ODo6/zg6Ov8SEhJRAAAAAAAAAAAAAAAAAAAAAAAAAAAAAAAAAAAAAAAAAAAAAAAAAAAAAAAAAAAAAAAAAAAAAAAAAAAAAAAAAAAAAAAAAAAAAAAAAAAAABISElErLCzDODo6/zg6Ov84Ojr/ODo6/zg6Ov84Ojr/ODo6/zg6Ov8rLCzDEhISUQAAAAAAAAAAAAAAAAAAAAAAAAAAAAAAAAAAAAAAAAAAAAAAAAAAAAAAAAAAAAAAAAAAAAAAAAAAAAAAAAAAAAAAAAAAAAAAAAAAAAAAAAAAAAAAAAAAAAASEhJRKywswyssLMM4Ojr/ODo6/zg6Ov8eHx+KEhISUQAAAAAAAAAAAAAAAAAAAAAAAAAAAAAAAAAAAAAAAAAAAAAAAAAAAAAAAAAAAAAAAAAAAAAnAAAAGAAAAAEAAAAAAAAA////AAAAAAAlAAAADAAAAAEAAABMAAAAZAAAAH4AAAAKAAAAIgEAACkAAAB+AAAACgAAAKUAAAAgAAAAIQDwAAAAAAAAAAAAAACAPwAAAAAAAAAAAACAPwAAAAAAAAAAAAAAAAAAAAAAAAAAAAAAAAAAAAAAAAAAJQAAAAwAAAAAAACAKAAAAAwAAAABAAAAUgAAAHABAAABAAAA6P///wAAAAAAAAAAAAAAAJABAAAAAAABAAAAAHMAZQBnAG8AZQAgAHUAaQAAAAAAAAAAAAAAAAAAAAAAAAAAAAAAAAAAAAAAAAAAAAAAAAAAAAAAAAAAAAAAAAAAAAAAHvKbdSBeq3ZI2H8DXFMibTgk0ACI0ktsgM0/A+Du0BcAAAAAGO3QFwAAAABABAIDZM0/AxDHEANszT8DEMcQbAEAAAB4zT8D+6Xza4jSS2wBAAAAIM5LbDjH4hdrdGoFOCTQF8WDJrMBvBrk3Mw/Aznxm3Usyz8DAAAAAAAAm3UAAAAA6P///wAAAAAAAAAAAAAAAJABAAAAAAABAAAAAHMAZQBnAG8AZQAgAHUAaQApoiBIkMs/A110ZXYAAKt2hMs/AwAAAACMyz8DAAAAAMuomGwAAKt2AAAAABMAFABcUyJtIF6rdqTLPwNk9et0AAAAAED/6A3gxKx2ZHYACAAAAAAlAAAADAAAAAEAAAAYAAAADAAAAP8AAAASAAAADAAAAAEAAAAeAAAAGAAAAH4AAAAKAAAAIwEAACoAAAAlAAAADAAAAAEAAABUAAAAqAAAAH8AAAAKAAAAIQEAACkAAAABAAAAAAD1QMdx9EB/AAAACgAAAA8AAABMAAAAAAAAAAAAAAAAAAAA//////////9sAAAARgBpAHIAbQBhACAAbgBvACAAdgDhAGwAaQBkAGEAAAAMAAAABgAAAAgAAAAVAAAADAAAAAcAAAAOAAAADgAAAAcAAAAMAAAADAAAAAYAAAAGAAAADgAAAAwAAABLAAAAQAAAADAAAAAFAAAAIAAAAAEAAAABAAAAEAAAAAAAAAAAAAAARgIAACABAAAAAAAAAAAAAEYCAAAgAQAAUgAAAHABAAACAAAAFAAAAAkAAAAAAAAAAAAAALwCAAAAAAAAAQICIlMAeQBzAHQAZQBtAAAAAAAAAAAAAAAAAAAAAAAAAAAAAAAAAAAAAAAAAAAAAAAAAAAAAAAAAAAAAAAAAAAAAAAAAAAAfGP5dgAA3ABgcoYDAAAAAEjYfwNI2H8DMlMibQAAAADLqJhsCQAAAAAAAAAAAAAAAAAAAAAAAAD42H8DAAAAAAAAAAAAAAAAAAAAAAAAAAAAAAAAAAAAAAAAAAAAAAAAAAAAAAAAAAAAAAAAAAAAAAAAAAAAAAAADhD8dgAAIEgQ0D8DmND1dkjYfwPLqJhsAAAAAKjR9Xb//wAAAAAAAIvS9XaL0vV2QNA/A0TQPwMyUyJtAAAAAAAAAAAAAAAABwAAAAAAAACxhmR2CQAAAAcAAAB40D8DeNA/AwACAAD8////AQAAAAAAAAAAAAAAAAAAAED/6A3gxKx2ZHYACAAAAAAlAAAADAAAAAIAAAAnAAAAGAAAAAMAAAAAAAAAAAAAAAAAAAAlAAAADAAAAAMAAABMAAAAZAAAAAAAAAAAAAAA//////////8AAAAANAAAAAAAAABqAAAAIQDwAAAAAAAAAAAAAACAPwAAAAAAAAAAAACAPwAAAAAAAAAAAAAAAAAAAAAAAAAAAAAAAAAAAAAAAAAAJQAAAAwAAAAAAACAKAAAAAwAAAADAAAAJwAAABgAAAADAAAAAAAAAAAAAAAAAAAAJQAAAAwAAAADAAAATAAAAGQAAAAAAAAAAAAAAP//////////AAAAADQAAABAAgAAAAAAACEA8AAAAAAAAAAAAAAAgD8AAAAAAAAAAAAAgD8AAAAAAAAAAAAAAAAAAAAAAAAAAAAAAAAAAAAAAAAAACUAAAAMAAAAAAAAgCgAAAAMAAAAAwAAACcAAAAYAAAAAwAAAAAAAAAAAAAAAAAAACUAAAAMAAAAAwAAAEwAAABkAAAAAAAAAAAAAAD//////////0ACAAA0AAAAAAAAAGoAAAAhAPAAAAAAAAAAAAAAAIA/AAAAAAAAAAAAAIA/AAAAAAAAAAAAAAAAAAAAAAAAAAAAAAAAAAAAAAAAAAAlAAAADAAAAAAAAIAoAAAADAAAAAMAAAAnAAAAGAAAAAMAAAAAAAAAAAAAAAAAAAAlAAAADAAAAAMAAABMAAAAZAAAAAAAAACeAAAAPwIAAJ8AAAAAAAAAngAAAEACAAACAAAAIQDwAAAAAAAAAAAAAACAPwAAAAAAAAAAAACAPwAAAAAAAAAAAAAAAAAAAAAAAAAAAAAAAAAAAAAAAAAAJQAAAAwAAAAAAACAKAAAAAwAAAADAAAAJwAAABgAAAADAAAAAAAAAP///wAAAAAAJQAAAAwAAAADAAAATAAAAGQAAAAAAAAANAAAAD8CAACdAAAAAAAAADQAAABAAgAAagAAACEA8AAAAAAAAAAAAAAAgD8AAAAAAAAAAAAAgD8AAAAAAAAAAAAAAAAAAAAAAAAAAAAAAAAAAAAAAAAAACUAAAAMAAAAAAAAgCgAAAAMAAAAAwAAACcAAAAYAAAAAwAAAAAAAAD///8AAAAAACUAAAAMAAAAAwAAAEwAAABkAAAAFAAAAHoAAAAqAAAAnQAAABQAAAB6AAAAFwAAACQAAAAhAPAAAAAAAAAAAAAAAIA/AAAAAAAAAAAAAIA/AAAAAAAAAAAAAAAAAAAAAAAAAAAAAAAAAAAAAAAAAAAlAAAADAAAAAAAAIAoAAAADAAAAAMAAABSAAAAcAEAAAMAAADg////AAAAAAAAAAAAAAAAkAEAAAAAAAEAAAAAYQByAGkAYQBsAAAAAAAAAAAAAAAAAAAAAAAAAAAAAAAAAAAAAAAAAAAAAAAAAAAAAAAAAAAAAAAAAAAAAAAAAAAAPgMe8pt1AAB/A6gbfQN9DwoJ1Ic+A35c9XYAAAAAflz1dgAAAAAAAAAAIAAAANgRxyEs2kts8Ic+Axe3LW0AAH8DAAAAACAAAAC4jD4DkIo1IgSIPgO9YfJrIAAAAAEAAAAPAAAA3cAns70+8mvUiT4DOfGbdSSIPgMHAAAAAACbdfjZ5yHg////AAAAAAAAAAAAAAAAkAEAAAAAAAEAAAAAYQByAGkAYQBsAAAAAAAAAAAAAAAAAAAAAAAAAAAAAAAGAAAAAAAAALGGZHYAAAAABgAAAIiJPgOIiT4DAAIAAPz///8BAAAAAAAAAAAAAAAAAAAAQP/oDeDErHZkdgAIAAAAACUAAAAMAAAAAwAAABgAAAAMAAAAAAAAABIAAAAMAAAAAQAAABYAAAAMAAAACAAAAFQAAABUAAAAFQAAAHoAAAApAAAAnQAAAAEAAAAAAPVAx3H0QBUAAACeAAAAAQAAAEwAAAAEAAAAFAAAAHoAAAArAAAAngAAAFAAAABYAAAAFQAAABYAAAAMAAAAAAAAACUAAAAMAAAAAgAAACcAAAAYAAAABAAAAAAAAAD///8AAAAAACUAAAAMAAAABAAAAEwAAABkAAAAWAAAADwAAAArAgAAnQAAAFgAAAA8AAAA1AEAAGIAAAAhAPAAAAAAAAAAAAAAAIA/AAAAAAAAAAAAAIA/AAAAAAAAAAAAAAAAAAAAAAAAAAAAAAAAAAAAAAAAAAAlAAAADAAAAAAAAIAoAAAADAAAAAQAAAAnAAAAGAAAAAQAAAAAAAAA////AAAAAAAlAAAADAAAAAQAAABMAAAAZAAAAFgAAAA8AAAAKwIAAJUAAABYAAAAPAAAANQBAABaAAAAIQDwAAAAAAAAAAAAAACAPwAAAAAAAAAAAACAPwAAAAAAAAAAAAAAAAAAAAAAAAAAAAAAAAAAAAAAAAAAJQAAAAwAAAAAAACAKAAAAAwAAAAEAAAAJwAAABgAAAAEAAAAAAAAAP///wAAAAAAJQAAAAwAAAAEAAAATAAAAGQAAABYAAAAZgAAADYBAACVAAAAWAAAAGYAAADfAAAAMAAAACEA8AAAAAAAAAAAAAAAgD8AAAAAAAAAAAAAgD8AAAAAAAAAAAAAAAAAAAAAAAAAAAAAAAAAAAAAAAAAACUAAAAMAAAAAAAAgCgAAAAMAAAABAAAAFIAAABwAQAABAAAANz///8AAAAAAAAAAAAAAACQAQAAAAAAAQAAAABzAGUAZwBvAGUAIAB1AGkAAAAAAAAAAAAAAAAAAAAAAAAAAAAAAAAAAAAAAAAAAAAAAAAAAAAAAAAAAAAAAAAAAAA+Ax7ym3UUAAAACQAAAKsPCgYAAAAAvAIAAAAAAAABAgIiUwB5AHMAdABlAG0AAAAAAAAAAAAAAAAAAAAAAAAAAACqbPqOAAAAAMyHPgOgJOxjAQAAAIyIPgMgDQCEAAAAAGHwG+QZzyezAyyfbJCJPgM58Zt14Ic+AwcAAAAAAJt1b8YQbNz///8AAAAAAAAAAAAAAACQAQAAAAAAAQAAAABzAGUAZwBvAGUAIAB1AGkAAAAAAAAAAAAAAAAAAAAAAAAAAACxhmR2AAAAAAkAAABEiT4DRIk+AwACAAD8////AQAAAAAAAAAAAAAAAAAAAAAAAAAAAAAAQP/oDWR2AAgAAAAAJQAAAAwAAAAEAAAAGAAAAAwAAAAAAAAAEgAAAAwAAAABAAAAHgAAABgAAABYAAAAZgAAADcBAACWAAAAJQAAAAwAAAAEAAAAVAAAAJwAAABZAAAAZgAAADUBAACVAAAAAQAAAAAA9UDHcfRAWQAAAGYAAAANAAAATAAAAAAAAAAAAAAAAAAAAP//////////aAAAAEEAbABiAGEAcgBvACAAQQBjAG8AcwB0AGEAAAAXAAAACQAAABUAAAASAAAADQAAABUAAAAKAAAAFwAAABEAAAAVAAAADwAAAAwAAAASAAAASwAAAEAAAAAwAAAABQAAACAAAAABAAAAAQAAABAAAAAAAAAAAAAAAEYCAAAgAQAAAAAAAAAAAABGAgAAIAEAACUAAAAMAAAAAgAAACcAAAAYAAAABQAAAAAAAAD///8AAAAAACUAAAAMAAAABQAAAEwAAABkAAAAAAAAAKgAAABFAgAAFwEAAAAAAACoAAAARgIAAHAAAAAhAPAAAAAAAAAAAAAAAIA/AAAAAAAAAAAAAIA/AAAAAAAAAAAAAAAAAAAAAAAAAAAAAAAAAAAAAAAAAAAlAAAADAAAAAAAAIAoAAAADAAAAAUAAAAnAAAAGAAAAAUAAAAAAAAA////AAAAAAAlAAAADAAAAAUAAABMAAAAZAAAAC0AAACoAAAAGAIAAMcAAAAtAAAAqAAAAOwBAAAgAAAAIQDwAAAAAAAAAAAAAACAPwAAAAAAAAAAAACAPwAAAAAAAAAAAAAAAAAAAAAAAAAAAAAAAAAAAAAAAAAAJQAAAAwAAAAAAACAKAAAAAwAAAAFAAAAJQAAAAwAAAABAAAAGAAAAAwAAAAAAAAAEgAAAAwAAAABAAAAHgAAABgAAAAtAAAAqAAAABkCAADIAAAAJQAAAAwAAAABAAAAVAAAAJwAAAAuAAAAqAAAAL8AAADHAAAAAQAAAAAA9UDHcfRALgAAAKgAAAANAAAATAAAAAAAAAAAAAAAAAAAAP//////////aAAAAEEAbABiAGEAcgBvACAAQQBjAG8AcwB0AGEAAAAPAAAABgAAAA4AAAAMAAAACAAAAA4AAAAHAAAADwAAAAsAAAAOAAAACgAAAAgAAAAMAAAASwAAAEAAAAAwAAAABQAAACAAAAABAAAAAQAAABAAAAAAAAAAAAAAAEYCAAAgAQAAAAAAAAAAAABGAgAAIAEAACUAAAAMAAAAAgAAACcAAAAYAAAABQAAAAAAAAD///8AAAAAACUAAAAMAAAABQAAAEwAAABkAAAALQAAANAAAAAYAgAA7wAAAC0AAADQAAAA7AEAACAAAAAhAPAAAAAAAAAAAAAAAIA/AAAAAAAAAAAAAIA/AAAAAAAAAAAAAAAAAAAAAAAAAAAAAAAAAAAAAAAAAAAlAAAADAAAAAAAAIAoAAAADAAAAAUAAAAlAAAADAAAAAEAAAAYAAAADAAAAAAAAAASAAAADAAAAAEAAAAeAAAAGAAAAC0AAADQAAAAGQIAAPAAAAAlAAAADAAAAAEAAABUAAAAiAAAAC4AAADQAAAAnQAAAO8AAAABAAAAAAD1QMdx9EAuAAAA0AAAAAoAAABMAAAAAAAAAAAAAAAAAAAA//////////9gAAAAUAByAGUAcwBpAGQAZQBuAHQAZQANAAAACAAAAA0AAAAKAAAABgAAAA4AAAANAAAADgAAAAgAAAANAAAASwAAAEAAAAAwAAAABQAAACAAAAABAAAAAQAAABAAAAAAAAAAAAAAAEYCAAAgAQAAAAAAAAAAAABGAgAAIAEAACUAAAAMAAAAAgAAACcAAAAYAAAABQAAAAAAAAD///8AAAAAACUAAAAMAAAABQAAAEwAAABkAAAALQAAAPgAAAAYAgAAFwEAAC0AAAD4AAAA7AEAACAAAAAhAPAAAAAAAAAAAAAAAIA/AAAAAAAAAAAAAIA/AAAAAAAAAAAAAAAAAAAAAAAAAAAAAAAAAAAAAAAAAAAlAAAADAAAAAAAAIAoAAAADAAAAAUAAAAlAAAADAAAAAEAAAAYAAAADAAAAAAAAAASAAAADAAAAAEAAAAWAAAADAAAAAAAAABUAAAAPAEAAC4AAAD4AAAAFwIAABcBAAABAAAAAAD1QMdx9EAuAAAA+AAAACgAAABMAAAABAAAAC0AAAD4AAAAGQIAABgBAACcAAAARgBpAHIAbQBhAGQAbwAgAHAAbwByADoAIABBAEwAQgBBAFIATwAgAEoATwBTAEUAIABBAEMATwBTAFQAQQAgAEYARQBSAFIARQBJAFIAQQAMAAAABgAAAAgAAAAVAAAADAAAAA4AAAAOAAAABwAAAA4AAAAOAAAACAAAAAUAAAAHAAAADwAAAAsAAAAOAAAADwAAAA4AAAASAAAABwAAAAkAAAASAAAADQAAAAwAAAAHAAAADwAAAA8AAAASAAAADQAAAA0AAAAPAAAABwAAAAwAAAAMAAAADgAAAA4AAAAMAAAABgAAAA4AAAAP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hDCmAvQWRrouEHHlvnCIrGi8lt5uU17+/KXvT/lPCkM=</DigestValue>
    </Reference>
    <Reference Type="http://www.w3.org/2000/09/xmldsig#Object" URI="#idOfficeObject">
      <DigestMethod Algorithm="http://www.w3.org/2001/04/xmlenc#sha256"/>
      <DigestValue>gfE2iDPFAoKzUhzNXLgSJPaH+50djdKGLEJAm+3YVfo=</DigestValue>
    </Reference>
    <Reference Type="http://uri.etsi.org/01903#SignedProperties" URI="#idSignedProperties">
      <Transforms>
        <Transform Algorithm="http://www.w3.org/TR/2001/REC-xml-c14n-20010315"/>
      </Transforms>
      <DigestMethod Algorithm="http://www.w3.org/2001/04/xmlenc#sha256"/>
      <DigestValue>94vh357QVmnSl9Ze+J6eYXxKEi9sXND5w8O9BVyhSrw=</DigestValue>
    </Reference>
    <Reference Type="http://www.w3.org/2000/09/xmldsig#Object" URI="#idValidSigLnImg">
      <DigestMethod Algorithm="http://www.w3.org/2001/04/xmlenc#sha256"/>
      <DigestValue>EGjpOsIx7QKekjdlkkakbVA5qm3Kib5wyQDaNz74mD8=</DigestValue>
    </Reference>
    <Reference Type="http://www.w3.org/2000/09/xmldsig#Object" URI="#idInvalidSigLnImg">
      <DigestMethod Algorithm="http://www.w3.org/2001/04/xmlenc#sha256"/>
      <DigestValue>Qih8Y0tC9oBFo3yuJzCoLoJdjovHUWRY660Cxlv2XyE=</DigestValue>
    </Reference>
  </SignedInfo>
  <SignatureValue>1AsGNBzbDkuU3/czK99vMnrJ7sKFcCODaTuJse1vcYyJNOLrJIu3+evd+v2VSuHBOumDT+Qhj4+U
NKiYah6bUvOz32Kjg7dUdRFdfxZIYDYvlRc7pYQbgOmHaDbUjqQsmRnEAVYHsFx/MXxQcdoi9SXU
EwUegqt8FUDG//naUWsbl5hVVbFizUwIBOVWy02SRlbPBVditsipHf7/nxnCROmyEZpZiKzQGWHX
fZmtfsFIQcCCkjUpFMZSGV7IUjykCSmvobomUe20yfa8dVjKs/bYYSUB6NfjEHdNhvyPP5S5PY43
Gm4Bv63KsqOsHl8J9ryR1cc8fe/550zMTo+gmg==</SignatureValue>
  <KeyInfo>
    <X509Data>
      <X509Certificate>MIIIADCCBeigAwIBAgIIXd7CC9J+KOMwDQYJKoZIhvcNAQELBQAwWzEXMBUGA1UEBRMOUlVDIDgwMDUwMTcyLTExGjAYBgNVBAMTEUNBLURPQ1VNRU5UQSBTLkEuMRcwFQYDVQQKEw5ET0NVTUVOVEEgUy5BLjELMAkGA1UEBhMCUFkwHhcNMTkwNzMxMTkxMDA0WhcNMjEwNzMwMTkyMDA0WjCBoTELMAkGA1UEBhMCUFkxGTAXBgNVBAQMEFRBTEFWRVJBIFNBR1VJRVIxEjAQBgNVBAUTCUNJMTI0NjU3NzESMBAGA1UEKgwJSlVBTiBKT1NFMRcwFQYDVQQKDA5QRVJTT05BIEZJU0lDQTERMA8GA1UECwwIRklSTUEgRjIxIzAhBgNVBAMMGkpVQU4gSk9TRSBUQUxBVkVSQSBTQUdVSUVSMIIBIjANBgkqhkiG9w0BAQEFAAOCAQ8AMIIBCgKCAQEA5XtDA5QAoR0dU/m+QI/mljx0lUDdrVfXiyhdYkc57fNYwtYkUBhaPQCsmo4fEWuqTN/JY9ALzU9jjIdvDZrIexJdwn5RNPE7/x+UlTZlTFawn1gVVZj56H/adX/niYm1usO8ZEv2G3K1l8YPOsXvSGl9uZKh7Y3mgWtPZBuL4JY8u56njXEHuS46mNaIGZYTOfhNUoxWIWNxVl6Lyy2Wuc+qys5eOHEo7vXNndZqBnQ9eOEV76gcSR+hmOZ4A5QikNEhqAddB6R5pYikbzwFiA8ZNHdXrAUj7WLF4X0lDsKKEeQogAK7laGd4LMovryJVImjznHkgPTmyWlCB2p9kQIDAQABo4IDfzCCA3swDAYDVR0TAQH/BAIwADAOBgNVHQ8BAf8EBAMCBeAwKgYDVR0lAQH/BCAwHgYIKwYBBQUHAwEGCCsGAQUFBwMCBggrBgEFBQcDBDAdBgNVHQ4EFgQUTa7aUSy/ZxW1OSEnnSkMjNuNoa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JAYDVR0RBB0wG4EZanVhbi50YWxhdmVyYUBlZGdlLmNvbS5we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OWe6JG/ndw/dzif4StS/cGUPoVqrkGjvwggEvcjQVCXvIBCX0uKb78gajRq1HCnSrPJ9pW2d8eJZ8t+5HzomUVM0+nnrCQ6xvnuqRVhKBRdr0Eq773Vawtt1Qgr8m1+C5A+wRO//6a+bIr1N0ry86tZf05Zo+Wto5iB1gysF/8fOd1KuVaXZ6QqngfM9qfYTgJ85u4eUR0nfqvq17e8oUNEXOUiQogF/PtZ4/akhwHrBC84jjt9k2CV0GUhzwe1D0OKv+fz4WYLlRiHSXm1raUWpeFJmw0yD5fDEbxWekeTrVTLacQkSMCO0dmbpp4kLwAloCVM5qRf73CLbWAXnw8cmVCAUc75+jKJZ4sl7P4tSFrhrQ/2rI9rMp/Yv3hLIKpvpaD6mev+cq10n80txoERKhfpiKbFzm28vm1Qsi+OXitf+0dfgdPGnmhytdYB3MJS5JJvrsAf+vWcMunZdtxpE2aUKNKYfx5KtoQIUzfJZS+9dnPZsOe5EjxO9th0wrLdfXusSNAjR7rrHgxJQYNDhlfdsP2FEz+JQo5Y0HQ8qO6LCxhH0xhDRFj20VOHO5TFGsTLtEpvkwGetQqI2tbx+SEXRMmVp2G/QIHgS37Yf9kDbxlnThAO5fgVsfx0TSsGV46FcLivgM1uR28ntpmiSJdy5UvELq2TPYcDeRN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lnq2WaotO98eoCT/9M/WhFSlOfk/bSitCryrwDejfCA=</DigestValue>
      </Reference>
      <Reference URI="/xl/calcChain.xml?ContentType=application/vnd.openxmlformats-officedocument.spreadsheetml.calcChain+xml">
        <DigestMethod Algorithm="http://www.w3.org/2001/04/xmlenc#sha256"/>
        <DigestValue>e839vt/S3raOqSWHYp3u8VkpW3bfd3RltiVKeiqbOko=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y0ZQlfNdY94uZRLJWBtsfTRSb5oty5xOcbNT9Ew3IlA=</DigestValue>
      </Reference>
      <Reference URI="/xl/drawings/vmlDrawing1.vml?ContentType=application/vnd.openxmlformats-officedocument.vmlDrawing">
        <DigestMethod Algorithm="http://www.w3.org/2001/04/xmlenc#sha256"/>
        <DigestValue>j0WferDH50KL4KkbV5ps1Hf7DISm7gbZEZvZ98aomkw=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3YxNt8wUEmSttlQTmVPqhKzFCvLGESaHKLpd7d1sD4E=</DigestValue>
      </Reference>
      <Reference URI="/xl/externalLinks/externalLink1.xml?ContentType=application/vnd.openxmlformats-officedocument.spreadsheetml.externalLink+xml">
        <DigestMethod Algorithm="http://www.w3.org/2001/04/xmlenc#sha256"/>
        <DigestValue>rX2+eoCFSi18Gg+wXTVAe6TiNyWhEmIzlcO6c3dt4MU=</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ZIAfsDAV4i93uU5ng7A7+xyA2P21pk///MwLrS3vj2E=</DigestValue>
      </Reference>
      <Reference URI="/xl/media/image3.emf?ContentType=image/x-emf">
        <DigestMethod Algorithm="http://www.w3.org/2001/04/xmlenc#sha256"/>
        <DigestValue>XxJBAwYuNfMn4dFSwBjK2KskwWeqfCNd/f0iwfgdbvk=</DigestValue>
      </Reference>
      <Reference URI="/xl/media/image4.emf?ContentType=image/x-emf">
        <DigestMethod Algorithm="http://www.w3.org/2001/04/xmlenc#sha256"/>
        <DigestValue>3/Nww9bCFvN27kicJSgIxm/EIROEYNekk1+k5PIoQDM=</DigestValue>
      </Reference>
      <Reference URI="/xl/media/image5.emf?ContentType=image/x-emf">
        <DigestMethod Algorithm="http://www.w3.org/2001/04/xmlenc#sha256"/>
        <DigestValue>DRAFe0wSW1KMpvdGKvlw+rHOIdZtsyajc/GM8rwv/xY=</DigestValue>
      </Reference>
      <Reference URI="/xl/media/image6.emf?ContentType=image/x-emf">
        <DigestMethod Algorithm="http://www.w3.org/2001/04/xmlenc#sha256"/>
        <DigestValue>01pBxXQaA9j5Nwz5M2C8dHx99vk6hmHeFOgvsLXpRIc=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cjYCP9EZXRVRZ2WwxOmK0NkeYBr05ljP/+QGXwp6cmc=</DigestValue>
      </Reference>
      <Reference URI="/xl/styles.xml?ContentType=application/vnd.openxmlformats-officedocument.spreadsheetml.styles+xml">
        <DigestMethod Algorithm="http://www.w3.org/2001/04/xmlenc#sha256"/>
        <DigestValue>RSiPijMGOGHn1FhD08u8ZiaO/BRXGxuIb9Vz6W+hs5c=</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0GPBkY5dUcvH3hJxKO8d03I8FcYduAXsdKxHdVB0RaI=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rC7G7omG6xxvo1V7IP6yvFBxUf6WgIV5tyVBGwKZ7Uo=</DigestValue>
      </Reference>
      <Reference URI="/xl/worksheets/sheet10.xml?ContentType=application/vnd.openxmlformats-officedocument.spreadsheetml.worksheet+xml">
        <DigestMethod Algorithm="http://www.w3.org/2001/04/xmlenc#sha256"/>
        <DigestValue>a/cxwCh3dhxZyTeojjxVHpXtBA+YAWCI659YngNe0Pw=</DigestValue>
      </Reference>
      <Reference URI="/xl/worksheets/sheet11.xml?ContentType=application/vnd.openxmlformats-officedocument.spreadsheetml.worksheet+xml">
        <DigestMethod Algorithm="http://www.w3.org/2001/04/xmlenc#sha256"/>
        <DigestValue>CGkOplPLC2XqCFMA0gFhgev980E6Ou9bFjzYeUJWBz0=</DigestValue>
      </Reference>
      <Reference URI="/xl/worksheets/sheet2.xml?ContentType=application/vnd.openxmlformats-officedocument.spreadsheetml.worksheet+xml">
        <DigestMethod Algorithm="http://www.w3.org/2001/04/xmlenc#sha256"/>
        <DigestValue>YPinokLE55LmLTn9jp2Ajhrvmgc7gq2x7y6ZGjudNt0=</DigestValue>
      </Reference>
      <Reference URI="/xl/worksheets/sheet3.xml?ContentType=application/vnd.openxmlformats-officedocument.spreadsheetml.worksheet+xml">
        <DigestMethod Algorithm="http://www.w3.org/2001/04/xmlenc#sha256"/>
        <DigestValue>97YNi7CX3yqdnhC0BPJjUtaj14Tx/IzFMTJAhYrkOAw=</DigestValue>
      </Reference>
      <Reference URI="/xl/worksheets/sheet4.xml?ContentType=application/vnd.openxmlformats-officedocument.spreadsheetml.worksheet+xml">
        <DigestMethod Algorithm="http://www.w3.org/2001/04/xmlenc#sha256"/>
        <DigestValue>TOPbtJ2anQXevFEwhh+rY3bkyRZ9xCTwTCPqyYuYwQY=</DigestValue>
      </Reference>
      <Reference URI="/xl/worksheets/sheet5.xml?ContentType=application/vnd.openxmlformats-officedocument.spreadsheetml.worksheet+xml">
        <DigestMethod Algorithm="http://www.w3.org/2001/04/xmlenc#sha256"/>
        <DigestValue>eLua4aZPWTtQO0fNIEylqMjN7XHc4sPstxbP6FOsCX8=</DigestValue>
      </Reference>
      <Reference URI="/xl/worksheets/sheet6.xml?ContentType=application/vnd.openxmlformats-officedocument.spreadsheetml.worksheet+xml">
        <DigestMethod Algorithm="http://www.w3.org/2001/04/xmlenc#sha256"/>
        <DigestValue>aD/zAvaL+i67wpn8qmBB58Ea5gR3iNHllGn69txatJA=</DigestValue>
      </Reference>
      <Reference URI="/xl/worksheets/sheet7.xml?ContentType=application/vnd.openxmlformats-officedocument.spreadsheetml.worksheet+xml">
        <DigestMethod Algorithm="http://www.w3.org/2001/04/xmlenc#sha256"/>
        <DigestValue>8qLf2RmcCQNSM3Z1H3GJvfD1UoKOoWYNJ1ztjKx2Rm0=</DigestValue>
      </Reference>
      <Reference URI="/xl/worksheets/sheet8.xml?ContentType=application/vnd.openxmlformats-officedocument.spreadsheetml.worksheet+xml">
        <DigestMethod Algorithm="http://www.w3.org/2001/04/xmlenc#sha256"/>
        <DigestValue>Pyeu/dVpIHVDoH4xcZWE0DdYYzZMTChfibeY08OSHg8=</DigestValue>
      </Reference>
      <Reference URI="/xl/worksheets/sheet9.xml?ContentType=application/vnd.openxmlformats-officedocument.spreadsheetml.worksheet+xml">
        <DigestMethod Algorithm="http://www.w3.org/2001/04/xmlenc#sha256"/>
        <DigestValue>1MfiFBgawfaNBi/7YlrWBf36XtBPESe+dVyBXFrucNg=</DigestValue>
      </Reference>
    </Manifest>
    <SignatureProperties>
      <SignatureProperty Id="idSignatureTime" Target="#idPackageSignature">
        <mdssi:SignatureTime xmlns:mdssi="http://schemas.openxmlformats.org/package/2006/digital-signature">
          <mdssi:Format>YYYY-MM-DDThh:mm:ssTZD</mdssi:Format>
          <mdssi:Value>2021-03-31T19:27:35Z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16.0.13801/22</OfficeVersion>
          <ApplicationVersion>16.0.13801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2021-03-31T19:27:35Z</xd:SigningTime>
          <xd:SigningCertificate>
            <xd:Cert>
              <xd:CertDigest>
                <DigestMethod Algorithm="http://www.w3.org/2001/04/xmlenc#sha256"/>
                <DigestValue>XY5zzZoT1RGkwSmaGdEzOHyklWDvIprgF+LPTKFX5ug=</DigestValue>
              </xd:CertDigest>
              <xd:IssuerSerial>
                <X509IssuerName>C=PY, O=DOCUMENTA S.A., CN=CA-DOCUMENTA S.A., SERIALNUMBER=RUC 80050172-1</X509IssuerName>
                <X509SerialNumber>6764057046388975843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HvJOdyBerXbAhI0AXFOhY4i+ZgCI0spigMxVAPA+khYAAAAAeEGSFgAAAAAYvrsDZMxVABDHjwNszFUAEMePYgEAAAB4zFUA+6VyYojSymIBAAAAIM7KYtibkRYXqn0NiL5mFmeGD4UV16aQ3MtVADnxTncsylUAAAAAAAAATncAAAAA9f///wAAAAAAAAAAAAAAAJABAAAAAAABAAAAAHMAZQBnAG8AZQAgAHUAaQArkY98kMpVAF10wXUAAK12hMpVAAAAAACMylUAAAAAAMuoF2MAAK12AAAAABMAFABcU6FjIF6tdqTKVQBk9Y52AAAAALB1qQ3gxK52ZHYACAAAAAAlAAAADAAAAAEAAAAYAAAADAAAAAAAAAASAAAADAAAAAEAAAAeAAAAGAAAAL0AAAAEAAAA9wAAABEAAAAlAAAADAAAAAEAAABUAAAAiAAAAL4AAAAEAAAA9QAAABAAAAABAAAAVVWPQYX2jkG+AAAABAAAAAoAAABMAAAAAAAAAAAAAAAAAAAA//////////9gAAAAMwAxAC8AMAAz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DFdwkAAAAIXZQAAAAAAMCEjQDAhI0AMlOhYwAAAABAU6FjAAAAAAAAAAAAAAAAAAAAAAAAAACohY0AAAAAAAAAAAAAAAAAAAAAAAAAAAAAAAAAAAAAAAAAAAAAAAAAAAAAAAAAAAAAAAAAAAAAAAAAAAAAAAAAuCVUAFt+jnwAAM93rCZUAJjQwXfAhI0Ay6gXYwAAAACo0cF3//8AAAAAAACL0sF3i9LBd9wmVADgJlQAMlOhYwAAAAAAAAAAAAAAAAAAAACxhsB1CQAAAAcAAAAUJ1QAFCdUAAACAAD8////AQAAAAAAAAAAAAAAAAAAAAAAAAAAAAAAsHWpD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FQAHvJOdwAAjQAgIGoAdRoKTwQlVAB+XMF3AAAAAH5cwXcAAAAAAAAAACAAAAB4ZikbLNrKYiAlVAAXt6xjAACNAAAAAAAgAAAA6ClUAMh1KRs0JVQAvWFxYiAAAAABAAAADwAAAE9pDoW9PnFiBCdUADnxTndUJVQABAAAAAAATneIIuwa4P///wAAAAAAAAAAAAAAAJABAAAAAAABAAAAAGEAcgBpAGEAbAAAAAAAAAAAAAAAAAAAAAAAAAAAAAAABgAAAAAAAACxhsB1AAAAAAYAAAC4JlQAuCZUAAACAAD8////AQAAAAAAAAAAAAAAAAAAALB1qQ3gxK52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VAAe8k53EAAAAAcAAABHDApKAAAAALwCAAAAAAAAAQICIlMAeQBzAHQAZQBtAAAAAAAAAAAAAAAAAAAAAAAAAAAANsBOyQAAAAD8JFQAoCQ6YAEAAAC8JVQAIA0AhAAAAABFOaeQi2gOhQMsHmPAJlQAOfFOdxAlVAAFAAAAAABOd2/Gj2Lw////AAAAAAAAAAAAAAAAkAEAAAAAAAEAAAAAcwBlAGcAbwBlACAAdQBpAAAAAAAAAAAAAAAAAAAAAAAAAAAAsYbAdQAAAAAJAAAAdCZUAHQmVAAAAgAA/P///wEAAAAAAAAAAAAAAAAAAAAAAAAAAAAAALB1qQ1kdgAIAAAAACUAAAAMAAAABAAAABgAAAAMAAAAAAAAABIAAAAMAAAAAQAAAB4AAAAYAAAAKQAAADMAAACJAAAASAAAACUAAAAMAAAABAAAAFQAAACcAAAAKgAAADMAAACHAAAARwAAAAEAAABVVY9BhfaOQSoAAAAzAAAADQAAAEwAAAAAAAAAAAAAAAAAAAD//////////2gAAABKAHUAYQBuACAAVABhAGwAYQB2AGUAcgBhAMpi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BVVY9BhfaOQQoAAABQAAAAGgAAAEwAAAAAAAAAAAAAAAAAAAD//////////4AAAABKAHUAYQBuACAASgBvAHMA6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BVVY9BhfaOQQoAAABgAAAADwAAAEwAAAAAAAAAAAAAAAAAAAD//////////2wAAABTAGkAbgBkAGkAYwBvACAAVABpAHQAdQBsAGEAcgBUAAYAAAADAAAABwAAAAcAAAADAAAABQAAAAcAAAADAAAABgAAAAMAAAAEAAAABwAAAAMAAAAGAAAABAAAAEsAAABAAAAAMAAAAAUAAAAgAAAAAQAAAAEAAAAQAAAAAAAAAAAAAAAAAQAAgAAAAAAAAAAAAAAAAAEAAIAAAAAlAAAADAAAAAIAAAAnAAAAGAAAAAUAAAAAAAAA////AAAAAAAlAAAADAAAAAUAAABMAAAAZAAAAAkAAABwAAAA7QAAAHwAAAAJAAAAcAAAAOUAAAANAAAAIQDwAAAAAAAAAAAAAACAPwAAAAAAAAAAAACAPwAAAAAAAAAAAAAAAAAAAAAAAAAAAAAAAAAAAAAAAAAAJQAAAAwAAAAAAACAKAAAAAwAAAAFAAAAJQAAAAwAAAABAAAAGAAAAAwAAAAAAAAAEgAAAAwAAAABAAAAFgAAAAwAAAAAAAAAVAAAADgBAAAKAAAAcAAAAOwAAAB8AAAAAQAAAFVVj0GF9o5BCgAAAHAAAAAnAAAATAAAAAQAAAAJAAAAcAAAAO4AAAB9AAAAnAAAAEYAaQByAG0AYQBkAG8AIABwAG8AcgA6ACAASgBVAEEATgAgAEoATwBTAEUAIABUAEEATABBAFYARQBSAEEAIABTAEEARwBVAEkARQBSAAAABgAAAAMAAAAEAAAACQAAAAYAAAAHAAAABwAAAAMAAAAHAAAABwAAAAQAAAADAAAAAwAAAAQAAAAIAAAABwAAAAgAAAADAAAABAAAAAkAAAAGAAAABgAAAAMAAAAGAAAABwAAAAUAAAAHAAAABwAAAAYAAAAHAAAABwAAAAMAAAAGAAAABwAAAAgAAAAIAAAAAwAAAAYAAAAHAAAAFgAAAAwAAAAAAAAAJQAAAAwAAAACAAAADgAAABQAAAAAAAAAEAAAABQAAAA=</Object>
  <Object Id="idInvalidSigLnImg">AQAAAGwAAAAAAAAAAAAAAP8AAAB/AAAAAAAAAAAAAADrEQAA8AgAACBFTUYAAAEAZ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HvJOdyBerXbAhI0AXFOhY4i+ZgCI0spigMxVAPA+khYAAAAAeEGSFgAAAAAYvrsDZMxVABDHjwNszFUAEMePYgEAAAB4zFUA+6VyYojSymIBAAAAIM7KYtibkRYXqn0NiL5mFmeGD4UV16aQ3MtVADnxTncsylUAAAAAAAAATncAAAAA9f///wAAAAAAAAAAAAAAAJABAAAAAAABAAAAAHMAZQBnAG8AZQAgAHUAaQArkY98kMpVAF10wXUAAK12hMpVAAAAAACMylUAAAAAAMuoF2MAAK12AAAAABMAFABcU6FjIF6tdqTKVQBk9Y52AAAAALB1qQ3gxK52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MV3CQAAAAhdlAAAAAAAwISNAMCEjQAyU6FjAAAAAEBToWMAAAAAAAAAAAAAAAAAAAAAAAAAAKiFjQAAAAAAAAAAAAAAAAAAAAAAAAAAAAAAAAAAAAAAAAAAAAAAAAAAAAAAAAAAAAAAAAAAAAAAAAAAAAAAAAC4JVQAW36OfAAAz3esJlQAmNDBd8CEjQDLqBdjAAAAAKjRwXf//wAAAAAAAIvSwXeL0sF33CZUAOAmVAAyU6FjAAAAAAAAAAAAAAAAAAAAALGGwHUJAAAABwAAABQnVAAUJ1QAAAIAAPz///8BAAAAAAAAAAAAAAAAAAAAAAAAAAAAAACwdakN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VAAe8k53AACNACAgagB1GgpPBCVUAH5cwXcAAAAAflzBdwAAAAAAAAAAIAAAAHhmKRss2spiICVUABe3rGMAAI0AAAAAACAAAADoKVQAyHUpGzQlVAC9YXFiIAAAAAEAAAAPAAAAT2kOhb0+cWIEJ1QAOfFOd1QlVAAEAAAAAABOd4gi7Brg////AAAAAAAAAAAAAAAAkAEAAAAAAAEAAAAAYQByAGkAYQBsAAAAAAAAAAAAAAAAAAAAAAAAAAAAAAAGAAAAAAAAALGGwHUAAAAABgAAALgmVAC4JlQAAAIAAPz///8BAAAAAAAAAAAAAAAAAAAAsHWpDeDErnZ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BUAB7yTncQAAAABwAAAEcMCkoAAAAAvAIAAAAAAAABAgIiUwB5AHMAdABlAG0AAAAAAAAAAAAAAAAAAAAAAAAAAAA2wE7JAAAAAPwkVACgJDpgAQAAALwlVAAgDQCEAAAAAEU5p5CLaA6FAyweY8AmVAA58U53ECVUAAUAAAAAAE53b8aPYvD///8AAAAAAAAAAAAAAACQAQAAAAAAAQAAAABzAGUAZwBvAGUAIAB1AGkAAAAAAAAAAAAAAAAAAAAAAAAAAACxhsB1AAAAAAkAAAB0JlQAdCZUAAACAAD8////AQAAAAAAAAAAAAAAAAAAAAAAAAAAAAAAsHWpDWR2AAgAAAAAJQAAAAwAAAAEAAAAGAAAAAwAAAAAAAAAEgAAAAwAAAABAAAAHgAAABgAAAApAAAAMwAAAIkAAABIAAAAJQAAAAwAAAAEAAAAVAAAAJwAAAAqAAAAMwAAAIcAAABHAAAAAQAAAFVVj0GF9o5BKgAAADMAAAANAAAATAAAAAAAAAAAAAAAAAAAAP//////////aAAAAEoAdQBhAG4AIABUAGEAbABhAHYAZQByAGEAYQ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FVVj0GF9o5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FVVj0GF9o5BCgAAAGAAAAAPAAAATAAAAAAAAAAAAAAAAAAAAP//////////bAAAAFMAaQBuAGQAaQBjAG8AIABUAGkAdAB1AGwAYQByACAABgAAAAMAAAAHAAAABwAAAAMAAAAFAAAABwAAAAMAAAAGAAAAAwAAAAQAAAAHAAAAAwAAAAYAAAAEAAAASwAAAEAAAAAwAAAABQAAACAAAAABAAAAAQAAABAAAAAAAAAAAAAAAAABAACAAAAAAAAAAAAAAAAAAQAAgAAAACUAAAAMAAAAAgAAACcAAAAYAAAABQAAAAAAAAD///8AAAAAACUAAAAMAAAABQAAAEwAAABkAAAACQAAAHAAAADtAAAAfAAAAAkAAABwAAAA5QAAAA0AAAAhAPAAAAAAAAAAAAAAAIA/AAAAAAAAAAAAAIA/AAAAAAAAAAAAAAAAAAAAAAAAAAAAAAAAAAAAAAAAAAAlAAAADAAAAAAAAIAoAAAADAAAAAUAAAAlAAAADAAAAAEAAAAYAAAADAAAAAAAAAASAAAADAAAAAEAAAAWAAAADAAAAAAAAABUAAAAOAEAAAoAAABwAAAA7AAAAHwAAAABAAAAVVWPQYX2jkEKAAAAcAAAACcAAABMAAAABAAAAAkAAABwAAAA7gAAAH0AAACcAAAARgBpAHIAbQBhAGQAbwAgAHAAbwByADoAIABKAFUAQQBOACAASgBPAFMARQAgAFQAQQBMAEEAVgBFAFIAQQAgAFMAQQBHAFUASQBFAFIAIAAGAAAAAwAAAAQAAAAJAAAABgAAAAcAAAAHAAAAAwAAAAcAAAAHAAAABAAAAAMAAAADAAAABAAAAAgAAAAHAAAACAAAAAMAAAAEAAAACQAAAAYAAAAGAAAAAwAAAAYAAAAHAAAABQAAAAcAAAAHAAAABgAAAAcAAAAHAAAAAwAAAAYAAAAHAAAACAAAAAgAAAADAAAABgAAAAc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WOzRuctoCUZRxZDtP72/bRF6hZxHFc3uF2Uwia8tdb4=</DigestValue>
    </Reference>
    <Reference Type="http://www.w3.org/2000/09/xmldsig#Object" URI="#idOfficeObject">
      <DigestMethod Algorithm="http://www.w3.org/2001/04/xmlenc#sha256"/>
      <DigestValue>CxhQywYrZhw6/tfPaxA6zD5NHDSkQcFVvEuR2je4Ifw=</DigestValue>
    </Reference>
    <Reference Type="http://uri.etsi.org/01903#SignedProperties" URI="#idSignedProperties">
      <Transforms>
        <Transform Algorithm="http://www.w3.org/TR/2001/REC-xml-c14n-20010315"/>
      </Transforms>
      <DigestMethod Algorithm="http://www.w3.org/2001/04/xmlenc#sha256"/>
      <DigestValue>Nr5EPCYYBqMra1ln/8rKrklrq+JOlao1ywfAlDA3gZQ=</DigestValue>
    </Reference>
    <Reference Type="http://www.w3.org/2000/09/xmldsig#Object" URI="#idValidSigLnImg">
      <DigestMethod Algorithm="http://www.w3.org/2001/04/xmlenc#sha256"/>
      <DigestValue>Lqudh4CFN01KibU69G6EQrgUTuP/lXVzMOZMGRPo+bY=</DigestValue>
    </Reference>
    <Reference Type="http://www.w3.org/2000/09/xmldsig#Object" URI="#idInvalidSigLnImg">
      <DigestMethod Algorithm="http://www.w3.org/2001/04/xmlenc#sha256"/>
      <DigestValue>7Rwg/waZJbG8UEI5co1mQOL/WBd54vNrpOehMGwrEu8=</DigestValue>
    </Reference>
  </SignedInfo>
  <SignatureValue>k4oJHAxRQ360JXMGoDIHDflRfSb+o4xh3cXxFtv2Fg/h8qAAKYJi5dx/ebMoiP/DZyZ/MsLcngv9
Etbr16BGyHXwqcN5M1YwftaBGM38706hMcqD2fAP8qoq3o1N+8VaaPQ49THX2Ktlt3Zo8kOYZvxD
pHGIWKo3M+MsZsgfr/9XdR4HGXDgZ8ZIeJefAQcplnHwVZ6/um5Z1tjr/cIL8ZUq6OgVC2OFgGuS
0xaEpZ9o6SMsUzYxF+EV+Lf0blChzDw4GzfgKEs6jzXHoTTpiwu+W+XFW7hrGWr1qYkrEpBLA83H
S40XpQi+M2acNRAHnCffuNnu/OAYz7+h5iFBWw==</SignatureValue>
  <KeyInfo>
    <X509Data>
      <X509Certificate>MIIIHTCCBgWgAwIBAgITXAAAHy/PcKz+VOoHsgAAAAAfLzANBgkqhkiG9w0BAQsFADBXMRcwFQYDVQQFEw5SVUMgODAwODA2MTAtNzEVMBMGA1UEChMMQ09ERTEwMCBTLkEuMQswCQYDVQQGEwJQWTEYMBYGA1UEAxMPQ0EtQ09ERTEwMCBTLkEuMB4XDTE5MTIxNzIwMjY1NVoXDTIxMTIxNzIwMjY1NVowga0xKTAnBgNVBAMTIEZBQklPIE1BUkNFTE8gUEVTU09MQU5JIFJJUVVFTE1FMRcwFQYDVQQKEw5QRVJTT05BIEZJU0lDQTELMAkGA1UEBhMCUFkxFjAUBgNVBCoTDUZBQklPIE1BUkNFTE8xGzAZBgNVBAQTElBFU1NPTEFOSSBSSVFVRUxNRTESMBAGA1UEBRMJQ0kyNjM3NzA2MREwDwYDVQQLEwhGSVJNQSBGMjCCASIwDQYJKoZIhvcNAQEBBQADggEPADCCAQoCggEBAK96A56hOS8EuqN3ofL+Nv1Mkc88GzaDotl34CY1DEgJvqmHcv/ppcLrvOV6DT6xSPjoqQDKUUhXUQeGbYplwOZlz6vaBhQPhISYQ8vnIG8kymD51SUTzjUNWXSTcFpotnVZKlcgY9Ha3hn0H9TEGtbEMwWeMkWsOuD6CHJ+SRPXuKRkFdjYUXgagXAy0DiKHulMPk9Xn5mMBlHNzuuGt95owpPYhDygu0B2Ixw2wJBoMYqJegbzplHup069A8jGYITAmJOyW/mXxDfxD2MZMczaKfkFJ56Pp6PdaBDzkpNXtdUuFccBGIMs2Zz283d4E06Y4ObAH5V4h75m6hMuTV0CAwEAAaOCA4kwggOFMA4GA1UdDwEB/wQEAwIF4DAMBgNVHRMBAf8EAjAAMCAGA1UdJQEB/wQWMBQGCCsGAQUFBwMCBggrBgEFBQcDBDAdBgNVHQ4EFgQUUyzjcEY9ZrM1anMJ13aoifLNbo8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gYDVR0RBCMwIYEfRkFCSU8uUEVTU09MQU5JQEhQQVVESVRPUkVTLkNPTTANBgkqhkiG9w0BAQsFAAOCAgEAhanHLxUobYUOn1QpfEj47HZMpScjX/Oeq+u0OYYALgBJlqQmatWtbRWWWTXzZWJwhRR4yzMlyzdU2h73eO/NmNP46D+RS5F4ucuFlDbalBniAvOJayHUg6SmxWpt2xgQioc4D7ir57xHC3M15I5kUBknzM26Ku8KKkRFU3/oZ9QMDqHV7p7/gaeeNYzmcF2iGdza4CN6rXjaBjZm3dw8hfjb1pBWVdXNVD8J96maJC77MyoQaO6VapTSW4pVVC/z/uWA/cHq0KKzPHHis7E2TbijqpgHCSVJWMKJPcXqv5OjhUqy2jyCa2ujMQhDKJiQxWLUnlQLSqHcNotBZbbECs2EfaWi4gFMyxmAuwKyjZEMlDAChosw9+UObvSmwhTaK9tVa6/FH+nPIeE4ccY2cjrOAIcVW36q/mw71GQQ/OvtTvkfY+fxn+SBPOQMj8b7Lgjr7p8NGF3ujLkYJNw3yKyjAID52JnzdQ1yOIA5TgEFOkFAT3kiBWPVKBCqVLjJCC/glDML4s3WcD9xhsyHp64igdbGq0UZUnMAoFQbGukKg2U15uLwGhqv5m85LRizgXGcnz/ZI0rD/MfkqwW9XiK2h+xJjrEf4geAHAX3eEoy5uUGY5bZxX2IJfN5APhZrst6Vgh1yyFOE+QbWjg+pBE8hPWI35XOjVZO3VgJ4q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lnq2WaotO98eoCT/9M/WhFSlOfk/bSitCryrwDejfCA=</DigestValue>
      </Reference>
      <Reference URI="/xl/calcChain.xml?ContentType=application/vnd.openxmlformats-officedocument.spreadsheetml.calcChain+xml">
        <DigestMethod Algorithm="http://www.w3.org/2001/04/xmlenc#sha256"/>
        <DigestValue>e839vt/S3raOqSWHYp3u8VkpW3bfd3RltiVKeiqbOko=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y0ZQlfNdY94uZRLJWBtsfTRSb5oty5xOcbNT9Ew3IlA=</DigestValue>
      </Reference>
      <Reference URI="/xl/drawings/vmlDrawing1.vml?ContentType=application/vnd.openxmlformats-officedocument.vmlDrawing">
        <DigestMethod Algorithm="http://www.w3.org/2001/04/xmlenc#sha256"/>
        <DigestValue>j0WferDH50KL4KkbV5ps1Hf7DISm7gbZEZvZ98aomkw=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3YxNt8wUEmSttlQTmVPqhKzFCvLGESaHKLpd7d1sD4E=</DigestValue>
      </Reference>
      <Reference URI="/xl/externalLinks/externalLink1.xml?ContentType=application/vnd.openxmlformats-officedocument.spreadsheetml.externalLink+xml">
        <DigestMethod Algorithm="http://www.w3.org/2001/04/xmlenc#sha256"/>
        <DigestValue>rX2+eoCFSi18Gg+wXTVAe6TiNyWhEmIzlcO6c3dt4MU=</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ZIAfsDAV4i93uU5ng7A7+xyA2P21pk///MwLrS3vj2E=</DigestValue>
      </Reference>
      <Reference URI="/xl/media/image3.emf?ContentType=image/x-emf">
        <DigestMethod Algorithm="http://www.w3.org/2001/04/xmlenc#sha256"/>
        <DigestValue>XxJBAwYuNfMn4dFSwBjK2KskwWeqfCNd/f0iwfgdbvk=</DigestValue>
      </Reference>
      <Reference URI="/xl/media/image4.emf?ContentType=image/x-emf">
        <DigestMethod Algorithm="http://www.w3.org/2001/04/xmlenc#sha256"/>
        <DigestValue>3/Nww9bCFvN27kicJSgIxm/EIROEYNekk1+k5PIoQDM=</DigestValue>
      </Reference>
      <Reference URI="/xl/media/image5.emf?ContentType=image/x-emf">
        <DigestMethod Algorithm="http://www.w3.org/2001/04/xmlenc#sha256"/>
        <DigestValue>DRAFe0wSW1KMpvdGKvlw+rHOIdZtsyajc/GM8rwv/xY=</DigestValue>
      </Reference>
      <Reference URI="/xl/media/image6.emf?ContentType=image/x-emf">
        <DigestMethod Algorithm="http://www.w3.org/2001/04/xmlenc#sha256"/>
        <DigestValue>01pBxXQaA9j5Nwz5M2C8dHx99vk6hmHeFOgvsLXpRIc=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cjYCP9EZXRVRZ2WwxOmK0NkeYBr05ljP/+QGXwp6cmc=</DigestValue>
      </Reference>
      <Reference URI="/xl/styles.xml?ContentType=application/vnd.openxmlformats-officedocument.spreadsheetml.styles+xml">
        <DigestMethod Algorithm="http://www.w3.org/2001/04/xmlenc#sha256"/>
        <DigestValue>RSiPijMGOGHn1FhD08u8ZiaO/BRXGxuIb9Vz6W+hs5c=</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0GPBkY5dUcvH3hJxKO8d03I8FcYduAXsdKxHdVB0RaI=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rC7G7omG6xxvo1V7IP6yvFBxUf6WgIV5tyVBGwKZ7Uo=</DigestValue>
      </Reference>
      <Reference URI="/xl/worksheets/sheet10.xml?ContentType=application/vnd.openxmlformats-officedocument.spreadsheetml.worksheet+xml">
        <DigestMethod Algorithm="http://www.w3.org/2001/04/xmlenc#sha256"/>
        <DigestValue>a/cxwCh3dhxZyTeojjxVHpXtBA+YAWCI659YngNe0Pw=</DigestValue>
      </Reference>
      <Reference URI="/xl/worksheets/sheet11.xml?ContentType=application/vnd.openxmlformats-officedocument.spreadsheetml.worksheet+xml">
        <DigestMethod Algorithm="http://www.w3.org/2001/04/xmlenc#sha256"/>
        <DigestValue>CGkOplPLC2XqCFMA0gFhgev980E6Ou9bFjzYeUJWBz0=</DigestValue>
      </Reference>
      <Reference URI="/xl/worksheets/sheet2.xml?ContentType=application/vnd.openxmlformats-officedocument.spreadsheetml.worksheet+xml">
        <DigestMethod Algorithm="http://www.w3.org/2001/04/xmlenc#sha256"/>
        <DigestValue>YPinokLE55LmLTn9jp2Ajhrvmgc7gq2x7y6ZGjudNt0=</DigestValue>
      </Reference>
      <Reference URI="/xl/worksheets/sheet3.xml?ContentType=application/vnd.openxmlformats-officedocument.spreadsheetml.worksheet+xml">
        <DigestMethod Algorithm="http://www.w3.org/2001/04/xmlenc#sha256"/>
        <DigestValue>97YNi7CX3yqdnhC0BPJjUtaj14Tx/IzFMTJAhYrkOAw=</DigestValue>
      </Reference>
      <Reference URI="/xl/worksheets/sheet4.xml?ContentType=application/vnd.openxmlformats-officedocument.spreadsheetml.worksheet+xml">
        <DigestMethod Algorithm="http://www.w3.org/2001/04/xmlenc#sha256"/>
        <DigestValue>TOPbtJ2anQXevFEwhh+rY3bkyRZ9xCTwTCPqyYuYwQY=</DigestValue>
      </Reference>
      <Reference URI="/xl/worksheets/sheet5.xml?ContentType=application/vnd.openxmlformats-officedocument.spreadsheetml.worksheet+xml">
        <DigestMethod Algorithm="http://www.w3.org/2001/04/xmlenc#sha256"/>
        <DigestValue>eLua4aZPWTtQO0fNIEylqMjN7XHc4sPstxbP6FOsCX8=</DigestValue>
      </Reference>
      <Reference URI="/xl/worksheets/sheet6.xml?ContentType=application/vnd.openxmlformats-officedocument.spreadsheetml.worksheet+xml">
        <DigestMethod Algorithm="http://www.w3.org/2001/04/xmlenc#sha256"/>
        <DigestValue>aD/zAvaL+i67wpn8qmBB58Ea5gR3iNHllGn69txatJA=</DigestValue>
      </Reference>
      <Reference URI="/xl/worksheets/sheet7.xml?ContentType=application/vnd.openxmlformats-officedocument.spreadsheetml.worksheet+xml">
        <DigestMethod Algorithm="http://www.w3.org/2001/04/xmlenc#sha256"/>
        <DigestValue>8qLf2RmcCQNSM3Z1H3GJvfD1UoKOoWYNJ1ztjKx2Rm0=</DigestValue>
      </Reference>
      <Reference URI="/xl/worksheets/sheet8.xml?ContentType=application/vnd.openxmlformats-officedocument.spreadsheetml.worksheet+xml">
        <DigestMethod Algorithm="http://www.w3.org/2001/04/xmlenc#sha256"/>
        <DigestValue>Pyeu/dVpIHVDoH4xcZWE0DdYYzZMTChfibeY08OSHg8=</DigestValue>
      </Reference>
      <Reference URI="/xl/worksheets/sheet9.xml?ContentType=application/vnd.openxmlformats-officedocument.spreadsheetml.worksheet+xml">
        <DigestMethod Algorithm="http://www.w3.org/2001/04/xmlenc#sha256"/>
        <DigestValue>1MfiFBgawfaNBi/7YlrWBf36XtBPESe+dVyBXFrucNg=</DigestValue>
      </Reference>
    </Manifest>
    <SignatureProperties>
      <SignatureProperty Id="idSignatureTime" Target="#idPackageSignature">
        <mdssi:SignatureTime xmlns:mdssi="http://schemas.openxmlformats.org/package/2006/digital-signature">
          <mdssi:Format>YYYY-MM-DDThh:mm:ssTZD</mdssi:Format>
          <mdssi:Value>2021-03-31T22:04:18Z</mdssi:Value>
        </mdssi:SignatureTime>
      </SignatureProperty>
    </SignatureProperties>
  </Object>
  <Object Id="idOfficeObject">
    <SignatureProperties>
      <SignatureProperty Id="idOfficeV1Details" Target="#idPackageSignature">
        <SignatureInfoV1 xmlns="http://schemas.microsoft.com/office/2006/digsig">
          <SetupID>{E4AAD4B0-5BE3-4E23-B988-7529D5DAB774}</SetupID>
          <SignatureText>Fabio Marcelo Pessolani</SignatureText>
          <SignatureImage/>
          <SignatureComments/>
          <WindowsVersion>10.0</WindowsVersion>
          <OfficeVersion>16.0.13801/22</OfficeVersion>
          <ApplicationVersion>16.0.13801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2021-03-31T22:04:18Z</xd:SigningTime>
          <xd:SigningCertificate>
            <xd:Cert>
              <xd:CertDigest>
                <DigestMethod Algorithm="http://www.w3.org/2001/04/xmlenc#sha256"/>
                <DigestValue>5CbfxziPY17WYZvolOBesRjXBaYtAaIQqwWfvhkJcy0=</DigestValue>
              </xd:CertDigest>
              <xd:IssuerSerial>
                <X509IssuerName>CN=CA-CODE100 S.A., C=PY, O=CODE100 S.A., SERIALNUMBER=RUC 80080610-7</X509IssuerName>
                <X509SerialNumber>2051668599719130536585862376356816646043606831</X509SerialNumber>
              </xd:IssuerSerial>
            </xd:Cert>
          </xd:SigningCertificate>
          <xd:SignaturePolicyIdentifier>
            <xd:SignaturePolicyImplied/>
          </xd:SignaturePolicyIdentifier>
        </xd:SignedSignatureProperties>
      </xd:SignedProperties>
    </xd:QualifyingProperties>
  </Object>
  <Object Id="idValidSigLnImg">AQAAAGwAAAAAAAAAAAAAACABAAB/AAAAAAAAAAAAAABuHAAAogwAACBFTUYAAAEARBwAAKoAAAAGAAAAAAAAAAAAAAAAAAAAVgUAAAAD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cC2r+H8AAABwLav4fwAAbDUSq/h/AAAAAJMR+X8AAKHNiKr4fwAAMBaTEfl/AABsNRKr+H8AAIAWAAAAAAAAQAAAwPh/AAAAAJMR+X8AAHTQiKr4fwAABAAAAAAAAAAwFpMR+X8AAOC1nlVKAAAAbDUSqwAAAABIAAAAAAAAAGw1Eqv4fwAAoHMtq/h/AADAORKr+H8AAAEAAAAAAAAA6F4Sq/h/AAAAAJMR+X8AAAAAAAAAAAAAAAAAAIcBAAArxqWp+H8AACBRZf6HAQAAi+jtEPl/AACwtp5VSgAAAEm3nlVKAAAAAAAAAAAAAAAAAAAAZHYACAAAAAAlAAAADAAAAAEAAAAYAAAADAAAAAAAAAASAAAADAAAAAEAAAAeAAAAGAAAAMMAAAAEAAAA9wAAABEAAAAlAAAADAAAAAEAAABUAAAAhAAAAMQAAAAEAAAA9QAAABAAAAABAAAA0XbJQVUVykHEAAAABAAAAAkAAABMAAAAAAAAAAAAAAAAAAAA//////////9gAAAAMwAxAC8AMwAvADIAMAAyADEARo4GAAAABgAAAAQAAAAGAAAABAAAAAYAAAAGAAAABgAAAAYAAABLAAAAQAAAADAAAAAFAAAAIAAAAAEAAAABAAAAEAAAAAAAAAAAAAAAIQEAAIAAAAAAAAAAAAAAACEBAACAAAAAUgAAAHABAAACAAAAEAAAAAcAAAAAAAAAAAAAALwCAAAAAAAAAQICIlMAeQBzAHQAZQBtAAAAAAAAAAAAAAAAAAAAAAAAAAAAAAAAAAAAAAAAAAAAAAAAAAAAAAAAAAAAAAAAAAAAAAAAAAAAzPOcVUoAAADo8ZxVSgAAAAAAAAAAAAAAiL4QEfl/AAAAAAAAAAAAAAkAAAAAAAAAqKtijocBAADnz4iq+H8AAAAAAAAAAAAAAAAAAAAAAACDWEKS7KAAAGjznFVKAAAAKPScVUoAAAAwsAKLhwEAACBRZf6HAQAAkPScVQAAAAAAAAAAAAAAAAcAAAAAAAAAAAAAAAAAAADM85xVSgAAAAn0nFVKAAAAwULpEPl/AADwiV3+hwEAAAh8f6oAAAAAAAAAAAAAAADwiV3+hwEAACBRZf6HAQAAi+jtEPl/AABw85xVSgAAAAn0nFVK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M85xVSgAAAAHynFVKAAAAcNn9jYcBAACIvhAR+X8AAAAAAAAAAAAAoMsTqvh/AAAAAAAA+H8AAGDbNqr4fwAAAAAAAAAAAAAAAAAAAAAAAANYQpLsoAAA6GIUqvh/AACA7jv8hwEAAOD///8AAAAAIFFl/ocBAAAo9JxVAAAAAAAAAAAAAAAABgAAAAAAAAAAAAAAAAAAAEzznFVKAAAAifOcVUoAAADBQukQ+X8AAKirYo6HAQAAAAAAAAAAAACoq2KOhwEAAOj4Eqr4fwAAIFFl/ocBAACL6O0Q+X8AAPDynFVKAAAAifOcVUoAAAAAAAAAAAA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GzznFVKAAAAsPucVUoAAAAACAAAAAAAAIi+EBH5fwAAAAAAAAAAAAAAAAAAAAAAAPh8IY6HAQAAoJ+MjocBAAAAAAAAAAAAAAAAAAAAAAAA41hCkuygAABgvBOq+H8AAAAAAAAIAAAA8P///wAAAAAgUWX+hwEAAEj0nFUAAAAAAAAAAAAAAAAJAAAAAAAAAAAAAAAAAAAAbPOcVUoAAACp85xVSgAAAMFC6RD5fwAAMKtijocBAAAAAAAAAAAAADCrYo6HAQAAOLwTqvh/AAAgUWX+hwEAAIvo7RD5fwAAEPOcVUoAAACp85xVSgAAAAAAAAAAAAAAMIBd/mR2AAgAAAAAJQAAAAwAAAAEAAAAGAAAAAwAAAAAAAAAEgAAAAwAAAABAAAAHgAAABgAAAApAAAAMwAAANIAAABIAAAAJQAAAAwAAAAEAAAAVAAAANgAAAAqAAAAMwAAANAAAABHAAAAAQAAANF2yUFVFcpBKgAAADMAAAAXAAAATAAAAAAAAAAAAAAAAAAAAP//////////fAAAAEYAYQBiAGkAbwAgAE0AYQByAGMAZQBsAG8AIABQAGUAcwBzAG8AbABhAG4AaQBGjg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FVFcpBCgAAAFAAAAAXAAAATAAAAAAAAAAAAAAAAAAAAP//////////fAAAAEYAYQBiAGkAbwAgAE0AYQByAGMAZQBsAG8AIABQAGUAcwBzAG8AbABhAG4AaQAAAA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VUVykEKAAAAYAAAAA8AAABMAAAAAAAAAAAAAAAAAAAA//////////9sAAAAQQB1AGQAaQB0AG8AcgAgAEUAeAB0AGUAcgBuAG8ARo4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VRXKQQoAAABwAAAALQAAAEwAAAAEAAAACQAAAHAAAAAYAQAAfQAAAKgAAABGAGkAcgBtAGEAZABvACAAcABvAHIAOgAgAEYAQQBCAEkATwAgAE0AQQBSAEMARQBMAE8AIABQAEUAUwBTAE8ATABBAE4ASQAgAFIASQBRAFUARQBMAE0ARQBBAA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Object Id="idInvalidSigLnImg">AQAAAGwAAAAAAAAAAAAAACABAAB/AAAAAAAAAAAAAABuHAAAogwAACBFTUYAAAEAxCAAALEAAAAGAAAAAAAAAAAAAAAAAAAAVgUAAAADAABYAQAAwgAAAAAAAAAAAAAAAAAAAMA/BQDQ9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cC2r+H8AAABwLav4fwAAbDUSq/h/AAAAAJMR+X8AAKHNiKr4fwAAMBaTEfl/AABsNRKr+H8AAIAWAAAAAAAAQAAAwPh/AAAAAJMR+X8AAHTQiKr4fwAABAAAAAAAAAAwFpMR+X8AAOC1nlVKAAAAbDUSqwAAAABIAAAAAAAAAGw1Eqv4fwAAoHMtq/h/AADAORKr+H8AAAEAAAAAAAAA6F4Sq/h/AAAAAJMR+X8AAAAAAAAAAAAAAAAAAIcBAAArxqWp+H8AACBRZf6HAQAAi+jtEPl/AACwtp5VSgAAAEm3nlVKAAAAAAAAAAAAAAAAAAAAZHYACAAAAAAlAAAADAAAAAEAAAAYAAAADAAAAP8AAAASAAAADAAAAAEAAAAeAAAAGAAAACIAAAAEAAAAcgAAABEAAAAlAAAADAAAAAEAAABUAAAAqAAAACMAAAAEAAAAcAAAABAAAAABAAAA0XbJQVUVykEjAAAABAAAAA8AAABMAAAAAAAAAAAAAAAAAAAA//////////9sAAAARgBpAHIAbQBhACAAbgBvACAAdgDhAGwAaQBkAGEAz8w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zPOcVUoAAADo8ZxVSgAAAAAAAAAAAAAAiL4QEfl/AAAAAAAAAAAAAAkAAAAAAAAAqKtijocBAADnz4iq+H8AAAAAAAAAAAAAAAAAAAAAAACDWEKS7KAAAGjznFVKAAAAKPScVUoAAAAwsAKLhwEAACBRZf6HAQAAkPScVQAAAAAAAAAAAAAAAAcAAAAAAAAAAAAAAAAAAADM85xVSgAAAAn0nFVKAAAAwULpEPl/AADwiV3+hwEAAAh8f6oAAAAAAAAAAAAAAADwiV3+hwEAACBRZf6HAQAAi+jtEPl/AABw85xVSgAAAAn0nFVK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M85xVSgAAAAHynFVKAAAAcNn9jYcBAACIvhAR+X8AAAAAAAAAAAAAoMsTqvh/AAAAAAAA+H8AAGDbNqr4fwAAAAAAAAAAAAAAAAAAAAAAAANYQpLsoAAA6GIUqvh/AACA7jv8hwEAAOD///8AAAAAIFFl/ocBAAAo9JxVAAAAAAAAAAAAAAAABgAAAAAAAAAAAAAAAAAAAEzznFVKAAAAifOcVUoAAADBQukQ+X8AAKirYo6HAQAAAAAAAAAAAACoq2KOhwEAAOj4Eqr4fwAAIFFl/ocBAACL6O0Q+X8AAPDynFVKAAAAifOcVUoAAAAAAAAAAAAAAAAAAABkdgAIAAAAACUAAAAMAAAAAwAAABgAAAAMAAAAAAAAABIAAAAMAAAAAQAAABYAAAAMAAAACAAAAFQAAABUAAAACgAAACcAAAAeAAAASgAAAAEAAADRdslBVRXKQQoAAABLAAAAAQAAAEwAAAAEAAAACQAAACcAAAAgAAAASwAAAFAAAABYAME1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GzznFVKAAAAsPucVUoAAAAACAAAAAAAAIi+EBH5fwAAAAAAAAAAAAAAAAAAAAAAAPh8IY6HAQAAoJ+MjocBAAAAAAAAAAAAAAAAAAAAAAAA41hCkuygAABgvBOq+H8AAAAAAAAIAAAA8P///wAAAAAgUWX+hwEAAEj0nFUAAAAAAAAAAAAAAAAJAAAAAAAAAAAAAAAAAAAAbPOcVUoAAACp85xVSgAAAMFC6RD5fwAAMKtijocBAAAAAAAAAAAAADCrYo6HAQAAOLwTqvh/AAAgUWX+hwEAAIvo7RD5fwAAEPOcVUoAAACp85xVSgAAAAAAAAAAAAAAMIBd/mR2AAgAAAAAJQAAAAwAAAAEAAAAGAAAAAwAAAAAAAAAEgAAAAwAAAABAAAAHgAAABgAAAApAAAAMwAAANIAAABIAAAAJQAAAAwAAAAEAAAAVAAAANgAAAAqAAAAMwAAANAAAABHAAAAAQAAANF2yUFVFcpBKgAAADMAAAAXAAAATAAAAAAAAAAAAAAAAAAAAP//////////fAAAAEYAYQBiAGkAbwAgAE0AYQByAGMAZQBsAG8AIABQAGUAcwBzAG8AbABhAG4AaQBE6g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FVFcpBCgAAAFAAAAAXAAAATAAAAAAAAAAAAAAAAAAAAP//////////fAAAAEYAYQBiAGkAbwAgAE0AYQByAGMAZQBsAG8AIABQAGUAcwBzAG8AbABhAG4AaQDe3g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VUVykEKAAAAYAAAAA8AAABMAAAAAAAAAAAAAAAAAAAA//////////9sAAAAQQB1AGQAaQB0AG8AcgAgAEUAeAB0AGUAcgBuAG8A4wA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VRXKQQoAAABwAAAALQAAAEwAAAAEAAAACQAAAHAAAAAYAQAAfQAAAKgAAABGAGkAcgBtAGEAZABvACAAcABvAHIAOgAgAEYAQQBCAEkATwAgAE0AQQBSAEMARQBMAE8AIABQAEUAUwBTAE8ATABBAE4ASQAgAFIASQBRAFUARQBMAE0ARQA2Pg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vt:i4>
      </vt:variant>
    </vt:vector>
  </HeadingPairs>
  <TitlesOfParts>
    <vt:vector size="13" baseType="lpstr">
      <vt:lpstr>indice</vt:lpstr>
      <vt:lpstr>1</vt:lpstr>
      <vt:lpstr>2</vt:lpstr>
      <vt:lpstr>3</vt:lpstr>
      <vt:lpstr>4</vt:lpstr>
      <vt:lpstr>5</vt:lpstr>
      <vt:lpstr>6</vt:lpstr>
      <vt:lpstr>7</vt:lpstr>
      <vt:lpstr>8</vt:lpstr>
      <vt:lpstr>9</vt:lpstr>
      <vt:lpstr>10</vt:lpstr>
      <vt:lpstr>'9'!_Hlk486413223</vt:lpstr>
      <vt:lpstr>'9'!_Hlk492023274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2021-03-31T15:46:04Z</dcterms:modified>
</cp:coreProperties>
</file>