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C:\Users\Pablo Roa\Desktop\EEFF SEPT\"/>
    </mc:Choice>
  </mc:AlternateContent>
  <xr:revisionPtr revIDLastSave="0" documentId="13_ncr:201_{6F29EC66-B5CF-46D2-8838-F7B6E51C33DE}" xr6:coauthVersionLast="47" xr6:coauthVersionMax="47" xr10:uidLastSave="{00000000-0000-0000-0000-000000000000}"/>
  <bookViews>
    <workbookView xWindow="-120" yWindow="-120" windowWidth="29040" windowHeight="15840" tabRatio="850" activeTab="7" xr2:uid="{00000000-000D-0000-FFFF-FFFF00000000}"/>
  </bookViews>
  <sheets>
    <sheet name="Indice" sheetId="8" r:id="rId1"/>
    <sheet name="1" sheetId="4" r:id="rId2"/>
    <sheet name="2" sheetId="3" r:id="rId3"/>
    <sheet name="3" sheetId="2" r:id="rId4"/>
    <sheet name="4" sheetId="1" r:id="rId5"/>
    <sheet name="5" sheetId="10" r:id="rId6"/>
    <sheet name="6" sheetId="9" r:id="rId7"/>
    <sheet name="7" sheetId="11" r:id="rId8"/>
  </sheets>
  <definedNames>
    <definedName name="_Hlk486413223" localSheetId="6">'6'!$A$6</definedName>
    <definedName name="_Hlk492023274" localSheetId="6">'6'!$A$68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90" i="11" l="1"/>
  <c r="O190" i="11" s="1"/>
  <c r="J201" i="11"/>
  <c r="N195" i="11"/>
  <c r="O195" i="11" s="1"/>
  <c r="N187" i="11"/>
  <c r="N183" i="11"/>
  <c r="O183" i="11" s="1"/>
  <c r="N182" i="11"/>
  <c r="N179" i="11"/>
  <c r="O179" i="11" s="1"/>
  <c r="N175" i="11"/>
  <c r="N174" i="11"/>
  <c r="N171" i="11"/>
  <c r="N167" i="11"/>
  <c r="N166" i="11"/>
  <c r="O166" i="11" s="1"/>
  <c r="N163" i="11"/>
  <c r="O163" i="11" s="1"/>
  <c r="N159" i="11"/>
  <c r="O159" i="11" s="1"/>
  <c r="N156" i="11"/>
  <c r="N152" i="11"/>
  <c r="N149" i="11"/>
  <c r="N148" i="11"/>
  <c r="O148" i="11" s="1"/>
  <c r="N147" i="11"/>
  <c r="N145" i="11"/>
  <c r="N144" i="11"/>
  <c r="N141" i="11"/>
  <c r="O141" i="11" s="1"/>
  <c r="N140" i="11"/>
  <c r="N139" i="11"/>
  <c r="O139" i="11" s="1"/>
  <c r="N137" i="11"/>
  <c r="N134" i="11"/>
  <c r="N133" i="11"/>
  <c r="N132" i="11"/>
  <c r="N130" i="11"/>
  <c r="N129" i="11"/>
  <c r="N127" i="11"/>
  <c r="N126" i="11"/>
  <c r="N125" i="11"/>
  <c r="N123" i="11"/>
  <c r="N122" i="11"/>
  <c r="N121" i="11"/>
  <c r="O121" i="11" s="1"/>
  <c r="N119" i="11"/>
  <c r="N118" i="11"/>
  <c r="O118" i="11" s="1"/>
  <c r="N117" i="11"/>
  <c r="N115" i="11"/>
  <c r="N114" i="11"/>
  <c r="N113" i="11"/>
  <c r="N111" i="11"/>
  <c r="N110" i="11"/>
  <c r="N109" i="11"/>
  <c r="N107" i="11"/>
  <c r="N106" i="11"/>
  <c r="N105" i="11"/>
  <c r="O105" i="11" s="1"/>
  <c r="N103" i="11"/>
  <c r="N102" i="11"/>
  <c r="N101" i="11"/>
  <c r="N99" i="11"/>
  <c r="N98" i="11"/>
  <c r="N97" i="11"/>
  <c r="N96" i="11"/>
  <c r="N95" i="11"/>
  <c r="N94" i="11"/>
  <c r="N92" i="11"/>
  <c r="N91" i="11"/>
  <c r="N89" i="11"/>
  <c r="N88" i="11"/>
  <c r="N87" i="11"/>
  <c r="N85" i="11"/>
  <c r="N84" i="11"/>
  <c r="N83" i="11"/>
  <c r="N81" i="11"/>
  <c r="N80" i="11"/>
  <c r="N79" i="11"/>
  <c r="N77" i="11"/>
  <c r="N76" i="11"/>
  <c r="N75" i="11"/>
  <c r="N74" i="11"/>
  <c r="N73" i="11"/>
  <c r="O73" i="11" s="1"/>
  <c r="N72" i="11"/>
  <c r="O72" i="11" s="1"/>
  <c r="N70" i="11"/>
  <c r="O70" i="11" s="1"/>
  <c r="N69" i="11"/>
  <c r="N68" i="11"/>
  <c r="N67" i="11"/>
  <c r="N66" i="11"/>
  <c r="N64" i="11"/>
  <c r="N63" i="11"/>
  <c r="N62" i="11"/>
  <c r="N61" i="11"/>
  <c r="N60" i="11"/>
  <c r="N58" i="11"/>
  <c r="N57" i="11"/>
  <c r="N56" i="11"/>
  <c r="N55" i="11"/>
  <c r="N54" i="11"/>
  <c r="N52" i="11"/>
  <c r="N51" i="11"/>
  <c r="N50" i="11"/>
  <c r="N49" i="11"/>
  <c r="N48" i="11"/>
  <c r="N46" i="11"/>
  <c r="O46" i="11" s="1"/>
  <c r="N45" i="11"/>
  <c r="N44" i="11"/>
  <c r="N43" i="11"/>
  <c r="N41" i="11"/>
  <c r="N40" i="11"/>
  <c r="N39" i="11"/>
  <c r="N38" i="11"/>
  <c r="N37" i="11"/>
  <c r="N35" i="11"/>
  <c r="N34" i="11"/>
  <c r="N33" i="11"/>
  <c r="N32" i="11"/>
  <c r="O32" i="11" s="1"/>
  <c r="N30" i="11"/>
  <c r="N29" i="11"/>
  <c r="N28" i="11"/>
  <c r="N27" i="11"/>
  <c r="N25" i="11"/>
  <c r="N24" i="11"/>
  <c r="N23" i="11"/>
  <c r="N22" i="11"/>
  <c r="O22" i="11" s="1"/>
  <c r="N21" i="11"/>
  <c r="N19" i="11"/>
  <c r="N18" i="11"/>
  <c r="N17" i="11"/>
  <c r="N16" i="11"/>
  <c r="N14" i="11"/>
  <c r="N13" i="11"/>
  <c r="N12" i="11"/>
  <c r="N11" i="11"/>
  <c r="N9" i="11"/>
  <c r="N8" i="11"/>
  <c r="N7" i="11"/>
  <c r="N6" i="11"/>
  <c r="N5" i="11"/>
  <c r="O102" i="11" l="1"/>
  <c r="O123" i="11"/>
  <c r="O103" i="11"/>
  <c r="N191" i="11"/>
  <c r="N198" i="11"/>
  <c r="O198" i="11" s="1"/>
  <c r="N10" i="11"/>
  <c r="N15" i="11"/>
  <c r="N20" i="11"/>
  <c r="N26" i="11"/>
  <c r="N31" i="11"/>
  <c r="O31" i="11" s="1"/>
  <c r="N36" i="11"/>
  <c r="O36" i="11" s="1"/>
  <c r="N42" i="11"/>
  <c r="O42" i="11" s="1"/>
  <c r="N47" i="11"/>
  <c r="O47" i="11" s="1"/>
  <c r="N53" i="11"/>
  <c r="N59" i="11"/>
  <c r="O59" i="11" s="1"/>
  <c r="N65" i="11"/>
  <c r="N71" i="11"/>
  <c r="N78" i="11"/>
  <c r="N86" i="11"/>
  <c r="N93" i="11"/>
  <c r="O93" i="11" s="1"/>
  <c r="N100" i="11"/>
  <c r="N108" i="11"/>
  <c r="N116" i="11"/>
  <c r="N124" i="11"/>
  <c r="N131" i="11"/>
  <c r="N138" i="11"/>
  <c r="N146" i="11"/>
  <c r="O146" i="11" s="1"/>
  <c r="N153" i="11"/>
  <c r="N160" i="11"/>
  <c r="O160" i="11" s="1"/>
  <c r="N168" i="11"/>
  <c r="N176" i="11"/>
  <c r="O126" i="11" s="1"/>
  <c r="N184" i="11"/>
  <c r="N192" i="11"/>
  <c r="N199" i="11"/>
  <c r="O199" i="11" s="1"/>
  <c r="N154" i="11"/>
  <c r="N161" i="11"/>
  <c r="N169" i="11"/>
  <c r="N177" i="11"/>
  <c r="O177" i="11" s="1"/>
  <c r="N185" i="11"/>
  <c r="N193" i="11"/>
  <c r="N155" i="11"/>
  <c r="N162" i="11"/>
  <c r="O162" i="11" s="1"/>
  <c r="N170" i="11"/>
  <c r="O170" i="11" s="1"/>
  <c r="N178" i="11"/>
  <c r="O178" i="11" s="1"/>
  <c r="N186" i="11"/>
  <c r="O186" i="11" s="1"/>
  <c r="N194" i="11"/>
  <c r="O192" i="11" s="1"/>
  <c r="N200" i="11"/>
  <c r="O200" i="11" s="1"/>
  <c r="N82" i="11"/>
  <c r="N90" i="11"/>
  <c r="O90" i="11" s="1"/>
  <c r="N104" i="11"/>
  <c r="O104" i="11" s="1"/>
  <c r="N112" i="11"/>
  <c r="N120" i="11"/>
  <c r="N128" i="11"/>
  <c r="N135" i="11"/>
  <c r="O129" i="11" s="1"/>
  <c r="N142" i="11"/>
  <c r="N150" i="11"/>
  <c r="N157" i="11"/>
  <c r="N164" i="11"/>
  <c r="O164" i="11" s="1"/>
  <c r="N172" i="11"/>
  <c r="N180" i="11"/>
  <c r="O180" i="11" s="1"/>
  <c r="N188" i="11"/>
  <c r="N196" i="11"/>
  <c r="N136" i="11"/>
  <c r="N143" i="11"/>
  <c r="N151" i="11"/>
  <c r="O48" i="11" s="1"/>
  <c r="N158" i="11"/>
  <c r="O157" i="11" s="1"/>
  <c r="N165" i="11"/>
  <c r="O165" i="11" s="1"/>
  <c r="N173" i="11"/>
  <c r="O173" i="11" s="1"/>
  <c r="N181" i="11"/>
  <c r="O181" i="11" s="1"/>
  <c r="N189" i="11"/>
  <c r="O156" i="11" s="1"/>
  <c r="N197" i="11"/>
  <c r="O197" i="11" s="1"/>
  <c r="O82" i="11"/>
  <c r="O109" i="11"/>
  <c r="O110" i="11"/>
  <c r="O127" i="11"/>
  <c r="O133" i="11"/>
  <c r="O63" i="11"/>
  <c r="O111" i="11"/>
  <c r="O101" i="11"/>
  <c r="O98" i="11"/>
  <c r="O120" i="11"/>
  <c r="O144" i="11"/>
  <c r="O168" i="11"/>
  <c r="O149" i="11"/>
  <c r="O175" i="11"/>
  <c r="O184" i="11"/>
  <c r="O194" i="11"/>
  <c r="O158" i="11"/>
  <c r="O167" i="11"/>
  <c r="O134" i="11"/>
  <c r="O174" i="11"/>
  <c r="O153" i="11" l="1"/>
  <c r="O193" i="11"/>
  <c r="O143" i="11"/>
  <c r="O51" i="11"/>
  <c r="O142" i="11"/>
  <c r="O185" i="11"/>
  <c r="O64" i="11"/>
  <c r="O12" i="11"/>
  <c r="O115" i="11"/>
  <c r="O6" i="11"/>
  <c r="O119" i="11"/>
  <c r="O96" i="11"/>
  <c r="O171" i="11"/>
  <c r="O145" i="11"/>
  <c r="O97" i="11"/>
  <c r="O79" i="11"/>
  <c r="O137" i="11"/>
  <c r="O75" i="11"/>
  <c r="O45" i="11"/>
  <c r="O94" i="11"/>
  <c r="O55" i="11"/>
  <c r="O78" i="11"/>
  <c r="O130" i="11"/>
  <c r="O25" i="11"/>
  <c r="O147" i="11"/>
  <c r="O136" i="11"/>
  <c r="O196" i="11"/>
  <c r="O135" i="11"/>
  <c r="O43" i="11"/>
  <c r="O113" i="11"/>
  <c r="O188" i="11"/>
  <c r="O128" i="11"/>
  <c r="O7" i="11"/>
  <c r="O169" i="11"/>
  <c r="O108" i="11"/>
  <c r="O38" i="11"/>
  <c r="O53" i="11"/>
  <c r="O10" i="11"/>
  <c r="O91" i="11"/>
  <c r="O95" i="11"/>
  <c r="O13" i="11"/>
  <c r="O33" i="11"/>
  <c r="O67" i="11"/>
  <c r="O23" i="11"/>
  <c r="O161" i="11"/>
  <c r="O100" i="11"/>
  <c r="O57" i="11"/>
  <c r="O80" i="11"/>
  <c r="O17" i="11"/>
  <c r="O68" i="11"/>
  <c r="O52" i="11"/>
  <c r="O24" i="11"/>
  <c r="O85" i="11"/>
  <c r="O39" i="11"/>
  <c r="O86" i="11"/>
  <c r="O172" i="11"/>
  <c r="O112" i="11"/>
  <c r="O154" i="11"/>
  <c r="O29" i="11"/>
  <c r="O187" i="11"/>
  <c r="O74" i="11"/>
  <c r="O84" i="11"/>
  <c r="O30" i="11"/>
  <c r="O16" i="11"/>
  <c r="O92" i="11"/>
  <c r="O40" i="11"/>
  <c r="O37" i="11"/>
  <c r="O9" i="11"/>
  <c r="O44" i="11"/>
  <c r="O19" i="11"/>
  <c r="O155" i="11"/>
  <c r="O125" i="11"/>
  <c r="O8" i="11"/>
  <c r="O81" i="11"/>
  <c r="O27" i="11"/>
  <c r="O132" i="11"/>
  <c r="O60" i="11"/>
  <c r="O182" i="11"/>
  <c r="O152" i="11"/>
  <c r="O58" i="11"/>
  <c r="O138" i="11"/>
  <c r="O99" i="11"/>
  <c r="O150" i="11"/>
  <c r="O131" i="11"/>
  <c r="O71" i="11"/>
  <c r="O26" i="11"/>
  <c r="O114" i="11"/>
  <c r="O41" i="11"/>
  <c r="O56" i="11"/>
  <c r="O21" i="11"/>
  <c r="O89" i="11"/>
  <c r="O107" i="11"/>
  <c r="O140" i="11"/>
  <c r="O54" i="11"/>
  <c r="O124" i="11"/>
  <c r="O65" i="11"/>
  <c r="O20" i="11"/>
  <c r="O11" i="11"/>
  <c r="O18" i="11"/>
  <c r="O49" i="11"/>
  <c r="O61" i="11"/>
  <c r="O88" i="11"/>
  <c r="O87" i="11"/>
  <c r="O117" i="11"/>
  <c r="O35" i="11"/>
  <c r="O66" i="11"/>
  <c r="O151" i="11"/>
  <c r="O50" i="11"/>
  <c r="O122" i="11"/>
  <c r="O189" i="11"/>
  <c r="O176" i="11"/>
  <c r="O116" i="11"/>
  <c r="O15" i="11"/>
  <c r="O14" i="11"/>
  <c r="O83" i="11"/>
  <c r="O5" i="11"/>
  <c r="O28" i="11"/>
  <c r="O69" i="11"/>
  <c r="O77" i="11"/>
  <c r="O76" i="11"/>
  <c r="O106" i="11"/>
  <c r="O62" i="11"/>
  <c r="O34" i="11"/>
  <c r="O191" i="11"/>
  <c r="A2" i="11"/>
  <c r="E14" i="3"/>
  <c r="B3" i="1"/>
  <c r="D14" i="3"/>
  <c r="F28" i="1"/>
  <c r="D22" i="1" l="1"/>
  <c r="D15" i="1"/>
  <c r="D11" i="1"/>
  <c r="D16" i="1" s="1"/>
  <c r="D23" i="1" s="1"/>
  <c r="D18" i="2"/>
  <c r="D12" i="2"/>
  <c r="D19" i="2" s="1"/>
  <c r="B3" i="2"/>
  <c r="E23" i="4"/>
  <c r="E17" i="4"/>
  <c r="E24" i="4" s="1"/>
  <c r="C9" i="4" s="1"/>
  <c r="C116" i="9" l="1"/>
  <c r="F20" i="1" l="1"/>
  <c r="C17" i="4"/>
  <c r="C79" i="9" l="1"/>
  <c r="D79" i="9"/>
  <c r="C14" i="3" l="1"/>
  <c r="E15" i="3" l="1"/>
  <c r="E13" i="3" l="1"/>
  <c r="D29" i="1" l="1"/>
  <c r="D30" i="1" l="1"/>
  <c r="D32" i="1" s="1"/>
  <c r="D136" i="9"/>
  <c r="C136" i="9"/>
  <c r="D116" i="9" l="1"/>
  <c r="C11" i="1"/>
  <c r="E11" i="1" s="1"/>
  <c r="N4" i="8" l="1"/>
  <c r="E11" i="3"/>
  <c r="E10" i="3"/>
  <c r="E7" i="3"/>
  <c r="C18" i="2"/>
  <c r="C12" i="2"/>
  <c r="C29" i="1"/>
  <c r="C22" i="1"/>
  <c r="C15" i="1"/>
  <c r="E12" i="3" l="1"/>
  <c r="C16" i="1"/>
  <c r="C19" i="2"/>
  <c r="C23" i="4" s="1"/>
  <c r="C24" i="4" s="1"/>
  <c r="C23" i="1" l="1"/>
  <c r="C30" i="1" s="1"/>
  <c r="E30" i="1" l="1"/>
  <c r="F33" i="1"/>
  <c r="C32" i="1"/>
</calcChain>
</file>

<file path=xl/sharedStrings.xml><?xml version="1.0" encoding="utf-8"?>
<sst xmlns="http://schemas.openxmlformats.org/spreadsheetml/2006/main" count="1594" uniqueCount="497">
  <si>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</si>
  <si>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</si>
  <si>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</si>
  <si>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</si>
  <si>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</si>
  <si>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</si>
  <si>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</si>
  <si>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</si>
  <si>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</si>
  <si>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</si>
  <si>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</si>
  <si>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</si>
  <si>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</si>
  <si>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</si>
  <si>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</si>
  <si>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</si>
  <si>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</si>
  <si>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</si>
  <si>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</si>
  <si>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</si>
  <si>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</si>
  <si>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</si>
  <si>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</si>
  <si>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</si>
  <si>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</si>
  <si>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</si>
  <si>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</si>
  <si>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</si>
  <si>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</si>
  <si>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</si>
  <si>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</si>
  <si>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</si>
  <si>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</si>
  <si>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</si>
  <si>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</si>
  <si>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</si>
  <si>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</si>
  <si>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</si>
  <si>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</si>
  <si>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</si>
  <si>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</si>
  <si>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</si>
  <si>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</si>
  <si>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</si>
  <si>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</si>
  <si>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</si>
  <si>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</si>
  <si>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</si>
  <si>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</si>
  <si>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</si>
  <si>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</si>
  <si>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FONDO MUTUO CORTO PLAZO GUARANIES</t>
  </si>
  <si>
    <t>Banco</t>
  </si>
  <si>
    <t>Otros (Ventas de Activos Fijos)</t>
  </si>
  <si>
    <t>Desde</t>
  </si>
  <si>
    <t>Comparativo</t>
  </si>
  <si>
    <t>FECHA DE REPORTE</t>
  </si>
  <si>
    <t>Tipo de Cambio Comprador</t>
  </si>
  <si>
    <t>Tipo de Cambio Vendedor</t>
  </si>
  <si>
    <t>Estados Financieros</t>
  </si>
  <si>
    <t>(Anexo D)</t>
  </si>
  <si>
    <t>Índice</t>
  </si>
  <si>
    <t>NOTAS A LOS ESTADOS FINANCIEROS</t>
  </si>
  <si>
    <t>CUADRO DE INVERSIONES</t>
  </si>
  <si>
    <t>Fondo Mutuo Corto Plazo Guaraníes</t>
  </si>
  <si>
    <t xml:space="preserve">ESTADO DE FLUJO DE CAJA </t>
  </si>
  <si>
    <t>ESTADO DE VARIACION DEL ACTIVO NETO</t>
  </si>
  <si>
    <t xml:space="preserve">ESTADO DE RESULTADO </t>
  </si>
  <si>
    <t xml:space="preserve">BALANCE GENERAL </t>
  </si>
  <si>
    <t>Nota  1 – INFORMACIÓN BÁSICA DEL FONDO</t>
  </si>
  <si>
    <r>
      <t>-</t>
    </r>
    <r>
      <rPr>
        <sz val="7"/>
        <color theme="1"/>
        <rFont val="Times New Roman"/>
        <family val="1"/>
      </rPr>
      <t xml:space="preserve">       </t>
    </r>
    <r>
      <rPr>
        <b/>
        <sz val="12"/>
        <color theme="1"/>
        <rFont val="Arial"/>
        <family val="2"/>
      </rPr>
      <t xml:space="preserve"> Naturaleza jurídica : </t>
    </r>
    <r>
      <rPr>
        <sz val="12"/>
        <color theme="1"/>
        <rFont val="Arial"/>
        <family val="2"/>
      </rPr>
      <t xml:space="preserve">       Fondos Mutuos </t>
    </r>
  </si>
  <si>
    <r>
      <t>-</t>
    </r>
    <r>
      <rPr>
        <sz val="7"/>
        <color theme="1"/>
        <rFont val="Times New Roman"/>
        <family val="1"/>
      </rPr>
      <t xml:space="preserve">       </t>
    </r>
    <r>
      <rPr>
        <sz val="12"/>
        <color theme="1"/>
        <rFont val="Arial"/>
        <family val="2"/>
      </rPr>
      <t>Autorizados por Resolución Nro. 34 E/17 de fecha 24 de Agosto de 2017 de la Comisión Nacional de Valores</t>
    </r>
    <r>
      <rPr>
        <b/>
        <sz val="12"/>
        <color theme="1"/>
        <rFont val="Arial"/>
        <family val="2"/>
      </rPr>
      <t>;</t>
    </r>
  </si>
  <si>
    <r>
      <t>-</t>
    </r>
    <r>
      <rPr>
        <sz val="7"/>
        <color theme="1"/>
        <rFont val="Times New Roman"/>
        <family val="1"/>
      </rPr>
      <t xml:space="preserve">       </t>
    </r>
    <r>
      <rPr>
        <sz val="12"/>
        <color theme="1"/>
        <rFont val="Arial"/>
        <family val="2"/>
      </rPr>
      <t>El Fondo Mutuo es el tipo de fondo de Instrumentos de Renta Fija que se define como aquel que establezca en su política de inversiones como porcentaje mínimo de inversión en instrumentos de deuda o pasivos el 100% del patrimonio, y cuya duración promedio es mayor a noventa (90) días y hasta quinientos cuarenta (540) días. Plazo de Vigencia: Indefinido; este fondo está dirigido principalmente, a personas físicas y personas jurídicas que necesiten liquidez, que tengan un perfil de riesgo bajo o un horizonte de inversión de corto plazo, y a inversionistas que deseen optimizar el manejo de su disponibilidad de caja.</t>
    </r>
  </si>
  <si>
    <r>
      <t>-</t>
    </r>
    <r>
      <rPr>
        <sz val="7"/>
        <color theme="1"/>
        <rFont val="Times New Roman"/>
        <family val="1"/>
      </rPr>
      <t xml:space="preserve">       </t>
    </r>
    <r>
      <rPr>
        <sz val="12"/>
        <color theme="1"/>
        <rFont val="Arial"/>
        <family val="2"/>
      </rPr>
      <t>Como política sana de diversificación de inversiones, se buscará no mantener títulos-valores de un mismo emisor, aceptante o garante que representen más del 10% (diez por ciento) del portafolio del FONDO MUTUO. Además buscará mantener un límite máximo de inversión por grupo empresarial y sus personas relacionadas de hasta 25% del activo del fondo. Quedan exceptuados los títulos emitidos por los Tesoros Nacionales, Bancos Centrales y otras Entidades Estatales.</t>
    </r>
  </si>
  <si>
    <r>
      <t>-</t>
    </r>
    <r>
      <rPr>
        <sz val="7"/>
        <color theme="1"/>
        <rFont val="Times New Roman"/>
        <family val="1"/>
      </rPr>
      <t xml:space="preserve">       </t>
    </r>
    <r>
      <rPr>
        <sz val="12"/>
        <color theme="1"/>
        <rFont val="Arial"/>
        <family val="2"/>
      </rPr>
      <t>El reglamento interno de del Fondo fue aprobado por Resolución Nro. 34 E/17 de fecha 24 de Agosto de 2017, de la Comisión Nacional de Valores.</t>
    </r>
  </si>
  <si>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</si>
  <si>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</si>
  <si>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</si>
  <si>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r>
      <t xml:space="preserve">2.2 – Entidad encargada de la custodia: </t>
    </r>
    <r>
      <rPr>
        <u/>
        <sz val="11"/>
        <color theme="1"/>
        <rFont val="Calibri"/>
        <family val="2"/>
        <scheme val="minor"/>
      </rPr>
      <t>:</t>
    </r>
    <r>
      <rPr>
        <sz val="11"/>
        <color theme="1"/>
        <rFont val="Calibri"/>
        <family val="2"/>
        <scheme val="minor"/>
      </rPr>
      <t xml:space="preserve"> </t>
    </r>
    <r>
      <rPr>
        <sz val="12"/>
        <color theme="1"/>
        <rFont val="Arial"/>
        <family val="2"/>
      </rPr>
      <t>BVPASA e INVESTOR Casa de Bolsa S.A.</t>
    </r>
  </si>
  <si>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</si>
  <si>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</si>
  <si>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</si>
  <si>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</si>
  <si>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 xml:space="preserve">La entidad no tiene saldos de clientes, por tanto no existen partidas que requieran la constitución de previsiones. </t>
  </si>
  <si>
    <t>3.5 – Valuación de las Inversiones</t>
  </si>
  <si>
    <r>
      <t xml:space="preserve"> </t>
    </r>
    <r>
      <rPr>
        <sz val="12"/>
        <color theme="1"/>
        <rFont val="Arial"/>
        <family val="2"/>
      </rPr>
      <t>Las inversiones (Bonos y CDA en cartera), se exponen a sus valores actualizados. Las diferencias  se exponen en el estado de resultados en el rubro intereses ganados</t>
    </r>
    <r>
      <rPr>
        <sz val="11"/>
        <color theme="1"/>
        <rFont val="Calibri"/>
        <family val="2"/>
        <scheme val="minor"/>
      </rPr>
      <t>.</t>
    </r>
  </si>
  <si>
    <t>3.6 Política de Reconocimiento de Ingresos:</t>
  </si>
  <si>
    <r>
      <t>Los ingresos son reconocidos con base en el criterio de lo devengado, de conformidad con las disposiciones de las Normas contables</t>
    </r>
    <r>
      <rPr>
        <b/>
        <sz val="12"/>
        <color theme="1"/>
        <rFont val="Arial"/>
        <family val="2"/>
      </rPr>
      <t>.</t>
    </r>
  </si>
  <si>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</si>
  <si>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</si>
  <si>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</si>
  <si>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</si>
  <si>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</si>
  <si>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</si>
  <si>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</si>
  <si>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</si>
  <si>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r>
      <t>a)</t>
    </r>
    <r>
      <rPr>
        <b/>
        <sz val="7"/>
        <color theme="1"/>
        <rFont val="Times New Roman"/>
        <family val="1"/>
      </rPr>
      <t xml:space="preserve">    </t>
    </r>
    <r>
      <rPr>
        <b/>
        <sz val="12"/>
        <color theme="1"/>
        <rFont val="Arial"/>
        <family val="2"/>
      </rPr>
      <t>Posición en moneda extranjera</t>
    </r>
  </si>
  <si>
    <t>Detalle</t>
  </si>
  <si>
    <t>Moneda extranjera clase</t>
  </si>
  <si>
    <t>Moneda extranjera Monto</t>
  </si>
  <si>
    <t>Cambio vigente</t>
  </si>
  <si>
    <t>Saldo periodo actual (Gs.)</t>
  </si>
  <si>
    <t>Activos</t>
  </si>
  <si>
    <t>Pasivos</t>
  </si>
  <si>
    <r>
      <t>b)</t>
    </r>
    <r>
      <rPr>
        <b/>
        <sz val="7"/>
        <color theme="1"/>
        <rFont val="Times New Roman"/>
        <family val="1"/>
      </rPr>
      <t xml:space="preserve">   </t>
    </r>
    <r>
      <rPr>
        <b/>
        <sz val="12"/>
        <color theme="1"/>
        <rFont val="Arial"/>
        <family val="2"/>
      </rPr>
      <t>Diferencia de cambio en Moneda Extranjera</t>
    </r>
  </si>
  <si>
    <r>
      <t>c)</t>
    </r>
    <r>
      <rPr>
        <b/>
        <sz val="7"/>
        <color theme="1"/>
        <rFont val="Times New Roman"/>
        <family val="1"/>
      </rPr>
      <t xml:space="preserve">    </t>
    </r>
    <r>
      <rPr>
        <b/>
        <sz val="12"/>
        <color theme="1"/>
        <rFont val="Arial"/>
        <family val="2"/>
      </rPr>
      <t>Gastos operacionales y comisiones de la administradora con cargo al Fondo:</t>
    </r>
  </si>
  <si>
    <r>
      <t>Ø</t>
    </r>
    <r>
      <rPr>
        <sz val="7"/>
        <color theme="1"/>
        <rFont val="Times New Roman"/>
        <family val="1"/>
      </rPr>
      <t xml:space="preserve">  </t>
    </r>
    <r>
      <rPr>
        <u/>
        <sz val="12"/>
        <color theme="1"/>
        <rFont val="Arial"/>
        <family val="2"/>
      </rPr>
      <t>Comisión de administración</t>
    </r>
    <r>
      <rPr>
        <sz val="12"/>
        <color theme="1"/>
        <rFont val="Arial"/>
        <family val="2"/>
      </rPr>
      <t xml:space="preserve">: 2,20% nominal anual (base 365) IVA incluido sobre el patrimonio neto de pre cierre administrado. La comisión se devenga diariamente y se cobra mensualmente. </t>
    </r>
  </si>
  <si>
    <r>
      <t>Ø</t>
    </r>
    <r>
      <rPr>
        <sz val="7"/>
        <color theme="1"/>
        <rFont val="Times New Roman"/>
        <family val="1"/>
      </rPr>
      <t xml:space="preserve">  </t>
    </r>
    <r>
      <rPr>
        <u/>
        <sz val="12"/>
        <color theme="1"/>
        <rFont val="Arial"/>
        <family val="2"/>
      </rPr>
      <t>Comisiones propias de las operaciones de inversión</t>
    </r>
    <r>
      <rPr>
        <sz val="12"/>
        <color theme="1"/>
        <rFont val="Arial"/>
        <family val="2"/>
      </rPr>
      <t>: de 0% a 0,50% del monto negociado (incluye comisión de intermediación por transacciones bursátiles o extrabursátiles) y arancel BVPASA 0,025% del monto negociado también.</t>
    </r>
  </si>
  <si>
    <r>
      <t>Ø</t>
    </r>
    <r>
      <rPr>
        <sz val="7"/>
        <color theme="1"/>
        <rFont val="Times New Roman"/>
        <family val="1"/>
      </rPr>
      <t xml:space="preserve">  </t>
    </r>
    <r>
      <rPr>
        <u/>
        <sz val="12"/>
        <color theme="1"/>
        <rFont val="Arial"/>
        <family val="2"/>
      </rPr>
      <t xml:space="preserve">Gastos y comisiones bancarias: </t>
    </r>
    <r>
      <rPr>
        <sz val="12"/>
        <color theme="1"/>
        <rFont val="Arial"/>
        <family val="2"/>
      </rPr>
      <t>mantenimiento de cuentas, transferencias interbancarias y otras de similar naturaleza).</t>
    </r>
  </si>
  <si>
    <t>Concepto</t>
  </si>
  <si>
    <t>Monto del periodo actual</t>
  </si>
  <si>
    <t>Monto del periodo anterior</t>
  </si>
  <si>
    <t>Comisiones por Administración</t>
  </si>
  <si>
    <t>Otros</t>
  </si>
  <si>
    <t>TOTAL</t>
  </si>
  <si>
    <r>
      <t>d)</t>
    </r>
    <r>
      <rPr>
        <b/>
        <sz val="7"/>
        <color theme="1"/>
        <rFont val="Times New Roman"/>
        <family val="1"/>
      </rPr>
      <t xml:space="preserve">   </t>
    </r>
    <r>
      <rPr>
        <b/>
        <sz val="12"/>
        <color theme="1"/>
        <rFont val="Arial"/>
        <family val="2"/>
      </rPr>
      <t>Información Estadística</t>
    </r>
  </si>
  <si>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</si>
  <si>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</si>
  <si>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</si>
  <si>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</si>
  <si>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</si>
  <si>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</si>
  <si>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</si>
  <si>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</si>
  <si>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</si>
  <si>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</si>
  <si>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</si>
  <si>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</si>
  <si>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</si>
  <si>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</si>
  <si>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</si>
  <si>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</si>
  <si>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</si>
  <si>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</si>
  <si>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</si>
  <si>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</si>
  <si>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</si>
  <si>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</si>
  <si>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moneda nacional depositadas en las cuentas de INVESTOR CASA DE BOLSA S.A.</t>
  </si>
  <si>
    <t>Valores al Cobro</t>
  </si>
  <si>
    <t>4.3 – ACREEDORES  POR OPERACIONES</t>
  </si>
  <si>
    <t>No aplicable no existen obligaciones</t>
  </si>
  <si>
    <t>4.4 – COMISIONES A PAGAR A LA ADMINISTRADORA</t>
  </si>
  <si>
    <t>4.2 - CUADRO DE INVERSIONES</t>
  </si>
  <si>
    <t>INFORME DEL SINDICO</t>
  </si>
  <si>
    <t>Señores accionistas de</t>
  </si>
  <si>
    <t>FONDO MUTUO CORTO PLAZO GUARANÍES</t>
  </si>
  <si>
    <t>Es mi informe.</t>
  </si>
  <si>
    <t>Juan José Talavera</t>
  </si>
  <si>
    <t>Síndico Titular</t>
  </si>
  <si>
    <t xml:space="preserve">       4.2 INVERSIONES</t>
  </si>
  <si>
    <t>Instrumento</t>
  </si>
  <si>
    <t>Emisor</t>
  </si>
  <si>
    <t>Fecha de vencimiento</t>
  </si>
  <si>
    <t>Total de las Inversiones</t>
  </si>
  <si>
    <t>CDA</t>
  </si>
  <si>
    <t>FIC S.A. DE FINANZAS</t>
  </si>
  <si>
    <t>Bonos Subordinados</t>
  </si>
  <si>
    <t>INTERFISA BANCO S.A.E.C.A.</t>
  </si>
  <si>
    <t>BANCO ITAU PARAGUAY S.A.</t>
  </si>
  <si>
    <t xml:space="preserve">FINEXPAR S.A.E.C.A. </t>
  </si>
  <si>
    <t>BANCO RIO S.A.E.C.A.</t>
  </si>
  <si>
    <t>BANCO REGIONAL S.A.E.C.A.</t>
  </si>
  <si>
    <t>SOLAR AHORRO Y FINANZAS S.A.E.C.A.</t>
  </si>
  <si>
    <t>BANCOP S.A.</t>
  </si>
  <si>
    <t>BANCO GNB PARAGUAY S.A.</t>
  </si>
  <si>
    <t>Bonos Corporativos</t>
  </si>
  <si>
    <t>INFORME SINDICO</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</si>
  <si>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</si>
  <si>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</si>
  <si>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</si>
  <si>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</si>
  <si>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</si>
  <si>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</si>
  <si>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</si>
  <si>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</si>
  <si>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</si>
  <si>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</si>
  <si>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</si>
  <si>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</si>
  <si>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</si>
  <si>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</si>
  <si>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Financiero (Financieras)</t>
  </si>
  <si>
    <t>Paraguay</t>
  </si>
  <si>
    <t>Guaraníes</t>
  </si>
  <si>
    <t xml:space="preserve">BANCO CONTINENTAL S.A.E.C.A. </t>
  </si>
  <si>
    <t>Financiero (Bancos)</t>
  </si>
  <si>
    <t>Comercial</t>
  </si>
  <si>
    <t>09/02/2018</t>
  </si>
  <si>
    <t>02/03/2022</t>
  </si>
  <si>
    <t xml:space="preserve">VISION BANCO S.A.E.C.A. </t>
  </si>
  <si>
    <t>10/04/2018</t>
  </si>
  <si>
    <t>22/05/2024</t>
  </si>
  <si>
    <t>02/02/2021</t>
  </si>
  <si>
    <t>25/04/2018</t>
  </si>
  <si>
    <t>25/06/2024</t>
  </si>
  <si>
    <t>13/06/2018</t>
  </si>
  <si>
    <t>20/03/2023</t>
  </si>
  <si>
    <t>25/06/2018</t>
  </si>
  <si>
    <t>10/03/2023</t>
  </si>
  <si>
    <t>02/03/2023</t>
  </si>
  <si>
    <t>27/06/2018</t>
  </si>
  <si>
    <t>01/03/2023</t>
  </si>
  <si>
    <t>11/07/2018</t>
  </si>
  <si>
    <t>08/08/2018</t>
  </si>
  <si>
    <t>06/06/2022</t>
  </si>
  <si>
    <t>Bonos Financieros</t>
  </si>
  <si>
    <t>16/10/2018</t>
  </si>
  <si>
    <t>08/10/2021</t>
  </si>
  <si>
    <t>26/03/2021</t>
  </si>
  <si>
    <t>22/11/2018</t>
  </si>
  <si>
    <t>31/05/2027</t>
  </si>
  <si>
    <t xml:space="preserve">TU FINANCIERA S.A. </t>
  </si>
  <si>
    <t>05/12/2025</t>
  </si>
  <si>
    <t>26/12/2018</t>
  </si>
  <si>
    <t>02/03/2021</t>
  </si>
  <si>
    <t>19/02/2019</t>
  </si>
  <si>
    <t>23/08/2023</t>
  </si>
  <si>
    <t>30/08/2021</t>
  </si>
  <si>
    <t>06/10/2020</t>
  </si>
  <si>
    <t>Telecomunicaciones</t>
  </si>
  <si>
    <t xml:space="preserve">SUDAMERIS BANK S.A.E.C.A. </t>
  </si>
  <si>
    <t>04/10/2021</t>
  </si>
  <si>
    <t>TELEFONICA CELULAR DEL PARAGUAY S.A.E.</t>
  </si>
  <si>
    <t>03/06/2024</t>
  </si>
  <si>
    <t>CRISOL Y ENCARNACION FINANCIERA S.A.E.C.A.</t>
  </si>
  <si>
    <t>10/03/2020</t>
  </si>
  <si>
    <t>BANCO BASA S.A.</t>
  </si>
  <si>
    <t>02/08/2019</t>
  </si>
  <si>
    <t>22/07/2021</t>
  </si>
  <si>
    <t>02/02/2022</t>
  </si>
  <si>
    <t>17/08/2020</t>
  </si>
  <si>
    <t xml:space="preserve">BANCO FAMILIAR S.A.E.C.A. </t>
  </si>
  <si>
    <t>21/08/2019</t>
  </si>
  <si>
    <t>23/05/2023</t>
  </si>
  <si>
    <t>13/09/2021</t>
  </si>
  <si>
    <t>14/06/2021</t>
  </si>
  <si>
    <t>08/07/2021</t>
  </si>
  <si>
    <t>26/09/2019</t>
  </si>
  <si>
    <t>13/06/2024</t>
  </si>
  <si>
    <t>27/09/2019</t>
  </si>
  <si>
    <t>22/06/2023</t>
  </si>
  <si>
    <t>INVERSIONES (Nota  4.2  )</t>
  </si>
  <si>
    <t>Titulo de Renta fija</t>
  </si>
  <si>
    <t xml:space="preserve">Valores al cobro  </t>
  </si>
  <si>
    <t>DISPONIBILIDADES (Nota 4.1 )</t>
  </si>
  <si>
    <t xml:space="preserve">Titulo de Renta fija </t>
  </si>
  <si>
    <t>Comisiones a Pagar a la Administradora (Nota  4.4  )</t>
  </si>
  <si>
    <t>Ver Cuadro</t>
  </si>
  <si>
    <r>
      <rPr>
        <b/>
        <sz val="12"/>
        <color theme="1"/>
        <rFont val="Arial"/>
        <family val="2"/>
      </rPr>
      <t>3.9</t>
    </r>
    <r>
      <rPr>
        <sz val="12"/>
        <color theme="1"/>
        <rFont val="Arial"/>
        <family val="2"/>
      </rPr>
      <t xml:space="preserve"> La Administradora no ha realizado cambios en la aplicación de los criterios contables del Fondo.</t>
    </r>
  </si>
  <si>
    <r>
      <rPr>
        <b/>
        <sz val="12"/>
        <color theme="1"/>
        <rFont val="Arial"/>
        <family val="2"/>
      </rPr>
      <t>3.11</t>
    </r>
    <r>
      <rPr>
        <sz val="12"/>
        <color theme="1"/>
        <rFont val="Arial"/>
        <family val="2"/>
      </rPr>
      <t xml:space="preserve"> – Los ingresos y gastos del fondo son reconocidos aplicando el criterio de lo devengado;</t>
    </r>
  </si>
  <si>
    <r>
      <rPr>
        <b/>
        <sz val="12"/>
        <color theme="1"/>
        <rFont val="Arial"/>
        <family val="2"/>
      </rPr>
      <t>3.10</t>
    </r>
    <r>
      <rPr>
        <sz val="12"/>
        <color theme="1"/>
        <rFont val="Arial"/>
        <family val="2"/>
      </rPr>
      <t xml:space="preserve"> – Valorización de las Inversiones. Las inversiones son incorporadas al valor de costo, y ajustadas diariamente por devengamiento de los intereses, y las ganancias a realizar, afectando a resultados como Intereses Ganados.</t>
    </r>
  </si>
  <si>
    <r>
      <rPr>
        <b/>
        <sz val="12"/>
        <color theme="1"/>
        <rFont val="Arial"/>
        <family val="2"/>
      </rPr>
      <t>3.12</t>
    </r>
    <r>
      <rPr>
        <sz val="12"/>
        <color theme="1"/>
        <rFont val="Arial"/>
        <family val="2"/>
      </rPr>
      <t xml:space="preserve"> -  A la fecha de la información financiera, no se vendieron inversiones ni ajustaron los precios.</t>
    </r>
  </si>
  <si>
    <r>
      <t>-</t>
    </r>
    <r>
      <rPr>
        <b/>
        <sz val="7"/>
        <color theme="1"/>
        <rFont val="Times New Roman"/>
        <family val="1"/>
      </rPr>
      <t xml:space="preserve">       </t>
    </r>
    <r>
      <rPr>
        <b/>
        <sz val="11"/>
        <color theme="1"/>
        <rFont val="Calibri"/>
        <family val="2"/>
        <scheme val="minor"/>
      </rPr>
      <t xml:space="preserve"> </t>
    </r>
    <r>
      <rPr>
        <b/>
        <sz val="12"/>
        <color theme="1"/>
        <rFont val="Arial"/>
        <family val="2"/>
      </rPr>
      <t>Política de Inversiones de EL FONDO</t>
    </r>
  </si>
  <si>
    <t>El flujo de efectivos fue preparado de acuerdo con la Resolución CG N° 06/2019 de la Comisión Nacional de Valores.</t>
  </si>
  <si>
    <t>Banco Familiar Cta.Cte. Gs.</t>
  </si>
  <si>
    <t>Investor Casa de Bolsa SA</t>
  </si>
  <si>
    <t>Nota 5. HECHOS POSTERIORES - SITUACION SANITARIA GLOBAL</t>
  </si>
  <si>
    <t>31/10/2019</t>
  </si>
  <si>
    <t>08/11/2019</t>
  </si>
  <si>
    <t>07/11/2022</t>
  </si>
  <si>
    <t>22/11/2028</t>
  </si>
  <si>
    <t>04/01/2021</t>
  </si>
  <si>
    <t>06/09/2021</t>
  </si>
  <si>
    <t>Resultados Acumulados</t>
  </si>
  <si>
    <t>Las cinco (5) Notas que se acompañan son parte integrante de de estos Estados Financieros</t>
  </si>
  <si>
    <t>08/01/2020</t>
  </si>
  <si>
    <t>BANCO NACIONAL DE FOMENTO</t>
  </si>
  <si>
    <t>22/01/2020</t>
  </si>
  <si>
    <t>15/11/2022</t>
  </si>
  <si>
    <t>04/02/2020</t>
  </si>
  <si>
    <t>18/02/2020</t>
  </si>
  <si>
    <t>23/06/2020</t>
  </si>
  <si>
    <t>12/03/2020</t>
  </si>
  <si>
    <t>09/03/2020</t>
  </si>
  <si>
    <t>03/01/2025</t>
  </si>
  <si>
    <t>27/05/2022</t>
  </si>
  <si>
    <t>10/12/2024</t>
  </si>
  <si>
    <t>11/03/2020</t>
  </si>
  <si>
    <t>12/12/2022</t>
  </si>
  <si>
    <t>27/03/2020</t>
  </si>
  <si>
    <t>05/10/2021</t>
  </si>
  <si>
    <t>22/12/2022</t>
  </si>
  <si>
    <t>Comision por corretaje</t>
  </si>
  <si>
    <t>Saldo al 30/09/2020</t>
  </si>
  <si>
    <t>ESTADO DEL FLUJO DE EFECTIVOS AL 30 DE SETIEMBRE DE 2021</t>
  </si>
  <si>
    <t>Correspopndiente al periodo cerrado el 30 de setiembre de 2021</t>
  </si>
  <si>
    <t>TOTAL ACTIVO NETO AL 30 DE SETIEMBRE DE 2020</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</si>
  <si>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6895,80 Gs., Tipo Vendedor  para los pasivos 1 USD = 6918,66</t>
  </si>
  <si>
    <r>
      <rPr>
        <b/>
        <sz val="12"/>
        <color theme="1"/>
        <rFont val="Arial"/>
        <family val="2"/>
      </rPr>
      <t xml:space="preserve">3.8 </t>
    </r>
    <r>
      <rPr>
        <sz val="12"/>
        <color theme="1"/>
        <rFont val="Arial"/>
        <family val="2"/>
      </rPr>
      <t>– Los estados contables corresponden al trimestre cerrado el 30 de setiembre de 2021.</t>
    </r>
  </si>
  <si>
    <t>Saldo al 30/09/2021</t>
  </si>
  <si>
    <t>No existen hechos  posteriores al cierre del trimestre que puedan modificar significativamente los estados financieros cerrados el 30 de setiembre de 2021.</t>
  </si>
  <si>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30 de Septiembre 2021,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</si>
  <si>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t>AUTOMAQ S.A.E.C.A.</t>
  </si>
  <si>
    <t>25/05/2020</t>
  </si>
  <si>
    <t>05/06/2020</t>
  </si>
  <si>
    <t>02/06/2025</t>
  </si>
  <si>
    <t>15/06/2020</t>
  </si>
  <si>
    <t>16/05/2022</t>
  </si>
  <si>
    <t>17/06/2020</t>
  </si>
  <si>
    <t>16/04/2025</t>
  </si>
  <si>
    <t>10/06/2025</t>
  </si>
  <si>
    <t>21/09/2023</t>
  </si>
  <si>
    <t>BANCO BILBAO VIZCAYA ARGENTARIA PARAGUAY S.A.</t>
  </si>
  <si>
    <t>18/06/2020</t>
  </si>
  <si>
    <t>17/12/2021</t>
  </si>
  <si>
    <t>19/06/2020</t>
  </si>
  <si>
    <t>27/02/2024</t>
  </si>
  <si>
    <t xml:space="preserve">BANCO ATLAS S.A. </t>
  </si>
  <si>
    <t>26/06/2020</t>
  </si>
  <si>
    <t>14/12/2021</t>
  </si>
  <si>
    <t>22/06/2022</t>
  </si>
  <si>
    <t>30/06/2020</t>
  </si>
  <si>
    <t>29/06/2023</t>
  </si>
  <si>
    <t>26/06/2023</t>
  </si>
  <si>
    <t>20/07/2020</t>
  </si>
  <si>
    <t>17/07/2023</t>
  </si>
  <si>
    <t>13/08/2020</t>
  </si>
  <si>
    <t>25/10/2021</t>
  </si>
  <si>
    <t>18/08/2020</t>
  </si>
  <si>
    <t>19/08/2020</t>
  </si>
  <si>
    <t>10/07/2023</t>
  </si>
  <si>
    <t>20/08/2020</t>
  </si>
  <si>
    <t>16/08/2023</t>
  </si>
  <si>
    <t>25/08/2020</t>
  </si>
  <si>
    <t>18/02/2022</t>
  </si>
  <si>
    <t>31/08/2020</t>
  </si>
  <si>
    <t>Bonos Publicos</t>
  </si>
  <si>
    <t xml:space="preserve">MINISTERIO DE HACIENDA </t>
  </si>
  <si>
    <t>Publico</t>
  </si>
  <si>
    <t>04/09/2020</t>
  </si>
  <si>
    <t>20/06/2025</t>
  </si>
  <si>
    <t>16/09/2020</t>
  </si>
  <si>
    <t>08/11/2021</t>
  </si>
  <si>
    <t>30/09/2020</t>
  </si>
  <si>
    <t>07/08/2023</t>
  </si>
  <si>
    <t>04/10/2024</t>
  </si>
  <si>
    <t>08/10/2020</t>
  </si>
  <si>
    <t>13/10/2020</t>
  </si>
  <si>
    <t>08/10/2024</t>
  </si>
  <si>
    <t>14/10/2020</t>
  </si>
  <si>
    <t>27/10/2020</t>
  </si>
  <si>
    <t>30/05/2022</t>
  </si>
  <si>
    <t>30/10/2020</t>
  </si>
  <si>
    <t>30/10/2023</t>
  </si>
  <si>
    <t>02/11/2020</t>
  </si>
  <si>
    <t>01/11/2024</t>
  </si>
  <si>
    <t>04/11/2020</t>
  </si>
  <si>
    <t>13/02/2025</t>
  </si>
  <si>
    <t>12/11/2020</t>
  </si>
  <si>
    <t>11/11/2024</t>
  </si>
  <si>
    <t>18/11/2020</t>
  </si>
  <si>
    <t>02/05/2022</t>
  </si>
  <si>
    <t>30/04/2024</t>
  </si>
  <si>
    <t>01/12/2020</t>
  </si>
  <si>
    <t>19/08/2024</t>
  </si>
  <si>
    <t>30/07/2024</t>
  </si>
  <si>
    <t>10/12/2020</t>
  </si>
  <si>
    <t>14/12/2020</t>
  </si>
  <si>
    <t>21/11/2022</t>
  </si>
  <si>
    <t>16/12/2020</t>
  </si>
  <si>
    <t>10/10/2023</t>
  </si>
  <si>
    <t>30/12/2020</t>
  </si>
  <si>
    <t>31/01/2030</t>
  </si>
  <si>
    <t>06/12/2021</t>
  </si>
  <si>
    <t>14/01/2021</t>
  </si>
  <si>
    <t>13/06/2025</t>
  </si>
  <si>
    <t>21/01/2021</t>
  </si>
  <si>
    <t>03/09/2025</t>
  </si>
  <si>
    <t>30/08/2024</t>
  </si>
  <si>
    <t>25/01/2021</t>
  </si>
  <si>
    <t>26/02/2021</t>
  </si>
  <si>
    <t>29/01/2027</t>
  </si>
  <si>
    <t>26/01/2024</t>
  </si>
  <si>
    <t>28/01/2021</t>
  </si>
  <si>
    <t>05/02/2024</t>
  </si>
  <si>
    <t>19/02/2021</t>
  </si>
  <si>
    <t>19/02/2025</t>
  </si>
  <si>
    <t>20/02/2024</t>
  </si>
  <si>
    <t>22/02/2021</t>
  </si>
  <si>
    <t>21/10/2024</t>
  </si>
  <si>
    <t>23/09/2024</t>
  </si>
  <si>
    <t>02/09/2024</t>
  </si>
  <si>
    <t>30/09/2024</t>
  </si>
  <si>
    <t>CEMENTOS CONCEPCIÓN S.A.E.</t>
  </si>
  <si>
    <t>Construcción</t>
  </si>
  <si>
    <t>10/03/2021</t>
  </si>
  <si>
    <t>16/12/2030</t>
  </si>
  <si>
    <t>11/03/2021</t>
  </si>
  <si>
    <t>04/03/2024</t>
  </si>
  <si>
    <t>15/03/2021</t>
  </si>
  <si>
    <t>17/03/2021</t>
  </si>
  <si>
    <t>16/12/2021</t>
  </si>
  <si>
    <t>19/03/2021</t>
  </si>
  <si>
    <t>12/10/2021</t>
  </si>
  <si>
    <t>18/03/2024</t>
  </si>
  <si>
    <t>23/03/2021</t>
  </si>
  <si>
    <t>04/05/2022</t>
  </si>
  <si>
    <t>25/03/2024</t>
  </si>
  <si>
    <t>29/03/2021</t>
  </si>
  <si>
    <t>29/03/2024</t>
  </si>
  <si>
    <t>30/03/2021</t>
  </si>
  <si>
    <t>01/04/2024</t>
  </si>
  <si>
    <t>31/03/2021</t>
  </si>
  <si>
    <t>07/04/2021</t>
  </si>
  <si>
    <t>08/04/2024</t>
  </si>
  <si>
    <t>12/04/2021</t>
  </si>
  <si>
    <t>12/04/2024</t>
  </si>
  <si>
    <t>15/04/2021</t>
  </si>
  <si>
    <t>20/04/2021</t>
  </si>
  <si>
    <t>21/04/2021</t>
  </si>
  <si>
    <t>12/01/2024</t>
  </si>
  <si>
    <t>23/04/2021</t>
  </si>
  <si>
    <t>16/01/2031</t>
  </si>
  <si>
    <t>IMPERIAL COMPAÑÍA DISTRIBUIDORA DE PETRÓLEO Y DERIVADOS S.A.E.</t>
  </si>
  <si>
    <t>Servicios</t>
  </si>
  <si>
    <t>04/06/2021</t>
  </si>
  <si>
    <t>25/03/2026</t>
  </si>
  <si>
    <t>30/04/2021</t>
  </si>
  <si>
    <t>31/05/2021</t>
  </si>
  <si>
    <t>12/05/2021</t>
  </si>
  <si>
    <t>06/05/2024</t>
  </si>
  <si>
    <t>18/05/2021</t>
  </si>
  <si>
    <t>NUCLEO S.A.E.</t>
  </si>
  <si>
    <t>16/09/2021</t>
  </si>
  <si>
    <t>17/01/2031</t>
  </si>
  <si>
    <t>20/05/2021</t>
  </si>
  <si>
    <t>08/01/2024</t>
  </si>
  <si>
    <t>16/01/2024</t>
  </si>
  <si>
    <t>26/05/2021</t>
  </si>
  <si>
    <t>26/04/2024</t>
  </si>
  <si>
    <t>26/08/2022</t>
  </si>
  <si>
    <t>01/01/2025</t>
  </si>
  <si>
    <t>03/06/2021</t>
  </si>
  <si>
    <t>26/06/2025</t>
  </si>
  <si>
    <t>18/06/2021</t>
  </si>
  <si>
    <t>20/05/2026</t>
  </si>
  <si>
    <t>08/06/2021</t>
  </si>
  <si>
    <t>11/06/2021</t>
  </si>
  <si>
    <t>01/07/2022</t>
  </si>
  <si>
    <t>17/06/2021</t>
  </si>
  <si>
    <t>23/06/2021</t>
  </si>
  <si>
    <t>24/06/2021</t>
  </si>
  <si>
    <t>27/06/2023</t>
  </si>
  <si>
    <t>25/06/2021</t>
  </si>
  <si>
    <t>15/03/2024</t>
  </si>
  <si>
    <t>28/06/2021</t>
  </si>
  <si>
    <t>05/07/2023</t>
  </si>
  <si>
    <t>30/06/2021</t>
  </si>
  <si>
    <t>19/11/2022</t>
  </si>
  <si>
    <t>01/07/2021</t>
  </si>
  <si>
    <t>15/01/2024</t>
  </si>
  <si>
    <t>02/07/2021</t>
  </si>
  <si>
    <t>29/04/2024</t>
  </si>
  <si>
    <t>14/08/2024</t>
  </si>
  <si>
    <t>15/07/2021</t>
  </si>
  <si>
    <t>13/07/2021</t>
  </si>
  <si>
    <t>11/08/2025</t>
  </si>
  <si>
    <t>04/08/2025</t>
  </si>
  <si>
    <t>30/12/2026</t>
  </si>
  <si>
    <t>29/05/2026</t>
  </si>
  <si>
    <t>24/04/2025</t>
  </si>
  <si>
    <t>22/07/2024</t>
  </si>
  <si>
    <t>23/07/2021</t>
  </si>
  <si>
    <t>22/01/2024</t>
  </si>
  <si>
    <t>26/07/2021</t>
  </si>
  <si>
    <t>22/05/2023</t>
  </si>
  <si>
    <t>29/07/2021</t>
  </si>
  <si>
    <t>27/03/2024</t>
  </si>
  <si>
    <t>18/09/2023</t>
  </si>
  <si>
    <t>06/08/2021</t>
  </si>
  <si>
    <t>30/07/2021</t>
  </si>
  <si>
    <t>13/08/2025</t>
  </si>
  <si>
    <t>09/08/2025</t>
  </si>
  <si>
    <t>03/08/2021</t>
  </si>
  <si>
    <t>04/08/2021</t>
  </si>
  <si>
    <t>02/08/2024</t>
  </si>
  <si>
    <t>24/12/2029</t>
  </si>
  <si>
    <t>23/08/2021</t>
  </si>
  <si>
    <t>22/08/2024</t>
  </si>
  <si>
    <t>25/08/2021</t>
  </si>
  <si>
    <t xml:space="preserve">AGENCIA FINANCIERA DE DESARROLLO </t>
  </si>
  <si>
    <t>Financiero</t>
  </si>
  <si>
    <t>31/08/2021</t>
  </si>
  <si>
    <t>30/09/2021</t>
  </si>
  <si>
    <t>15/08/2031</t>
  </si>
  <si>
    <t>05/09/2024</t>
  </si>
  <si>
    <t>08/09/2021</t>
  </si>
  <si>
    <t>09/09/2024</t>
  </si>
  <si>
    <t>23/07/2024</t>
  </si>
  <si>
    <t>13/09/2024</t>
  </si>
  <si>
    <t>14/09/2021</t>
  </si>
  <si>
    <t>20/09/2021</t>
  </si>
  <si>
    <t>28/09/2021</t>
  </si>
  <si>
    <t>26/08/2024</t>
  </si>
  <si>
    <t>29/09/2021</t>
  </si>
  <si>
    <t>PATRIMONIO DEL FONDO AL 30/09/2021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</si>
</sst>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5" formatCode="0_);\(#,#00\)"/>
    <numFmt numFmtId="166" formatCode="#,##0.000000"/>
    <numFmt numFmtId="168" formatCode="_-* #,##0_-;\-* #,##0_-;_-* &quot;-&quot;??_-;_-@_-"/>
    <numFmt numFmtId="169" formatCode="#,##0_ ;\-#,##0\ "/>
    <numFmt numFmtId="172" formatCode="0.000%"/>
  </numFmts>
  <fonts count="50">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sz val="11"/>
      <color indexed="8"/>
      <name val="Subway"/>
    </font>
    <font>
      <b/>
      <sz val="11"/>
      <color indexed="8"/>
      <name val="Subway"/>
    </font>
    <font>
      <sz val="10"/>
      <name val="Arial"/>
      <family val="2"/>
    </font>
    <font>
      <b/>
      <sz val="20"/>
      <color indexed="8"/>
      <name val="Subway"/>
    </font>
    <font>
      <b/>
      <u/>
      <sz val="14"/>
      <name val="Arial"/>
      <family val="2"/>
    </font>
    <font>
      <b/>
      <sz val="11"/>
      <name val="Arial"/>
      <family val="2"/>
    </font>
    <font>
      <sz val="9"/>
      <name val="Arial"/>
      <family val="2"/>
    </font>
    <font>
      <b/>
      <sz val="11"/>
      <color indexed="8"/>
      <name val="Arial"/>
      <family val="2"/>
    </font>
    <font>
      <b/>
      <u/>
      <sz val="16"/>
      <name val="Arial"/>
      <family val="2"/>
    </font>
    <font>
      <b/>
      <sz val="12"/>
      <name val="Arial"/>
      <family val="2"/>
    </font>
    <font>
      <b/>
      <sz val="16"/>
      <name val="Arial"/>
      <family val="2"/>
    </font>
    <font>
      <b/>
      <sz val="10"/>
      <name val="Arial"/>
      <family val="2"/>
    </font>
    <font>
      <b/>
      <u/>
      <sz val="12"/>
      <name val="Arial"/>
      <family val="2"/>
    </font>
    <font>
      <sz val="8"/>
      <name val="Arial"/>
      <family val="2"/>
    </font>
    <font>
      <b/>
      <sz val="8"/>
      <name val="Arial"/>
      <family val="2"/>
    </font>
    <font>
      <u/>
      <sz val="8"/>
      <name val="Arial"/>
      <family val="2"/>
    </font>
    <font>
      <sz val="10"/>
      <color rgb="FF222222"/>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sz val="11"/>
      <color theme="1"/>
      <name val="Arial"/>
      <family val="2"/>
    </font>
    <font>
      <u/>
      <sz val="11"/>
      <name val="Arial"/>
      <family val="2"/>
    </font>
    <font>
      <b/>
      <sz val="20"/>
      <color indexed="8"/>
      <name val="Arial"/>
      <family val="2"/>
    </font>
    <font>
      <b/>
      <sz val="11"/>
      <color theme="1"/>
      <name val="Arial"/>
      <family val="2"/>
    </font>
    <font>
      <u/>
      <sz val="11"/>
      <color theme="1"/>
      <name val="Arial"/>
      <family val="2"/>
    </font>
    <font>
      <b/>
      <sz val="12"/>
      <color theme="1"/>
      <name val="Arial"/>
      <family val="2"/>
    </font>
    <font>
      <sz val="12"/>
      <color theme="1"/>
      <name val="Arial"/>
      <family val="2"/>
    </font>
    <font>
      <sz val="7"/>
      <color theme="1"/>
      <name val="Times New Roman"/>
      <family val="1"/>
    </font>
    <font>
      <u/>
      <sz val="11"/>
      <color theme="1"/>
      <name val="Calibri"/>
      <family val="2"/>
      <scheme val="minor"/>
    </font>
    <font>
      <sz val="11"/>
      <color rgb="FF000000"/>
      <name val="Calibri"/>
      <family val="2"/>
      <scheme val="minor"/>
    </font>
    <font>
      <b/>
      <sz val="7"/>
      <color theme="1"/>
      <name val="Times New Roman"/>
      <family val="1"/>
    </font>
    <font>
      <sz val="12"/>
      <color theme="1"/>
      <name val="Wingdings"/>
      <charset val="2"/>
    </font>
    <font>
      <u/>
      <sz val="12"/>
      <color theme="1"/>
      <name val="Arial"/>
      <family val="2"/>
    </font>
    <font>
      <b/>
      <sz val="11"/>
      <color rgb="FF000000"/>
      <name val="Calibri"/>
      <family val="2"/>
      <scheme val="minor"/>
    </font>
    <font>
      <b/>
      <sz val="14"/>
      <color theme="1"/>
      <name val="Tahoma"/>
      <family val="2"/>
    </font>
    <font>
      <sz val="10"/>
      <color theme="1"/>
      <name val="Tahoma"/>
      <family val="2"/>
    </font>
    <font>
      <b/>
      <sz val="10"/>
      <color theme="1"/>
      <name val="Tahoma"/>
      <family val="2"/>
    </font>
    <font>
      <b/>
      <u/>
      <sz val="14"/>
      <color theme="1"/>
      <name val="Calibri"/>
      <family val="2"/>
      <scheme val="minor"/>
    </font>
    <font>
      <b/>
      <sz val="10"/>
      <name val="Calibri"/>
      <family val="2"/>
    </font>
    <font>
      <b/>
      <sz val="8"/>
      <name val="Calibri"/>
      <family val="2"/>
    </font>
    <font>
      <b/>
      <sz val="12"/>
      <color rgb="FF000000"/>
      <name val="Arial"/>
      <family val="2"/>
    </font>
    <font>
      <sz val="11"/>
      <name val="Calibri"/>
      <family val="2"/>
      <scheme val="minor"/>
    </font>
    <font>
      <sz val="11"/>
      <color theme="0"/>
      <name val="Calibri"/>
      <family val="2"/>
      <scheme val="minor"/>
    </font>
    <font>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s>
  <cellStyleXfs count="5">
    <xf numFmtId="0" fontId="0" fillId="0" borderId="0"/>
    <xf numFmtId="43" fontId="1" fillId="0" borderId="0" applyFont="0" applyFill="0" applyBorder="0" applyAlignment="0" applyProtection="0"/>
    <xf numFmtId="0" fontId="21" fillId="0" borderId="0" applyNumberFormat="0" applyFill="0" applyBorder="0" applyAlignment="0" applyProtection="0"/>
    <xf numFmtId="9" fontId="1" fillId="0" borderId="0" applyFont="0" applyFill="0" applyBorder="0" applyAlignment="0" applyProtection="0"/>
    <xf numFmtId="0" fontId="6" fillId="0" borderId="0"/>
  </cellStyleXfs>
  <cellXfs count="301">
    <xf numFmtId="0" fontId="0" fillId="0" borderId="0" xfId="0"/>
    <xf numFmtId="0" fontId="3" fillId="0" borderId="0" xfId="0" applyFont="1"/>
    <xf numFmtId="0" fontId="4" fillId="0" borderId="0" xfId="0" applyFont="1"/>
    <xf numFmtId="14" fontId="5" fillId="0" borderId="0" xfId="0" applyNumberFormat="1" applyFont="1" applyAlignment="1">
      <alignment horizontal="center"/>
    </xf>
    <xf numFmtId="0" fontId="6" fillId="0" borderId="0" xfId="0" applyFont="1"/>
    <xf numFmtId="0" fontId="4" fillId="0" borderId="0" xfId="0" applyFont="1" applyAlignment="1">
      <alignment horizontal="center"/>
    </xf>
    <xf numFmtId="0" fontId="9" fillId="0" borderId="0" xfId="0" applyFont="1"/>
    <xf numFmtId="165" fontId="3" fillId="0" borderId="0" xfId="0" applyNumberFormat="1" applyFont="1" applyAlignment="1">
      <alignment horizontal="right"/>
    </xf>
    <xf numFmtId="3" fontId="6" fillId="0" borderId="0" xfId="0" applyNumberFormat="1" applyFont="1"/>
    <xf numFmtId="1" fontId="9" fillId="0" borderId="0" xfId="0" applyNumberFormat="1" applyFont="1" applyAlignment="1">
      <alignment horizontal="center"/>
    </xf>
    <xf numFmtId="0" fontId="10" fillId="0" borderId="0" xfId="0" applyFont="1"/>
    <xf numFmtId="3" fontId="10" fillId="0" borderId="0" xfId="0" applyNumberFormat="1" applyFont="1"/>
    <xf numFmtId="0" fontId="9" fillId="0" borderId="0" xfId="0" applyFont="1" applyAlignment="1">
      <alignment horizontal="center"/>
    </xf>
    <xf numFmtId="3" fontId="9" fillId="0" borderId="0" xfId="0" applyNumberFormat="1" applyFont="1" applyAlignment="1">
      <alignment horizontal="center"/>
    </xf>
    <xf numFmtId="37" fontId="3" fillId="0" borderId="0" xfId="0" applyNumberFormat="1" applyFont="1"/>
    <xf numFmtId="3" fontId="3" fillId="0" borderId="0" xfId="1" applyNumberFormat="1" applyFont="1"/>
    <xf numFmtId="3" fontId="3" fillId="0" borderId="0" xfId="0" applyNumberFormat="1" applyFont="1"/>
    <xf numFmtId="0" fontId="11" fillId="0" borderId="0" xfId="0" applyFont="1"/>
    <xf numFmtId="0" fontId="12" fillId="0" borderId="0" xfId="0" applyFont="1"/>
    <xf numFmtId="0" fontId="13" fillId="0" borderId="0" xfId="0" applyFont="1"/>
    <xf numFmtId="0" fontId="14" fillId="0" borderId="0" xfId="0" applyFont="1"/>
    <xf numFmtId="0" fontId="15" fillId="0" borderId="0" xfId="0" applyFont="1"/>
    <xf numFmtId="0" fontId="16" fillId="0" borderId="0" xfId="0" applyFont="1"/>
    <xf numFmtId="0" fontId="0" fillId="0" borderId="0" xfId="0" applyAlignment="1">
      <alignment horizontal="center"/>
    </xf>
    <xf numFmtId="0" fontId="13" fillId="0" borderId="0" xfId="0" applyFont="1" applyAlignment="1">
      <alignment horizontal="center"/>
    </xf>
    <xf numFmtId="0" fontId="17" fillId="0" borderId="0" xfId="0" applyFont="1"/>
    <xf numFmtId="0" fontId="18" fillId="0" borderId="0" xfId="0" applyFont="1" applyAlignment="1">
      <alignment vertical="center"/>
    </xf>
    <xf numFmtId="0" fontId="18" fillId="0" borderId="0" xfId="0" applyFont="1" applyAlignment="1">
      <alignment horizontal="center"/>
    </xf>
    <xf numFmtId="0" fontId="18" fillId="0" borderId="0" xfId="0" applyFont="1" applyAlignment="1">
      <alignment horizontal="center" wrapText="1"/>
    </xf>
    <xf numFmtId="14" fontId="18" fillId="0" borderId="0" xfId="0" applyNumberFormat="1" applyFont="1" applyAlignment="1">
      <alignment horizontal="center"/>
    </xf>
    <xf numFmtId="3" fontId="17" fillId="0" borderId="0" xfId="0" applyNumberFormat="1" applyFont="1"/>
    <xf numFmtId="3" fontId="0" fillId="0" borderId="0" xfId="0" applyNumberFormat="1"/>
    <xf numFmtId="0" fontId="19" fillId="0" borderId="0" xfId="0" applyFont="1"/>
    <xf numFmtId="0" fontId="18" fillId="0" borderId="0" xfId="0" applyFont="1"/>
    <xf numFmtId="0" fontId="4" fillId="2" borderId="0" xfId="0" applyFont="1" applyFill="1"/>
    <xf numFmtId="49" fontId="0" fillId="0" borderId="0" xfId="0" applyNumberFormat="1"/>
    <xf numFmtId="3" fontId="15" fillId="0" borderId="0" xfId="0" applyNumberFormat="1" applyFont="1"/>
    <xf numFmtId="0" fontId="0" fillId="2" borderId="0" xfId="0" applyFill="1"/>
    <xf numFmtId="3" fontId="0" fillId="2" borderId="0" xfId="0" applyNumberFormat="1" applyFill="1"/>
    <xf numFmtId="166" fontId="20" fillId="0" borderId="0" xfId="0" applyNumberFormat="1" applyFont="1"/>
    <xf numFmtId="3" fontId="15" fillId="2" borderId="0" xfId="0" applyNumberFormat="1" applyFont="1" applyFill="1"/>
    <xf numFmtId="37" fontId="17" fillId="0" borderId="0" xfId="0" applyNumberFormat="1" applyFont="1"/>
    <xf numFmtId="3" fontId="9" fillId="0" borderId="0" xfId="0" applyNumberFormat="1" applyFont="1" applyAlignment="1">
      <alignment horizontal="right"/>
    </xf>
    <xf numFmtId="3" fontId="3" fillId="0" borderId="0" xfId="1" applyNumberFormat="1" applyFont="1" applyAlignment="1">
      <alignment horizontal="right"/>
    </xf>
    <xf numFmtId="37" fontId="3" fillId="0" borderId="0" xfId="0" applyNumberFormat="1" applyFont="1" applyAlignment="1">
      <alignment horizontal="right"/>
    </xf>
    <xf numFmtId="3" fontId="3" fillId="0" borderId="0" xfId="0" applyNumberFormat="1" applyFont="1" applyAlignment="1">
      <alignment horizontal="right"/>
    </xf>
    <xf numFmtId="166" fontId="0" fillId="2" borderId="0" xfId="0" applyNumberFormat="1" applyFill="1"/>
    <xf numFmtId="3" fontId="5" fillId="2" borderId="0" xfId="0" applyNumberFormat="1" applyFont="1" applyFill="1"/>
    <xf numFmtId="0" fontId="15" fillId="0" borderId="0" xfId="0" applyFont="1" applyAlignment="1">
      <alignment horizontal="center"/>
    </xf>
    <xf numFmtId="3" fontId="6" fillId="0" borderId="0" xfId="0" applyNumberFormat="1" applyFont="1" applyAlignment="1">
      <alignment horizontal="center" vertical="center"/>
    </xf>
    <xf numFmtId="14" fontId="5" fillId="0" borderId="0" xfId="0" applyNumberFormat="1" applyFont="1"/>
    <xf numFmtId="0" fontId="2" fillId="0" borderId="0" xfId="0" applyFont="1"/>
    <xf numFmtId="14" fontId="2" fillId="3" borderId="0" xfId="0" applyNumberFormat="1" applyFont="1" applyFill="1" applyAlignment="1">
      <alignment horizontal="center"/>
    </xf>
    <xf numFmtId="1" fontId="2" fillId="3" borderId="0" xfId="0" applyNumberFormat="1" applyFont="1" applyFill="1" applyAlignment="1">
      <alignment horizontal="center"/>
    </xf>
    <xf numFmtId="17" fontId="2" fillId="3" borderId="0" xfId="0" applyNumberFormat="1" applyFont="1" applyFill="1" applyAlignment="1">
      <alignment horizontal="center"/>
    </xf>
    <xf numFmtId="43" fontId="2" fillId="3" borderId="0" xfId="1" applyFont="1" applyFill="1" applyAlignment="1">
      <alignment horizontal="center"/>
    </xf>
    <xf numFmtId="0" fontId="26" fillId="2" borderId="0" xfId="0" applyFont="1" applyFill="1" applyAlignment="1">
      <alignment horizontal="center"/>
    </xf>
    <xf numFmtId="0" fontId="25" fillId="2" borderId="0" xfId="0" applyFont="1" applyFill="1"/>
    <xf numFmtId="0" fontId="25" fillId="0" borderId="0" xfId="0" applyFont="1"/>
    <xf numFmtId="0" fontId="23" fillId="0" borderId="0" xfId="0" applyFont="1" applyAlignment="1">
      <alignment horizontal="center"/>
    </xf>
    <xf numFmtId="0" fontId="26" fillId="0" borderId="0" xfId="0" applyFont="1"/>
    <xf numFmtId="0" fontId="0" fillId="4" borderId="0" xfId="0" applyFill="1"/>
    <xf numFmtId="0" fontId="22" fillId="4" borderId="0" xfId="0" applyFont="1" applyFill="1" applyAlignment="1">
      <alignment vertical="center" wrapText="1"/>
    </xf>
    <xf numFmtId="0" fontId="23" fillId="4" borderId="0" xfId="0" applyFont="1" applyFill="1"/>
    <xf numFmtId="0" fontId="22" fillId="4" borderId="0" xfId="0" applyFont="1" applyFill="1" applyAlignment="1">
      <alignment horizontal="center" vertical="center"/>
    </xf>
    <xf numFmtId="0" fontId="22" fillId="4" borderId="0" xfId="0" applyFont="1" applyFill="1" applyAlignment="1">
      <alignment vertical="center"/>
    </xf>
    <xf numFmtId="14" fontId="22" fillId="4" borderId="0" xfId="0" applyNumberFormat="1" applyFont="1" applyFill="1" applyAlignment="1">
      <alignment horizontal="center" vertical="center"/>
    </xf>
    <xf numFmtId="0" fontId="25" fillId="4" borderId="0" xfId="0" applyFont="1" applyFill="1"/>
    <xf numFmtId="0" fontId="26" fillId="4" borderId="0" xfId="0" applyFont="1" applyFill="1" applyAlignment="1">
      <alignment horizontal="center"/>
    </xf>
    <xf numFmtId="0" fontId="27" fillId="0" borderId="0" xfId="2" applyFont="1"/>
    <xf numFmtId="0" fontId="7" fillId="0" borderId="0" xfId="0" applyFont="1" applyAlignment="1">
      <alignment horizontal="center"/>
    </xf>
    <xf numFmtId="0" fontId="12" fillId="0" borderId="0" xfId="0" applyFont="1" applyAlignment="1">
      <alignment horizontal="center"/>
    </xf>
    <xf numFmtId="3" fontId="26" fillId="2" borderId="0" xfId="0" applyNumberFormat="1" applyFont="1" applyFill="1"/>
    <xf numFmtId="0" fontId="12" fillId="0" borderId="10" xfId="0" applyFont="1" applyBorder="1" applyAlignment="1">
      <alignment horizontal="center"/>
    </xf>
    <xf numFmtId="0" fontId="9" fillId="0" borderId="12" xfId="0" applyFont="1" applyBorder="1"/>
    <xf numFmtId="0" fontId="9" fillId="0" borderId="14" xfId="0" applyFont="1" applyBorder="1"/>
    <xf numFmtId="3" fontId="26" fillId="2" borderId="0" xfId="0" applyNumberFormat="1" applyFont="1" applyFill="1" applyBorder="1" applyAlignment="1">
      <alignment horizontal="center"/>
    </xf>
    <xf numFmtId="3" fontId="26" fillId="2" borderId="15" xfId="0" applyNumberFormat="1" applyFont="1" applyFill="1" applyBorder="1" applyAlignment="1">
      <alignment horizontal="center"/>
    </xf>
    <xf numFmtId="0" fontId="3" fillId="0" borderId="14" xfId="0" applyFont="1" applyBorder="1"/>
    <xf numFmtId="0" fontId="26" fillId="0" borderId="14" xfId="0" applyFont="1" applyBorder="1"/>
    <xf numFmtId="0" fontId="15" fillId="0" borderId="12" xfId="0" applyFont="1" applyBorder="1"/>
    <xf numFmtId="166" fontId="15" fillId="0" borderId="1" xfId="0" applyNumberFormat="1" applyFont="1" applyBorder="1"/>
    <xf numFmtId="3" fontId="15" fillId="2" borderId="13" xfId="0" applyNumberFormat="1" applyFont="1" applyFill="1" applyBorder="1"/>
    <xf numFmtId="0" fontId="0" fillId="0" borderId="10" xfId="0" applyBorder="1"/>
    <xf numFmtId="0" fontId="26" fillId="0" borderId="12" xfId="0" applyFont="1" applyBorder="1"/>
    <xf numFmtId="49" fontId="3" fillId="0" borderId="14" xfId="0" applyNumberFormat="1" applyFont="1" applyBorder="1"/>
    <xf numFmtId="49" fontId="26" fillId="0" borderId="14" xfId="0" applyNumberFormat="1" applyFont="1" applyBorder="1"/>
    <xf numFmtId="49" fontId="9" fillId="0" borderId="14" xfId="0" applyNumberFormat="1" applyFont="1" applyBorder="1"/>
    <xf numFmtId="49" fontId="0" fillId="0" borderId="12" xfId="0" applyNumberFormat="1" applyBorder="1"/>
    <xf numFmtId="3" fontId="26" fillId="0" borderId="0" xfId="0" applyNumberFormat="1" applyFont="1" applyBorder="1" applyAlignment="1">
      <alignment horizontal="center"/>
    </xf>
    <xf numFmtId="3" fontId="26" fillId="0" borderId="15" xfId="0" applyNumberFormat="1" applyFont="1" applyBorder="1" applyAlignment="1">
      <alignment horizontal="center"/>
    </xf>
    <xf numFmtId="3" fontId="0" fillId="0" borderId="1" xfId="0" applyNumberFormat="1" applyBorder="1" applyAlignment="1">
      <alignment horizontal="center"/>
    </xf>
    <xf numFmtId="3" fontId="0" fillId="0" borderId="13" xfId="0" applyNumberFormat="1" applyBorder="1" applyAlignment="1">
      <alignment horizontal="center"/>
    </xf>
    <xf numFmtId="0" fontId="26" fillId="0" borderId="0" xfId="0" applyFont="1" applyAlignment="1">
      <alignment horizontal="center"/>
    </xf>
    <xf numFmtId="3" fontId="26" fillId="0" borderId="6" xfId="0" applyNumberFormat="1" applyFont="1" applyBorder="1"/>
    <xf numFmtId="3" fontId="29" fillId="0" borderId="5" xfId="0" applyNumberFormat="1" applyFont="1" applyBorder="1" applyAlignment="1">
      <alignment horizontal="center"/>
    </xf>
    <xf numFmtId="3" fontId="29" fillId="0" borderId="5" xfId="0" applyNumberFormat="1" applyFont="1" applyBorder="1" applyAlignment="1">
      <alignment horizontal="right"/>
    </xf>
    <xf numFmtId="0" fontId="3" fillId="0" borderId="6" xfId="0" applyFont="1" applyBorder="1" applyAlignment="1">
      <alignment horizontal="center" wrapText="1"/>
    </xf>
    <xf numFmtId="0" fontId="9" fillId="0" borderId="6" xfId="0" applyFont="1" applyBorder="1" applyAlignment="1">
      <alignment horizontal="center" wrapText="1"/>
    </xf>
    <xf numFmtId="3" fontId="9" fillId="0" borderId="6" xfId="0" applyNumberFormat="1" applyFont="1" applyBorder="1" applyAlignment="1">
      <alignment vertical="center"/>
    </xf>
    <xf numFmtId="0" fontId="3" fillId="0" borderId="6" xfId="0" applyFont="1" applyBorder="1"/>
    <xf numFmtId="0" fontId="9" fillId="0" borderId="5" xfId="0" applyFont="1" applyBorder="1" applyAlignment="1">
      <alignment horizontal="center" wrapText="1"/>
    </xf>
    <xf numFmtId="0" fontId="3" fillId="0" borderId="6" xfId="0" applyFont="1" applyBorder="1" applyAlignment="1">
      <alignment vertical="center"/>
    </xf>
    <xf numFmtId="0" fontId="3" fillId="0" borderId="6" xfId="0" applyFont="1" applyBorder="1" applyAlignment="1">
      <alignment horizontal="left"/>
    </xf>
    <xf numFmtId="3" fontId="9" fillId="0" borderId="4" xfId="0" applyNumberFormat="1" applyFont="1" applyBorder="1" applyAlignment="1">
      <alignment horizontal="center" vertical="center" wrapText="1"/>
    </xf>
    <xf numFmtId="37" fontId="29" fillId="0" borderId="4" xfId="0" applyNumberFormat="1" applyFont="1" applyBorder="1" applyAlignment="1">
      <alignment horizontal="center" vertical="center" wrapText="1"/>
    </xf>
    <xf numFmtId="37" fontId="29" fillId="0" borderId="18" xfId="0" applyNumberFormat="1" applyFont="1" applyBorder="1" applyAlignment="1">
      <alignment horizontal="center"/>
    </xf>
    <xf numFmtId="0" fontId="26" fillId="0" borderId="0" xfId="0" applyFont="1" applyAlignment="1"/>
    <xf numFmtId="3" fontId="3" fillId="0" borderId="12" xfId="0" applyNumberFormat="1" applyFont="1" applyBorder="1"/>
    <xf numFmtId="3" fontId="3" fillId="0" borderId="1" xfId="0" applyNumberFormat="1" applyFont="1" applyBorder="1"/>
    <xf numFmtId="0" fontId="3" fillId="0" borderId="12" xfId="0" applyFont="1" applyBorder="1"/>
    <xf numFmtId="37" fontId="3" fillId="0" borderId="1" xfId="0" applyNumberFormat="1" applyFont="1" applyBorder="1"/>
    <xf numFmtId="37" fontId="3" fillId="0" borderId="13" xfId="0" applyNumberFormat="1" applyFont="1" applyBorder="1"/>
    <xf numFmtId="0" fontId="3" fillId="0" borderId="19" xfId="0" applyFont="1" applyBorder="1"/>
    <xf numFmtId="1" fontId="9" fillId="0" borderId="2" xfId="0" applyNumberFormat="1" applyFont="1" applyBorder="1" applyAlignment="1">
      <alignment horizontal="center" vertical="center"/>
    </xf>
    <xf numFmtId="0" fontId="9" fillId="0" borderId="2" xfId="0" applyFont="1" applyBorder="1" applyAlignment="1">
      <alignment horizontal="center" vertical="center"/>
    </xf>
    <xf numFmtId="3" fontId="9" fillId="0" borderId="1" xfId="0" applyNumberFormat="1" applyFont="1" applyBorder="1" applyAlignment="1">
      <alignment horizontal="center" vertical="center"/>
    </xf>
    <xf numFmtId="0" fontId="9" fillId="0" borderId="0" xfId="0" applyFont="1" applyBorder="1" applyAlignment="1">
      <alignment horizontal="center" vertical="center"/>
    </xf>
    <xf numFmtId="3" fontId="9" fillId="0" borderId="0" xfId="0" applyNumberFormat="1" applyFont="1" applyBorder="1" applyAlignment="1">
      <alignment horizontal="center" vertical="center"/>
    </xf>
    <xf numFmtId="37" fontId="3" fillId="0" borderId="0" xfId="0" applyNumberFormat="1" applyFont="1" applyBorder="1" applyAlignment="1">
      <alignment horizontal="center" vertical="center"/>
    </xf>
    <xf numFmtId="3" fontId="3" fillId="0" borderId="0" xfId="1" applyNumberFormat="1" applyFont="1" applyBorder="1" applyAlignment="1">
      <alignment horizontal="center" vertical="center"/>
    </xf>
    <xf numFmtId="37" fontId="9" fillId="0" borderId="0" xfId="0" applyNumberFormat="1" applyFont="1" applyBorder="1" applyAlignment="1">
      <alignment horizontal="center" vertical="center"/>
    </xf>
    <xf numFmtId="0" fontId="30" fillId="0" borderId="0" xfId="2" quotePrefix="1" applyFont="1"/>
    <xf numFmtId="0" fontId="30" fillId="0" borderId="0" xfId="2" applyFont="1"/>
    <xf numFmtId="0" fontId="0" fillId="0" borderId="0" xfId="0" applyAlignment="1">
      <alignment vertical="center"/>
    </xf>
    <xf numFmtId="0" fontId="31" fillId="0" borderId="0" xfId="0" applyFont="1" applyAlignment="1">
      <alignment vertical="center"/>
    </xf>
    <xf numFmtId="0" fontId="32" fillId="0" borderId="0" xfId="0" applyFont="1" applyAlignment="1">
      <alignment vertical="center"/>
    </xf>
    <xf numFmtId="0" fontId="32" fillId="0" borderId="0" xfId="0" applyFont="1" applyAlignment="1">
      <alignment horizontal="left" vertical="center" wrapText="1"/>
    </xf>
    <xf numFmtId="0" fontId="0" fillId="0" borderId="0" xfId="0" applyAlignment="1"/>
    <xf numFmtId="0" fontId="2" fillId="0" borderId="0" xfId="0" applyFont="1" applyAlignment="1">
      <alignment vertical="center"/>
    </xf>
    <xf numFmtId="0" fontId="35" fillId="0" borderId="4" xfId="0" applyFont="1" applyBorder="1" applyAlignment="1">
      <alignment vertical="center"/>
    </xf>
    <xf numFmtId="0" fontId="35" fillId="0" borderId="4" xfId="0" applyFont="1" applyBorder="1" applyAlignment="1">
      <alignment horizontal="center" vertical="center"/>
    </xf>
    <xf numFmtId="0" fontId="35" fillId="0" borderId="4" xfId="0" applyFont="1" applyBorder="1" applyAlignment="1">
      <alignment horizontal="center" vertical="center" wrapText="1"/>
    </xf>
    <xf numFmtId="0" fontId="35" fillId="0" borderId="4" xfId="0" applyFont="1" applyBorder="1" applyAlignment="1">
      <alignment horizontal="left" vertical="center"/>
    </xf>
    <xf numFmtId="0" fontId="39" fillId="0" borderId="4" xfId="0" applyFont="1" applyBorder="1" applyAlignment="1">
      <alignment vertical="center"/>
    </xf>
    <xf numFmtId="3" fontId="35" fillId="0" borderId="4" xfId="0" applyNumberFormat="1" applyFont="1" applyBorder="1" applyAlignment="1">
      <alignment vertical="center"/>
    </xf>
    <xf numFmtId="0" fontId="39" fillId="0" borderId="4" xfId="0" applyFont="1" applyBorder="1" applyAlignment="1">
      <alignment horizontal="center" vertical="center" wrapText="1"/>
    </xf>
    <xf numFmtId="0" fontId="39" fillId="0" borderId="4" xfId="0" applyFont="1" applyBorder="1" applyAlignment="1">
      <alignment horizontal="center" vertical="center"/>
    </xf>
    <xf numFmtId="0" fontId="2" fillId="0" borderId="4" xfId="0" applyFont="1" applyBorder="1" applyAlignment="1">
      <alignment horizontal="center" vertical="center"/>
    </xf>
    <xf numFmtId="4" fontId="35" fillId="0" borderId="4" xfId="0" applyNumberFormat="1" applyFont="1" applyBorder="1" applyAlignment="1">
      <alignment horizontal="center" vertical="center"/>
    </xf>
    <xf numFmtId="3" fontId="35" fillId="0" borderId="4" xfId="0" applyNumberFormat="1" applyFont="1" applyBorder="1" applyAlignment="1">
      <alignment horizontal="center" vertical="center"/>
    </xf>
    <xf numFmtId="0" fontId="2" fillId="0" borderId="4" xfId="0" applyFont="1" applyBorder="1" applyAlignment="1">
      <alignment horizontal="center"/>
    </xf>
    <xf numFmtId="3" fontId="39" fillId="0" borderId="4" xfId="0" applyNumberFormat="1" applyFont="1" applyBorder="1" applyAlignment="1">
      <alignment vertical="center"/>
    </xf>
    <xf numFmtId="3" fontId="39" fillId="0" borderId="4" xfId="0" applyNumberFormat="1" applyFont="1" applyBorder="1" applyAlignment="1">
      <alignment horizontal="center" vertical="center"/>
    </xf>
    <xf numFmtId="0" fontId="40" fillId="0" borderId="0" xfId="0" applyFont="1" applyAlignment="1">
      <alignment horizontal="center" vertical="center"/>
    </xf>
    <xf numFmtId="0" fontId="41" fillId="0" borderId="0" xfId="0" applyFont="1" applyAlignment="1">
      <alignment horizontal="left" vertical="center"/>
    </xf>
    <xf numFmtId="0" fontId="42" fillId="0" borderId="0" xfId="0" applyFont="1" applyAlignment="1">
      <alignment horizontal="left" vertical="center"/>
    </xf>
    <xf numFmtId="0" fontId="1" fillId="0" borderId="0" xfId="0" applyFont="1"/>
    <xf numFmtId="0" fontId="0" fillId="0" borderId="16" xfId="0" applyBorder="1" applyAlignment="1">
      <alignment horizontal="left" vertical="center"/>
    </xf>
    <xf numFmtId="0" fontId="39" fillId="0" borderId="0" xfId="0" applyFont="1" applyBorder="1" applyAlignment="1">
      <alignment vertical="center"/>
    </xf>
    <xf numFmtId="3" fontId="39" fillId="0" borderId="0" xfId="0" applyNumberFormat="1" applyFont="1" applyBorder="1" applyAlignment="1">
      <alignment vertical="center"/>
    </xf>
    <xf numFmtId="0" fontId="6" fillId="0" borderId="0" xfId="0" applyFont="1" applyFill="1" applyBorder="1"/>
    <xf numFmtId="0" fontId="34" fillId="0" borderId="0" xfId="2" applyFont="1" applyAlignment="1">
      <alignment vertical="center"/>
    </xf>
    <xf numFmtId="43" fontId="3" fillId="0" borderId="0" xfId="1" applyFont="1" applyBorder="1" applyAlignment="1">
      <alignment horizontal="center" vertical="center"/>
    </xf>
    <xf numFmtId="0" fontId="46" fillId="0" borderId="0" xfId="0" applyFont="1"/>
    <xf numFmtId="0" fontId="45" fillId="0" borderId="4" xfId="0" applyFont="1" applyBorder="1" applyAlignment="1">
      <alignment horizontal="center" vertical="center" wrapText="1"/>
    </xf>
    <xf numFmtId="168" fontId="26" fillId="0" borderId="0" xfId="1" applyNumberFormat="1" applyFont="1" applyBorder="1" applyAlignment="1">
      <alignment horizontal="center"/>
    </xf>
    <xf numFmtId="168" fontId="26" fillId="0" borderId="1" xfId="1" applyNumberFormat="1" applyFont="1" applyBorder="1" applyAlignment="1">
      <alignment horizontal="center"/>
    </xf>
    <xf numFmtId="168" fontId="9" fillId="0" borderId="1" xfId="1" applyNumberFormat="1" applyFont="1" applyBorder="1" applyAlignment="1">
      <alignment horizontal="center"/>
    </xf>
    <xf numFmtId="168" fontId="3" fillId="0" borderId="0" xfId="1" applyNumberFormat="1" applyFont="1" applyBorder="1" applyAlignment="1">
      <alignment horizontal="center"/>
    </xf>
    <xf numFmtId="168" fontId="9" fillId="0" borderId="2" xfId="1" applyNumberFormat="1" applyFont="1" applyBorder="1" applyAlignment="1">
      <alignment horizontal="center"/>
    </xf>
    <xf numFmtId="168" fontId="9" fillId="0" borderId="16" xfId="1" applyNumberFormat="1" applyFont="1" applyBorder="1" applyAlignment="1">
      <alignment horizontal="center"/>
    </xf>
    <xf numFmtId="168" fontId="9" fillId="0" borderId="8" xfId="1" applyNumberFormat="1" applyFont="1" applyBorder="1" applyAlignment="1">
      <alignment horizontal="center"/>
    </xf>
    <xf numFmtId="168" fontId="9" fillId="0" borderId="17" xfId="1" applyNumberFormat="1" applyFont="1" applyBorder="1" applyAlignment="1">
      <alignment horizontal="center"/>
    </xf>
    <xf numFmtId="168" fontId="0" fillId="0" borderId="0" xfId="1" applyNumberFormat="1" applyFont="1"/>
    <xf numFmtId="0" fontId="45" fillId="2" borderId="4" xfId="0" applyFont="1" applyFill="1" applyBorder="1" applyAlignment="1">
      <alignment horizontal="center" vertical="center" wrapText="1"/>
    </xf>
    <xf numFmtId="10" fontId="0" fillId="0" borderId="16" xfId="3" applyNumberFormat="1" applyFont="1" applyBorder="1" applyAlignment="1">
      <alignment horizontal="right" vertical="center"/>
    </xf>
    <xf numFmtId="3" fontId="9" fillId="0" borderId="1" xfId="0" applyNumberFormat="1" applyFont="1" applyBorder="1" applyAlignment="1">
      <alignment horizontal="right" vertical="center"/>
    </xf>
    <xf numFmtId="3" fontId="9" fillId="0" borderId="0" xfId="0" applyNumberFormat="1" applyFont="1" applyBorder="1" applyAlignment="1">
      <alignment horizontal="right" vertical="center"/>
    </xf>
    <xf numFmtId="37" fontId="3" fillId="0" borderId="0" xfId="0" applyNumberFormat="1" applyFont="1" applyBorder="1" applyAlignment="1">
      <alignment horizontal="right" vertical="center"/>
    </xf>
    <xf numFmtId="43" fontId="3" fillId="0" borderId="0" xfId="1" applyFont="1" applyBorder="1" applyAlignment="1">
      <alignment horizontal="right" vertical="center"/>
    </xf>
    <xf numFmtId="3" fontId="9" fillId="0" borderId="2" xfId="1" applyNumberFormat="1" applyFont="1" applyBorder="1" applyAlignment="1">
      <alignment horizontal="right" vertical="center"/>
    </xf>
    <xf numFmtId="3" fontId="3" fillId="0" borderId="0" xfId="1" applyNumberFormat="1" applyFont="1" applyBorder="1" applyAlignment="1">
      <alignment horizontal="right" vertical="center"/>
    </xf>
    <xf numFmtId="3" fontId="3" fillId="0" borderId="0" xfId="0" applyNumberFormat="1" applyFont="1" applyBorder="1" applyAlignment="1">
      <alignment horizontal="right" vertical="center"/>
    </xf>
    <xf numFmtId="3" fontId="9" fillId="0" borderId="3" xfId="1" applyNumberFormat="1" applyFont="1" applyBorder="1" applyAlignment="1">
      <alignment horizontal="right" vertical="center"/>
    </xf>
    <xf numFmtId="166" fontId="3" fillId="0" borderId="15" xfId="0" applyNumberFormat="1" applyFont="1" applyBorder="1" applyAlignment="1">
      <alignment horizontal="right"/>
    </xf>
    <xf numFmtId="166" fontId="26" fillId="0" borderId="0" xfId="0" applyNumberFormat="1" applyFont="1" applyBorder="1" applyAlignment="1">
      <alignment horizontal="right"/>
    </xf>
    <xf numFmtId="166" fontId="3" fillId="0" borderId="0" xfId="0" applyNumberFormat="1" applyFont="1" applyBorder="1" applyAlignment="1">
      <alignment horizontal="right"/>
    </xf>
    <xf numFmtId="3" fontId="3" fillId="0" borderId="6" xfId="0" applyNumberFormat="1" applyFont="1" applyBorder="1" applyAlignment="1">
      <alignment horizontal="right"/>
    </xf>
    <xf numFmtId="3" fontId="9" fillId="0" borderId="5" xfId="0" applyNumberFormat="1" applyFont="1" applyBorder="1" applyAlignment="1">
      <alignment horizontal="right"/>
    </xf>
    <xf numFmtId="37" fontId="29" fillId="0" borderId="4" xfId="0" applyNumberFormat="1" applyFont="1" applyBorder="1" applyAlignment="1">
      <alignment horizontal="right" vertical="center"/>
    </xf>
    <xf numFmtId="3" fontId="3" fillId="0" borderId="0" xfId="0" applyNumberFormat="1" applyFont="1" applyBorder="1" applyAlignment="1">
      <alignment horizontal="right" wrapText="1"/>
    </xf>
    <xf numFmtId="169" fontId="26" fillId="2" borderId="1" xfId="1" applyNumberFormat="1" applyFont="1" applyFill="1" applyBorder="1" applyAlignment="1">
      <alignment horizontal="right" vertical="center"/>
    </xf>
    <xf numFmtId="168" fontId="3" fillId="0" borderId="0" xfId="1" applyNumberFormat="1" applyFont="1" applyBorder="1" applyAlignment="1">
      <alignment horizontal="right" vertical="center"/>
    </xf>
    <xf numFmtId="168" fontId="26" fillId="0" borderId="4" xfId="1" applyNumberFormat="1" applyFont="1" applyBorder="1" applyAlignment="1">
      <alignment horizontal="center"/>
    </xf>
    <xf numFmtId="168" fontId="3" fillId="0" borderId="4" xfId="1" applyNumberFormat="1" applyFont="1" applyBorder="1" applyAlignment="1">
      <alignment horizontal="center"/>
    </xf>
    <xf numFmtId="0" fontId="47" fillId="0" borderId="0" xfId="0" applyFont="1"/>
    <xf numFmtId="14" fontId="47" fillId="0" borderId="0" xfId="0" applyNumberFormat="1" applyFont="1"/>
    <xf numFmtId="166" fontId="26" fillId="0" borderId="20" xfId="0" applyNumberFormat="1" applyFont="1" applyBorder="1" applyAlignment="1">
      <alignment horizontal="right"/>
    </xf>
    <xf numFmtId="3" fontId="39" fillId="0" borderId="4" xfId="0" applyNumberFormat="1" applyFont="1" applyBorder="1" applyAlignment="1">
      <alignment horizontal="right" vertical="center"/>
    </xf>
    <xf numFmtId="168" fontId="26" fillId="0" borderId="4" xfId="1" applyNumberFormat="1" applyFont="1" applyBorder="1" applyAlignment="1">
      <alignment horizontal="right"/>
    </xf>
    <xf numFmtId="168" fontId="3" fillId="0" borderId="4" xfId="1" applyNumberFormat="1" applyFont="1" applyBorder="1" applyAlignment="1">
      <alignment horizontal="right"/>
    </xf>
    <xf numFmtId="0" fontId="32" fillId="0" borderId="0" xfId="0" applyFont="1" applyAlignment="1">
      <alignment vertical="top" wrapText="1"/>
    </xf>
    <xf numFmtId="168" fontId="26" fillId="0" borderId="15" xfId="1" applyNumberFormat="1" applyFont="1" applyBorder="1" applyAlignment="1">
      <alignment horizontal="center"/>
    </xf>
    <xf numFmtId="168" fontId="26" fillId="0" borderId="13" xfId="1" applyNumberFormat="1" applyFont="1" applyBorder="1" applyAlignment="1">
      <alignment horizontal="center"/>
    </xf>
    <xf numFmtId="168" fontId="9" fillId="0" borderId="13" xfId="1" applyNumberFormat="1" applyFont="1" applyBorder="1" applyAlignment="1">
      <alignment horizontal="center"/>
    </xf>
    <xf numFmtId="168" fontId="3" fillId="0" borderId="15" xfId="1" applyNumberFormat="1" applyFont="1" applyBorder="1" applyAlignment="1">
      <alignment horizontal="center"/>
    </xf>
    <xf numFmtId="0" fontId="48" fillId="2" borderId="0" xfId="0" applyFont="1" applyFill="1"/>
    <xf numFmtId="0" fontId="48" fillId="0" borderId="0" xfId="0" applyFont="1"/>
    <xf numFmtId="3" fontId="48" fillId="2" borderId="0" xfId="0" applyNumberFormat="1" applyFont="1" applyFill="1"/>
    <xf numFmtId="3" fontId="48" fillId="0" borderId="0" xfId="0" applyNumberFormat="1" applyFont="1"/>
    <xf numFmtId="0" fontId="24" fillId="4" borderId="0" xfId="0" applyFont="1" applyFill="1" applyAlignment="1">
      <alignment horizontal="center" vertical="center"/>
    </xf>
    <xf numFmtId="0" fontId="22" fillId="4" borderId="0" xfId="0" applyFont="1" applyFill="1" applyAlignment="1">
      <alignment horizontal="center" vertical="center"/>
    </xf>
    <xf numFmtId="14" fontId="22" fillId="4" borderId="0" xfId="0" applyNumberFormat="1" applyFont="1" applyFill="1" applyAlignment="1">
      <alignment horizontal="center" vertical="center"/>
    </xf>
    <xf numFmtId="0" fontId="9"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xf>
    <xf numFmtId="14" fontId="5" fillId="0" borderId="0" xfId="0" applyNumberFormat="1" applyFont="1" applyAlignment="1">
      <alignment horizontal="center"/>
    </xf>
    <xf numFmtId="0" fontId="8" fillId="0" borderId="0" xfId="0" applyFont="1" applyAlignment="1">
      <alignment horizontal="center"/>
    </xf>
    <xf numFmtId="0" fontId="14" fillId="0" borderId="0" xfId="0" applyFont="1" applyAlignment="1">
      <alignment horizontal="center"/>
    </xf>
    <xf numFmtId="0" fontId="28" fillId="0" borderId="0" xfId="0" applyFont="1" applyAlignment="1">
      <alignment horizontal="center"/>
    </xf>
    <xf numFmtId="0" fontId="12" fillId="0" borderId="0" xfId="0" applyFont="1" applyAlignment="1">
      <alignment horizontal="center"/>
    </xf>
    <xf numFmtId="1" fontId="9" fillId="0" borderId="9" xfId="0" applyNumberFormat="1" applyFont="1" applyBorder="1" applyAlignment="1">
      <alignment horizontal="center" vertical="center"/>
    </xf>
    <xf numFmtId="0" fontId="9" fillId="0" borderId="1" xfId="0" applyFont="1" applyBorder="1" applyAlignment="1">
      <alignment horizontal="center" vertical="center"/>
    </xf>
    <xf numFmtId="1" fontId="9" fillId="0" borderId="11" xfId="0" applyNumberFormat="1" applyFont="1" applyBorder="1" applyAlignment="1">
      <alignment horizontal="center" vertical="center"/>
    </xf>
    <xf numFmtId="0" fontId="9" fillId="0" borderId="13" xfId="0" applyFont="1" applyBorder="1" applyAlignment="1">
      <alignment horizontal="center" vertical="center"/>
    </xf>
    <xf numFmtId="1" fontId="9" fillId="2" borderId="9" xfId="0" applyNumberFormat="1" applyFont="1" applyFill="1" applyBorder="1" applyAlignment="1">
      <alignment horizontal="center" vertical="center"/>
    </xf>
    <xf numFmtId="1" fontId="9" fillId="2" borderId="1" xfId="0" applyNumberFormat="1" applyFont="1" applyFill="1" applyBorder="1" applyAlignment="1">
      <alignment horizontal="center" vertical="center"/>
    </xf>
    <xf numFmtId="1" fontId="9" fillId="2" borderId="11" xfId="0" applyNumberFormat="1" applyFont="1" applyFill="1" applyBorder="1" applyAlignment="1">
      <alignment horizontal="center" vertical="center"/>
    </xf>
    <xf numFmtId="1" fontId="9" fillId="2" borderId="13" xfId="0" applyNumberFormat="1" applyFont="1" applyFill="1" applyBorder="1" applyAlignment="1">
      <alignment horizontal="center" vertical="center"/>
    </xf>
    <xf numFmtId="0" fontId="40" fillId="0" borderId="0" xfId="0" applyFont="1" applyAlignment="1">
      <alignment horizontal="center" vertical="center"/>
    </xf>
    <xf numFmtId="0" fontId="41" fillId="0" borderId="0" xfId="0" applyFont="1" applyAlignment="1">
      <alignment horizontal="left" vertical="center"/>
    </xf>
    <xf numFmtId="0" fontId="42" fillId="0" borderId="0" xfId="0" applyFont="1" applyAlignment="1">
      <alignment horizontal="left" vertical="center"/>
    </xf>
    <xf numFmtId="0" fontId="41" fillId="0" borderId="0" xfId="0" applyFont="1" applyAlignment="1">
      <alignment horizontal="left" vertical="top" wrapText="1"/>
    </xf>
    <xf numFmtId="0" fontId="32" fillId="0" borderId="0" xfId="0" applyFont="1" applyAlignment="1">
      <alignment horizontal="left" vertical="top" wrapText="1"/>
    </xf>
    <xf numFmtId="0" fontId="32" fillId="0" borderId="0" xfId="0" applyFont="1" applyAlignment="1">
      <alignment horizontal="left" vertical="center" wrapText="1"/>
    </xf>
    <xf numFmtId="0" fontId="31" fillId="0" borderId="0" xfId="0" applyFont="1" applyAlignment="1">
      <alignment horizontal="center" vertical="center"/>
    </xf>
    <xf numFmtId="0" fontId="31" fillId="0" borderId="0" xfId="0" applyFont="1" applyAlignment="1">
      <alignment horizontal="left" vertical="center"/>
    </xf>
    <xf numFmtId="0" fontId="32" fillId="0" borderId="0" xfId="0" applyFont="1" applyAlignment="1">
      <alignment horizontal="left" vertical="center"/>
    </xf>
    <xf numFmtId="0" fontId="0" fillId="0" borderId="0" xfId="0" applyAlignment="1">
      <alignment horizontal="left" vertical="center" wrapText="1"/>
    </xf>
    <xf numFmtId="0" fontId="31" fillId="0" borderId="0" xfId="0" applyFont="1" applyAlignment="1">
      <alignment horizontal="left" vertical="center" wrapText="1"/>
    </xf>
    <xf numFmtId="0" fontId="35" fillId="0" borderId="10" xfId="0" applyFont="1" applyBorder="1" applyAlignment="1">
      <alignment horizontal="center" wrapText="1"/>
    </xf>
    <xf numFmtId="0" fontId="35" fillId="0" borderId="11" xfId="0" applyFont="1" applyBorder="1" applyAlignment="1">
      <alignment horizontal="center" wrapText="1"/>
    </xf>
    <xf numFmtId="0" fontId="35" fillId="0" borderId="12" xfId="0" applyFont="1" applyBorder="1" applyAlignment="1">
      <alignment horizontal="center" wrapText="1"/>
    </xf>
    <xf numFmtId="0" fontId="35" fillId="0" borderId="13" xfId="0" applyFont="1" applyBorder="1" applyAlignment="1">
      <alignment horizontal="center" wrapText="1"/>
    </xf>
    <xf numFmtId="0" fontId="35" fillId="0" borderId="10" xfId="0" applyFont="1" applyBorder="1" applyAlignment="1">
      <alignment horizontal="center" vertical="center"/>
    </xf>
    <xf numFmtId="0" fontId="35" fillId="0" borderId="9" xfId="0" applyFont="1" applyBorder="1" applyAlignment="1">
      <alignment horizontal="center" vertical="center"/>
    </xf>
    <xf numFmtId="0" fontId="35" fillId="0" borderId="11" xfId="0" applyFont="1" applyBorder="1" applyAlignment="1">
      <alignment horizontal="center" vertical="center"/>
    </xf>
    <xf numFmtId="0" fontId="35" fillId="0" borderId="12" xfId="0" applyFont="1" applyBorder="1" applyAlignment="1">
      <alignment horizontal="center" vertical="center"/>
    </xf>
    <xf numFmtId="0" fontId="35" fillId="0" borderId="1" xfId="0" applyFont="1" applyBorder="1" applyAlignment="1">
      <alignment horizontal="center" vertical="center"/>
    </xf>
    <xf numFmtId="0" fontId="35" fillId="0" borderId="13" xfId="0" applyFont="1" applyBorder="1" applyAlignment="1">
      <alignment horizontal="center" vertical="center"/>
    </xf>
    <xf numFmtId="0" fontId="37" fillId="0" borderId="0" xfId="0" applyFont="1" applyAlignment="1">
      <alignment horizontal="left" vertical="top" wrapText="1"/>
    </xf>
    <xf numFmtId="0" fontId="39" fillId="0" borderId="19" xfId="0" applyFont="1" applyBorder="1" applyAlignment="1">
      <alignment horizontal="center" vertical="center"/>
    </xf>
    <xf numFmtId="0" fontId="39" fillId="0" borderId="2" xfId="0" applyFont="1" applyBorder="1" applyAlignment="1">
      <alignment horizontal="center" vertical="center"/>
    </xf>
    <xf numFmtId="0" fontId="39" fillId="0" borderId="16" xfId="0" applyFont="1" applyBorder="1" applyAlignment="1">
      <alignment horizontal="center" vertical="center"/>
    </xf>
    <xf numFmtId="0" fontId="29" fillId="0" borderId="1" xfId="0" applyFont="1" applyBorder="1" applyAlignment="1">
      <alignment horizontal="left"/>
    </xf>
    <xf numFmtId="0" fontId="43" fillId="0" borderId="19" xfId="0" applyFont="1" applyBorder="1" applyAlignment="1">
      <alignment horizontal="center"/>
    </xf>
    <xf numFmtId="0" fontId="43" fillId="0" borderId="2" xfId="0" applyFont="1" applyBorder="1" applyAlignment="1">
      <alignment horizontal="center"/>
    </xf>
    <xf numFmtId="0" fontId="44" fillId="0" borderId="16" xfId="0" applyFont="1" applyBorder="1" applyAlignment="1">
      <alignment horizontal="right"/>
    </xf>
    <xf numFmtId="1" fontId="9" fillId="0" borderId="16" xfId="0" applyNumberFormat="1" applyFont="1" applyBorder="1" applyAlignment="1">
      <alignment horizontal="center" vertical="center"/>
    </xf>
    <xf numFmtId="3" fontId="9" fillId="0" borderId="13" xfId="0" applyNumberFormat="1" applyFont="1" applyBorder="1" applyAlignment="1">
      <alignment horizontal="center" vertical="center"/>
    </xf>
    <xf numFmtId="3" fontId="9" fillId="0" borderId="15" xfId="0" applyNumberFormat="1" applyFont="1" applyBorder="1" applyAlignment="1">
      <alignment horizontal="center" vertical="center"/>
    </xf>
    <xf numFmtId="3" fontId="9" fillId="0" borderId="13" xfId="0" applyNumberFormat="1" applyFont="1" applyBorder="1" applyAlignment="1">
      <alignment horizontal="right" vertical="center"/>
    </xf>
    <xf numFmtId="3" fontId="9" fillId="0" borderId="15" xfId="0" applyNumberFormat="1" applyFont="1" applyBorder="1" applyAlignment="1">
      <alignment horizontal="right" vertical="center"/>
    </xf>
    <xf numFmtId="37" fontId="3" fillId="0" borderId="15" xfId="0" applyNumberFormat="1" applyFont="1" applyBorder="1" applyAlignment="1">
      <alignment horizontal="right" vertical="center"/>
    </xf>
    <xf numFmtId="3" fontId="3" fillId="0" borderId="15" xfId="0" applyNumberFormat="1" applyFont="1" applyBorder="1" applyAlignment="1">
      <alignment horizontal="right" wrapText="1"/>
    </xf>
    <xf numFmtId="43" fontId="3" fillId="0" borderId="15" xfId="1" applyFont="1" applyBorder="1" applyAlignment="1">
      <alignment horizontal="right" vertical="center"/>
    </xf>
    <xf numFmtId="168" fontId="3" fillId="0" borderId="15" xfId="1" applyNumberFormat="1" applyFont="1" applyBorder="1" applyAlignment="1">
      <alignment horizontal="right" vertical="center"/>
    </xf>
    <xf numFmtId="3" fontId="9" fillId="0" borderId="16" xfId="1" applyNumberFormat="1" applyFont="1" applyBorder="1" applyAlignment="1">
      <alignment horizontal="right" vertical="center"/>
    </xf>
    <xf numFmtId="3" fontId="3" fillId="0" borderId="15" xfId="1" applyNumberFormat="1" applyFont="1" applyBorder="1" applyAlignment="1">
      <alignment horizontal="right" vertical="center"/>
    </xf>
    <xf numFmtId="3" fontId="3" fillId="0" borderId="15" xfId="0" applyNumberFormat="1" applyFont="1" applyBorder="1" applyAlignment="1">
      <alignment horizontal="right" vertical="center"/>
    </xf>
    <xf numFmtId="169" fontId="26" fillId="2" borderId="13" xfId="1" applyNumberFormat="1" applyFont="1" applyFill="1" applyBorder="1" applyAlignment="1">
      <alignment horizontal="right" vertical="center"/>
    </xf>
    <xf numFmtId="3" fontId="9" fillId="0" borderId="21" xfId="1" applyNumberFormat="1" applyFont="1" applyBorder="1" applyAlignment="1">
      <alignment horizontal="right" vertical="center"/>
    </xf>
    <xf numFmtId="168" fontId="3" fillId="0" borderId="6" xfId="1" applyNumberFormat="1" applyFont="1" applyBorder="1" applyAlignment="1">
      <alignment horizontal="right" vertical="center"/>
    </xf>
    <xf numFmtId="168" fontId="9" fillId="0" borderId="6" xfId="1" applyNumberFormat="1" applyFont="1" applyBorder="1" applyAlignment="1">
      <alignment vertical="center"/>
    </xf>
    <xf numFmtId="168" fontId="3" fillId="0" borderId="6" xfId="1" applyNumberFormat="1" applyFont="1" applyBorder="1" applyAlignment="1">
      <alignment horizontal="right"/>
    </xf>
    <xf numFmtId="168" fontId="3" fillId="0" borderId="6" xfId="1" applyNumberFormat="1" applyFont="1" applyBorder="1" applyAlignment="1">
      <alignment horizontal="right" wrapText="1"/>
    </xf>
    <xf numFmtId="168" fontId="9" fillId="0" borderId="6" xfId="1" applyNumberFormat="1" applyFont="1" applyBorder="1" applyAlignment="1">
      <alignment horizontal="center"/>
    </xf>
    <xf numFmtId="168" fontId="3" fillId="0" borderId="6" xfId="1" applyNumberFormat="1" applyFont="1" applyBorder="1"/>
    <xf numFmtId="168" fontId="3" fillId="0" borderId="7" xfId="1" applyNumberFormat="1" applyFont="1" applyBorder="1" applyAlignment="1">
      <alignment horizontal="right"/>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0" fontId="9" fillId="0" borderId="4" xfId="0" applyFont="1" applyBorder="1" applyAlignment="1">
      <alignment horizontal="center" wrapText="1"/>
    </xf>
    <xf numFmtId="168" fontId="26" fillId="2" borderId="0" xfId="1" applyNumberFormat="1" applyFont="1" applyFill="1" applyBorder="1" applyAlignment="1">
      <alignment horizontal="right"/>
    </xf>
    <xf numFmtId="168" fontId="26" fillId="2" borderId="15" xfId="1" applyNumberFormat="1" applyFont="1" applyFill="1" applyBorder="1" applyAlignment="1">
      <alignment horizontal="right"/>
    </xf>
    <xf numFmtId="168" fontId="9" fillId="2" borderId="2" xfId="1" applyNumberFormat="1" applyFont="1" applyFill="1" applyBorder="1" applyAlignment="1">
      <alignment horizontal="right"/>
    </xf>
    <xf numFmtId="168" fontId="9" fillId="2" borderId="16" xfId="1" applyNumberFormat="1" applyFont="1" applyFill="1" applyBorder="1" applyAlignment="1">
      <alignment horizontal="right"/>
    </xf>
    <xf numFmtId="168" fontId="26" fillId="2" borderId="0" xfId="1" applyNumberFormat="1" applyFont="1" applyFill="1" applyBorder="1" applyAlignment="1">
      <alignment horizontal="center"/>
    </xf>
    <xf numFmtId="168" fontId="26" fillId="2" borderId="15" xfId="1" applyNumberFormat="1" applyFont="1" applyFill="1" applyBorder="1" applyAlignment="1">
      <alignment horizontal="center"/>
    </xf>
    <xf numFmtId="168" fontId="9" fillId="2" borderId="0" xfId="1" applyNumberFormat="1" applyFont="1" applyFill="1" applyBorder="1" applyAlignment="1">
      <alignment horizontal="center"/>
    </xf>
    <xf numFmtId="168" fontId="9" fillId="2" borderId="11" xfId="1" applyNumberFormat="1" applyFont="1" applyFill="1" applyBorder="1" applyAlignment="1">
      <alignment horizontal="center"/>
    </xf>
    <xf numFmtId="168" fontId="9" fillId="2" borderId="15" xfId="1" applyNumberFormat="1" applyFont="1" applyFill="1" applyBorder="1" applyAlignment="1">
      <alignment horizontal="center"/>
    </xf>
    <xf numFmtId="168" fontId="3" fillId="2" borderId="0" xfId="1" applyNumberFormat="1" applyFont="1" applyFill="1" applyBorder="1" applyAlignment="1">
      <alignment horizontal="right"/>
    </xf>
    <xf numFmtId="168" fontId="3" fillId="2" borderId="15" xfId="1" applyNumberFormat="1" applyFont="1" applyFill="1" applyBorder="1" applyAlignment="1">
      <alignment horizontal="right"/>
    </xf>
    <xf numFmtId="168" fontId="3" fillId="2" borderId="1" xfId="1" applyNumberFormat="1" applyFont="1" applyFill="1" applyBorder="1" applyAlignment="1">
      <alignment horizontal="right"/>
    </xf>
    <xf numFmtId="168" fontId="3" fillId="2" borderId="13" xfId="1" applyNumberFormat="1" applyFont="1" applyFill="1" applyBorder="1" applyAlignment="1">
      <alignment horizontal="right"/>
    </xf>
    <xf numFmtId="168" fontId="9" fillId="2" borderId="0" xfId="1" applyNumberFormat="1" applyFont="1" applyFill="1" applyBorder="1" applyAlignment="1">
      <alignment horizontal="right"/>
    </xf>
    <xf numFmtId="168" fontId="9" fillId="2" borderId="15" xfId="1" applyNumberFormat="1" applyFont="1" applyFill="1" applyBorder="1" applyAlignment="1">
      <alignment horizontal="right"/>
    </xf>
    <xf numFmtId="168" fontId="9" fillId="2" borderId="8" xfId="1" applyNumberFormat="1" applyFont="1" applyFill="1" applyBorder="1" applyAlignment="1">
      <alignment horizontal="right"/>
    </xf>
    <xf numFmtId="168" fontId="9" fillId="2" borderId="17" xfId="1" applyNumberFormat="1" applyFont="1" applyFill="1" applyBorder="1" applyAlignment="1">
      <alignment horizontal="right"/>
    </xf>
    <xf numFmtId="168" fontId="9" fillId="2" borderId="1" xfId="1" applyNumberFormat="1" applyFont="1" applyFill="1" applyBorder="1" applyAlignment="1">
      <alignment horizontal="center"/>
    </xf>
    <xf numFmtId="168" fontId="9" fillId="2" borderId="13" xfId="1" applyNumberFormat="1" applyFont="1" applyFill="1" applyBorder="1" applyAlignment="1">
      <alignment horizontal="center"/>
    </xf>
    <xf numFmtId="168" fontId="9" fillId="2" borderId="1" xfId="1" applyNumberFormat="1" applyFont="1" applyFill="1" applyBorder="1" applyAlignment="1">
      <alignment horizontal="right"/>
    </xf>
    <xf numFmtId="172" fontId="49" fillId="2" borderId="0" xfId="3" applyNumberFormat="1" applyFont="1" applyFill="1"/>
    <xf numFmtId="168" fontId="0" fillId="0" borderId="16" xfId="1" applyNumberFormat="1" applyFont="1" applyBorder="1" applyAlignment="1">
      <alignment horizontal="right" vertical="center"/>
    </xf>
    <xf numFmtId="43" fontId="0" fillId="0" borderId="16" xfId="1" applyFont="1" applyBorder="1" applyAlignment="1">
      <alignment horizontal="right" vertical="center"/>
    </xf>
    <xf numFmtId="172" fontId="0" fillId="0" borderId="16" xfId="3" applyNumberFormat="1" applyFont="1" applyBorder="1" applyAlignment="1">
      <alignment horizontal="right" vertical="center"/>
    </xf>
    <xf numFmtId="168" fontId="44" fillId="0" borderId="16" xfId="1" applyNumberFormat="1" applyFont="1" applyBorder="1" applyAlignment="1">
      <alignment horizontal="right"/>
    </xf>
    <xf numFmtId="0" fontId="44" fillId="0" borderId="19" xfId="0" applyFont="1" applyBorder="1" applyAlignment="1">
      <alignment horizontal="right"/>
    </xf>
    <xf numFmtId="0" fontId="44" fillId="0" borderId="2" xfId="0" applyFont="1" applyBorder="1" applyAlignment="1">
      <alignment horizontal="right"/>
    </xf>
    <xf numFmtId="3" fontId="2" fillId="0" borderId="0" xfId="0" applyNumberFormat="1" applyFont="1"/>
  </cellXfs>
  <cellStyles count="5">
    <cellStyle name="Hipervínculo" xfId="2" builtinId="8"/>
    <cellStyle name="Millares" xfId="1" builtinId="3"/>
    <cellStyle name="Normal" xfId="0" builtinId="0"/>
    <cellStyle name="Normal 3" xfId="4" xr:uid="{00000000-0005-0000-0000-000004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22412</xdr:colOff>
      <xdr:row>0</xdr:row>
      <xdr:rowOff>22412</xdr:rowOff>
    </xdr:from>
    <xdr:to>
      <xdr:col>3</xdr:col>
      <xdr:colOff>55469</xdr:colOff>
      <xdr:row>4</xdr:row>
      <xdr:rowOff>121838</xdr:rowOff>
    </xdr:to>
    <xdr:pic>
      <xdr:nvPicPr>
        <xdr:cNvPr id="4" name="Imagen 2">
          <a:extLst>
            <a:ext uri="{FF2B5EF4-FFF2-40B4-BE49-F238E27FC236}">
              <a16:creationId xmlns:a16="http://schemas.microsoft.com/office/drawing/2014/main" id="{D083E36A-2439-456A-B1A2-849CF4461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12" y="22412"/>
          <a:ext cx="2442882" cy="1175751"/>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3"/>
  <sheetViews>
    <sheetView showGridLines="0" zoomScaleNormal="100" workbookViewId="0">
      <selection activeCell="Q18" sqref="Q18"/>
    </sheetView>
  </sheetViews>
  <sheetFormatPr baseColWidth="10" defaultRowHeight="15"/>
  <cols>
    <col min="3" max="3" width="13.28515625" customWidth="1"/>
    <col min="5" max="5" width="19.140625" customWidth="1"/>
    <col min="7" max="7" width="12.85546875" customWidth="1"/>
    <col min="8" max="8" width="12.140625" customWidth="1"/>
    <col min="9" max="9" width="12.5703125" customWidth="1"/>
    <col min="10" max="10" width="19.42578125" bestFit="1" customWidth="1"/>
    <col min="11" max="11" width="11" customWidth="1"/>
    <col min="12" max="12" width="10.85546875" hidden="1" customWidth="1"/>
    <col min="13" max="13" width="25.28515625" hidden="1" customWidth="1"/>
    <col min="14" max="14" width="18" hidden="1" customWidth="1"/>
    <col min="15" max="15" width="11.42578125" hidden="1" customWidth="1"/>
    <col min="16" max="16" width="11.42578125" style="186" hidden="1" customWidth="1"/>
    <col min="17" max="19" width="11.42578125" style="186"/>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17">
      <c r="A1" s="61"/>
      <c r="B1" s="61"/>
      <c r="C1" s="61"/>
      <c r="D1" s="61"/>
      <c r="E1" s="61"/>
      <c r="F1" s="61"/>
      <c r="G1" s="61"/>
      <c r="H1" s="61"/>
      <c r="I1" s="61"/>
      <c r="J1" s="61"/>
      <c r="K1" s="61"/>
      <c r="M1" s="51" t="s">
        <v>54</v>
      </c>
      <c r="N1" s="52">
        <v>44197</v>
      </c>
    </row>
    <row r="2" spans="1:17" ht="23.25">
      <c r="A2" s="62"/>
      <c r="B2" s="62"/>
      <c r="C2" s="62"/>
      <c r="D2" s="61"/>
      <c r="E2" s="61"/>
      <c r="F2" s="61"/>
      <c r="G2" s="61"/>
      <c r="H2" s="61"/>
      <c r="I2" s="63"/>
      <c r="J2" s="64"/>
      <c r="K2" s="63"/>
      <c r="M2" s="51" t="s">
        <v>55</v>
      </c>
      <c r="N2" s="52">
        <v>44104</v>
      </c>
      <c r="O2" s="53">
        <v>2020</v>
      </c>
    </row>
    <row r="3" spans="1:17" ht="23.25">
      <c r="A3" s="62"/>
      <c r="B3" s="62"/>
      <c r="C3" s="62"/>
      <c r="D3" s="61"/>
      <c r="E3" s="61"/>
      <c r="F3" s="61"/>
      <c r="G3" s="61"/>
      <c r="H3" s="61"/>
      <c r="I3" s="63"/>
      <c r="J3" s="65"/>
      <c r="K3" s="63"/>
      <c r="M3" s="51" t="s">
        <v>56</v>
      </c>
      <c r="N3" s="52">
        <v>44469</v>
      </c>
      <c r="O3" s="53">
        <v>2021</v>
      </c>
      <c r="Q3" s="187"/>
    </row>
    <row r="4" spans="1:17" ht="23.25">
      <c r="A4" s="62"/>
      <c r="B4" s="62"/>
      <c r="C4" s="62"/>
      <c r="D4" s="61"/>
      <c r="E4" s="61"/>
      <c r="F4" s="61"/>
      <c r="G4" s="61"/>
      <c r="H4" s="61"/>
      <c r="I4" s="63"/>
      <c r="J4" s="65"/>
      <c r="K4" s="63"/>
      <c r="M4" s="51"/>
      <c r="N4" s="54">
        <f>+N3</f>
        <v>44469</v>
      </c>
    </row>
    <row r="5" spans="1:17" ht="23.25">
      <c r="A5" s="62"/>
      <c r="B5" s="62"/>
      <c r="C5" s="62"/>
      <c r="D5" s="61"/>
      <c r="E5" s="61"/>
      <c r="F5" s="61"/>
      <c r="G5" s="61"/>
      <c r="H5" s="61"/>
      <c r="I5" s="63"/>
      <c r="J5" s="66"/>
      <c r="K5" s="63"/>
      <c r="M5" s="51" t="s">
        <v>57</v>
      </c>
      <c r="N5" s="55">
        <v>6793.79</v>
      </c>
    </row>
    <row r="6" spans="1:17" ht="23.25">
      <c r="A6" s="62"/>
      <c r="B6" s="62"/>
      <c r="C6" s="62"/>
      <c r="D6" s="61"/>
      <c r="E6" s="61"/>
      <c r="F6" s="61"/>
      <c r="G6" s="61"/>
      <c r="H6" s="61"/>
      <c r="I6" s="61"/>
      <c r="J6" s="61"/>
      <c r="K6" s="61"/>
      <c r="M6" s="51" t="s">
        <v>58</v>
      </c>
      <c r="N6" s="55">
        <v>6820.47</v>
      </c>
    </row>
    <row r="7" spans="1:17" ht="34.5">
      <c r="A7" s="61"/>
      <c r="B7" s="61"/>
      <c r="C7" s="201" t="s">
        <v>64</v>
      </c>
      <c r="D7" s="201"/>
      <c r="E7" s="201"/>
      <c r="F7" s="201"/>
      <c r="G7" s="201"/>
      <c r="H7" s="201"/>
      <c r="I7" s="201"/>
      <c r="J7" s="61"/>
      <c r="K7" s="61"/>
    </row>
    <row r="8" spans="1:17" ht="34.5">
      <c r="A8" s="61"/>
      <c r="B8" s="61"/>
      <c r="C8" s="201" t="s">
        <v>59</v>
      </c>
      <c r="D8" s="201"/>
      <c r="E8" s="201"/>
      <c r="F8" s="201"/>
      <c r="G8" s="201"/>
      <c r="H8" s="201"/>
      <c r="I8" s="201"/>
      <c r="J8" s="61"/>
      <c r="K8" s="61"/>
    </row>
    <row r="9" spans="1:17" ht="23.25">
      <c r="A9" s="61"/>
      <c r="B9" s="61"/>
      <c r="C9" s="202" t="s">
        <v>60</v>
      </c>
      <c r="D9" s="202"/>
      <c r="E9" s="202"/>
      <c r="F9" s="202"/>
      <c r="G9" s="202"/>
      <c r="H9" s="202"/>
      <c r="I9" s="202"/>
      <c r="J9" s="67"/>
      <c r="K9" s="61"/>
    </row>
    <row r="10" spans="1:17" ht="23.25">
      <c r="A10" s="61"/>
      <c r="B10" s="61"/>
      <c r="C10" s="203">
        <v>44469</v>
      </c>
      <c r="D10" s="203"/>
      <c r="E10" s="203"/>
      <c r="F10" s="203"/>
      <c r="G10" s="203"/>
      <c r="H10" s="203"/>
      <c r="I10" s="203"/>
      <c r="J10" s="67"/>
      <c r="K10" s="61"/>
    </row>
    <row r="11" spans="1:17">
      <c r="A11" s="61"/>
      <c r="B11" s="61"/>
      <c r="C11" s="68"/>
      <c r="D11" s="68"/>
      <c r="E11" s="68"/>
      <c r="F11" s="68"/>
      <c r="G11" s="68"/>
      <c r="H11" s="68"/>
      <c r="I11" s="67"/>
      <c r="J11" s="67"/>
      <c r="K11" s="61"/>
    </row>
    <row r="12" spans="1:17">
      <c r="A12" s="37"/>
      <c r="B12" s="37"/>
      <c r="C12" s="56"/>
      <c r="D12" s="56"/>
      <c r="E12" s="56"/>
      <c r="F12" s="56"/>
      <c r="G12" s="56"/>
      <c r="H12" s="56"/>
      <c r="I12" s="57"/>
      <c r="J12" s="57"/>
      <c r="K12" s="37"/>
    </row>
    <row r="13" spans="1:17" ht="23.25">
      <c r="C13" s="58"/>
      <c r="D13" s="58"/>
      <c r="E13" s="59" t="s">
        <v>61</v>
      </c>
    </row>
    <row r="14" spans="1:17">
      <c r="B14" s="60"/>
      <c r="C14" s="122" t="s">
        <v>65</v>
      </c>
      <c r="D14" s="60"/>
      <c r="E14" s="60"/>
      <c r="F14" s="60"/>
      <c r="G14" s="60"/>
      <c r="H14" s="123">
        <v>1</v>
      </c>
      <c r="I14" s="60"/>
      <c r="J14" s="60"/>
    </row>
    <row r="15" spans="1:17">
      <c r="B15" s="60"/>
      <c r="C15" s="123" t="s">
        <v>66</v>
      </c>
      <c r="D15" s="60"/>
      <c r="E15" s="60"/>
      <c r="F15" s="60"/>
      <c r="G15" s="60"/>
      <c r="H15" s="123">
        <v>2</v>
      </c>
      <c r="I15" s="60"/>
      <c r="J15" s="60"/>
    </row>
    <row r="16" spans="1:17">
      <c r="B16" s="60"/>
      <c r="C16" s="123" t="s">
        <v>67</v>
      </c>
      <c r="D16" s="60"/>
      <c r="E16" s="60"/>
      <c r="F16" s="60"/>
      <c r="G16" s="60"/>
      <c r="H16" s="123">
        <v>3</v>
      </c>
      <c r="I16" s="60"/>
      <c r="J16" s="60"/>
    </row>
    <row r="17" spans="2:10">
      <c r="B17" s="60"/>
      <c r="C17" s="123" t="s">
        <v>68</v>
      </c>
      <c r="D17" s="60"/>
      <c r="E17" s="60"/>
      <c r="F17" s="60"/>
      <c r="G17" s="60"/>
      <c r="H17" s="123">
        <v>4</v>
      </c>
      <c r="I17" s="60"/>
      <c r="J17" s="60"/>
    </row>
    <row r="18" spans="2:10">
      <c r="B18" s="60"/>
      <c r="C18" s="123" t="s">
        <v>167</v>
      </c>
      <c r="D18" s="60"/>
      <c r="E18" s="60"/>
      <c r="F18" s="60"/>
      <c r="G18" s="60"/>
      <c r="H18" s="123">
        <v>5</v>
      </c>
      <c r="I18" s="60"/>
      <c r="J18" s="60"/>
    </row>
    <row r="19" spans="2:10">
      <c r="B19" s="1"/>
      <c r="C19" s="123" t="s">
        <v>168</v>
      </c>
      <c r="D19" s="60"/>
      <c r="E19" s="60"/>
      <c r="F19" s="60"/>
      <c r="G19" s="60"/>
      <c r="H19" s="123">
        <v>6</v>
      </c>
      <c r="I19" s="1"/>
      <c r="J19" s="60"/>
    </row>
    <row r="20" spans="2:10">
      <c r="B20" s="1"/>
      <c r="C20" s="123" t="s">
        <v>63</v>
      </c>
      <c r="D20" s="60"/>
      <c r="E20" s="60"/>
      <c r="F20" s="60"/>
      <c r="G20" s="60"/>
      <c r="H20" s="123">
        <v>7</v>
      </c>
      <c r="I20" s="1"/>
      <c r="J20" s="60"/>
    </row>
    <row r="21" spans="2:10">
      <c r="B21" s="1"/>
      <c r="C21" s="123"/>
      <c r="D21" s="60"/>
      <c r="E21" s="60"/>
      <c r="F21" s="60"/>
      <c r="G21" s="60"/>
      <c r="H21" s="123"/>
      <c r="I21" s="1"/>
      <c r="J21" s="58"/>
    </row>
    <row r="22" spans="2:10">
      <c r="B22" s="1"/>
      <c r="C22" s="123"/>
      <c r="D22" s="60"/>
      <c r="E22" s="60"/>
      <c r="F22" s="60"/>
      <c r="G22" s="60"/>
      <c r="H22" s="123"/>
      <c r="I22" s="1"/>
      <c r="J22" s="58"/>
    </row>
    <row r="23" spans="2:10">
      <c r="B23" s="1"/>
      <c r="C23" s="123"/>
      <c r="D23" s="60"/>
      <c r="E23" s="60"/>
      <c r="F23" s="60"/>
      <c r="G23" s="60"/>
      <c r="H23" s="123"/>
      <c r="I23" s="1"/>
      <c r="J23" s="58"/>
    </row>
    <row r="24" spans="2:10">
      <c r="B24" s="1"/>
      <c r="C24" s="123"/>
      <c r="D24" s="60"/>
      <c r="E24" s="60"/>
      <c r="F24" s="60"/>
      <c r="G24" s="60"/>
      <c r="H24" s="123"/>
      <c r="I24" s="1"/>
      <c r="J24" s="58"/>
    </row>
    <row r="25" spans="2:10">
      <c r="B25" s="1"/>
      <c r="C25" s="123"/>
      <c r="D25" s="60"/>
      <c r="E25" s="60"/>
      <c r="F25" s="60"/>
      <c r="G25" s="60"/>
      <c r="H25" s="123"/>
      <c r="I25" s="1"/>
      <c r="J25" s="58"/>
    </row>
    <row r="26" spans="2:10">
      <c r="B26" s="1"/>
      <c r="C26" s="123"/>
      <c r="D26" s="60"/>
      <c r="E26" s="60"/>
      <c r="F26" s="60"/>
      <c r="G26" s="60"/>
      <c r="H26" s="123"/>
      <c r="I26" s="1"/>
      <c r="J26" s="58"/>
    </row>
    <row r="27" spans="2:10">
      <c r="B27" s="1"/>
      <c r="C27" s="123"/>
      <c r="D27" s="60"/>
      <c r="E27" s="60"/>
      <c r="F27" s="60"/>
      <c r="G27" s="60"/>
      <c r="H27" s="123"/>
      <c r="I27" s="1"/>
      <c r="J27" s="58"/>
    </row>
    <row r="28" spans="2:10" ht="24.75" customHeight="1">
      <c r="B28" s="1"/>
      <c r="C28" s="123"/>
      <c r="D28" s="60"/>
      <c r="E28" s="60"/>
      <c r="F28" s="60"/>
      <c r="G28" s="60"/>
      <c r="H28" s="123"/>
      <c r="I28" s="1"/>
      <c r="J28" s="58"/>
    </row>
    <row r="29" spans="2:10">
      <c r="B29" s="1"/>
      <c r="C29" s="123"/>
      <c r="D29" s="60"/>
      <c r="E29" s="60"/>
      <c r="F29" s="60"/>
      <c r="G29" s="60"/>
      <c r="H29" s="123"/>
      <c r="I29" s="1"/>
      <c r="J29" s="58"/>
    </row>
    <row r="30" spans="2:10">
      <c r="B30" s="1"/>
      <c r="C30" s="123"/>
      <c r="D30" s="60"/>
      <c r="E30" s="60"/>
      <c r="F30" s="60"/>
      <c r="G30" s="60"/>
      <c r="H30" s="123"/>
      <c r="I30" s="1"/>
      <c r="J30" s="58"/>
    </row>
    <row r="31" spans="2:10">
      <c r="B31" s="60"/>
      <c r="C31" s="123"/>
      <c r="D31" s="60"/>
      <c r="E31" s="60"/>
      <c r="F31" s="60"/>
      <c r="G31" s="60"/>
      <c r="H31" s="123"/>
      <c r="I31" s="1"/>
      <c r="J31" s="58"/>
    </row>
    <row r="32" spans="2:10">
      <c r="C32" s="69"/>
      <c r="D32" s="1"/>
      <c r="E32" s="1"/>
      <c r="F32" s="1"/>
      <c r="G32" s="1"/>
      <c r="H32" s="69"/>
      <c r="I32" s="1"/>
    </row>
    <row r="33" spans="3:10">
      <c r="C33" s="58"/>
      <c r="D33" s="58"/>
      <c r="E33" s="58"/>
      <c r="F33" s="58"/>
      <c r="G33" s="58"/>
      <c r="H33" s="58"/>
      <c r="I33" s="58"/>
      <c r="J33" s="58"/>
    </row>
  </sheetData>
  <mergeCells count="4">
    <mergeCell ref="C7:I7"/>
    <mergeCell ref="C8:I8"/>
    <mergeCell ref="C9:I9"/>
    <mergeCell ref="C10:I10"/>
  </mergeCells>
  <hyperlinks>
    <hyperlink ref="C14" location="'Estado de Flujo de caja'!A1" display="ESTADO DE FLUJO DE CAJA " xr:uid="{00000000-0004-0000-0000-000000000000}"/>
    <hyperlink ref="H14" location="'Estado de Flujo de caja'!A1" display="'Estado de Flujo de caja'!A1" xr:uid="{00000000-0004-0000-0000-000001000000}"/>
    <hyperlink ref="C15" location="Indice!A1" display="ESTADO DE VARIACION DEL ACTIVO NETO" xr:uid="{00000000-0004-0000-0000-000002000000}"/>
    <hyperlink ref="H15" location="'Estado de Variacion del Activo '!A1" display="'Estado de Variacion del Activo '!A1" xr:uid="{00000000-0004-0000-0000-000003000000}"/>
    <hyperlink ref="C16" location="'Estado de Resultados'!A1" display="ESTADO DE RESULTADO " xr:uid="{00000000-0004-0000-0000-000004000000}"/>
    <hyperlink ref="H16" location="'Estado de Resultados'!A1" display="'Estado de Resultados'!A1" xr:uid="{00000000-0004-0000-0000-000005000000}"/>
    <hyperlink ref="C17" location="'Balance General'!A1" display="BALANCE GENERAL " xr:uid="{00000000-0004-0000-0000-000006000000}"/>
    <hyperlink ref="H17" location="'Balance General'!A1" display="'Balance General'!A1" xr:uid="{00000000-0004-0000-0000-000007000000}"/>
    <hyperlink ref="C18" location="'Informe Sindico'!A1" display="INFORME SINDICO" xr:uid="{00000000-0004-0000-0000-000008000000}"/>
    <hyperlink ref="H18" location="'Informe Sindico'!A1" display="'Informe Sindico'!A1" xr:uid="{00000000-0004-0000-0000-000009000000}"/>
    <hyperlink ref="C19" location="'Notas Contables'!A1" display="NOTAS A LOS ESTADOS CONTABLES" xr:uid="{00000000-0004-0000-0000-00000A000000}"/>
    <hyperlink ref="H19" location="'Notas Contables'!A1" display="'Notas Contables'!A1" xr:uid="{00000000-0004-0000-0000-00000B000000}"/>
    <hyperlink ref="C20" location="'Cuadro de Inversiones'!A1" display="CUADRO DE INVERSIONES" xr:uid="{00000000-0004-0000-0000-00000C000000}"/>
    <hyperlink ref="H20" location="'Cuadro de Inversiones'!A1" display="'Cuadro de Inversiones'!A1" xr:uid="{00000000-0004-0000-0000-00000D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4"/>
  <sheetViews>
    <sheetView showGridLines="0" workbookViewId="0">
      <selection activeCell="B4" sqref="B4:E4"/>
    </sheetView>
  </sheetViews>
  <sheetFormatPr baseColWidth="10" defaultColWidth="9.140625" defaultRowHeight="14.25"/>
  <cols>
    <col min="1" max="1" width="10.28515625" style="1" customWidth="1"/>
    <col min="2" max="2" width="65.42578125" style="1" customWidth="1"/>
    <col min="3" max="3" width="18.5703125" style="1" bestFit="1" customWidth="1"/>
    <col min="4" max="4" width="4.140625" style="1" customWidth="1"/>
    <col min="5" max="5" width="18.5703125" style="1" bestFit="1" customWidth="1"/>
    <col min="6" max="6" width="13.28515625" style="4" bestFit="1" customWidth="1"/>
    <col min="7" max="7" width="12.85546875" style="4" bestFit="1" customWidth="1"/>
    <col min="8" max="8" width="9.28515625" style="4" customWidth="1"/>
    <col min="9" max="9" width="16" style="4" bestFit="1" customWidth="1"/>
    <col min="10" max="10" width="19.42578125" style="4" customWidth="1"/>
    <col min="11" max="16384" width="9.140625" style="4"/>
  </cols>
  <sheetData>
    <row r="1" spans="1:9" ht="15">
      <c r="B1" s="2"/>
      <c r="C1" s="2"/>
      <c r="E1" s="2"/>
      <c r="F1" s="2"/>
      <c r="G1" s="2"/>
      <c r="H1" s="3"/>
    </row>
    <row r="2" spans="1:9">
      <c r="B2" s="2"/>
      <c r="C2" s="5"/>
      <c r="E2" s="205"/>
      <c r="F2" s="205"/>
      <c r="G2" s="205"/>
      <c r="H2" s="205"/>
    </row>
    <row r="3" spans="1:9" ht="26.25">
      <c r="B3" s="206" t="s">
        <v>51</v>
      </c>
      <c r="C3" s="206"/>
      <c r="D3" s="206"/>
      <c r="E3" s="206"/>
      <c r="F3" s="50"/>
      <c r="G3" s="207"/>
      <c r="H3" s="207"/>
    </row>
    <row r="4" spans="1:9" ht="18">
      <c r="A4" s="4"/>
      <c r="B4" s="208" t="s">
        <v>285</v>
      </c>
      <c r="C4" s="208"/>
      <c r="D4" s="208"/>
      <c r="E4" s="208"/>
    </row>
    <row r="5" spans="1:9" ht="12" customHeight="1">
      <c r="A5" s="6"/>
      <c r="C5" s="7"/>
    </row>
    <row r="6" spans="1:9" s="10" customFormat="1" ht="15">
      <c r="A6" s="1"/>
      <c r="B6" s="113"/>
      <c r="C6" s="114">
        <v>2021</v>
      </c>
      <c r="D6" s="115"/>
      <c r="E6" s="249">
        <v>2020</v>
      </c>
      <c r="G6" s="11"/>
      <c r="H6" s="11"/>
      <c r="I6" s="9"/>
    </row>
    <row r="7" spans="1:9" s="10" customFormat="1" ht="15">
      <c r="A7" s="1"/>
      <c r="B7" s="78"/>
      <c r="C7" s="116" t="s">
        <v>0</v>
      </c>
      <c r="D7" s="117"/>
      <c r="E7" s="250" t="s">
        <v>0</v>
      </c>
      <c r="G7" s="11"/>
      <c r="H7" s="11"/>
      <c r="I7" s="13"/>
    </row>
    <row r="8" spans="1:9" s="10" customFormat="1" ht="15">
      <c r="A8" s="1"/>
      <c r="B8" s="78"/>
      <c r="C8" s="118"/>
      <c r="D8" s="117"/>
      <c r="E8" s="251"/>
      <c r="G8" s="11"/>
      <c r="H8" s="11"/>
      <c r="I8" s="13"/>
    </row>
    <row r="9" spans="1:9" s="10" customFormat="1" ht="15">
      <c r="A9" s="1"/>
      <c r="B9" s="75" t="s">
        <v>1</v>
      </c>
      <c r="C9" s="167">
        <f>+E24</f>
        <v>5094385214.612793</v>
      </c>
      <c r="D9" s="117"/>
      <c r="E9" s="252">
        <v>1709794536</v>
      </c>
      <c r="G9" s="11"/>
      <c r="H9" s="11"/>
      <c r="I9" s="42"/>
    </row>
    <row r="10" spans="1:9" s="10" customFormat="1" ht="15">
      <c r="A10" s="1"/>
      <c r="B10" s="78" t="s">
        <v>2</v>
      </c>
      <c r="C10" s="168"/>
      <c r="D10" s="118"/>
      <c r="E10" s="253"/>
      <c r="G10" s="11"/>
      <c r="H10" s="11"/>
      <c r="I10" s="13"/>
    </row>
    <row r="11" spans="1:9" s="10" customFormat="1" ht="15">
      <c r="A11" s="6"/>
      <c r="B11" s="75" t="s">
        <v>3</v>
      </c>
      <c r="C11" s="169"/>
      <c r="D11" s="119"/>
      <c r="E11" s="254"/>
      <c r="G11" s="11"/>
      <c r="H11" s="11"/>
      <c r="I11" s="14"/>
    </row>
    <row r="12" spans="1:9" s="10" customFormat="1" ht="15">
      <c r="A12" s="6"/>
      <c r="B12" s="75" t="s">
        <v>4</v>
      </c>
      <c r="C12" s="169"/>
      <c r="D12" s="119"/>
      <c r="E12" s="254"/>
      <c r="G12" s="11"/>
      <c r="H12" s="11"/>
      <c r="I12" s="14"/>
    </row>
    <row r="13" spans="1:9" s="10" customFormat="1">
      <c r="A13" s="1"/>
      <c r="B13" s="78" t="s">
        <v>5</v>
      </c>
      <c r="C13" s="181">
        <v>-152377768906.25699</v>
      </c>
      <c r="D13" s="120"/>
      <c r="E13" s="255">
        <v>-69354908361.7435</v>
      </c>
      <c r="F13" s="11"/>
      <c r="G13" s="11"/>
      <c r="H13" s="11"/>
      <c r="I13" s="44"/>
    </row>
    <row r="14" spans="1:9" s="10" customFormat="1">
      <c r="A14" s="1"/>
      <c r="B14" s="78" t="s">
        <v>6</v>
      </c>
      <c r="C14" s="170">
        <v>0</v>
      </c>
      <c r="D14" s="153"/>
      <c r="E14" s="256">
        <v>0</v>
      </c>
      <c r="G14" s="11"/>
      <c r="H14" s="11"/>
      <c r="I14" s="7"/>
    </row>
    <row r="15" spans="1:9" s="10" customFormat="1">
      <c r="A15" s="1"/>
      <c r="B15" s="78" t="s">
        <v>7</v>
      </c>
      <c r="C15" s="183">
        <v>297156933</v>
      </c>
      <c r="D15" s="119"/>
      <c r="E15" s="257">
        <v>123781350</v>
      </c>
      <c r="G15" s="11"/>
      <c r="H15" s="11"/>
      <c r="I15" s="44"/>
    </row>
    <row r="16" spans="1:9" s="10" customFormat="1">
      <c r="A16" s="1"/>
      <c r="B16" s="78" t="s">
        <v>8</v>
      </c>
      <c r="C16" s="170">
        <v>0</v>
      </c>
      <c r="D16" s="153"/>
      <c r="E16" s="256">
        <v>0</v>
      </c>
      <c r="G16" s="11"/>
      <c r="H16" s="11"/>
      <c r="I16" s="43"/>
    </row>
    <row r="17" spans="1:10" s="10" customFormat="1" ht="15">
      <c r="A17" s="1"/>
      <c r="B17" s="78" t="s">
        <v>9</v>
      </c>
      <c r="C17" s="171">
        <f>+C13+C14+C15+C16</f>
        <v>-152080611973.25699</v>
      </c>
      <c r="D17" s="121"/>
      <c r="E17" s="258">
        <f>+E13+E14+E15+E16</f>
        <v>-69231127011.7435</v>
      </c>
      <c r="G17" s="11"/>
      <c r="H17" s="11"/>
      <c r="I17" s="43"/>
    </row>
    <row r="18" spans="1:10" s="10" customFormat="1">
      <c r="A18" s="1"/>
      <c r="B18" s="78"/>
      <c r="C18" s="172"/>
      <c r="D18" s="119"/>
      <c r="E18" s="259"/>
      <c r="G18" s="11"/>
      <c r="H18" s="11"/>
      <c r="I18" s="15"/>
    </row>
    <row r="19" spans="1:10" s="10" customFormat="1">
      <c r="A19" s="1"/>
      <c r="B19" s="78" t="s">
        <v>10</v>
      </c>
      <c r="C19" s="172"/>
      <c r="D19" s="119"/>
      <c r="E19" s="259"/>
      <c r="G19" s="11"/>
      <c r="H19" s="11"/>
      <c r="I19" s="15"/>
    </row>
    <row r="20" spans="1:10" s="10" customFormat="1" ht="15">
      <c r="A20" s="6"/>
      <c r="B20" s="78" t="s">
        <v>11</v>
      </c>
      <c r="C20" s="173"/>
      <c r="D20" s="119"/>
      <c r="E20" s="260"/>
      <c r="G20" s="11"/>
      <c r="H20" s="11"/>
      <c r="I20" s="45"/>
    </row>
    <row r="21" spans="1:10" s="10" customFormat="1" ht="15">
      <c r="A21" s="6"/>
      <c r="B21" s="78" t="s">
        <v>12</v>
      </c>
      <c r="C21" s="173"/>
      <c r="D21" s="153"/>
      <c r="E21" s="260"/>
      <c r="G21" s="11"/>
      <c r="H21" s="11"/>
      <c r="I21" s="38"/>
    </row>
    <row r="22" spans="1:10" s="10" customFormat="1" ht="15">
      <c r="A22" s="1"/>
      <c r="B22" s="78" t="s">
        <v>13</v>
      </c>
      <c r="C22" s="182">
        <v>160083313980.64371</v>
      </c>
      <c r="D22" s="119"/>
      <c r="E22" s="261">
        <v>72615717690.356293</v>
      </c>
      <c r="G22" s="11"/>
      <c r="I22" s="42"/>
    </row>
    <row r="23" spans="1:10" s="10" customFormat="1">
      <c r="A23" s="1"/>
      <c r="B23" s="78" t="s">
        <v>14</v>
      </c>
      <c r="C23" s="172">
        <f>SUM(C20:C22)</f>
        <v>160083313980.64371</v>
      </c>
      <c r="D23" s="119"/>
      <c r="E23" s="259">
        <f>SUM(E20:E22)</f>
        <v>72615717690.356293</v>
      </c>
      <c r="I23" s="15"/>
    </row>
    <row r="24" spans="1:10" s="10" customFormat="1" ht="15.75" thickBot="1">
      <c r="A24" s="6"/>
      <c r="B24" s="75" t="s">
        <v>15</v>
      </c>
      <c r="C24" s="174">
        <f>+C17+C23+C9</f>
        <v>13097087221.999512</v>
      </c>
      <c r="D24" s="121"/>
      <c r="E24" s="262">
        <f>+E17+E23+E9</f>
        <v>5094385214.612793</v>
      </c>
      <c r="F24" s="11"/>
      <c r="I24" s="15"/>
      <c r="J24" s="11"/>
    </row>
    <row r="25" spans="1:10" s="10" customFormat="1" ht="15" thickTop="1">
      <c r="A25" s="1"/>
      <c r="B25" s="110"/>
      <c r="C25" s="111"/>
      <c r="D25" s="111"/>
      <c r="E25" s="112"/>
    </row>
    <row r="26" spans="1:10" s="10" customFormat="1">
      <c r="A26" s="1"/>
      <c r="B26" s="1"/>
      <c r="C26" s="14"/>
      <c r="D26" s="14"/>
      <c r="E26" s="14"/>
    </row>
    <row r="27" spans="1:10">
      <c r="B27" s="151" t="s">
        <v>265</v>
      </c>
      <c r="C27" s="16"/>
      <c r="D27" s="16"/>
      <c r="E27" s="16"/>
      <c r="I27" s="8"/>
    </row>
    <row r="28" spans="1:10" ht="15">
      <c r="B28" s="17"/>
      <c r="C28" s="8"/>
      <c r="D28" s="8"/>
      <c r="E28" s="8"/>
      <c r="F28" s="8"/>
      <c r="G28" s="8"/>
      <c r="H28" s="8"/>
      <c r="I28" s="8"/>
      <c r="J28" s="39"/>
    </row>
    <row r="29" spans="1:10">
      <c r="B29" s="21"/>
      <c r="C29" s="16"/>
      <c r="D29" s="16"/>
      <c r="E29" s="16"/>
    </row>
    <row r="30" spans="1:10" ht="15">
      <c r="B30" s="17"/>
      <c r="C30" s="16"/>
      <c r="D30" s="16"/>
      <c r="E30" s="16"/>
    </row>
    <row r="31" spans="1:10">
      <c r="C31" s="16"/>
      <c r="D31" s="16"/>
      <c r="E31" s="16"/>
    </row>
    <row r="32" spans="1:10" ht="15">
      <c r="B32" s="12"/>
      <c r="C32" s="204"/>
      <c r="D32" s="204"/>
      <c r="E32" s="204"/>
      <c r="F32" s="204"/>
      <c r="G32" s="204"/>
    </row>
    <row r="33" spans="2:7" ht="15">
      <c r="B33" s="12"/>
      <c r="C33" s="204"/>
      <c r="D33" s="204"/>
      <c r="E33" s="204"/>
      <c r="F33" s="204"/>
      <c r="G33" s="204"/>
    </row>
    <row r="34" spans="2:7">
      <c r="C34" s="16"/>
      <c r="D34" s="16"/>
      <c r="E34" s="16"/>
    </row>
  </sheetData>
  <mergeCells count="7">
    <mergeCell ref="C32:G32"/>
    <mergeCell ref="C33:G33"/>
    <mergeCell ref="E2:F2"/>
    <mergeCell ref="G2:H2"/>
    <mergeCell ref="B3:E3"/>
    <mergeCell ref="G3:H3"/>
    <mergeCell ref="B4:E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workbookViewId="0">
      <selection activeCell="E15" sqref="E15"/>
    </sheetView>
  </sheetViews>
  <sheetFormatPr baseColWidth="10" defaultColWidth="9.140625" defaultRowHeight="15"/>
  <cols>
    <col min="1" max="1" width="5.7109375" customWidth="1"/>
    <col min="2" max="2" width="31.42578125" customWidth="1"/>
    <col min="3" max="3" width="19.42578125" customWidth="1"/>
    <col min="4" max="4" width="18.5703125" customWidth="1"/>
    <col min="5" max="5" width="25.85546875" customWidth="1"/>
    <col min="6" max="6" width="11.7109375" bestFit="1" customWidth="1"/>
    <col min="7" max="11" width="12.42578125" customWidth="1"/>
  </cols>
  <sheetData>
    <row r="1" spans="1:13" ht="20.25">
      <c r="A1" s="18"/>
      <c r="B1" s="19"/>
      <c r="C1" s="19"/>
      <c r="D1" s="19"/>
    </row>
    <row r="2" spans="1:13" ht="26.25">
      <c r="A2" s="20"/>
      <c r="B2" s="210" t="s">
        <v>51</v>
      </c>
      <c r="C2" s="210"/>
      <c r="D2" s="210"/>
      <c r="E2" s="210"/>
      <c r="F2" s="21"/>
      <c r="G2" s="21"/>
      <c r="H2" s="21"/>
      <c r="I2" s="21"/>
      <c r="J2" s="21"/>
      <c r="K2" s="21"/>
    </row>
    <row r="3" spans="1:13" ht="20.25">
      <c r="A3" s="22"/>
      <c r="B3" s="209" t="s">
        <v>16</v>
      </c>
      <c r="C3" s="209"/>
      <c r="D3" s="209"/>
      <c r="E3" s="209"/>
      <c r="F3" s="21"/>
      <c r="G3" s="21"/>
      <c r="H3" s="21"/>
      <c r="I3" s="23"/>
      <c r="J3" s="23"/>
      <c r="K3" s="23"/>
    </row>
    <row r="4" spans="1:13">
      <c r="A4" s="23"/>
      <c r="B4" s="204" t="s">
        <v>286</v>
      </c>
      <c r="C4" s="204"/>
      <c r="D4" s="204"/>
      <c r="E4" s="204"/>
      <c r="F4" s="21"/>
      <c r="G4" s="21"/>
      <c r="H4" s="21"/>
      <c r="I4" s="23"/>
      <c r="J4" s="23"/>
      <c r="K4" s="23"/>
    </row>
    <row r="5" spans="1:13">
      <c r="A5" s="23"/>
      <c r="B5" s="107"/>
      <c r="C5" s="107"/>
      <c r="D5" s="107"/>
      <c r="E5" s="107"/>
      <c r="F5" s="107"/>
      <c r="G5" s="107"/>
      <c r="H5" s="107"/>
      <c r="I5" s="23"/>
      <c r="J5" s="23"/>
      <c r="K5" s="23"/>
    </row>
    <row r="6" spans="1:13" ht="45">
      <c r="A6" s="23"/>
      <c r="B6" s="270" t="s">
        <v>17</v>
      </c>
      <c r="C6" s="270" t="s">
        <v>18</v>
      </c>
      <c r="D6" s="270" t="s">
        <v>19</v>
      </c>
      <c r="E6" s="271" t="s">
        <v>287</v>
      </c>
      <c r="F6" s="93"/>
      <c r="G6" s="93"/>
      <c r="H6" s="93"/>
      <c r="I6" s="23"/>
      <c r="J6" s="23"/>
      <c r="K6" s="23"/>
    </row>
    <row r="7" spans="1:13" ht="15.75">
      <c r="A7" s="23"/>
      <c r="B7" s="101" t="s">
        <v>20</v>
      </c>
      <c r="C7" s="95">
        <v>94601036551.005203</v>
      </c>
      <c r="D7" s="96">
        <v>4418305510</v>
      </c>
      <c r="E7" s="179">
        <f t="shared" ref="E7:E13" si="0">+C7+D7</f>
        <v>99019342061.005203</v>
      </c>
      <c r="F7" s="93"/>
      <c r="G7" s="93"/>
      <c r="H7" s="93"/>
      <c r="I7" s="23"/>
      <c r="J7" s="23"/>
      <c r="K7" s="24"/>
    </row>
    <row r="8" spans="1:13">
      <c r="B8" s="97"/>
      <c r="C8" s="94"/>
      <c r="D8" s="94"/>
      <c r="E8" s="178"/>
      <c r="F8" s="60"/>
      <c r="G8" s="60"/>
      <c r="H8" s="60"/>
    </row>
    <row r="9" spans="1:13">
      <c r="A9" s="25"/>
      <c r="B9" s="98" t="s">
        <v>21</v>
      </c>
      <c r="C9" s="99"/>
      <c r="D9" s="99"/>
      <c r="E9" s="178"/>
      <c r="F9" s="26"/>
      <c r="G9" s="26"/>
      <c r="H9" s="72"/>
      <c r="I9" s="26"/>
      <c r="J9" s="26"/>
      <c r="K9" s="26"/>
    </row>
    <row r="10" spans="1:13">
      <c r="A10" s="25"/>
      <c r="B10" s="102" t="s">
        <v>13</v>
      </c>
      <c r="C10" s="263">
        <v>52061283716</v>
      </c>
      <c r="D10" s="264"/>
      <c r="E10" s="265">
        <f t="shared" si="0"/>
        <v>52061283716</v>
      </c>
      <c r="F10" s="26"/>
      <c r="G10" s="26"/>
      <c r="H10" s="40"/>
      <c r="I10" s="26"/>
      <c r="J10" s="26"/>
      <c r="K10" s="26"/>
    </row>
    <row r="11" spans="1:13">
      <c r="A11" s="27"/>
      <c r="B11" s="103" t="s">
        <v>22</v>
      </c>
      <c r="C11" s="266">
        <v>-49270712052.466797</v>
      </c>
      <c r="D11" s="267"/>
      <c r="E11" s="265">
        <f t="shared" si="0"/>
        <v>-49270712052.466797</v>
      </c>
      <c r="F11" s="28"/>
      <c r="G11" s="27"/>
      <c r="H11" s="72"/>
      <c r="I11" s="28"/>
      <c r="J11" s="29"/>
      <c r="K11" s="29"/>
    </row>
    <row r="12" spans="1:13">
      <c r="A12" s="25"/>
      <c r="B12" s="100" t="s">
        <v>264</v>
      </c>
      <c r="C12" s="265"/>
      <c r="D12" s="268">
        <v>50725900476</v>
      </c>
      <c r="E12" s="265">
        <f t="shared" si="0"/>
        <v>50725900476</v>
      </c>
      <c r="F12" s="25"/>
      <c r="G12" s="25"/>
      <c r="H12" s="30"/>
      <c r="I12" s="41"/>
      <c r="J12" s="41"/>
      <c r="K12" s="25"/>
    </row>
    <row r="13" spans="1:13">
      <c r="A13" s="25"/>
      <c r="B13" s="100" t="s">
        <v>23</v>
      </c>
      <c r="C13" s="269"/>
      <c r="D13" s="269">
        <v>8025417737</v>
      </c>
      <c r="E13" s="265">
        <f t="shared" si="0"/>
        <v>8025417737</v>
      </c>
      <c r="F13" s="25"/>
      <c r="G13" s="30"/>
      <c r="H13" s="30"/>
      <c r="I13" s="41"/>
      <c r="J13" s="41"/>
      <c r="K13" s="25"/>
    </row>
    <row r="14" spans="1:13" ht="45">
      <c r="A14" s="25"/>
      <c r="B14" s="104" t="s">
        <v>24</v>
      </c>
      <c r="C14" s="105">
        <f>+C7+C10-C11+C13</f>
        <v>195933032319.47198</v>
      </c>
      <c r="D14" s="180">
        <f>+D7+D12+D13</f>
        <v>63169623723</v>
      </c>
      <c r="E14" s="272" t="str">
        <f>+"TOTAL ACTIVO NETO AL 30 DE SETIEMBRE DE 2021"</f>
        <v>TOTAL ACTIVO NETO AL 30 DE SETIEMBRE DE 2021</v>
      </c>
      <c r="F14" s="30"/>
      <c r="G14" s="30"/>
      <c r="H14" s="30"/>
      <c r="I14" s="30"/>
      <c r="J14" s="30"/>
      <c r="K14" s="30"/>
    </row>
    <row r="15" spans="1:13" ht="18.75" customHeight="1" thickBot="1">
      <c r="A15" s="25"/>
      <c r="B15" s="108"/>
      <c r="C15" s="109"/>
      <c r="D15" s="109"/>
      <c r="E15" s="106">
        <f>+C14+D14</f>
        <v>259102656042.47198</v>
      </c>
      <c r="F15" s="30"/>
      <c r="G15" s="30"/>
      <c r="H15" s="30"/>
      <c r="I15" s="30"/>
      <c r="J15" s="30"/>
      <c r="K15" s="30"/>
      <c r="M15" s="31"/>
    </row>
    <row r="16" spans="1:13" ht="15.75" thickTop="1">
      <c r="A16" s="32"/>
      <c r="B16" s="30"/>
      <c r="C16" s="30"/>
      <c r="D16" s="30"/>
      <c r="E16" s="49"/>
      <c r="F16" s="30"/>
      <c r="G16" s="30"/>
      <c r="H16" s="30"/>
      <c r="I16" s="30"/>
      <c r="J16" s="30"/>
      <c r="K16" s="30"/>
      <c r="M16" s="31"/>
    </row>
    <row r="17" spans="1:11">
      <c r="A17" s="25"/>
      <c r="B17" s="151" t="s">
        <v>265</v>
      </c>
      <c r="C17" s="30"/>
      <c r="D17" s="30"/>
      <c r="E17" s="30"/>
      <c r="F17" s="30"/>
      <c r="G17" s="30"/>
      <c r="H17" s="30"/>
      <c r="I17" s="30"/>
      <c r="J17" s="30"/>
      <c r="K17" s="30"/>
    </row>
    <row r="18" spans="1:11">
      <c r="A18" s="25"/>
      <c r="B18" s="17"/>
      <c r="C18" s="30"/>
      <c r="D18" s="30"/>
      <c r="E18" s="30"/>
      <c r="F18" s="30"/>
      <c r="G18" s="30"/>
      <c r="H18" s="30"/>
      <c r="I18" s="30"/>
      <c r="J18" s="30"/>
      <c r="K18" s="30"/>
    </row>
    <row r="19" spans="1:11">
      <c r="A19" s="25"/>
      <c r="B19" s="21"/>
      <c r="C19" s="30"/>
      <c r="D19" s="30"/>
      <c r="E19" s="30"/>
      <c r="F19" s="30"/>
      <c r="G19" s="30"/>
      <c r="H19" s="30"/>
      <c r="I19" s="30"/>
      <c r="J19" s="30"/>
      <c r="K19" s="30"/>
    </row>
    <row r="20" spans="1:11">
      <c r="A20" s="25"/>
      <c r="B20" s="17"/>
      <c r="C20" s="30"/>
      <c r="D20" s="30"/>
      <c r="E20" s="30"/>
      <c r="F20" s="30"/>
      <c r="G20" s="30"/>
      <c r="H20" s="30"/>
      <c r="I20" s="30"/>
      <c r="J20" s="30"/>
      <c r="K20" s="30"/>
    </row>
    <row r="21" spans="1:11">
      <c r="A21" s="25"/>
      <c r="B21" s="21"/>
      <c r="C21" s="30"/>
      <c r="D21" s="30"/>
      <c r="E21" s="30"/>
      <c r="F21" s="30"/>
      <c r="G21" s="30"/>
      <c r="H21" s="30"/>
      <c r="I21" s="30"/>
      <c r="J21" s="30"/>
      <c r="K21" s="30"/>
    </row>
    <row r="22" spans="1:11">
      <c r="A22" s="25"/>
      <c r="B22" s="30"/>
      <c r="C22" s="30"/>
      <c r="D22" s="30"/>
      <c r="E22" s="30"/>
      <c r="F22" s="30"/>
      <c r="G22" s="30"/>
      <c r="H22" s="30"/>
      <c r="I22" s="30"/>
      <c r="J22" s="30"/>
      <c r="K22" s="30"/>
    </row>
    <row r="23" spans="1:11">
      <c r="A23" s="25"/>
      <c r="B23" s="30"/>
      <c r="C23" s="30"/>
      <c r="D23" s="30"/>
      <c r="E23" s="30"/>
      <c r="F23" s="30"/>
      <c r="G23" s="30"/>
      <c r="H23" s="30"/>
      <c r="I23" s="30"/>
      <c r="J23" s="30"/>
      <c r="K23" s="30"/>
    </row>
    <row r="24" spans="1:11">
      <c r="A24" s="25"/>
      <c r="B24" s="30"/>
      <c r="C24" s="30"/>
      <c r="D24" s="30"/>
      <c r="E24" s="30"/>
      <c r="F24" s="30"/>
      <c r="G24" s="30"/>
      <c r="H24" s="30"/>
      <c r="I24" s="30"/>
      <c r="J24" s="30"/>
      <c r="K24" s="30"/>
    </row>
    <row r="25" spans="1:11">
      <c r="A25" s="33"/>
      <c r="B25" s="30"/>
      <c r="C25" s="30"/>
      <c r="D25" s="30"/>
      <c r="E25" s="30"/>
      <c r="F25" s="30"/>
      <c r="G25" s="30"/>
      <c r="H25" s="30"/>
      <c r="I25" s="30"/>
      <c r="J25" s="30"/>
      <c r="K25" s="30"/>
    </row>
    <row r="26" spans="1:11">
      <c r="A26" s="33"/>
      <c r="B26" s="30"/>
      <c r="C26" s="30"/>
      <c r="D26" s="30"/>
      <c r="E26" s="30"/>
      <c r="F26" s="30"/>
      <c r="G26" s="30"/>
      <c r="H26" s="30"/>
      <c r="I26" s="30"/>
      <c r="J26" s="30"/>
      <c r="K26" s="30"/>
    </row>
    <row r="28" spans="1:11">
      <c r="J28" s="31"/>
    </row>
    <row r="29" spans="1:11">
      <c r="G29" s="31"/>
    </row>
    <row r="30" spans="1:11">
      <c r="J30" s="31"/>
    </row>
    <row r="31" spans="1:11">
      <c r="J31" s="31"/>
    </row>
    <row r="32" spans="1:11">
      <c r="J32" s="31"/>
    </row>
    <row r="35" spans="2:8">
      <c r="B35" s="12"/>
      <c r="C35" s="6"/>
      <c r="D35" s="6"/>
      <c r="E35" s="204"/>
      <c r="F35" s="204"/>
      <c r="G35" s="204"/>
      <c r="H35" s="204"/>
    </row>
    <row r="36" spans="2:8">
      <c r="B36" s="12"/>
      <c r="C36" s="6"/>
      <c r="D36" s="6"/>
      <c r="E36" s="204"/>
      <c r="F36" s="204"/>
      <c r="G36" s="204"/>
      <c r="H36" s="204"/>
    </row>
  </sheetData>
  <mergeCells count="5">
    <mergeCell ref="B3:E3"/>
    <mergeCell ref="B4:E4"/>
    <mergeCell ref="E35:H35"/>
    <mergeCell ref="E36:H36"/>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43"/>
  <sheetViews>
    <sheetView showGridLines="0" workbookViewId="0">
      <selection activeCell="B3" sqref="B3:D3"/>
    </sheetView>
  </sheetViews>
  <sheetFormatPr baseColWidth="10" defaultColWidth="9.140625" defaultRowHeight="15"/>
  <cols>
    <col min="1" max="1" width="11.42578125" customWidth="1"/>
    <col min="2" max="2" width="68.5703125" customWidth="1"/>
    <col min="3" max="3" width="17.85546875" customWidth="1"/>
    <col min="4" max="4" width="16.42578125" customWidth="1"/>
    <col min="5" max="5" width="17.85546875" customWidth="1"/>
    <col min="8" max="8" width="15.5703125" customWidth="1"/>
  </cols>
  <sheetData>
    <row r="1" spans="2:8">
      <c r="B1" s="2"/>
      <c r="C1" s="34"/>
      <c r="D1" s="2"/>
      <c r="E1" s="2"/>
      <c r="F1" s="2"/>
    </row>
    <row r="2" spans="2:8" ht="26.25">
      <c r="B2" s="206" t="s">
        <v>51</v>
      </c>
      <c r="C2" s="206"/>
      <c r="D2" s="206"/>
      <c r="E2" s="70"/>
      <c r="F2" s="5"/>
    </row>
    <row r="3" spans="2:8" ht="20.25">
      <c r="B3" s="211" t="str">
        <f>+"ESTADOS DE RESULTADOS AL 30 DE SETIEMBRE DE 2021"</f>
        <v>ESTADOS DE RESULTADOS AL 30 DE SETIEMBRE DE 2021</v>
      </c>
      <c r="C3" s="211"/>
      <c r="D3" s="211"/>
      <c r="E3" s="71"/>
    </row>
    <row r="4" spans="2:8" ht="20.25">
      <c r="B4" s="71"/>
      <c r="C4" s="71"/>
      <c r="D4" s="71"/>
    </row>
    <row r="5" spans="2:8">
      <c r="B5" s="83"/>
      <c r="C5" s="212">
        <v>2021</v>
      </c>
      <c r="D5" s="214">
        <v>2020</v>
      </c>
    </row>
    <row r="6" spans="2:8">
      <c r="B6" s="84"/>
      <c r="C6" s="213"/>
      <c r="D6" s="215"/>
      <c r="H6" s="48"/>
    </row>
    <row r="7" spans="2:8">
      <c r="B7" s="75" t="s">
        <v>25</v>
      </c>
      <c r="C7" s="89"/>
      <c r="D7" s="90"/>
      <c r="H7" s="31"/>
    </row>
    <row r="8" spans="2:8">
      <c r="B8" s="75" t="s">
        <v>26</v>
      </c>
      <c r="C8" s="89"/>
      <c r="D8" s="90"/>
      <c r="H8" s="31"/>
    </row>
    <row r="9" spans="2:8">
      <c r="B9" s="78" t="s">
        <v>27</v>
      </c>
      <c r="C9" s="156">
        <v>10648034067</v>
      </c>
      <c r="D9" s="193">
        <v>3145975861</v>
      </c>
      <c r="H9" s="31"/>
    </row>
    <row r="10" spans="2:8">
      <c r="B10" s="85" t="s">
        <v>169</v>
      </c>
      <c r="C10" s="156">
        <v>917990936</v>
      </c>
      <c r="D10" s="193">
        <v>124338839</v>
      </c>
      <c r="H10" s="31"/>
    </row>
    <row r="11" spans="2:8">
      <c r="B11" s="85" t="s">
        <v>53</v>
      </c>
      <c r="C11" s="157">
        <v>0</v>
      </c>
      <c r="D11" s="194">
        <v>5</v>
      </c>
      <c r="H11" s="31"/>
    </row>
    <row r="12" spans="2:8">
      <c r="B12" s="75" t="s">
        <v>28</v>
      </c>
      <c r="C12" s="158">
        <f>SUM(C8:C11)</f>
        <v>11566025003</v>
      </c>
      <c r="D12" s="195">
        <f>SUM(D8:D11)</f>
        <v>3270314705</v>
      </c>
      <c r="H12" s="36"/>
    </row>
    <row r="13" spans="2:8" ht="21.75" customHeight="1">
      <c r="B13" s="75" t="s">
        <v>29</v>
      </c>
      <c r="C13" s="156"/>
      <c r="D13" s="193"/>
      <c r="H13" s="31"/>
    </row>
    <row r="14" spans="2:8">
      <c r="B14" s="85" t="s">
        <v>30</v>
      </c>
      <c r="C14" s="156">
        <v>3514047718</v>
      </c>
      <c r="D14" s="193">
        <v>930587018</v>
      </c>
      <c r="F14" s="31"/>
      <c r="H14" s="31"/>
    </row>
    <row r="15" spans="2:8" hidden="1">
      <c r="B15" s="86" t="s">
        <v>31</v>
      </c>
      <c r="C15" s="156"/>
      <c r="D15" s="193"/>
      <c r="H15" s="31"/>
    </row>
    <row r="16" spans="2:8">
      <c r="B16" s="85" t="s">
        <v>32</v>
      </c>
      <c r="C16" s="156">
        <v>15463777</v>
      </c>
      <c r="D16" s="193">
        <v>15075474</v>
      </c>
      <c r="H16" s="31"/>
    </row>
    <row r="17" spans="2:9">
      <c r="B17" s="78" t="s">
        <v>33</v>
      </c>
      <c r="C17" s="159">
        <v>11095771</v>
      </c>
      <c r="D17" s="196">
        <v>2431924</v>
      </c>
      <c r="F17" s="31"/>
      <c r="H17" s="8"/>
    </row>
    <row r="18" spans="2:9">
      <c r="B18" s="87" t="s">
        <v>34</v>
      </c>
      <c r="C18" s="160">
        <f>SUM(C14:C17)</f>
        <v>3540607266</v>
      </c>
      <c r="D18" s="161">
        <f>SUM(D14:D17)</f>
        <v>948094416</v>
      </c>
      <c r="H18" s="36"/>
    </row>
    <row r="19" spans="2:9" ht="15.75" thickBot="1">
      <c r="B19" s="87" t="s">
        <v>35</v>
      </c>
      <c r="C19" s="162">
        <f>+C12-C18</f>
        <v>8025417737</v>
      </c>
      <c r="D19" s="163">
        <f>+D12-D18</f>
        <v>2322220289</v>
      </c>
      <c r="H19" s="36"/>
    </row>
    <row r="20" spans="2:9" ht="15.75" thickTop="1">
      <c r="B20" s="88"/>
      <c r="C20" s="91"/>
      <c r="D20" s="92"/>
    </row>
    <row r="21" spans="2:9">
      <c r="B21" s="35"/>
      <c r="C21" s="31"/>
      <c r="D21" s="31"/>
    </row>
    <row r="22" spans="2:9">
      <c r="B22" s="151" t="s">
        <v>265</v>
      </c>
      <c r="C22" s="36"/>
      <c r="D22" s="36"/>
      <c r="E22" s="36"/>
      <c r="I22" s="31"/>
    </row>
    <row r="23" spans="2:9">
      <c r="C23" s="31"/>
      <c r="D23" s="31"/>
      <c r="E23" s="31"/>
    </row>
    <row r="24" spans="2:9">
      <c r="B24" s="17"/>
      <c r="C24" s="31"/>
      <c r="D24" s="31"/>
      <c r="E24" s="31"/>
      <c r="I24" s="31"/>
    </row>
    <row r="25" spans="2:9">
      <c r="B25" s="21"/>
      <c r="C25" s="31"/>
      <c r="D25" s="31"/>
      <c r="E25" s="31"/>
    </row>
    <row r="26" spans="2:9">
      <c r="B26" s="17"/>
      <c r="C26" s="31"/>
      <c r="D26" s="31"/>
      <c r="E26" s="31"/>
    </row>
    <row r="27" spans="2:9">
      <c r="B27" s="21"/>
      <c r="C27" s="36"/>
      <c r="D27" s="36"/>
      <c r="E27" s="36"/>
    </row>
    <row r="28" spans="2:9">
      <c r="B28" s="21"/>
      <c r="C28" s="31"/>
      <c r="D28" s="31"/>
      <c r="E28" s="31"/>
    </row>
    <row r="29" spans="2:9">
      <c r="B29" s="4"/>
      <c r="C29" s="31"/>
      <c r="D29" s="31"/>
      <c r="E29" s="31"/>
    </row>
    <row r="30" spans="2:9">
      <c r="B30" s="21"/>
      <c r="C30" s="31"/>
      <c r="D30" s="31"/>
      <c r="E30" s="31"/>
    </row>
    <row r="31" spans="2:9">
      <c r="B31" s="4"/>
      <c r="C31" s="31"/>
      <c r="D31" s="31"/>
      <c r="E31" s="31"/>
    </row>
    <row r="32" spans="2:9">
      <c r="B32" s="21"/>
      <c r="C32" s="36"/>
      <c r="D32" s="36"/>
      <c r="E32" s="36"/>
    </row>
    <row r="33" spans="2:5">
      <c r="B33" s="4"/>
      <c r="C33" s="31"/>
      <c r="D33" s="31"/>
      <c r="E33" s="31"/>
    </row>
    <row r="34" spans="2:5">
      <c r="B34" s="21"/>
      <c r="C34" s="31"/>
      <c r="D34" s="31"/>
      <c r="E34" s="31"/>
    </row>
    <row r="35" spans="2:5">
      <c r="B35" s="21"/>
      <c r="C35" s="31"/>
      <c r="D35" s="31"/>
      <c r="E35" s="31"/>
    </row>
    <row r="36" spans="2:5">
      <c r="B36" s="21"/>
      <c r="C36" s="31"/>
      <c r="D36" s="31"/>
      <c r="E36" s="31"/>
    </row>
    <row r="37" spans="2:5">
      <c r="B37" s="21"/>
      <c r="C37" s="36"/>
      <c r="D37" s="36"/>
      <c r="E37" s="36"/>
    </row>
    <row r="39" spans="2:5">
      <c r="C39" s="31"/>
      <c r="D39" s="31"/>
      <c r="E39" s="31"/>
    </row>
    <row r="41" spans="2:5">
      <c r="C41" s="31"/>
    </row>
    <row r="42" spans="2:5">
      <c r="C42" s="31"/>
    </row>
    <row r="43" spans="2:5">
      <c r="C43" s="31"/>
    </row>
  </sheetData>
  <mergeCells count="4">
    <mergeCell ref="B2:D2"/>
    <mergeCell ref="B3:D3"/>
    <mergeCell ref="C5:C6"/>
    <mergeCell ref="D5:D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showGridLines="0" zoomScaleNormal="100" workbookViewId="0">
      <selection activeCell="B3" sqref="B3:D3"/>
    </sheetView>
  </sheetViews>
  <sheetFormatPr baseColWidth="10" defaultColWidth="9.140625" defaultRowHeight="15"/>
  <cols>
    <col min="1" max="1" width="11.42578125" customWidth="1"/>
    <col min="2" max="2" width="51.85546875" customWidth="1"/>
    <col min="3" max="3" width="20.85546875" style="37" bestFit="1" customWidth="1"/>
    <col min="4" max="4" width="21.5703125" style="37" customWidth="1"/>
    <col min="5" max="5" width="15.85546875" style="37" customWidth="1"/>
    <col min="6" max="6" width="19.5703125" customWidth="1"/>
  </cols>
  <sheetData>
    <row r="1" spans="1:7" s="4" customFormat="1">
      <c r="A1" s="1"/>
      <c r="B1" s="2"/>
      <c r="C1" s="34"/>
      <c r="D1" s="2"/>
      <c r="E1" s="37"/>
    </row>
    <row r="2" spans="1:7" s="4" customFormat="1" ht="26.25">
      <c r="A2" s="1"/>
      <c r="B2" s="210" t="s">
        <v>51</v>
      </c>
      <c r="C2" s="210"/>
      <c r="D2" s="210"/>
      <c r="E2" s="37"/>
    </row>
    <row r="3" spans="1:7" ht="21.75" customHeight="1">
      <c r="B3" s="211" t="str">
        <f>+"ESTADO DEL ACTIVO NETO AL 30 DE SETIEMBRE DE 2021"</f>
        <v>ESTADO DEL ACTIVO NETO AL 30 DE SETIEMBRE DE 2021</v>
      </c>
      <c r="C3" s="211"/>
      <c r="D3" s="211"/>
    </row>
    <row r="4" spans="1:7" ht="14.25" customHeight="1">
      <c r="B4" s="71"/>
      <c r="C4" s="71"/>
      <c r="D4" s="71"/>
    </row>
    <row r="5" spans="1:7" ht="14.25" customHeight="1">
      <c r="B5" s="73"/>
      <c r="C5" s="216">
        <v>2021</v>
      </c>
      <c r="D5" s="218">
        <v>2020</v>
      </c>
    </row>
    <row r="6" spans="1:7">
      <c r="B6" s="74" t="s">
        <v>36</v>
      </c>
      <c r="C6" s="217"/>
      <c r="D6" s="219"/>
    </row>
    <row r="7" spans="1:7" ht="17.25" customHeight="1">
      <c r="B7" s="75" t="s">
        <v>37</v>
      </c>
      <c r="C7" s="76"/>
      <c r="D7" s="77"/>
    </row>
    <row r="8" spans="1:7" ht="15" customHeight="1">
      <c r="B8" s="75" t="s">
        <v>245</v>
      </c>
      <c r="C8" s="76"/>
      <c r="D8" s="77"/>
      <c r="E8" s="197"/>
      <c r="F8" s="198"/>
      <c r="G8" s="198"/>
    </row>
    <row r="9" spans="1:7" ht="14.25" customHeight="1">
      <c r="B9" s="78" t="s">
        <v>52</v>
      </c>
      <c r="C9" s="273">
        <v>83959653</v>
      </c>
      <c r="D9" s="274">
        <v>5000000</v>
      </c>
      <c r="E9" s="197"/>
      <c r="F9" s="198"/>
      <c r="G9" s="198"/>
    </row>
    <row r="10" spans="1:7" ht="14.25" customHeight="1">
      <c r="B10" s="79" t="s">
        <v>244</v>
      </c>
      <c r="C10" s="273">
        <v>13013127569</v>
      </c>
      <c r="D10" s="274">
        <v>5089385214.612813</v>
      </c>
      <c r="E10" s="197"/>
      <c r="F10" s="198"/>
      <c r="G10" s="198"/>
    </row>
    <row r="11" spans="1:7">
      <c r="B11" s="79"/>
      <c r="C11" s="275">
        <f>SUM(C9:C10)</f>
        <v>13097087222</v>
      </c>
      <c r="D11" s="276">
        <f>SUM(D9:D10)</f>
        <v>5094385214.612813</v>
      </c>
      <c r="E11" s="199">
        <f>+C11-D11</f>
        <v>8002702007.387187</v>
      </c>
      <c r="F11" s="200"/>
      <c r="G11" s="198"/>
    </row>
    <row r="12" spans="1:7">
      <c r="B12" s="75" t="s">
        <v>242</v>
      </c>
      <c r="C12" s="277"/>
      <c r="D12" s="278"/>
      <c r="E12" s="197"/>
      <c r="F12" s="198"/>
      <c r="G12" s="198"/>
    </row>
    <row r="13" spans="1:7">
      <c r="B13" s="78" t="s">
        <v>243</v>
      </c>
      <c r="C13" s="273">
        <v>35831550749</v>
      </c>
      <c r="D13" s="274">
        <v>20076363234.743484</v>
      </c>
      <c r="E13" s="197"/>
      <c r="F13" s="200"/>
      <c r="G13" s="198"/>
    </row>
    <row r="14" spans="1:7">
      <c r="B14" s="78" t="s">
        <v>39</v>
      </c>
      <c r="C14" s="273">
        <v>0</v>
      </c>
      <c r="D14" s="274">
        <v>0</v>
      </c>
      <c r="E14" s="197"/>
      <c r="F14" s="198"/>
      <c r="G14" s="198"/>
    </row>
    <row r="15" spans="1:7">
      <c r="B15" s="75"/>
      <c r="C15" s="275">
        <f>SUM(C13:C14)</f>
        <v>35831550749</v>
      </c>
      <c r="D15" s="276">
        <f>SUM(D13:D14)</f>
        <v>20076363234.743484</v>
      </c>
      <c r="E15" s="197"/>
      <c r="F15" s="198"/>
      <c r="G15" s="198"/>
    </row>
    <row r="16" spans="1:7">
      <c r="B16" s="75" t="s">
        <v>50</v>
      </c>
      <c r="C16" s="275">
        <f>+C11+C15</f>
        <v>48928637971</v>
      </c>
      <c r="D16" s="276">
        <f>+D11+D15</f>
        <v>25170748449.356297</v>
      </c>
      <c r="E16" s="197"/>
      <c r="F16" s="198"/>
      <c r="G16" s="198"/>
    </row>
    <row r="17" spans="2:7">
      <c r="B17" s="75"/>
      <c r="C17" s="279"/>
      <c r="D17" s="280"/>
      <c r="E17" s="197"/>
      <c r="F17" s="198"/>
      <c r="G17" s="198"/>
    </row>
    <row r="18" spans="2:7">
      <c r="B18" s="75" t="s">
        <v>40</v>
      </c>
      <c r="C18" s="279"/>
      <c r="D18" s="281"/>
      <c r="E18" s="197"/>
      <c r="F18" s="198"/>
      <c r="G18" s="198"/>
    </row>
    <row r="19" spans="2:7">
      <c r="B19" s="75" t="s">
        <v>242</v>
      </c>
      <c r="C19" s="279"/>
      <c r="D19" s="281"/>
      <c r="E19" s="197"/>
      <c r="F19" s="198"/>
      <c r="G19" s="198"/>
    </row>
    <row r="20" spans="2:7">
      <c r="B20" s="78" t="s">
        <v>246</v>
      </c>
      <c r="C20" s="282">
        <v>210638859787</v>
      </c>
      <c r="D20" s="283">
        <v>74016278395</v>
      </c>
      <c r="E20" s="197"/>
      <c r="F20" s="200">
        <f>+C13+C20-D13-D20</f>
        <v>152377768906.25653</v>
      </c>
      <c r="G20" s="198"/>
    </row>
    <row r="21" spans="2:7">
      <c r="B21" s="78" t="s">
        <v>39</v>
      </c>
      <c r="C21" s="284">
        <v>0</v>
      </c>
      <c r="D21" s="285">
        <v>0</v>
      </c>
      <c r="E21" s="197"/>
      <c r="F21" s="198"/>
      <c r="G21" s="198"/>
    </row>
    <row r="22" spans="2:7">
      <c r="B22" s="75"/>
      <c r="C22" s="286">
        <f>SUM(C20:C21)</f>
        <v>210638859787</v>
      </c>
      <c r="D22" s="287">
        <f>SUM(D20:D21)</f>
        <v>74016278395</v>
      </c>
      <c r="E22" s="197"/>
      <c r="F22" s="198"/>
      <c r="G22" s="198"/>
    </row>
    <row r="23" spans="2:7" ht="15.75" thickBot="1">
      <c r="B23" s="75" t="s">
        <v>41</v>
      </c>
      <c r="C23" s="288">
        <f>+C22+C16</f>
        <v>259567497758</v>
      </c>
      <c r="D23" s="289">
        <f>+D22+D16</f>
        <v>99187026844.356293</v>
      </c>
      <c r="E23" s="197"/>
      <c r="F23" s="198"/>
      <c r="G23" s="198"/>
    </row>
    <row r="24" spans="2:7" ht="27.75" customHeight="1" thickTop="1">
      <c r="B24" s="74" t="s">
        <v>42</v>
      </c>
      <c r="C24" s="290"/>
      <c r="D24" s="291"/>
      <c r="E24" s="197"/>
      <c r="F24" s="198"/>
      <c r="G24" s="198"/>
    </row>
    <row r="25" spans="2:7">
      <c r="B25" s="75" t="s">
        <v>43</v>
      </c>
      <c r="C25" s="277"/>
      <c r="D25" s="278"/>
      <c r="E25" s="197"/>
      <c r="F25" s="198"/>
      <c r="G25" s="198"/>
    </row>
    <row r="26" spans="2:7">
      <c r="B26" s="75" t="s">
        <v>44</v>
      </c>
      <c r="C26" s="277"/>
      <c r="D26" s="278"/>
      <c r="E26" s="197"/>
      <c r="F26" s="198"/>
      <c r="G26" s="198"/>
    </row>
    <row r="27" spans="2:7">
      <c r="B27" s="79" t="s">
        <v>247</v>
      </c>
      <c r="C27" s="282">
        <v>464841716</v>
      </c>
      <c r="D27" s="274">
        <v>167684783</v>
      </c>
      <c r="E27" s="197"/>
      <c r="F27" s="200"/>
      <c r="G27" s="198"/>
    </row>
    <row r="28" spans="2:7">
      <c r="B28" s="78" t="s">
        <v>45</v>
      </c>
      <c r="C28" s="284">
        <v>0</v>
      </c>
      <c r="D28" s="278">
        <v>0</v>
      </c>
      <c r="E28" s="197"/>
      <c r="F28" s="200">
        <f>+C27-D27</f>
        <v>297156933</v>
      </c>
      <c r="G28" s="198"/>
    </row>
    <row r="29" spans="2:7" ht="15.75" customHeight="1">
      <c r="B29" s="75" t="s">
        <v>46</v>
      </c>
      <c r="C29" s="292">
        <f>SUM(C27:C28)</f>
        <v>464841716</v>
      </c>
      <c r="D29" s="276">
        <f>SUM(D27:D28)</f>
        <v>167684783</v>
      </c>
      <c r="E29" s="197"/>
      <c r="F29" s="198"/>
      <c r="G29" s="198"/>
    </row>
    <row r="30" spans="2:7" ht="15.75" thickBot="1">
      <c r="B30" s="75" t="s">
        <v>47</v>
      </c>
      <c r="C30" s="288">
        <f>+C23-C29</f>
        <v>259102656042</v>
      </c>
      <c r="D30" s="289">
        <f>+D23-D29</f>
        <v>99019342061.356293</v>
      </c>
      <c r="E30" s="199">
        <f>+C30-D30</f>
        <v>160083313980.64371</v>
      </c>
      <c r="F30" s="200"/>
      <c r="G30" s="198"/>
    </row>
    <row r="31" spans="2:7" ht="15.75" thickTop="1">
      <c r="B31" s="75" t="s">
        <v>48</v>
      </c>
      <c r="C31" s="176">
        <v>2079046.7479669999</v>
      </c>
      <c r="D31" s="188">
        <v>836164.75962200004</v>
      </c>
      <c r="E31" s="197"/>
      <c r="F31" s="198"/>
      <c r="G31" s="198"/>
    </row>
    <row r="32" spans="2:7">
      <c r="B32" s="75" t="s">
        <v>49</v>
      </c>
      <c r="C32" s="177">
        <f>+C30/C31</f>
        <v>124625.69987681329</v>
      </c>
      <c r="D32" s="175">
        <f>+D30/D31</f>
        <v>118420.85058226966</v>
      </c>
      <c r="E32" s="197"/>
      <c r="F32" s="198"/>
      <c r="G32" s="198"/>
    </row>
    <row r="33" spans="2:7">
      <c r="B33" s="80"/>
      <c r="C33" s="81"/>
      <c r="D33" s="82"/>
      <c r="E33" s="293"/>
      <c r="F33" s="200">
        <f>+C30+C27</f>
        <v>259567497758</v>
      </c>
      <c r="G33" s="198"/>
    </row>
    <row r="34" spans="2:7">
      <c r="C34" s="46"/>
      <c r="E34" s="197"/>
      <c r="F34" s="198"/>
      <c r="G34" s="198"/>
    </row>
    <row r="35" spans="2:7">
      <c r="B35" s="151" t="s">
        <v>265</v>
      </c>
      <c r="C35" s="38"/>
    </row>
    <row r="36" spans="2:7">
      <c r="B36" s="17"/>
      <c r="C36" s="47"/>
    </row>
    <row r="37" spans="2:7">
      <c r="B37" s="21"/>
    </row>
    <row r="38" spans="2:7">
      <c r="B38" s="17"/>
    </row>
    <row r="51" ht="21" customHeight="1"/>
  </sheetData>
  <mergeCells count="4">
    <mergeCell ref="B2:D2"/>
    <mergeCell ref="B3:D3"/>
    <mergeCell ref="C5:C6"/>
    <mergeCell ref="D5:D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H17"/>
  <sheetViews>
    <sheetView showGridLines="0" zoomScale="115" zoomScaleNormal="115" workbookViewId="0">
      <selection activeCell="E14" sqref="E14"/>
    </sheetView>
  </sheetViews>
  <sheetFormatPr baseColWidth="10" defaultRowHeight="15"/>
  <cols>
    <col min="7" max="7" width="16.42578125" customWidth="1"/>
    <col min="11" max="11" width="11.42578125" customWidth="1"/>
    <col min="12" max="12" width="5.5703125" customWidth="1"/>
  </cols>
  <sheetData>
    <row r="2" spans="2:8" ht="15" customHeight="1">
      <c r="B2" s="220" t="s">
        <v>144</v>
      </c>
      <c r="C2" s="220"/>
      <c r="D2" s="220"/>
      <c r="E2" s="220"/>
      <c r="F2" s="220"/>
      <c r="G2" s="220"/>
      <c r="H2" s="220"/>
    </row>
    <row r="3" spans="2:8" ht="15" customHeight="1">
      <c r="B3" s="144"/>
      <c r="C3" s="144"/>
      <c r="D3" s="144"/>
      <c r="E3" s="144"/>
      <c r="F3" s="144"/>
      <c r="G3" s="144"/>
      <c r="H3" s="144"/>
    </row>
    <row r="4" spans="2:8">
      <c r="C4" s="145"/>
    </row>
    <row r="5" spans="2:8">
      <c r="B5" s="221" t="s">
        <v>145</v>
      </c>
      <c r="C5" s="221"/>
      <c r="D5" s="221"/>
    </row>
    <row r="6" spans="2:8">
      <c r="B6" s="222" t="s">
        <v>146</v>
      </c>
      <c r="C6" s="222"/>
      <c r="D6" s="222"/>
      <c r="E6" s="222"/>
      <c r="F6" s="222"/>
      <c r="G6" s="222"/>
      <c r="H6" s="222"/>
    </row>
    <row r="7" spans="2:8">
      <c r="C7" s="145"/>
    </row>
    <row r="8" spans="2:8">
      <c r="B8" s="223" t="s">
        <v>292</v>
      </c>
      <c r="C8" s="223"/>
      <c r="D8" s="223"/>
      <c r="E8" s="223"/>
      <c r="F8" s="223"/>
      <c r="G8" s="223"/>
      <c r="H8" s="223"/>
    </row>
    <row r="9" spans="2:8">
      <c r="B9" s="223"/>
      <c r="C9" s="223"/>
      <c r="D9" s="223"/>
      <c r="E9" s="223"/>
      <c r="F9" s="223"/>
      <c r="G9" s="223"/>
      <c r="H9" s="223"/>
    </row>
    <row r="10" spans="2:8" ht="34.5" customHeight="1">
      <c r="B10" s="223"/>
      <c r="C10" s="223"/>
      <c r="D10" s="223"/>
      <c r="E10" s="223"/>
      <c r="F10" s="223"/>
      <c r="G10" s="223"/>
      <c r="H10" s="223"/>
    </row>
    <row r="11" spans="2:8" ht="43.5" customHeight="1">
      <c r="B11" s="223"/>
      <c r="C11" s="223"/>
      <c r="D11" s="223"/>
      <c r="E11" s="223"/>
      <c r="F11" s="223"/>
      <c r="G11" s="223"/>
      <c r="H11" s="223"/>
    </row>
    <row r="12" spans="2:8">
      <c r="C12" s="145"/>
    </row>
    <row r="13" spans="2:8">
      <c r="B13" s="145" t="s">
        <v>147</v>
      </c>
    </row>
    <row r="14" spans="2:8">
      <c r="C14" s="145"/>
    </row>
    <row r="16" spans="2:8">
      <c r="C16" s="146" t="s">
        <v>148</v>
      </c>
    </row>
    <row r="17" spans="3:3">
      <c r="C17" s="145" t="s">
        <v>149</v>
      </c>
    </row>
  </sheetData>
  <mergeCells count="4">
    <mergeCell ref="B2:H2"/>
    <mergeCell ref="B5:D5"/>
    <mergeCell ref="B6:H6"/>
    <mergeCell ref="B8:H11"/>
  </mergeCells>
  <pageMargins left="0.7" right="0.7" top="0.75" bottom="0.75" header="0.3" footer="0.3"/>
  <pageSetup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G162"/>
  <sheetViews>
    <sheetView showGridLines="0" zoomScale="85" zoomScaleNormal="85" zoomScalePageLayoutView="85" workbookViewId="0">
      <pane ySplit="2" topLeftCell="A3" activePane="bottomLeft" state="frozen"/>
      <selection pane="bottomLeft" activeCell="A5" sqref="A5:G5"/>
    </sheetView>
  </sheetViews>
  <sheetFormatPr baseColWidth="10" defaultRowHeight="15"/>
  <cols>
    <col min="2" max="2" width="34.42578125" customWidth="1"/>
    <col min="3" max="3" width="15.42578125" customWidth="1"/>
    <col min="4" max="4" width="16.28515625" customWidth="1"/>
    <col min="5" max="5" width="15" bestFit="1" customWidth="1"/>
    <col min="6" max="6" width="14.140625" bestFit="1" customWidth="1"/>
    <col min="7" max="7" width="23.28515625" customWidth="1"/>
  </cols>
  <sheetData>
    <row r="2" spans="1:7" ht="15.75">
      <c r="A2" s="226" t="s">
        <v>62</v>
      </c>
      <c r="B2" s="226"/>
      <c r="C2" s="226"/>
      <c r="D2" s="226"/>
      <c r="E2" s="226"/>
      <c r="F2" s="226"/>
      <c r="G2" s="226"/>
    </row>
    <row r="3" spans="1:7" ht="15.75">
      <c r="A3" s="227" t="s">
        <v>69</v>
      </c>
      <c r="B3" s="227"/>
      <c r="C3" s="227"/>
      <c r="D3" s="227"/>
      <c r="E3" s="227"/>
      <c r="F3" s="227"/>
      <c r="G3" s="227"/>
    </row>
    <row r="4" spans="1:7" ht="15.75">
      <c r="A4" s="228" t="s">
        <v>70</v>
      </c>
      <c r="B4" s="228"/>
      <c r="C4" s="228"/>
      <c r="D4" s="228"/>
      <c r="E4" s="228"/>
      <c r="F4" s="228"/>
      <c r="G4" s="228"/>
    </row>
    <row r="5" spans="1:7" ht="34.5" customHeight="1">
      <c r="A5" s="225" t="s">
        <v>71</v>
      </c>
      <c r="B5" s="225"/>
      <c r="C5" s="225"/>
      <c r="D5" s="225"/>
      <c r="E5" s="225"/>
      <c r="F5" s="225"/>
      <c r="G5" s="225"/>
    </row>
    <row r="6" spans="1:7">
      <c r="A6" s="224" t="s">
        <v>72</v>
      </c>
      <c r="B6" s="224"/>
      <c r="C6" s="224"/>
      <c r="D6" s="224"/>
      <c r="E6" s="224"/>
      <c r="F6" s="224"/>
      <c r="G6" s="224"/>
    </row>
    <row r="7" spans="1:7" ht="121.5" customHeight="1">
      <c r="A7" s="224"/>
      <c r="B7" s="224"/>
      <c r="C7" s="224"/>
      <c r="D7" s="224"/>
      <c r="E7" s="224"/>
      <c r="F7" s="224"/>
      <c r="G7" s="224"/>
    </row>
    <row r="8" spans="1:7" ht="15.75">
      <c r="A8" s="227" t="s">
        <v>253</v>
      </c>
      <c r="B8" s="227"/>
      <c r="C8" s="227"/>
      <c r="D8" s="227"/>
      <c r="E8" s="227"/>
      <c r="F8" s="227"/>
      <c r="G8" s="227"/>
    </row>
    <row r="9" spans="1:7">
      <c r="A9" s="225" t="s">
        <v>73</v>
      </c>
      <c r="B9" s="225"/>
      <c r="C9" s="225"/>
      <c r="D9" s="225"/>
      <c r="E9" s="225"/>
      <c r="F9" s="225"/>
      <c r="G9" s="225"/>
    </row>
    <row r="10" spans="1:7" ht="91.5" customHeight="1">
      <c r="A10" s="225"/>
      <c r="B10" s="225"/>
      <c r="C10" s="225"/>
      <c r="D10" s="225"/>
      <c r="E10" s="225"/>
      <c r="F10" s="225"/>
      <c r="G10" s="225"/>
    </row>
    <row r="11" spans="1:7">
      <c r="A11" s="224" t="s">
        <v>74</v>
      </c>
      <c r="B11" s="224"/>
      <c r="C11" s="224"/>
      <c r="D11" s="224"/>
      <c r="E11" s="224"/>
      <c r="F11" s="224"/>
      <c r="G11" s="224"/>
    </row>
    <row r="12" spans="1:7" ht="19.5" customHeight="1">
      <c r="A12" s="224"/>
      <c r="B12" s="224"/>
      <c r="C12" s="224"/>
      <c r="D12" s="224"/>
      <c r="E12" s="224"/>
      <c r="F12" s="224"/>
      <c r="G12" s="224"/>
    </row>
    <row r="13" spans="1:7" ht="15.75">
      <c r="A13" s="227" t="s">
        <v>75</v>
      </c>
      <c r="B13" s="227"/>
      <c r="C13" s="227"/>
      <c r="D13" s="227"/>
      <c r="E13" s="227"/>
      <c r="F13" s="227"/>
      <c r="G13" s="227"/>
    </row>
    <row r="14" spans="1:7" ht="34.5" customHeight="1">
      <c r="A14" s="225" t="s">
        <v>76</v>
      </c>
      <c r="B14" s="225"/>
      <c r="C14" s="225"/>
      <c r="D14" s="225"/>
      <c r="E14" s="225"/>
      <c r="F14" s="225"/>
      <c r="G14" s="225"/>
    </row>
    <row r="15" spans="1:7" ht="76.5" customHeight="1">
      <c r="A15" s="225"/>
      <c r="B15" s="225"/>
      <c r="C15" s="225"/>
      <c r="D15" s="225"/>
      <c r="E15" s="225"/>
      <c r="F15" s="225"/>
      <c r="G15" s="225"/>
    </row>
    <row r="16" spans="1:7">
      <c r="A16" s="225" t="s">
        <v>77</v>
      </c>
      <c r="B16" s="225"/>
      <c r="C16" s="225"/>
      <c r="D16" s="225"/>
      <c r="E16" s="225"/>
      <c r="F16" s="225"/>
      <c r="G16" s="225"/>
    </row>
    <row r="17" spans="1:7" ht="15.75" customHeight="1">
      <c r="A17" s="225"/>
      <c r="B17" s="225"/>
      <c r="C17" s="225"/>
      <c r="D17" s="225"/>
      <c r="E17" s="225"/>
      <c r="F17" s="225"/>
      <c r="G17" s="225"/>
    </row>
    <row r="18" spans="1:7">
      <c r="A18" s="225" t="s">
        <v>78</v>
      </c>
      <c r="B18" s="225"/>
      <c r="C18" s="225"/>
      <c r="D18" s="225"/>
      <c r="E18" s="225"/>
      <c r="F18" s="225"/>
      <c r="G18" s="225"/>
    </row>
    <row r="19" spans="1:7" ht="18.75" customHeight="1">
      <c r="A19" s="225"/>
      <c r="B19" s="225"/>
      <c r="C19" s="225"/>
      <c r="D19" s="225"/>
      <c r="E19" s="225"/>
      <c r="F19" s="225"/>
      <c r="G19" s="225"/>
    </row>
    <row r="20" spans="1:7" ht="15.75">
      <c r="A20" s="227" t="s">
        <v>79</v>
      </c>
      <c r="B20" s="227"/>
      <c r="C20" s="227"/>
      <c r="D20" s="227"/>
      <c r="E20" s="227"/>
      <c r="F20" s="227"/>
      <c r="G20" s="227"/>
    </row>
    <row r="21" spans="1:7">
      <c r="A21" s="225" t="s">
        <v>80</v>
      </c>
      <c r="B21" s="225"/>
      <c r="C21" s="225"/>
      <c r="D21" s="225"/>
      <c r="E21" s="225"/>
      <c r="F21" s="225"/>
      <c r="G21" s="225"/>
    </row>
    <row r="22" spans="1:7" ht="38.25" customHeight="1">
      <c r="A22" s="225"/>
      <c r="B22" s="225"/>
      <c r="C22" s="225"/>
      <c r="D22" s="225"/>
      <c r="E22" s="225"/>
      <c r="F22" s="225"/>
      <c r="G22" s="225"/>
    </row>
    <row r="23" spans="1:7">
      <c r="A23" s="127"/>
      <c r="B23" s="127"/>
      <c r="C23" s="127"/>
      <c r="D23" s="127"/>
      <c r="E23" s="127"/>
      <c r="F23" s="127"/>
      <c r="G23" s="127"/>
    </row>
    <row r="24" spans="1:7">
      <c r="A24" s="127"/>
      <c r="B24" s="127"/>
      <c r="C24" s="127"/>
      <c r="D24" s="127"/>
      <c r="E24" s="127"/>
      <c r="F24" s="127"/>
      <c r="G24" s="127"/>
    </row>
    <row r="25" spans="1:7" ht="15" customHeight="1">
      <c r="A25" s="126"/>
      <c r="B25" s="128"/>
      <c r="C25" s="128"/>
      <c r="D25" s="128"/>
      <c r="E25" s="128"/>
    </row>
    <row r="26" spans="1:7" ht="15.75">
      <c r="A26" s="125" t="s">
        <v>81</v>
      </c>
      <c r="B26" s="128"/>
      <c r="C26" s="128"/>
      <c r="D26" s="128"/>
      <c r="E26" s="128"/>
    </row>
    <row r="27" spans="1:7">
      <c r="A27" s="225" t="s">
        <v>288</v>
      </c>
      <c r="B27" s="225"/>
      <c r="C27" s="225"/>
      <c r="D27" s="225"/>
      <c r="E27" s="225"/>
      <c r="F27" s="225"/>
      <c r="G27" s="225"/>
    </row>
    <row r="28" spans="1:7" ht="79.5" customHeight="1">
      <c r="A28" s="225"/>
      <c r="B28" s="225"/>
      <c r="C28" s="225"/>
      <c r="D28" s="225"/>
      <c r="E28" s="225"/>
      <c r="F28" s="225"/>
      <c r="G28" s="225"/>
    </row>
    <row r="29" spans="1:7" ht="15.75">
      <c r="A29" s="227" t="s">
        <v>82</v>
      </c>
      <c r="B29" s="227"/>
      <c r="C29" s="227"/>
      <c r="D29" s="227"/>
      <c r="E29" s="227"/>
      <c r="F29" s="227"/>
      <c r="G29" s="227"/>
    </row>
    <row r="30" spans="1:7">
      <c r="A30" s="225" t="s">
        <v>83</v>
      </c>
      <c r="B30" s="225"/>
      <c r="C30" s="225"/>
      <c r="D30" s="225"/>
      <c r="E30" s="225"/>
      <c r="F30" s="225"/>
      <c r="G30" s="225"/>
    </row>
    <row r="31" spans="1:7" ht="22.5" customHeight="1">
      <c r="A31" s="225"/>
      <c r="B31" s="225"/>
      <c r="C31" s="225"/>
      <c r="D31" s="225"/>
      <c r="E31" s="225"/>
      <c r="F31" s="225"/>
      <c r="G31" s="225"/>
    </row>
    <row r="32" spans="1:7" ht="15.75">
      <c r="A32" s="227" t="s">
        <v>84</v>
      </c>
      <c r="B32" s="227"/>
      <c r="C32" s="227"/>
      <c r="D32" s="227"/>
      <c r="E32" s="227"/>
      <c r="F32" s="227"/>
      <c r="G32" s="227"/>
    </row>
    <row r="33" spans="1:7" ht="19.5" customHeight="1">
      <c r="A33" s="229" t="s">
        <v>85</v>
      </c>
      <c r="B33" s="229"/>
      <c r="C33" s="229"/>
      <c r="D33" s="229"/>
      <c r="E33" s="229"/>
      <c r="F33" s="229"/>
      <c r="G33" s="229"/>
    </row>
    <row r="34" spans="1:7" ht="29.25" customHeight="1">
      <c r="A34" s="229"/>
      <c r="B34" s="229"/>
      <c r="C34" s="229"/>
      <c r="D34" s="229"/>
      <c r="E34" s="229"/>
      <c r="F34" s="229"/>
      <c r="G34" s="229"/>
    </row>
    <row r="35" spans="1:7" ht="15.75">
      <c r="A35" s="227" t="s">
        <v>86</v>
      </c>
      <c r="B35" s="227"/>
      <c r="C35" s="227"/>
      <c r="D35" s="227"/>
      <c r="E35" s="227"/>
      <c r="F35" s="227"/>
      <c r="G35" s="227"/>
    </row>
    <row r="36" spans="1:7" ht="15.75" customHeight="1">
      <c r="A36" s="225" t="s">
        <v>87</v>
      </c>
      <c r="B36" s="225"/>
      <c r="C36" s="225"/>
      <c r="D36" s="225"/>
      <c r="E36" s="225"/>
      <c r="F36" s="225"/>
      <c r="G36" s="225"/>
    </row>
    <row r="37" spans="1:7" ht="23.25" customHeight="1">
      <c r="A37" s="225"/>
      <c r="B37" s="225"/>
      <c r="C37" s="225"/>
      <c r="D37" s="225"/>
      <c r="E37" s="225"/>
      <c r="F37" s="225"/>
      <c r="G37" s="225"/>
    </row>
    <row r="38" spans="1:7" ht="15.75">
      <c r="A38" s="227" t="s">
        <v>88</v>
      </c>
      <c r="B38" s="227"/>
      <c r="C38" s="227"/>
      <c r="D38" s="227"/>
      <c r="E38" s="227"/>
      <c r="F38" s="227"/>
      <c r="G38" s="227"/>
    </row>
    <row r="39" spans="1:7">
      <c r="A39" s="225" t="s">
        <v>254</v>
      </c>
      <c r="B39" s="225"/>
      <c r="C39" s="225"/>
      <c r="D39" s="225"/>
      <c r="E39" s="225"/>
      <c r="F39" s="225"/>
      <c r="G39" s="225"/>
    </row>
    <row r="40" spans="1:7" ht="24.75" customHeight="1">
      <c r="A40" s="225"/>
      <c r="B40" s="225"/>
      <c r="C40" s="225"/>
      <c r="D40" s="225"/>
      <c r="E40" s="225"/>
      <c r="F40" s="225"/>
      <c r="G40" s="225"/>
    </row>
    <row r="41" spans="1:7" ht="31.5" customHeight="1">
      <c r="A41" s="225" t="s">
        <v>289</v>
      </c>
      <c r="B41" s="230"/>
      <c r="C41" s="230"/>
      <c r="D41" s="230"/>
      <c r="E41" s="230"/>
      <c r="F41" s="230"/>
      <c r="G41" s="230"/>
    </row>
    <row r="42" spans="1:7" ht="33" customHeight="1">
      <c r="A42" s="225" t="s">
        <v>249</v>
      </c>
      <c r="B42" s="225"/>
      <c r="C42" s="225"/>
      <c r="D42" s="225"/>
      <c r="E42" s="225"/>
      <c r="F42" s="225"/>
      <c r="G42" s="225"/>
    </row>
    <row r="43" spans="1:7" ht="54.75" customHeight="1">
      <c r="A43" s="225" t="s">
        <v>251</v>
      </c>
      <c r="B43" s="225"/>
      <c r="C43" s="225"/>
      <c r="D43" s="225"/>
      <c r="E43" s="225"/>
      <c r="F43" s="225"/>
      <c r="G43" s="225"/>
    </row>
    <row r="44" spans="1:7" ht="38.25" customHeight="1">
      <c r="A44" s="225" t="s">
        <v>250</v>
      </c>
      <c r="B44" s="225"/>
      <c r="C44" s="225"/>
      <c r="D44" s="225"/>
      <c r="E44" s="225"/>
      <c r="F44" s="225"/>
      <c r="G44" s="225"/>
    </row>
    <row r="45" spans="1:7">
      <c r="A45" s="225" t="s">
        <v>252</v>
      </c>
      <c r="B45" s="225"/>
      <c r="C45" s="225"/>
      <c r="D45" s="225"/>
      <c r="E45" s="225"/>
      <c r="F45" s="225"/>
      <c r="G45" s="225"/>
    </row>
    <row r="46" spans="1:7">
      <c r="A46" s="225"/>
      <c r="B46" s="225"/>
      <c r="C46" s="225"/>
      <c r="D46" s="225"/>
      <c r="E46" s="225"/>
      <c r="F46" s="225"/>
      <c r="G46" s="225"/>
    </row>
    <row r="47" spans="1:7">
      <c r="A47" s="127"/>
      <c r="B47" s="127"/>
      <c r="C47" s="127"/>
      <c r="D47" s="127"/>
      <c r="E47" s="127"/>
      <c r="F47" s="127"/>
      <c r="G47" s="127"/>
    </row>
    <row r="48" spans="1:7">
      <c r="A48" s="126"/>
      <c r="B48" s="128"/>
      <c r="C48" s="128"/>
      <c r="D48" s="128"/>
      <c r="E48" s="128"/>
    </row>
    <row r="49" spans="1:7" ht="15.75">
      <c r="A49" s="125" t="s">
        <v>89</v>
      </c>
      <c r="B49" s="128"/>
      <c r="C49" s="128"/>
      <c r="D49" s="128"/>
      <c r="E49" s="128"/>
    </row>
    <row r="50" spans="1:7" ht="15.75">
      <c r="A50" s="125"/>
      <c r="B50" s="128"/>
      <c r="C50" s="128"/>
      <c r="D50" s="128"/>
      <c r="E50" s="128"/>
    </row>
    <row r="51" spans="1:7" ht="30">
      <c r="B51" s="130"/>
      <c r="C51" s="132" t="s">
        <v>90</v>
      </c>
      <c r="D51" s="132" t="s">
        <v>91</v>
      </c>
      <c r="E51" s="132" t="s">
        <v>92</v>
      </c>
    </row>
    <row r="52" spans="1:7">
      <c r="B52" s="133" t="s">
        <v>93</v>
      </c>
      <c r="C52" s="235" t="s">
        <v>94</v>
      </c>
      <c r="D52" s="236"/>
      <c r="E52" s="237"/>
    </row>
    <row r="53" spans="1:7">
      <c r="B53" s="133" t="s">
        <v>95</v>
      </c>
      <c r="C53" s="238"/>
      <c r="D53" s="239"/>
      <c r="E53" s="240"/>
    </row>
    <row r="54" spans="1:7" ht="15.75">
      <c r="A54" s="125"/>
      <c r="B54" s="128"/>
      <c r="C54" s="128"/>
      <c r="D54" s="128"/>
      <c r="E54" s="128"/>
    </row>
    <row r="55" spans="1:7" ht="15.75">
      <c r="A55" s="125"/>
      <c r="B55" s="128"/>
      <c r="C55" s="128"/>
      <c r="D55" s="128"/>
      <c r="E55" s="128"/>
    </row>
    <row r="56" spans="1:7" ht="15.75">
      <c r="A56" s="125" t="s">
        <v>96</v>
      </c>
      <c r="B56" s="128"/>
      <c r="C56" s="128"/>
      <c r="D56" s="128"/>
      <c r="E56" s="128"/>
    </row>
    <row r="57" spans="1:7" ht="15.75">
      <c r="A57" s="125"/>
      <c r="B57" s="128"/>
      <c r="C57" s="128"/>
      <c r="D57" s="128"/>
      <c r="E57" s="128"/>
    </row>
    <row r="58" spans="1:7" ht="45">
      <c r="B58" s="130" t="s">
        <v>97</v>
      </c>
      <c r="C58" s="132" t="s">
        <v>98</v>
      </c>
      <c r="D58" s="132" t="s">
        <v>99</v>
      </c>
      <c r="E58" s="132" t="s">
        <v>100</v>
      </c>
      <c r="F58" s="132" t="s">
        <v>101</v>
      </c>
    </row>
    <row r="59" spans="1:7">
      <c r="B59" s="130" t="s">
        <v>102</v>
      </c>
      <c r="C59" s="235" t="s">
        <v>94</v>
      </c>
      <c r="D59" s="236"/>
      <c r="E59" s="236"/>
      <c r="F59" s="237"/>
    </row>
    <row r="60" spans="1:7">
      <c r="B60" s="130" t="s">
        <v>103</v>
      </c>
      <c r="C60" s="238"/>
      <c r="D60" s="239"/>
      <c r="E60" s="239"/>
      <c r="F60" s="240"/>
    </row>
    <row r="61" spans="1:7" ht="15.75">
      <c r="A61" s="125"/>
      <c r="B61" s="128"/>
      <c r="C61" s="128"/>
      <c r="D61" s="128"/>
      <c r="E61" s="128"/>
    </row>
    <row r="62" spans="1:7" ht="15.75">
      <c r="A62" s="125"/>
      <c r="B62" s="128"/>
      <c r="C62" s="128"/>
      <c r="D62" s="128"/>
      <c r="E62" s="128"/>
    </row>
    <row r="63" spans="1:7" ht="15.75">
      <c r="A63" s="227" t="s">
        <v>104</v>
      </c>
      <c r="B63" s="227"/>
      <c r="C63" s="227"/>
      <c r="D63" s="227"/>
      <c r="E63" s="227"/>
      <c r="F63" s="227"/>
      <c r="G63" s="227"/>
    </row>
    <row r="64" spans="1:7" ht="15.75">
      <c r="A64" s="125" t="s">
        <v>94</v>
      </c>
      <c r="B64" s="128"/>
      <c r="C64" s="128"/>
      <c r="D64" s="128"/>
      <c r="E64" s="128"/>
    </row>
    <row r="65" spans="1:7" ht="15.75">
      <c r="A65" s="125"/>
      <c r="B65" s="128"/>
      <c r="C65" s="128"/>
      <c r="D65" s="128"/>
      <c r="E65" s="128"/>
    </row>
    <row r="66" spans="1:7" ht="15.75">
      <c r="A66" s="226" t="s">
        <v>105</v>
      </c>
      <c r="B66" s="226"/>
      <c r="C66" s="226"/>
      <c r="D66" s="226"/>
      <c r="E66" s="226"/>
      <c r="F66" s="226"/>
      <c r="G66" s="226"/>
    </row>
    <row r="67" spans="1:7" ht="15.75">
      <c r="A67" s="125"/>
      <c r="B67" s="128"/>
      <c r="C67" s="128"/>
      <c r="D67" s="128"/>
      <c r="E67" s="128"/>
    </row>
    <row r="68" spans="1:7">
      <c r="A68" s="241" t="s">
        <v>106</v>
      </c>
      <c r="B68" s="241"/>
      <c r="C68" s="241"/>
      <c r="D68" s="241"/>
      <c r="E68" s="241"/>
      <c r="F68" s="241"/>
      <c r="G68" s="241"/>
    </row>
    <row r="69" spans="1:7" ht="37.5" customHeight="1">
      <c r="A69" s="241"/>
      <c r="B69" s="241"/>
      <c r="C69" s="241"/>
      <c r="D69" s="241"/>
      <c r="E69" s="241"/>
      <c r="F69" s="241"/>
      <c r="G69" s="241"/>
    </row>
    <row r="70" spans="1:7">
      <c r="A70" s="241" t="s">
        <v>107</v>
      </c>
      <c r="B70" s="241"/>
      <c r="C70" s="241"/>
      <c r="D70" s="241"/>
      <c r="E70" s="241"/>
      <c r="F70" s="241"/>
      <c r="G70" s="241"/>
    </row>
    <row r="71" spans="1:7" ht="37.5" customHeight="1">
      <c r="A71" s="241"/>
      <c r="B71" s="241"/>
      <c r="C71" s="241"/>
      <c r="D71" s="241"/>
      <c r="E71" s="241"/>
      <c r="F71" s="241"/>
      <c r="G71" s="241"/>
    </row>
    <row r="72" spans="1:7">
      <c r="A72" s="241" t="s">
        <v>108</v>
      </c>
      <c r="B72" s="241"/>
      <c r="C72" s="241"/>
      <c r="D72" s="241"/>
      <c r="E72" s="241"/>
      <c r="F72" s="241"/>
      <c r="G72" s="241"/>
    </row>
    <row r="73" spans="1:7" ht="25.5" customHeight="1">
      <c r="A73" s="241"/>
      <c r="B73" s="241"/>
      <c r="C73" s="241"/>
      <c r="D73" s="241"/>
      <c r="E73" s="241"/>
      <c r="F73" s="241"/>
      <c r="G73" s="241"/>
    </row>
    <row r="74" spans="1:7" ht="15.75">
      <c r="A74" s="125"/>
      <c r="B74" s="128"/>
      <c r="C74" s="128"/>
      <c r="D74" s="128"/>
      <c r="E74" s="128"/>
    </row>
    <row r="75" spans="1:7" ht="30">
      <c r="B75" s="136" t="s">
        <v>109</v>
      </c>
      <c r="C75" s="136" t="s">
        <v>110</v>
      </c>
      <c r="D75" s="136" t="s">
        <v>111</v>
      </c>
      <c r="E75" s="128"/>
    </row>
    <row r="76" spans="1:7">
      <c r="B76" s="130" t="s">
        <v>112</v>
      </c>
      <c r="C76" s="184">
        <v>3514047718</v>
      </c>
      <c r="D76" s="190">
        <v>930587018</v>
      </c>
      <c r="E76" s="128"/>
    </row>
    <row r="77" spans="1:7">
      <c r="B77" s="130" t="s">
        <v>283</v>
      </c>
      <c r="C77" s="184">
        <v>0</v>
      </c>
      <c r="D77" s="190">
        <v>15075474</v>
      </c>
      <c r="E77" s="128"/>
    </row>
    <row r="78" spans="1:7">
      <c r="B78" s="130" t="s">
        <v>113</v>
      </c>
      <c r="C78" s="185">
        <v>0</v>
      </c>
      <c r="D78" s="191">
        <v>2431924</v>
      </c>
      <c r="E78" s="128"/>
    </row>
    <row r="79" spans="1:7">
      <c r="B79" s="134" t="s">
        <v>114</v>
      </c>
      <c r="C79" s="143">
        <f>+SUM(C76:C78)</f>
        <v>3514047718</v>
      </c>
      <c r="D79" s="189">
        <f>+SUM(D76:D78)</f>
        <v>948094416</v>
      </c>
      <c r="E79" s="128"/>
    </row>
    <row r="80" spans="1:7" ht="15.75">
      <c r="A80" s="125"/>
      <c r="B80" s="128"/>
      <c r="C80" s="128"/>
      <c r="D80" s="128"/>
      <c r="E80" s="128"/>
    </row>
    <row r="81" spans="1:5" ht="15.75">
      <c r="A81" s="125"/>
      <c r="B81" s="128"/>
      <c r="C81" s="128"/>
      <c r="D81" s="128"/>
      <c r="E81" s="128"/>
    </row>
    <row r="82" spans="1:5" ht="15.75">
      <c r="A82" s="125"/>
      <c r="B82" s="128"/>
      <c r="C82" s="128"/>
      <c r="D82" s="128"/>
      <c r="E82" s="128"/>
    </row>
    <row r="83" spans="1:5" ht="15.75">
      <c r="A83" s="125" t="s">
        <v>115</v>
      </c>
      <c r="B83" s="128"/>
      <c r="C83" s="128"/>
      <c r="D83" s="128"/>
      <c r="E83" s="128"/>
    </row>
    <row r="84" spans="1:5" ht="15.75">
      <c r="A84" s="125"/>
      <c r="B84" s="128"/>
      <c r="C84" s="128"/>
      <c r="D84" s="128"/>
      <c r="E84" s="128"/>
    </row>
    <row r="85" spans="1:5" ht="15.75">
      <c r="A85" s="125"/>
      <c r="B85" s="128"/>
      <c r="C85" s="128"/>
      <c r="D85" s="128"/>
      <c r="E85" s="128"/>
    </row>
    <row r="86" spans="1:5" ht="30">
      <c r="B86" s="137" t="s">
        <v>116</v>
      </c>
      <c r="C86" s="136" t="s">
        <v>117</v>
      </c>
      <c r="D86" s="136" t="s">
        <v>118</v>
      </c>
      <c r="E86" s="136" t="s">
        <v>119</v>
      </c>
    </row>
    <row r="87" spans="1:5">
      <c r="B87" s="134" t="s">
        <v>120</v>
      </c>
      <c r="C87" s="137"/>
      <c r="D87" s="138"/>
      <c r="E87" s="137"/>
    </row>
    <row r="88" spans="1:5">
      <c r="B88" s="130" t="s">
        <v>121</v>
      </c>
      <c r="C88" s="139">
        <v>120560.45942299999</v>
      </c>
      <c r="D88" s="140">
        <v>176725385978.97162</v>
      </c>
      <c r="E88" s="140">
        <v>293</v>
      </c>
    </row>
    <row r="89" spans="1:5">
      <c r="B89" s="130" t="s">
        <v>122</v>
      </c>
      <c r="C89" s="139">
        <v>121019.592825</v>
      </c>
      <c r="D89" s="140">
        <v>188464563995.33917</v>
      </c>
      <c r="E89" s="140">
        <v>311</v>
      </c>
    </row>
    <row r="90" spans="1:5">
      <c r="B90" s="130" t="s">
        <v>123</v>
      </c>
      <c r="C90" s="139">
        <v>121548.62278200001</v>
      </c>
      <c r="D90" s="140">
        <v>203043765275.68686</v>
      </c>
      <c r="E90" s="140">
        <v>331</v>
      </c>
    </row>
    <row r="91" spans="1:5">
      <c r="B91" s="134" t="s">
        <v>124</v>
      </c>
      <c r="C91" s="137"/>
      <c r="D91" s="137"/>
      <c r="E91" s="137"/>
    </row>
    <row r="92" spans="1:5">
      <c r="B92" s="130" t="s">
        <v>125</v>
      </c>
      <c r="C92" s="139">
        <v>122057.172295</v>
      </c>
      <c r="D92" s="140">
        <v>211270249047.92056</v>
      </c>
      <c r="E92" s="140">
        <v>344</v>
      </c>
    </row>
    <row r="93" spans="1:5">
      <c r="B93" s="130" t="s">
        <v>126</v>
      </c>
      <c r="C93" s="139">
        <v>122574.02888100001</v>
      </c>
      <c r="D93" s="140">
        <v>230971605109.94177</v>
      </c>
      <c r="E93" s="140">
        <v>359</v>
      </c>
    </row>
    <row r="94" spans="1:5">
      <c r="B94" s="130" t="s">
        <v>127</v>
      </c>
      <c r="C94" s="139">
        <v>123077.42615699999</v>
      </c>
      <c r="D94" s="140">
        <v>215256719047.51242</v>
      </c>
      <c r="E94" s="140">
        <v>378</v>
      </c>
    </row>
    <row r="95" spans="1:5">
      <c r="B95" s="134" t="s">
        <v>128</v>
      </c>
      <c r="C95" s="137"/>
      <c r="D95" s="141"/>
      <c r="E95" s="137"/>
    </row>
    <row r="96" spans="1:5">
      <c r="B96" s="130" t="s">
        <v>129</v>
      </c>
      <c r="C96" s="139">
        <v>123595.502245</v>
      </c>
      <c r="D96" s="140">
        <v>251622619203.45248</v>
      </c>
      <c r="E96" s="131">
        <v>401</v>
      </c>
    </row>
    <row r="97" spans="1:6">
      <c r="B97" s="130" t="s">
        <v>130</v>
      </c>
      <c r="C97" s="139">
        <v>124119.248265</v>
      </c>
      <c r="D97" s="140">
        <v>241982148253.58893</v>
      </c>
      <c r="E97" s="131">
        <v>405</v>
      </c>
    </row>
    <row r="98" spans="1:6">
      <c r="B98" s="130" t="s">
        <v>131</v>
      </c>
      <c r="C98" s="139">
        <v>124625.69987700001</v>
      </c>
      <c r="D98" s="140">
        <v>259102656042.38821</v>
      </c>
      <c r="E98" s="131">
        <v>424</v>
      </c>
    </row>
    <row r="99" spans="1:6">
      <c r="B99" s="134" t="s">
        <v>132</v>
      </c>
      <c r="C99" s="137"/>
      <c r="D99" s="141"/>
      <c r="E99" s="137"/>
    </row>
    <row r="100" spans="1:6">
      <c r="B100" s="130" t="s">
        <v>133</v>
      </c>
      <c r="C100" s="139">
        <v>0</v>
      </c>
      <c r="D100" s="140">
        <v>0</v>
      </c>
      <c r="E100" s="140">
        <v>0</v>
      </c>
    </row>
    <row r="101" spans="1:6">
      <c r="B101" s="130" t="s">
        <v>134</v>
      </c>
      <c r="C101" s="139">
        <v>0</v>
      </c>
      <c r="D101" s="140">
        <v>0</v>
      </c>
      <c r="E101" s="140">
        <v>0</v>
      </c>
    </row>
    <row r="102" spans="1:6">
      <c r="B102" s="130" t="s">
        <v>135</v>
      </c>
      <c r="C102" s="139">
        <v>0</v>
      </c>
      <c r="D102" s="140">
        <v>0</v>
      </c>
      <c r="E102" s="140">
        <v>0</v>
      </c>
    </row>
    <row r="103" spans="1:6" ht="15.75">
      <c r="A103" s="125"/>
      <c r="B103" s="128"/>
      <c r="C103" s="128"/>
      <c r="D103" s="128"/>
      <c r="E103" s="128"/>
    </row>
    <row r="104" spans="1:6" ht="15.75">
      <c r="A104" s="125"/>
      <c r="B104" s="128"/>
      <c r="C104" s="128"/>
      <c r="D104" s="128"/>
      <c r="E104" s="128"/>
    </row>
    <row r="105" spans="1:6" ht="15.75">
      <c r="A105" s="125" t="s">
        <v>136</v>
      </c>
      <c r="B105" s="128"/>
      <c r="C105" s="128"/>
      <c r="D105" s="128"/>
      <c r="E105" s="128"/>
    </row>
    <row r="106" spans="1:6" ht="15.75">
      <c r="A106" s="125"/>
      <c r="B106" s="128"/>
      <c r="C106" s="128"/>
      <c r="D106" s="128"/>
      <c r="E106" s="128"/>
    </row>
    <row r="107" spans="1:6" ht="15.75">
      <c r="A107" s="125" t="s">
        <v>137</v>
      </c>
      <c r="B107" s="128"/>
      <c r="C107" s="128"/>
      <c r="D107" s="128"/>
      <c r="E107" s="128"/>
    </row>
    <row r="108" spans="1:6">
      <c r="A108" s="225" t="s">
        <v>138</v>
      </c>
      <c r="B108" s="225"/>
      <c r="C108" s="225"/>
      <c r="D108" s="225"/>
      <c r="E108" s="225"/>
      <c r="F108" s="225"/>
    </row>
    <row r="109" spans="1:6" ht="21" customHeight="1">
      <c r="A109" s="225"/>
      <c r="B109" s="225"/>
      <c r="C109" s="225"/>
      <c r="D109" s="225"/>
      <c r="E109" s="225"/>
      <c r="F109" s="225"/>
    </row>
    <row r="110" spans="1:6">
      <c r="B110" s="242" t="s">
        <v>38</v>
      </c>
      <c r="C110" s="243"/>
      <c r="D110" s="244"/>
      <c r="E110" s="128"/>
    </row>
    <row r="111" spans="1:6" ht="30">
      <c r="B111" s="137" t="s">
        <v>17</v>
      </c>
      <c r="C111" s="136" t="s">
        <v>290</v>
      </c>
      <c r="D111" s="136" t="s">
        <v>284</v>
      </c>
      <c r="E111" s="128"/>
    </row>
    <row r="112" spans="1:6">
      <c r="B112" s="130"/>
      <c r="C112" s="130"/>
      <c r="D112" s="130"/>
      <c r="E112" s="128"/>
    </row>
    <row r="113" spans="1:6">
      <c r="B113" s="130" t="s">
        <v>255</v>
      </c>
      <c r="C113" s="135">
        <v>83959653</v>
      </c>
      <c r="D113" s="135">
        <v>5000000</v>
      </c>
      <c r="E113" s="128"/>
    </row>
    <row r="114" spans="1:6">
      <c r="B114" s="130" t="s">
        <v>256</v>
      </c>
      <c r="C114" s="135">
        <v>12908494689</v>
      </c>
      <c r="D114" s="135">
        <v>5002147511</v>
      </c>
      <c r="E114" s="128"/>
      <c r="F114" s="164"/>
    </row>
    <row r="115" spans="1:6">
      <c r="B115" s="130" t="s">
        <v>139</v>
      </c>
      <c r="C115" s="135">
        <v>104632880</v>
      </c>
      <c r="D115" s="135">
        <v>87237703.612812996</v>
      </c>
      <c r="E115" s="128"/>
    </row>
    <row r="116" spans="1:6">
      <c r="B116" s="134" t="s">
        <v>114</v>
      </c>
      <c r="C116" s="142">
        <f>+SUM(C113:C115)</f>
        <v>13097087222</v>
      </c>
      <c r="D116" s="142">
        <f>+SUM(D113:D115)</f>
        <v>5094385214.612813</v>
      </c>
      <c r="E116" s="128"/>
    </row>
    <row r="117" spans="1:6">
      <c r="B117" s="149"/>
      <c r="C117" s="150"/>
      <c r="D117" s="150"/>
      <c r="E117" s="128"/>
    </row>
    <row r="118" spans="1:6" ht="15.75">
      <c r="A118" s="125"/>
      <c r="B118" s="128"/>
      <c r="C118" s="128"/>
      <c r="D118" s="128"/>
      <c r="E118" s="128"/>
    </row>
    <row r="119" spans="1:6" ht="15.75">
      <c r="A119" s="227" t="s">
        <v>143</v>
      </c>
      <c r="B119" s="227"/>
      <c r="C119" s="227"/>
      <c r="D119" s="227"/>
      <c r="E119" s="227"/>
      <c r="F119" s="227"/>
    </row>
    <row r="120" spans="1:6">
      <c r="A120" s="129"/>
      <c r="B120" s="128"/>
      <c r="C120" s="128"/>
      <c r="D120" s="128"/>
      <c r="E120" s="128"/>
    </row>
    <row r="121" spans="1:6">
      <c r="A121" s="152" t="s">
        <v>248</v>
      </c>
      <c r="B121" s="128"/>
      <c r="C121" s="128"/>
      <c r="D121" s="128"/>
      <c r="E121" s="128"/>
    </row>
    <row r="122" spans="1:6" ht="15.75">
      <c r="A122" s="125"/>
      <c r="B122" s="128"/>
      <c r="C122" s="128"/>
      <c r="D122" s="128"/>
      <c r="E122" s="128"/>
    </row>
    <row r="123" spans="1:6" ht="15.75">
      <c r="A123" s="125" t="s">
        <v>140</v>
      </c>
      <c r="B123" s="128"/>
      <c r="C123" s="128"/>
      <c r="D123" s="128"/>
      <c r="E123" s="128"/>
    </row>
    <row r="124" spans="1:6" ht="15.75">
      <c r="A124" s="125"/>
      <c r="B124" s="128"/>
      <c r="C124" s="128"/>
      <c r="D124" s="128"/>
      <c r="E124" s="128"/>
    </row>
    <row r="125" spans="1:6">
      <c r="B125" s="137" t="s">
        <v>109</v>
      </c>
      <c r="C125" s="136" t="s">
        <v>90</v>
      </c>
      <c r="D125" s="136" t="s">
        <v>91</v>
      </c>
      <c r="E125" s="128"/>
    </row>
    <row r="126" spans="1:6" ht="15" customHeight="1">
      <c r="B126" s="130"/>
      <c r="C126" s="231" t="s">
        <v>141</v>
      </c>
      <c r="D126" s="232"/>
      <c r="E126" s="128"/>
    </row>
    <row r="127" spans="1:6">
      <c r="B127" s="130"/>
      <c r="C127" s="233"/>
      <c r="D127" s="234"/>
      <c r="E127" s="128"/>
    </row>
    <row r="128" spans="1:6">
      <c r="B128" s="137" t="s">
        <v>114</v>
      </c>
      <c r="C128" s="130"/>
      <c r="D128" s="130"/>
      <c r="E128" s="128"/>
    </row>
    <row r="129" spans="1:6" ht="15.75">
      <c r="A129" s="125"/>
      <c r="B129" s="128"/>
      <c r="C129" s="128"/>
      <c r="D129" s="128"/>
      <c r="E129" s="128"/>
    </row>
    <row r="130" spans="1:6">
      <c r="A130" s="129"/>
      <c r="B130" s="128"/>
      <c r="C130" s="128"/>
      <c r="D130" s="128"/>
      <c r="E130" s="128"/>
    </row>
    <row r="131" spans="1:6" ht="15.75">
      <c r="A131" s="125" t="s">
        <v>142</v>
      </c>
      <c r="B131" s="128"/>
      <c r="C131" s="128"/>
      <c r="D131" s="128"/>
      <c r="E131" s="128"/>
    </row>
    <row r="132" spans="1:6">
      <c r="A132" s="129"/>
      <c r="B132" s="128"/>
      <c r="C132" s="128"/>
      <c r="D132" s="128"/>
      <c r="E132" s="128"/>
    </row>
    <row r="133" spans="1:6">
      <c r="B133" s="136" t="s">
        <v>109</v>
      </c>
      <c r="C133" s="136" t="s">
        <v>90</v>
      </c>
      <c r="D133" s="136" t="s">
        <v>91</v>
      </c>
      <c r="E133" s="128"/>
    </row>
    <row r="134" spans="1:6">
      <c r="B134" s="130" t="s">
        <v>30</v>
      </c>
      <c r="C134" s="140">
        <v>464841716</v>
      </c>
      <c r="D134" s="140">
        <v>167684783</v>
      </c>
      <c r="E134" s="128"/>
    </row>
    <row r="135" spans="1:6">
      <c r="B135" s="130"/>
      <c r="C135" s="131"/>
      <c r="D135" s="131"/>
      <c r="E135" s="128"/>
    </row>
    <row r="136" spans="1:6">
      <c r="B136" s="137" t="s">
        <v>114</v>
      </c>
      <c r="C136" s="143">
        <f>SUM(C134:C135)</f>
        <v>464841716</v>
      </c>
      <c r="D136" s="143">
        <f>SUM(D134:D135)</f>
        <v>167684783</v>
      </c>
      <c r="E136" s="128"/>
    </row>
    <row r="137" spans="1:6">
      <c r="A137" s="124"/>
      <c r="B137" s="128"/>
      <c r="C137" s="128"/>
      <c r="D137" s="128"/>
      <c r="E137" s="128"/>
    </row>
    <row r="139" spans="1:6" ht="15.75">
      <c r="A139" s="154" t="s">
        <v>257</v>
      </c>
    </row>
    <row r="141" spans="1:6" ht="30.75" customHeight="1">
      <c r="A141" s="224" t="s">
        <v>291</v>
      </c>
      <c r="B141" s="224"/>
      <c r="C141" s="224"/>
      <c r="D141" s="224"/>
      <c r="E141" s="224"/>
      <c r="F141" s="224"/>
    </row>
    <row r="142" spans="1:6">
      <c r="A142" s="192"/>
      <c r="B142" s="192"/>
      <c r="C142" s="192"/>
      <c r="D142" s="192"/>
      <c r="E142" s="192"/>
    </row>
    <row r="143" spans="1:6">
      <c r="A143" s="192"/>
      <c r="B143" s="192"/>
      <c r="C143" s="192"/>
      <c r="D143" s="192"/>
      <c r="E143" s="192"/>
    </row>
    <row r="144" spans="1:6">
      <c r="A144" s="192"/>
      <c r="B144" s="192"/>
      <c r="C144" s="192"/>
      <c r="D144" s="192"/>
      <c r="E144" s="192"/>
    </row>
    <row r="145" spans="1:5">
      <c r="A145" s="192"/>
      <c r="B145" s="192"/>
      <c r="C145" s="192"/>
      <c r="D145" s="192"/>
      <c r="E145" s="192"/>
    </row>
    <row r="146" spans="1:5">
      <c r="A146" s="192"/>
      <c r="B146" s="192"/>
      <c r="C146" s="192"/>
      <c r="D146" s="192"/>
      <c r="E146" s="192"/>
    </row>
    <row r="147" spans="1:5">
      <c r="A147" s="192"/>
      <c r="B147" s="192"/>
      <c r="C147" s="192"/>
      <c r="D147" s="192"/>
      <c r="E147" s="192"/>
    </row>
    <row r="148" spans="1:5">
      <c r="A148" s="192"/>
      <c r="B148" s="192"/>
      <c r="C148" s="192"/>
      <c r="D148" s="192"/>
      <c r="E148" s="192"/>
    </row>
    <row r="149" spans="1:5">
      <c r="A149" s="192"/>
      <c r="B149" s="192"/>
      <c r="C149" s="192"/>
      <c r="D149" s="192"/>
      <c r="E149" s="192"/>
    </row>
    <row r="150" spans="1:5">
      <c r="A150" s="192"/>
      <c r="B150" s="192"/>
      <c r="C150" s="192"/>
      <c r="D150" s="192"/>
      <c r="E150" s="192"/>
    </row>
    <row r="151" spans="1:5">
      <c r="A151" s="192"/>
      <c r="B151" s="192"/>
      <c r="C151" s="192"/>
      <c r="D151" s="192"/>
      <c r="E151" s="192"/>
    </row>
    <row r="152" spans="1:5">
      <c r="A152" s="192"/>
      <c r="B152" s="192"/>
      <c r="C152" s="192"/>
      <c r="D152" s="192"/>
      <c r="E152" s="192"/>
    </row>
    <row r="153" spans="1:5">
      <c r="A153" s="192"/>
      <c r="B153" s="192"/>
      <c r="C153" s="192"/>
      <c r="D153" s="192"/>
      <c r="E153" s="192"/>
    </row>
    <row r="154" spans="1:5">
      <c r="A154" s="192"/>
      <c r="B154" s="192"/>
      <c r="C154" s="192"/>
      <c r="D154" s="192"/>
      <c r="E154" s="192"/>
    </row>
    <row r="155" spans="1:5">
      <c r="A155" s="192"/>
      <c r="B155" s="192"/>
      <c r="C155" s="192"/>
      <c r="D155" s="192"/>
      <c r="E155" s="192"/>
    </row>
    <row r="156" spans="1:5">
      <c r="A156" s="192"/>
      <c r="B156" s="192"/>
      <c r="C156" s="192"/>
      <c r="D156" s="192"/>
      <c r="E156" s="192"/>
    </row>
    <row r="157" spans="1:5">
      <c r="A157" s="192"/>
      <c r="B157" s="192"/>
      <c r="C157" s="192"/>
      <c r="D157" s="192"/>
      <c r="E157" s="192"/>
    </row>
    <row r="158" spans="1:5">
      <c r="A158" s="192"/>
      <c r="B158" s="192"/>
      <c r="C158" s="192"/>
      <c r="D158" s="192"/>
      <c r="E158" s="192"/>
    </row>
    <row r="159" spans="1:5">
      <c r="A159" s="192"/>
      <c r="B159" s="192"/>
      <c r="C159" s="192"/>
      <c r="D159" s="192"/>
      <c r="E159" s="192"/>
    </row>
    <row r="160" spans="1:5">
      <c r="A160" s="192"/>
      <c r="B160" s="192"/>
      <c r="C160" s="192"/>
      <c r="D160" s="192"/>
      <c r="E160" s="192"/>
    </row>
    <row r="161" spans="1:5">
      <c r="A161" s="192"/>
      <c r="B161" s="192"/>
      <c r="C161" s="192"/>
      <c r="D161" s="192"/>
      <c r="E161" s="192"/>
    </row>
    <row r="162" spans="1:5">
      <c r="A162" s="192"/>
      <c r="B162" s="192"/>
      <c r="C162" s="192"/>
      <c r="D162" s="192"/>
      <c r="E162" s="192"/>
    </row>
  </sheetData>
  <mergeCells count="40">
    <mergeCell ref="A119:F119"/>
    <mergeCell ref="C126:D127"/>
    <mergeCell ref="A45:G46"/>
    <mergeCell ref="C52:E53"/>
    <mergeCell ref="C59:F60"/>
    <mergeCell ref="A63:G63"/>
    <mergeCell ref="A66:G66"/>
    <mergeCell ref="A68:G69"/>
    <mergeCell ref="A70:G71"/>
    <mergeCell ref="A72:G73"/>
    <mergeCell ref="A108:F109"/>
    <mergeCell ref="B110:D110"/>
    <mergeCell ref="A44:G44"/>
    <mergeCell ref="A29:G29"/>
    <mergeCell ref="A30:G31"/>
    <mergeCell ref="A32:G32"/>
    <mergeCell ref="A33:G34"/>
    <mergeCell ref="A35:G35"/>
    <mergeCell ref="A36:G37"/>
    <mergeCell ref="A38:G38"/>
    <mergeCell ref="A39:G40"/>
    <mergeCell ref="A41:G41"/>
    <mergeCell ref="A42:G42"/>
    <mergeCell ref="A43:G43"/>
    <mergeCell ref="A141:F141"/>
    <mergeCell ref="A27:G28"/>
    <mergeCell ref="A2:G2"/>
    <mergeCell ref="A3:G3"/>
    <mergeCell ref="A4:G4"/>
    <mergeCell ref="A5:G5"/>
    <mergeCell ref="A6:G7"/>
    <mergeCell ref="A8:G8"/>
    <mergeCell ref="A9:G10"/>
    <mergeCell ref="A11:G12"/>
    <mergeCell ref="A13:G13"/>
    <mergeCell ref="A14:G15"/>
    <mergeCell ref="A16:G17"/>
    <mergeCell ref="A18:G19"/>
    <mergeCell ref="A20:G20"/>
    <mergeCell ref="A21:G22"/>
  </mergeCells>
  <hyperlinks>
    <hyperlink ref="A121" location="'7'!A1" display="Ver Cuadro" xr:uid="{00000000-0004-0000-0600-000000000000}"/>
  </hyperlinks>
  <pageMargins left="0.35539215686274511"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205"/>
  <sheetViews>
    <sheetView showGridLines="0" tabSelected="1" zoomScale="85" zoomScaleNormal="85" workbookViewId="0">
      <pane ySplit="4" topLeftCell="A177" activePane="bottomLeft" state="frozen"/>
      <selection pane="bottomLeft" activeCell="N204" sqref="N204"/>
    </sheetView>
  </sheetViews>
  <sheetFormatPr baseColWidth="10" defaultColWidth="11.42578125" defaultRowHeight="15"/>
  <cols>
    <col min="1" max="1" width="19" style="147" customWidth="1"/>
    <col min="2" max="2" width="33.85546875" style="147" customWidth="1"/>
    <col min="3" max="3" width="23.85546875" style="147" bestFit="1" customWidth="1"/>
    <col min="4" max="4" width="13.28515625" style="147" customWidth="1"/>
    <col min="5" max="5" width="19.7109375" style="147" customWidth="1"/>
    <col min="6" max="6" width="22.140625" style="147" bestFit="1" customWidth="1"/>
    <col min="7" max="7" width="11.42578125" style="147" bestFit="1" customWidth="1"/>
    <col min="8" max="9" width="17.140625" style="147" bestFit="1" customWidth="1"/>
    <col min="10" max="10" width="17.85546875" style="147" bestFit="1" customWidth="1"/>
    <col min="11" max="11" width="17.140625" style="147" bestFit="1" customWidth="1"/>
    <col min="12" max="16384" width="11.42578125" style="147"/>
  </cols>
  <sheetData>
    <row r="1" spans="1:15">
      <c r="A1" s="245" t="s">
        <v>150</v>
      </c>
      <c r="B1" s="245"/>
    </row>
    <row r="2" spans="1:15" ht="18.75">
      <c r="A2" s="246" t="str">
        <f>+"COMPOSICIÓN DE LAS INVERSIONES DEL FONDO MUTUO CORTO PLAZO GUARANÍES CORRESPONDIENTE AL "&amp;UPPER(TEXT(Indice!$N$3,"DD \D\E MMMM \D\E AAAA"))</f>
        <v>COMPOSICIÓN DE LAS INVERSIONES DEL FONDO MUTUO CORTO PLAZO GUARANÍES CORRESPONDIENTE AL 30 DE SEPTIEMBRE DE 2021</v>
      </c>
      <c r="B2" s="247"/>
      <c r="C2" s="247"/>
      <c r="D2" s="247"/>
      <c r="E2" s="247"/>
      <c r="F2" s="247"/>
      <c r="G2" s="247"/>
      <c r="H2" s="247"/>
      <c r="I2" s="247"/>
    </row>
    <row r="3" spans="1:15" ht="15" customHeight="1">
      <c r="A3"/>
      <c r="B3"/>
      <c r="C3"/>
      <c r="D3"/>
      <c r="E3"/>
      <c r="F3"/>
      <c r="G3"/>
      <c r="H3"/>
      <c r="I3"/>
      <c r="J3"/>
      <c r="K3"/>
      <c r="L3"/>
      <c r="M3"/>
      <c r="N3"/>
      <c r="O3"/>
    </row>
    <row r="4" spans="1:15" ht="56.25">
      <c r="A4" s="155" t="s">
        <v>151</v>
      </c>
      <c r="B4" s="155" t="s">
        <v>152</v>
      </c>
      <c r="C4" s="155" t="s">
        <v>170</v>
      </c>
      <c r="D4" s="155" t="s">
        <v>171</v>
      </c>
      <c r="E4" s="165" t="s">
        <v>172</v>
      </c>
      <c r="F4" s="155" t="s">
        <v>153</v>
      </c>
      <c r="G4" s="155" t="s">
        <v>173</v>
      </c>
      <c r="H4" s="155" t="s">
        <v>174</v>
      </c>
      <c r="I4" s="155" t="s">
        <v>175</v>
      </c>
      <c r="J4" s="155" t="s">
        <v>176</v>
      </c>
      <c r="K4" s="155" t="s">
        <v>177</v>
      </c>
      <c r="L4" s="155" t="s">
        <v>178</v>
      </c>
      <c r="M4" s="155" t="s">
        <v>179</v>
      </c>
      <c r="N4" s="155" t="s">
        <v>180</v>
      </c>
      <c r="O4" s="155" t="s">
        <v>181</v>
      </c>
    </row>
    <row r="5" spans="1:15" ht="16.5" customHeight="1">
      <c r="A5" s="148" t="s">
        <v>155</v>
      </c>
      <c r="B5" s="148" t="s">
        <v>159</v>
      </c>
      <c r="C5" s="148" t="s">
        <v>186</v>
      </c>
      <c r="D5" s="148" t="s">
        <v>183</v>
      </c>
      <c r="E5" s="148" t="s">
        <v>188</v>
      </c>
      <c r="F5" s="148" t="s">
        <v>189</v>
      </c>
      <c r="G5" s="148" t="s">
        <v>184</v>
      </c>
      <c r="H5" s="294">
        <v>943151488</v>
      </c>
      <c r="I5" s="294">
        <v>696791954.08278596</v>
      </c>
      <c r="J5" s="294">
        <v>914694055.28520596</v>
      </c>
      <c r="K5" s="294">
        <v>943151488</v>
      </c>
      <c r="L5" s="295">
        <v>10</v>
      </c>
      <c r="M5" s="166">
        <v>0.1</v>
      </c>
      <c r="N5" s="296">
        <f t="shared" ref="N5:N68" si="0">+J5/$C$205</f>
        <v>3.5302380502624789E-3</v>
      </c>
      <c r="O5" s="166">
        <f>+SUMIFS(N5:$N$202,B5:$B$202,B5)</f>
        <v>2.2212782982513838E-2</v>
      </c>
    </row>
    <row r="6" spans="1:15" ht="16.5" customHeight="1">
      <c r="A6" s="148" t="s">
        <v>155</v>
      </c>
      <c r="B6" s="148" t="s">
        <v>159</v>
      </c>
      <c r="C6" s="148" t="s">
        <v>186</v>
      </c>
      <c r="D6" s="148" t="s">
        <v>183</v>
      </c>
      <c r="E6" s="148" t="s">
        <v>204</v>
      </c>
      <c r="F6" s="148" t="s">
        <v>205</v>
      </c>
      <c r="G6" s="148" t="s">
        <v>184</v>
      </c>
      <c r="H6" s="294">
        <v>210805522</v>
      </c>
      <c r="I6" s="294">
        <v>160025956.328895</v>
      </c>
      <c r="J6" s="294">
        <v>200913277.41247499</v>
      </c>
      <c r="K6" s="294">
        <v>210805522</v>
      </c>
      <c r="L6" s="295">
        <v>7.25</v>
      </c>
      <c r="M6" s="166">
        <v>0.1</v>
      </c>
      <c r="N6" s="296">
        <f t="shared" si="0"/>
        <v>7.7541959808988367E-4</v>
      </c>
      <c r="O6" s="166">
        <f>+SUMIFS(N6:$N$202,B6:$B$202,B6)</f>
        <v>1.8682544932251362E-2</v>
      </c>
    </row>
    <row r="7" spans="1:15" ht="16.5" customHeight="1">
      <c r="A7" s="148" t="s">
        <v>157</v>
      </c>
      <c r="B7" s="148" t="s">
        <v>190</v>
      </c>
      <c r="C7" s="148" t="s">
        <v>186</v>
      </c>
      <c r="D7" s="148" t="s">
        <v>183</v>
      </c>
      <c r="E7" s="148" t="s">
        <v>194</v>
      </c>
      <c r="F7" s="148" t="s">
        <v>195</v>
      </c>
      <c r="G7" s="148" t="s">
        <v>184</v>
      </c>
      <c r="H7" s="294">
        <v>44066846</v>
      </c>
      <c r="I7" s="294">
        <v>22201960.832111102</v>
      </c>
      <c r="J7" s="294">
        <v>33319784.5379274</v>
      </c>
      <c r="K7" s="294">
        <v>44066846</v>
      </c>
      <c r="L7" s="295">
        <v>13.75</v>
      </c>
      <c r="M7" s="166">
        <v>0.1</v>
      </c>
      <c r="N7" s="296">
        <f t="shared" si="0"/>
        <v>1.2859684669718567E-4</v>
      </c>
      <c r="O7" s="166">
        <f>+SUMIFS(N7:$N$202,B7:$B$202,B7)</f>
        <v>6.1521811811125499E-3</v>
      </c>
    </row>
    <row r="8" spans="1:15" ht="16.5" customHeight="1">
      <c r="A8" s="148" t="s">
        <v>157</v>
      </c>
      <c r="B8" s="148" t="s">
        <v>190</v>
      </c>
      <c r="C8" s="148" t="s">
        <v>186</v>
      </c>
      <c r="D8" s="148" t="s">
        <v>183</v>
      </c>
      <c r="E8" s="148" t="s">
        <v>191</v>
      </c>
      <c r="F8" s="148" t="s">
        <v>192</v>
      </c>
      <c r="G8" s="148" t="s">
        <v>184</v>
      </c>
      <c r="H8" s="294">
        <v>27816028</v>
      </c>
      <c r="I8" s="294">
        <v>12469658.713646499</v>
      </c>
      <c r="J8" s="294">
        <v>20282788.276497401</v>
      </c>
      <c r="K8" s="294">
        <v>27816028</v>
      </c>
      <c r="L8" s="295">
        <v>14.25</v>
      </c>
      <c r="M8" s="166">
        <v>0.1</v>
      </c>
      <c r="N8" s="296">
        <f t="shared" si="0"/>
        <v>7.828089679317164E-5</v>
      </c>
      <c r="O8" s="166">
        <f>+SUMIFS(N8:$N$202,B8:$B$202,B8)</f>
        <v>6.0235843344153646E-3</v>
      </c>
    </row>
    <row r="9" spans="1:15" ht="16.5" customHeight="1">
      <c r="A9" s="148" t="s">
        <v>155</v>
      </c>
      <c r="B9" s="148" t="s">
        <v>185</v>
      </c>
      <c r="C9" s="148" t="s">
        <v>186</v>
      </c>
      <c r="D9" s="148" t="s">
        <v>183</v>
      </c>
      <c r="E9" s="148" t="s">
        <v>198</v>
      </c>
      <c r="F9" s="148" t="s">
        <v>199</v>
      </c>
      <c r="G9" s="148" t="s">
        <v>184</v>
      </c>
      <c r="H9" s="294">
        <v>230212334</v>
      </c>
      <c r="I9" s="294">
        <v>153090042.704007</v>
      </c>
      <c r="J9" s="294">
        <v>204128526.35930401</v>
      </c>
      <c r="K9" s="294">
        <v>230212334</v>
      </c>
      <c r="L9" s="295">
        <v>10</v>
      </c>
      <c r="M9" s="166">
        <v>0.1</v>
      </c>
      <c r="N9" s="296">
        <f t="shared" si="0"/>
        <v>7.8782876824637165E-4</v>
      </c>
      <c r="O9" s="166">
        <f>+SUMIFS(N9:$N$202,B9:$B$202,B9)</f>
        <v>2.0440712310503675E-2</v>
      </c>
    </row>
    <row r="10" spans="1:15" ht="16.5" customHeight="1">
      <c r="A10" s="148" t="s">
        <v>155</v>
      </c>
      <c r="B10" s="148" t="s">
        <v>185</v>
      </c>
      <c r="C10" s="148" t="s">
        <v>186</v>
      </c>
      <c r="D10" s="148" t="s">
        <v>183</v>
      </c>
      <c r="E10" s="148" t="s">
        <v>203</v>
      </c>
      <c r="F10" s="148" t="s">
        <v>200</v>
      </c>
      <c r="G10" s="148" t="s">
        <v>184</v>
      </c>
      <c r="H10" s="294">
        <v>686746572</v>
      </c>
      <c r="I10" s="294">
        <v>460470407.76876301</v>
      </c>
      <c r="J10" s="294">
        <v>611629896.24929404</v>
      </c>
      <c r="K10" s="294">
        <v>686746572</v>
      </c>
      <c r="L10" s="295">
        <v>16.5</v>
      </c>
      <c r="M10" s="166">
        <v>0.1</v>
      </c>
      <c r="N10" s="296">
        <f t="shared" si="0"/>
        <v>2.3605697664057755E-3</v>
      </c>
      <c r="O10" s="166">
        <f>+SUMIFS(N10:$N$202,B10:$B$202,B10)</f>
        <v>1.9652883542257301E-2</v>
      </c>
    </row>
    <row r="11" spans="1:15" ht="16.5" customHeight="1">
      <c r="A11" s="148" t="s">
        <v>155</v>
      </c>
      <c r="B11" s="148" t="s">
        <v>185</v>
      </c>
      <c r="C11" s="148" t="s">
        <v>186</v>
      </c>
      <c r="D11" s="148" t="s">
        <v>183</v>
      </c>
      <c r="E11" s="148" t="s">
        <v>198</v>
      </c>
      <c r="F11" s="148" t="s">
        <v>200</v>
      </c>
      <c r="G11" s="148" t="s">
        <v>184</v>
      </c>
      <c r="H11" s="294">
        <v>693791650</v>
      </c>
      <c r="I11" s="294">
        <v>462348907.39083397</v>
      </c>
      <c r="J11" s="294">
        <v>616589552.65770197</v>
      </c>
      <c r="K11" s="294">
        <v>693791650</v>
      </c>
      <c r="L11" s="295">
        <v>12</v>
      </c>
      <c r="M11" s="166">
        <v>0.1</v>
      </c>
      <c r="N11" s="296">
        <f t="shared" si="0"/>
        <v>2.3797114320458024E-3</v>
      </c>
      <c r="O11" s="166">
        <f>+SUMIFS(N11:$N$202,B11:$B$202,B11)</f>
        <v>1.7292313775851526E-2</v>
      </c>
    </row>
    <row r="12" spans="1:15" ht="16.5" customHeight="1">
      <c r="A12" s="148" t="s">
        <v>155</v>
      </c>
      <c r="B12" s="148" t="s">
        <v>185</v>
      </c>
      <c r="C12" s="148" t="s">
        <v>186</v>
      </c>
      <c r="D12" s="148" t="s">
        <v>183</v>
      </c>
      <c r="E12" s="148" t="s">
        <v>201</v>
      </c>
      <c r="F12" s="148" t="s">
        <v>202</v>
      </c>
      <c r="G12" s="148" t="s">
        <v>184</v>
      </c>
      <c r="H12" s="294">
        <v>106321881</v>
      </c>
      <c r="I12" s="294">
        <v>71111787.2585399</v>
      </c>
      <c r="J12" s="294">
        <v>94775270.270279497</v>
      </c>
      <c r="K12" s="294">
        <v>106321881</v>
      </c>
      <c r="L12" s="295">
        <v>12</v>
      </c>
      <c r="M12" s="166">
        <v>0.1</v>
      </c>
      <c r="N12" s="296">
        <f t="shared" si="0"/>
        <v>3.6578270449973301E-4</v>
      </c>
      <c r="O12" s="166">
        <f>+SUMIFS(N12:$N$202,B12:$B$202,B12)</f>
        <v>1.4912602343805724E-2</v>
      </c>
    </row>
    <row r="13" spans="1:15" ht="16.5" customHeight="1">
      <c r="A13" s="148" t="s">
        <v>155</v>
      </c>
      <c r="B13" s="148" t="s">
        <v>161</v>
      </c>
      <c r="C13" s="148" t="s">
        <v>182</v>
      </c>
      <c r="D13" s="148" t="s">
        <v>183</v>
      </c>
      <c r="E13" s="148" t="s">
        <v>196</v>
      </c>
      <c r="F13" s="148" t="s">
        <v>197</v>
      </c>
      <c r="G13" s="148" t="s">
        <v>184</v>
      </c>
      <c r="H13" s="294">
        <v>233972628</v>
      </c>
      <c r="I13" s="294">
        <v>152797450.53953299</v>
      </c>
      <c r="J13" s="294">
        <v>206647102.84837699</v>
      </c>
      <c r="K13" s="294">
        <v>233972628</v>
      </c>
      <c r="L13" s="295">
        <v>10</v>
      </c>
      <c r="M13" s="166">
        <v>0.1</v>
      </c>
      <c r="N13" s="296">
        <f t="shared" si="0"/>
        <v>7.9754914906971658E-4</v>
      </c>
      <c r="O13" s="166">
        <f>+SUMIFS(N13:$N$202,B13:$B$202,B13)</f>
        <v>7.6651212782746737E-3</v>
      </c>
    </row>
    <row r="14" spans="1:15" ht="16.5" customHeight="1">
      <c r="A14" s="148" t="s">
        <v>206</v>
      </c>
      <c r="B14" s="148" t="s">
        <v>159</v>
      </c>
      <c r="C14" s="148" t="s">
        <v>186</v>
      </c>
      <c r="D14" s="148" t="s">
        <v>183</v>
      </c>
      <c r="E14" s="148" t="s">
        <v>207</v>
      </c>
      <c r="F14" s="148" t="s">
        <v>208</v>
      </c>
      <c r="G14" s="148" t="s">
        <v>184</v>
      </c>
      <c r="H14" s="294">
        <v>367833492.99998498</v>
      </c>
      <c r="I14" s="294">
        <v>297572387.96475899</v>
      </c>
      <c r="J14" s="294">
        <v>367260625.47310102</v>
      </c>
      <c r="K14" s="294">
        <v>367833492.99998498</v>
      </c>
      <c r="L14" s="295">
        <v>7.25</v>
      </c>
      <c r="M14" s="166">
        <v>0.1</v>
      </c>
      <c r="N14" s="296">
        <f t="shared" si="0"/>
        <v>1.417432885801448E-3</v>
      </c>
      <c r="O14" s="166">
        <f>+SUMIFS(N14:$N$202,B14:$B$202,B14)</f>
        <v>1.7907125334161476E-2</v>
      </c>
    </row>
    <row r="15" spans="1:15" ht="16.5" customHeight="1">
      <c r="A15" s="148" t="s">
        <v>206</v>
      </c>
      <c r="B15" s="148" t="s">
        <v>159</v>
      </c>
      <c r="C15" s="148" t="s">
        <v>186</v>
      </c>
      <c r="D15" s="148" t="s">
        <v>183</v>
      </c>
      <c r="E15" s="148" t="s">
        <v>210</v>
      </c>
      <c r="F15" s="148" t="s">
        <v>211</v>
      </c>
      <c r="G15" s="148" t="s">
        <v>184</v>
      </c>
      <c r="H15" s="294">
        <v>75878082</v>
      </c>
      <c r="I15" s="294">
        <v>40424061.0264825</v>
      </c>
      <c r="J15" s="294">
        <v>51492687.613915801</v>
      </c>
      <c r="K15" s="294">
        <v>75878082</v>
      </c>
      <c r="L15" s="295">
        <v>9</v>
      </c>
      <c r="M15" s="166">
        <v>0.1</v>
      </c>
      <c r="N15" s="296">
        <f t="shared" si="0"/>
        <v>1.9873469612552002E-4</v>
      </c>
      <c r="O15" s="166">
        <f>+SUMIFS(N15:$N$202,B15:$B$202,B15)</f>
        <v>1.648969244836003E-2</v>
      </c>
    </row>
    <row r="16" spans="1:15" ht="16.5" customHeight="1">
      <c r="A16" s="148" t="s">
        <v>206</v>
      </c>
      <c r="B16" s="148" t="s">
        <v>159</v>
      </c>
      <c r="C16" s="148" t="s">
        <v>186</v>
      </c>
      <c r="D16" s="148" t="s">
        <v>183</v>
      </c>
      <c r="E16" s="148" t="s">
        <v>214</v>
      </c>
      <c r="F16" s="148" t="s">
        <v>211</v>
      </c>
      <c r="G16" s="148" t="s">
        <v>184</v>
      </c>
      <c r="H16" s="294">
        <v>151756164</v>
      </c>
      <c r="I16" s="294">
        <v>81576725.169581294</v>
      </c>
      <c r="J16" s="294">
        <v>103054123.631401</v>
      </c>
      <c r="K16" s="294">
        <v>151756164</v>
      </c>
      <c r="L16" s="295">
        <v>9</v>
      </c>
      <c r="M16" s="166">
        <v>0.1</v>
      </c>
      <c r="N16" s="296">
        <f t="shared" si="0"/>
        <v>3.9773472493662289E-4</v>
      </c>
      <c r="O16" s="166">
        <f>+SUMIFS(N16:$N$202,B16:$B$202,B16)</f>
        <v>1.6290957752234509E-2</v>
      </c>
    </row>
    <row r="17" spans="1:15" ht="16.5" customHeight="1">
      <c r="A17" s="148" t="s">
        <v>155</v>
      </c>
      <c r="B17" s="148" t="s">
        <v>161</v>
      </c>
      <c r="C17" s="148" t="s">
        <v>182</v>
      </c>
      <c r="D17" s="148" t="s">
        <v>183</v>
      </c>
      <c r="E17" s="148" t="s">
        <v>216</v>
      </c>
      <c r="F17" s="148" t="s">
        <v>217</v>
      </c>
      <c r="G17" s="148" t="s">
        <v>184</v>
      </c>
      <c r="H17" s="294">
        <v>61137668</v>
      </c>
      <c r="I17" s="294">
        <v>37351137.8050455</v>
      </c>
      <c r="J17" s="294">
        <v>50236440.766501002</v>
      </c>
      <c r="K17" s="294">
        <v>61137668</v>
      </c>
      <c r="L17" s="295">
        <v>11.5</v>
      </c>
      <c r="M17" s="166">
        <v>0.1</v>
      </c>
      <c r="N17" s="296">
        <f t="shared" si="0"/>
        <v>1.9388624390738113E-4</v>
      </c>
      <c r="O17" s="166">
        <f>+SUMIFS(N17:$N$202,B17:$B$202,B17)</f>
        <v>6.8675721292049572E-3</v>
      </c>
    </row>
    <row r="18" spans="1:15" ht="16.5" customHeight="1">
      <c r="A18" s="148" t="s">
        <v>206</v>
      </c>
      <c r="B18" s="148" t="s">
        <v>232</v>
      </c>
      <c r="C18" s="148" t="s">
        <v>186</v>
      </c>
      <c r="D18" s="148" t="s">
        <v>183</v>
      </c>
      <c r="E18" s="148" t="s">
        <v>233</v>
      </c>
      <c r="F18" s="148" t="s">
        <v>234</v>
      </c>
      <c r="G18" s="148" t="s">
        <v>184</v>
      </c>
      <c r="H18" s="294">
        <v>3922462191.7717199</v>
      </c>
      <c r="I18" s="294">
        <v>2788911588.7052498</v>
      </c>
      <c r="J18" s="294">
        <v>3421149185.8940101</v>
      </c>
      <c r="K18" s="294">
        <v>3922462191.7717199</v>
      </c>
      <c r="L18" s="295">
        <v>9</v>
      </c>
      <c r="M18" s="166">
        <v>0.1</v>
      </c>
      <c r="N18" s="296">
        <f t="shared" si="0"/>
        <v>1.3203836804101371E-2</v>
      </c>
      <c r="O18" s="166">
        <f>+SUMIFS(N18:$N$202,B18:$B$202,B18)</f>
        <v>3.2778923455371388E-2</v>
      </c>
    </row>
    <row r="19" spans="1:15" ht="16.5" customHeight="1">
      <c r="A19" s="148" t="s">
        <v>155</v>
      </c>
      <c r="B19" s="148" t="s">
        <v>190</v>
      </c>
      <c r="C19" s="148" t="s">
        <v>186</v>
      </c>
      <c r="D19" s="148" t="s">
        <v>183</v>
      </c>
      <c r="E19" s="148" t="s">
        <v>228</v>
      </c>
      <c r="F19" s="148" t="s">
        <v>230</v>
      </c>
      <c r="G19" s="148" t="s">
        <v>184</v>
      </c>
      <c r="H19" s="294">
        <v>104789041</v>
      </c>
      <c r="I19" s="294">
        <v>83510325.750030205</v>
      </c>
      <c r="J19" s="294">
        <v>101635973.04172599</v>
      </c>
      <c r="K19" s="294">
        <v>104789041</v>
      </c>
      <c r="L19" s="295">
        <v>9.5</v>
      </c>
      <c r="M19" s="166">
        <v>0.1</v>
      </c>
      <c r="N19" s="296">
        <f t="shared" si="0"/>
        <v>3.922614094124372E-4</v>
      </c>
      <c r="O19" s="166">
        <f>+SUMIFS(N19:$N$202,B19:$B$202,B19)</f>
        <v>5.9453034376221927E-3</v>
      </c>
    </row>
    <row r="20" spans="1:15" ht="16.5" customHeight="1">
      <c r="A20" s="148" t="s">
        <v>155</v>
      </c>
      <c r="B20" s="148" t="s">
        <v>185</v>
      </c>
      <c r="C20" s="148" t="s">
        <v>186</v>
      </c>
      <c r="D20" s="148" t="s">
        <v>183</v>
      </c>
      <c r="E20" s="148" t="s">
        <v>238</v>
      </c>
      <c r="F20" s="148" t="s">
        <v>239</v>
      </c>
      <c r="G20" s="148" t="s">
        <v>184</v>
      </c>
      <c r="H20" s="294">
        <v>946571914</v>
      </c>
      <c r="I20" s="294">
        <v>644551112.261639</v>
      </c>
      <c r="J20" s="294">
        <v>767281105.00988603</v>
      </c>
      <c r="K20" s="294">
        <v>946571914</v>
      </c>
      <c r="L20" s="295">
        <v>9.5</v>
      </c>
      <c r="M20" s="166">
        <v>0.1</v>
      </c>
      <c r="N20" s="296">
        <f t="shared" si="0"/>
        <v>2.9613015811158403E-3</v>
      </c>
      <c r="O20" s="166">
        <f>+SUMIFS(N20:$N$202,B20:$B$202,B20)</f>
        <v>1.4546819639305993E-2</v>
      </c>
    </row>
    <row r="21" spans="1:15" ht="16.5" customHeight="1">
      <c r="A21" s="148" t="s">
        <v>155</v>
      </c>
      <c r="B21" s="148" t="s">
        <v>225</v>
      </c>
      <c r="C21" s="148" t="s">
        <v>182</v>
      </c>
      <c r="D21" s="148" t="s">
        <v>183</v>
      </c>
      <c r="E21" s="148" t="s">
        <v>240</v>
      </c>
      <c r="F21" s="148" t="s">
        <v>241</v>
      </c>
      <c r="G21" s="148" t="s">
        <v>184</v>
      </c>
      <c r="H21" s="294">
        <v>601712326</v>
      </c>
      <c r="I21" s="294">
        <v>413674482.87459999</v>
      </c>
      <c r="J21" s="294">
        <v>510271579.77393597</v>
      </c>
      <c r="K21" s="294">
        <v>601712326</v>
      </c>
      <c r="L21" s="295">
        <v>11.25</v>
      </c>
      <c r="M21" s="166">
        <v>0.1</v>
      </c>
      <c r="N21" s="296">
        <f t="shared" si="0"/>
        <v>1.9693799653303918E-3</v>
      </c>
      <c r="O21" s="166">
        <f>+SUMIFS(N21:$N$202,B21:$B$202,B21)</f>
        <v>2.6199458066778945E-2</v>
      </c>
    </row>
    <row r="22" spans="1:15" ht="16.5" customHeight="1">
      <c r="A22" s="148" t="s">
        <v>155</v>
      </c>
      <c r="B22" s="148" t="s">
        <v>165</v>
      </c>
      <c r="C22" s="148" t="s">
        <v>186</v>
      </c>
      <c r="D22" s="148" t="s">
        <v>183</v>
      </c>
      <c r="E22" s="148" t="s">
        <v>258</v>
      </c>
      <c r="F22" s="148" t="s">
        <v>222</v>
      </c>
      <c r="G22" s="148" t="s">
        <v>184</v>
      </c>
      <c r="H22" s="294">
        <v>461499726</v>
      </c>
      <c r="I22" s="294">
        <v>393258834.31683701</v>
      </c>
      <c r="J22" s="294">
        <v>461080336.19359398</v>
      </c>
      <c r="K22" s="294">
        <v>461499726</v>
      </c>
      <c r="L22" s="295">
        <v>8.5</v>
      </c>
      <c r="M22" s="166">
        <v>0.1</v>
      </c>
      <c r="N22" s="296">
        <f t="shared" si="0"/>
        <v>1.779527632931767E-3</v>
      </c>
      <c r="O22" s="166">
        <f>+SUMIFS(N22:$N$202,B22:$B$202,B22)</f>
        <v>1.779527632931767E-3</v>
      </c>
    </row>
    <row r="23" spans="1:15" ht="16.5" customHeight="1">
      <c r="A23" s="148" t="s">
        <v>155</v>
      </c>
      <c r="B23" s="148" t="s">
        <v>212</v>
      </c>
      <c r="C23" s="148" t="s">
        <v>182</v>
      </c>
      <c r="D23" s="148" t="s">
        <v>183</v>
      </c>
      <c r="E23" s="148" t="s">
        <v>259</v>
      </c>
      <c r="F23" s="148" t="s">
        <v>260</v>
      </c>
      <c r="G23" s="148" t="s">
        <v>184</v>
      </c>
      <c r="H23" s="294">
        <v>455652052</v>
      </c>
      <c r="I23" s="294">
        <v>349101720.73441797</v>
      </c>
      <c r="J23" s="294">
        <v>414619425.24288601</v>
      </c>
      <c r="K23" s="294">
        <v>455652052</v>
      </c>
      <c r="L23" s="295">
        <v>9.25</v>
      </c>
      <c r="M23" s="166">
        <v>0.1</v>
      </c>
      <c r="N23" s="296">
        <f t="shared" si="0"/>
        <v>1.6002129487044771E-3</v>
      </c>
      <c r="O23" s="166">
        <f>+SUMIFS(N23:$N$202,B23:$B$202,B23)</f>
        <v>4.4472582438844999E-2</v>
      </c>
    </row>
    <row r="24" spans="1:15" ht="16.5" customHeight="1">
      <c r="A24" s="148" t="s">
        <v>166</v>
      </c>
      <c r="B24" s="148" t="s">
        <v>293</v>
      </c>
      <c r="C24" s="148" t="s">
        <v>187</v>
      </c>
      <c r="D24" s="148" t="s">
        <v>183</v>
      </c>
      <c r="E24" s="148" t="s">
        <v>266</v>
      </c>
      <c r="F24" s="148" t="s">
        <v>261</v>
      </c>
      <c r="G24" s="148" t="s">
        <v>184</v>
      </c>
      <c r="H24" s="294">
        <v>221233630.13529</v>
      </c>
      <c r="I24" s="294">
        <v>103543315.653386</v>
      </c>
      <c r="J24" s="294">
        <v>125941934.103578</v>
      </c>
      <c r="K24" s="294">
        <v>221233630.13529</v>
      </c>
      <c r="L24" s="295">
        <v>11.25</v>
      </c>
      <c r="M24" s="166">
        <v>0.1</v>
      </c>
      <c r="N24" s="296">
        <f t="shared" si="0"/>
        <v>4.8606963752210113E-4</v>
      </c>
      <c r="O24" s="166">
        <f>+SUMIFS(N24:$N$202,B24:$B$202,B24)</f>
        <v>5.0901047820610954E-3</v>
      </c>
    </row>
    <row r="25" spans="1:15" ht="16.5" customHeight="1">
      <c r="A25" s="148" t="s">
        <v>155</v>
      </c>
      <c r="B25" s="148" t="s">
        <v>212</v>
      </c>
      <c r="C25" s="148" t="s">
        <v>182</v>
      </c>
      <c r="D25" s="148" t="s">
        <v>183</v>
      </c>
      <c r="E25" s="148" t="s">
        <v>268</v>
      </c>
      <c r="F25" s="148" t="s">
        <v>269</v>
      </c>
      <c r="G25" s="148" t="s">
        <v>184</v>
      </c>
      <c r="H25" s="294">
        <v>1138876720</v>
      </c>
      <c r="I25" s="294">
        <v>898269918.62221396</v>
      </c>
      <c r="J25" s="294">
        <v>1039137501.73984</v>
      </c>
      <c r="K25" s="294">
        <v>1138876720</v>
      </c>
      <c r="L25" s="295">
        <v>9.25</v>
      </c>
      <c r="M25" s="166">
        <v>0.1</v>
      </c>
      <c r="N25" s="296">
        <f t="shared" si="0"/>
        <v>4.0105243134578488E-3</v>
      </c>
      <c r="O25" s="166">
        <f>+SUMIFS(N25:$N$202,B25:$B$202,B25)</f>
        <v>4.2872369490140519E-2</v>
      </c>
    </row>
    <row r="26" spans="1:15" ht="16.5" customHeight="1">
      <c r="A26" s="148" t="s">
        <v>155</v>
      </c>
      <c r="B26" s="148" t="s">
        <v>212</v>
      </c>
      <c r="C26" s="148" t="s">
        <v>182</v>
      </c>
      <c r="D26" s="148" t="s">
        <v>183</v>
      </c>
      <c r="E26" s="148" t="s">
        <v>268</v>
      </c>
      <c r="F26" s="148" t="s">
        <v>260</v>
      </c>
      <c r="G26" s="148" t="s">
        <v>184</v>
      </c>
      <c r="H26" s="294">
        <v>227826026</v>
      </c>
      <c r="I26" s="294">
        <v>180053606.054638</v>
      </c>
      <c r="J26" s="294">
        <v>208289791.847386</v>
      </c>
      <c r="K26" s="294">
        <v>227826026</v>
      </c>
      <c r="L26" s="295">
        <v>9.25</v>
      </c>
      <c r="M26" s="166">
        <v>0.1</v>
      </c>
      <c r="N26" s="296">
        <f t="shared" si="0"/>
        <v>8.0388906477764257E-4</v>
      </c>
      <c r="O26" s="166">
        <f>+SUMIFS(N26:$N$202,B26:$B$202,B26)</f>
        <v>3.8861845176682674E-2</v>
      </c>
    </row>
    <row r="27" spans="1:15" ht="16.5" customHeight="1">
      <c r="A27" s="148" t="s">
        <v>206</v>
      </c>
      <c r="B27" s="148" t="s">
        <v>232</v>
      </c>
      <c r="C27" s="148" t="s">
        <v>186</v>
      </c>
      <c r="D27" s="148" t="s">
        <v>183</v>
      </c>
      <c r="E27" s="148" t="s">
        <v>270</v>
      </c>
      <c r="F27" s="148" t="s">
        <v>234</v>
      </c>
      <c r="G27" s="148" t="s">
        <v>184</v>
      </c>
      <c r="H27" s="294">
        <v>451256712.32771999</v>
      </c>
      <c r="I27" s="294">
        <v>339760491.12244201</v>
      </c>
      <c r="J27" s="294">
        <v>393602232.77232701</v>
      </c>
      <c r="K27" s="294">
        <v>451256712.32771999</v>
      </c>
      <c r="L27" s="295">
        <v>9</v>
      </c>
      <c r="M27" s="166">
        <v>0.1</v>
      </c>
      <c r="N27" s="296">
        <f t="shared" si="0"/>
        <v>1.5190976379177213E-3</v>
      </c>
      <c r="O27" s="166">
        <f>+SUMIFS(N27:$N$202,B27:$B$202,B27)</f>
        <v>1.9575086651270012E-2</v>
      </c>
    </row>
    <row r="28" spans="1:15" ht="16.5" customHeight="1">
      <c r="A28" s="148" t="s">
        <v>155</v>
      </c>
      <c r="B28" s="148" t="s">
        <v>190</v>
      </c>
      <c r="C28" s="148" t="s">
        <v>186</v>
      </c>
      <c r="D28" s="148" t="s">
        <v>183</v>
      </c>
      <c r="E28" s="148" t="s">
        <v>271</v>
      </c>
      <c r="F28" s="148" t="s">
        <v>230</v>
      </c>
      <c r="G28" s="148" t="s">
        <v>184</v>
      </c>
      <c r="H28" s="294">
        <v>104789041</v>
      </c>
      <c r="I28" s="294">
        <v>88556167.522450104</v>
      </c>
      <c r="J28" s="294">
        <v>101792654.52980299</v>
      </c>
      <c r="K28" s="294">
        <v>104789041</v>
      </c>
      <c r="L28" s="295">
        <v>9.5</v>
      </c>
      <c r="M28" s="166">
        <v>0.1</v>
      </c>
      <c r="N28" s="296">
        <f t="shared" si="0"/>
        <v>3.9286611756352349E-4</v>
      </c>
      <c r="O28" s="166">
        <f>+SUMIFS(N28:$N$202,B28:$B$202,B28)</f>
        <v>5.5530420282097559E-3</v>
      </c>
    </row>
    <row r="29" spans="1:15" ht="16.5" customHeight="1">
      <c r="A29" s="148" t="s">
        <v>166</v>
      </c>
      <c r="B29" s="148" t="s">
        <v>293</v>
      </c>
      <c r="C29" s="148" t="s">
        <v>187</v>
      </c>
      <c r="D29" s="148" t="s">
        <v>183</v>
      </c>
      <c r="E29" s="148" t="s">
        <v>273</v>
      </c>
      <c r="F29" s="148" t="s">
        <v>261</v>
      </c>
      <c r="G29" s="148" t="s">
        <v>184</v>
      </c>
      <c r="H29" s="294">
        <v>1320148219.1679599</v>
      </c>
      <c r="I29" s="294">
        <v>666866245.11650205</v>
      </c>
      <c r="J29" s="294">
        <v>780559903.97480905</v>
      </c>
      <c r="K29" s="294">
        <v>1320148219.1679599</v>
      </c>
      <c r="L29" s="295">
        <v>11.25</v>
      </c>
      <c r="M29" s="166">
        <v>0.1</v>
      </c>
      <c r="N29" s="296">
        <f t="shared" si="0"/>
        <v>3.0125507623004065E-3</v>
      </c>
      <c r="O29" s="166">
        <f>+SUMIFS(N29:$N$202,B29:$B$202,B29)</f>
        <v>4.6040351445389947E-3</v>
      </c>
    </row>
    <row r="30" spans="1:15" ht="16.5" customHeight="1">
      <c r="A30" s="148" t="s">
        <v>206</v>
      </c>
      <c r="B30" s="148" t="s">
        <v>159</v>
      </c>
      <c r="C30" s="148" t="s">
        <v>186</v>
      </c>
      <c r="D30" s="148" t="s">
        <v>183</v>
      </c>
      <c r="E30" s="148" t="s">
        <v>274</v>
      </c>
      <c r="F30" s="148" t="s">
        <v>208</v>
      </c>
      <c r="G30" s="148" t="s">
        <v>184</v>
      </c>
      <c r="H30" s="294">
        <v>3626527397.9970002</v>
      </c>
      <c r="I30" s="294">
        <v>3278137013.5444002</v>
      </c>
      <c r="J30" s="294">
        <v>3621461316.87292</v>
      </c>
      <c r="K30" s="294">
        <v>3626527397.9970002</v>
      </c>
      <c r="L30" s="295">
        <v>7.25</v>
      </c>
      <c r="M30" s="166">
        <v>0.1</v>
      </c>
      <c r="N30" s="296">
        <f t="shared" si="0"/>
        <v>1.3976936293077951E-2</v>
      </c>
      <c r="O30" s="166">
        <f>+SUMIFS(N30:$N$202,B30:$B$202,B30)</f>
        <v>1.5893223027297888E-2</v>
      </c>
    </row>
    <row r="31" spans="1:15" ht="16.5" customHeight="1">
      <c r="A31" s="148" t="s">
        <v>155</v>
      </c>
      <c r="B31" s="148" t="s">
        <v>161</v>
      </c>
      <c r="C31" s="148" t="s">
        <v>182</v>
      </c>
      <c r="D31" s="148" t="s">
        <v>183</v>
      </c>
      <c r="E31" s="148" t="s">
        <v>226</v>
      </c>
      <c r="F31" s="148" t="s">
        <v>275</v>
      </c>
      <c r="G31" s="148" t="s">
        <v>184</v>
      </c>
      <c r="H31" s="294">
        <v>651890410</v>
      </c>
      <c r="I31" s="294">
        <v>444663033.502343</v>
      </c>
      <c r="J31" s="294">
        <v>508810620.51868701</v>
      </c>
      <c r="K31" s="294">
        <v>651890410</v>
      </c>
      <c r="L31" s="295">
        <v>9</v>
      </c>
      <c r="M31" s="166">
        <v>0.1</v>
      </c>
      <c r="N31" s="296">
        <f t="shared" si="0"/>
        <v>1.963741430868555E-3</v>
      </c>
      <c r="O31" s="166">
        <f>+SUMIFS(N31:$N$202,B31:$B$202,B31)</f>
        <v>6.6736858852975761E-3</v>
      </c>
    </row>
    <row r="32" spans="1:15" ht="16.5" customHeight="1">
      <c r="A32" s="148" t="s">
        <v>155</v>
      </c>
      <c r="B32" s="148" t="s">
        <v>163</v>
      </c>
      <c r="C32" s="148" t="s">
        <v>182</v>
      </c>
      <c r="D32" s="148" t="s">
        <v>183</v>
      </c>
      <c r="E32" s="148" t="s">
        <v>226</v>
      </c>
      <c r="F32" s="148" t="s">
        <v>276</v>
      </c>
      <c r="G32" s="148" t="s">
        <v>184</v>
      </c>
      <c r="H32" s="294">
        <v>531438360</v>
      </c>
      <c r="I32" s="294">
        <v>451898685.887748</v>
      </c>
      <c r="J32" s="294">
        <v>507036224.56914598</v>
      </c>
      <c r="K32" s="294">
        <v>531438360</v>
      </c>
      <c r="L32" s="295">
        <v>9</v>
      </c>
      <c r="M32" s="166">
        <v>0.1</v>
      </c>
      <c r="N32" s="296">
        <f t="shared" si="0"/>
        <v>1.9568931955912983E-3</v>
      </c>
      <c r="O32" s="166">
        <f>+SUMIFS(N32:$N$202,B32:$B$202,B32)</f>
        <v>2.7290572459086743E-2</v>
      </c>
    </row>
    <row r="33" spans="1:15" ht="16.5" customHeight="1">
      <c r="A33" s="148" t="s">
        <v>155</v>
      </c>
      <c r="B33" s="148" t="s">
        <v>212</v>
      </c>
      <c r="C33" s="148" t="s">
        <v>182</v>
      </c>
      <c r="D33" s="148" t="s">
        <v>183</v>
      </c>
      <c r="E33" s="148" t="s">
        <v>278</v>
      </c>
      <c r="F33" s="148" t="s">
        <v>279</v>
      </c>
      <c r="G33" s="148" t="s">
        <v>184</v>
      </c>
      <c r="H33" s="294">
        <v>170850513</v>
      </c>
      <c r="I33" s="294">
        <v>135128130.63244799</v>
      </c>
      <c r="J33" s="294">
        <v>154741676.73813701</v>
      </c>
      <c r="K33" s="294">
        <v>170850513</v>
      </c>
      <c r="L33" s="295">
        <v>9.25</v>
      </c>
      <c r="M33" s="166">
        <v>0.1</v>
      </c>
      <c r="N33" s="296">
        <f t="shared" si="0"/>
        <v>5.9722149939200864E-4</v>
      </c>
      <c r="O33" s="166">
        <f>+SUMIFS(N33:$N$202,B33:$B$202,B33)</f>
        <v>3.8057956111905031E-2</v>
      </c>
    </row>
    <row r="34" spans="1:15" ht="16.5" customHeight="1">
      <c r="A34" s="148" t="s">
        <v>155</v>
      </c>
      <c r="B34" s="148" t="s">
        <v>212</v>
      </c>
      <c r="C34" s="148" t="s">
        <v>182</v>
      </c>
      <c r="D34" s="148" t="s">
        <v>183</v>
      </c>
      <c r="E34" s="148" t="s">
        <v>280</v>
      </c>
      <c r="F34" s="148" t="s">
        <v>281</v>
      </c>
      <c r="G34" s="148" t="s">
        <v>184</v>
      </c>
      <c r="H34" s="294">
        <v>140992572</v>
      </c>
      <c r="I34" s="294">
        <v>123917212.691098</v>
      </c>
      <c r="J34" s="294">
        <v>140829280.408133</v>
      </c>
      <c r="K34" s="294">
        <v>140992572</v>
      </c>
      <c r="L34" s="295">
        <v>8.5</v>
      </c>
      <c r="M34" s="166">
        <v>0.1</v>
      </c>
      <c r="N34" s="296">
        <f t="shared" si="0"/>
        <v>5.4352696556321035E-4</v>
      </c>
      <c r="O34" s="166">
        <f>+SUMIFS(N34:$N$202,B34:$B$202,B34)</f>
        <v>3.7460734612513022E-2</v>
      </c>
    </row>
    <row r="35" spans="1:15" ht="16.5" customHeight="1">
      <c r="A35" s="148" t="s">
        <v>155</v>
      </c>
      <c r="B35" s="148" t="s">
        <v>225</v>
      </c>
      <c r="C35" s="148" t="s">
        <v>182</v>
      </c>
      <c r="D35" s="148" t="s">
        <v>183</v>
      </c>
      <c r="E35" s="148" t="s">
        <v>280</v>
      </c>
      <c r="F35" s="148" t="s">
        <v>282</v>
      </c>
      <c r="G35" s="148" t="s">
        <v>184</v>
      </c>
      <c r="H35" s="294">
        <v>305513693</v>
      </c>
      <c r="I35" s="294">
        <v>240245138.56056499</v>
      </c>
      <c r="J35" s="294">
        <v>275135773.14984</v>
      </c>
      <c r="K35" s="294">
        <v>305513693</v>
      </c>
      <c r="L35" s="295">
        <v>9</v>
      </c>
      <c r="M35" s="166">
        <v>0.1</v>
      </c>
      <c r="N35" s="296">
        <f t="shared" si="0"/>
        <v>1.0618794008222744E-3</v>
      </c>
      <c r="O35" s="166">
        <f>+SUMIFS(N35:$N$202,B35:$B$202,B35)</f>
        <v>2.423007810144856E-2</v>
      </c>
    </row>
    <row r="36" spans="1:15" ht="16.5" customHeight="1">
      <c r="A36" s="148" t="s">
        <v>155</v>
      </c>
      <c r="B36" s="148" t="s">
        <v>185</v>
      </c>
      <c r="C36" s="148" t="s">
        <v>186</v>
      </c>
      <c r="D36" s="148" t="s">
        <v>183</v>
      </c>
      <c r="E36" s="148" t="s">
        <v>294</v>
      </c>
      <c r="F36" s="148" t="s">
        <v>224</v>
      </c>
      <c r="G36" s="148" t="s">
        <v>184</v>
      </c>
      <c r="H36" s="294">
        <v>2297983572</v>
      </c>
      <c r="I36" s="294">
        <v>1714808120.3463199</v>
      </c>
      <c r="J36" s="294">
        <v>1906465194.07476</v>
      </c>
      <c r="K36" s="294">
        <v>2297983572</v>
      </c>
      <c r="L36" s="295">
        <v>9</v>
      </c>
      <c r="M36" s="166">
        <v>0.1</v>
      </c>
      <c r="N36" s="296">
        <f t="shared" si="0"/>
        <v>7.3579531109177554E-3</v>
      </c>
      <c r="O36" s="166">
        <f>+SUMIFS(N36:$N$202,B36:$B$202,B36)</f>
        <v>1.1585518058190154E-2</v>
      </c>
    </row>
    <row r="37" spans="1:15" ht="16.5" customHeight="1">
      <c r="A37" s="148" t="s">
        <v>155</v>
      </c>
      <c r="B37" s="148" t="s">
        <v>232</v>
      </c>
      <c r="C37" s="148" t="s">
        <v>186</v>
      </c>
      <c r="D37" s="148" t="s">
        <v>183</v>
      </c>
      <c r="E37" s="148" t="s">
        <v>295</v>
      </c>
      <c r="F37" s="148" t="s">
        <v>296</v>
      </c>
      <c r="G37" s="148" t="s">
        <v>184</v>
      </c>
      <c r="H37" s="294">
        <v>1041095920</v>
      </c>
      <c r="I37" s="294">
        <v>734013575.84893596</v>
      </c>
      <c r="J37" s="294">
        <v>812317415.97453499</v>
      </c>
      <c r="K37" s="294">
        <v>1041095920</v>
      </c>
      <c r="L37" s="295">
        <v>8</v>
      </c>
      <c r="M37" s="166">
        <v>0.1</v>
      </c>
      <c r="N37" s="296">
        <f t="shared" si="0"/>
        <v>3.135118058540397E-3</v>
      </c>
      <c r="O37" s="166">
        <f>+SUMIFS(N37:$N$202,B37:$B$202,B37)</f>
        <v>1.8055989013352289E-2</v>
      </c>
    </row>
    <row r="38" spans="1:15" ht="16.5" customHeight="1">
      <c r="A38" s="148" t="s">
        <v>155</v>
      </c>
      <c r="B38" s="148" t="s">
        <v>161</v>
      </c>
      <c r="C38" s="148" t="s">
        <v>182</v>
      </c>
      <c r="D38" s="148" t="s">
        <v>183</v>
      </c>
      <c r="E38" s="148" t="s">
        <v>297</v>
      </c>
      <c r="F38" s="148" t="s">
        <v>298</v>
      </c>
      <c r="G38" s="148" t="s">
        <v>184</v>
      </c>
      <c r="H38" s="294">
        <v>209397246</v>
      </c>
      <c r="I38" s="294">
        <v>183335811.09338501</v>
      </c>
      <c r="J38" s="294">
        <v>200651633.66518101</v>
      </c>
      <c r="K38" s="294">
        <v>209397246</v>
      </c>
      <c r="L38" s="295">
        <v>7</v>
      </c>
      <c r="M38" s="166">
        <v>0.1</v>
      </c>
      <c r="N38" s="296">
        <f t="shared" si="0"/>
        <v>7.7440979081391695E-4</v>
      </c>
      <c r="O38" s="166">
        <f>+SUMIFS(N38:$N$202,B38:$B$202,B38)</f>
        <v>4.7099444544290211E-3</v>
      </c>
    </row>
    <row r="39" spans="1:15" ht="16.5" customHeight="1">
      <c r="A39" s="148" t="s">
        <v>157</v>
      </c>
      <c r="B39" s="148" t="s">
        <v>190</v>
      </c>
      <c r="C39" s="148" t="s">
        <v>186</v>
      </c>
      <c r="D39" s="148" t="s">
        <v>183</v>
      </c>
      <c r="E39" s="148" t="s">
        <v>299</v>
      </c>
      <c r="F39" s="148" t="s">
        <v>300</v>
      </c>
      <c r="G39" s="148" t="s">
        <v>184</v>
      </c>
      <c r="H39" s="294">
        <v>53604383.561544999</v>
      </c>
      <c r="I39" s="294">
        <v>36480468.6437013</v>
      </c>
      <c r="J39" s="294">
        <v>40998854.6206908</v>
      </c>
      <c r="K39" s="294">
        <v>53604383.561544999</v>
      </c>
      <c r="L39" s="295">
        <v>12</v>
      </c>
      <c r="M39" s="166">
        <v>0.1</v>
      </c>
      <c r="N39" s="296">
        <f t="shared" si="0"/>
        <v>1.5823401908303977E-4</v>
      </c>
      <c r="O39" s="166">
        <f>+SUMIFS(N39:$N$202,B39:$B$202,B39)</f>
        <v>5.1601759106462333E-3</v>
      </c>
    </row>
    <row r="40" spans="1:15" ht="16.5" customHeight="1">
      <c r="A40" s="148" t="s">
        <v>155</v>
      </c>
      <c r="B40" s="148" t="s">
        <v>232</v>
      </c>
      <c r="C40" s="148" t="s">
        <v>186</v>
      </c>
      <c r="D40" s="148" t="s">
        <v>183</v>
      </c>
      <c r="E40" s="148" t="s">
        <v>299</v>
      </c>
      <c r="F40" s="148" t="s">
        <v>301</v>
      </c>
      <c r="G40" s="148" t="s">
        <v>184</v>
      </c>
      <c r="H40" s="294">
        <v>1561643880</v>
      </c>
      <c r="I40" s="294">
        <v>1101946923.0359199</v>
      </c>
      <c r="J40" s="294">
        <v>1216427902.4524901</v>
      </c>
      <c r="K40" s="294">
        <v>1561643880</v>
      </c>
      <c r="L40" s="295">
        <v>8</v>
      </c>
      <c r="M40" s="166">
        <v>0.1</v>
      </c>
      <c r="N40" s="296">
        <f t="shared" si="0"/>
        <v>4.694772029867165E-3</v>
      </c>
      <c r="O40" s="166">
        <f>+SUMIFS(N40:$N$202,B40:$B$202,B40)</f>
        <v>1.4920870954811897E-2</v>
      </c>
    </row>
    <row r="41" spans="1:15" ht="16.5" customHeight="1">
      <c r="A41" s="148" t="s">
        <v>155</v>
      </c>
      <c r="B41" s="148" t="s">
        <v>225</v>
      </c>
      <c r="C41" s="148" t="s">
        <v>182</v>
      </c>
      <c r="D41" s="148" t="s">
        <v>183</v>
      </c>
      <c r="E41" s="148" t="s">
        <v>299</v>
      </c>
      <c r="F41" s="148" t="s">
        <v>302</v>
      </c>
      <c r="G41" s="148" t="s">
        <v>184</v>
      </c>
      <c r="H41" s="294">
        <v>686575344</v>
      </c>
      <c r="I41" s="294">
        <v>513839924.26438302</v>
      </c>
      <c r="J41" s="294">
        <v>579873801.86099994</v>
      </c>
      <c r="K41" s="294">
        <v>686575344</v>
      </c>
      <c r="L41" s="295">
        <v>11</v>
      </c>
      <c r="M41" s="166">
        <v>0.1</v>
      </c>
      <c r="N41" s="296">
        <f t="shared" si="0"/>
        <v>2.2380079414004435E-3</v>
      </c>
      <c r="O41" s="166">
        <f>+SUMIFS(N41:$N$202,B41:$B$202,B41)</f>
        <v>2.3168198700626284E-2</v>
      </c>
    </row>
    <row r="42" spans="1:15" ht="16.5" customHeight="1">
      <c r="A42" s="148" t="s">
        <v>155</v>
      </c>
      <c r="B42" s="148" t="s">
        <v>303</v>
      </c>
      <c r="C42" s="148" t="s">
        <v>186</v>
      </c>
      <c r="D42" s="148" t="s">
        <v>183</v>
      </c>
      <c r="E42" s="148" t="s">
        <v>304</v>
      </c>
      <c r="F42" s="148" t="s">
        <v>305</v>
      </c>
      <c r="G42" s="148" t="s">
        <v>184</v>
      </c>
      <c r="H42" s="294">
        <v>1017123288</v>
      </c>
      <c r="I42" s="294">
        <v>926859074.33129895</v>
      </c>
      <c r="J42" s="294">
        <v>1003733547.66412</v>
      </c>
      <c r="K42" s="294">
        <v>1017123288</v>
      </c>
      <c r="L42" s="295">
        <v>6.25</v>
      </c>
      <c r="M42" s="166">
        <v>0.1</v>
      </c>
      <c r="N42" s="296">
        <f t="shared" si="0"/>
        <v>3.8738836683310123E-3</v>
      </c>
      <c r="O42" s="166">
        <f>+SUMIFS(N42:$N$202,B42:$B$202,B42)</f>
        <v>3.8738836683310123E-3</v>
      </c>
    </row>
    <row r="43" spans="1:15" ht="16.5" customHeight="1">
      <c r="A43" s="148" t="s">
        <v>155</v>
      </c>
      <c r="B43" s="148" t="s">
        <v>225</v>
      </c>
      <c r="C43" s="148" t="s">
        <v>182</v>
      </c>
      <c r="D43" s="148" t="s">
        <v>183</v>
      </c>
      <c r="E43" s="148" t="s">
        <v>306</v>
      </c>
      <c r="F43" s="148" t="s">
        <v>307</v>
      </c>
      <c r="G43" s="148" t="s">
        <v>184</v>
      </c>
      <c r="H43" s="294">
        <v>106138170</v>
      </c>
      <c r="I43" s="294">
        <v>75669338.570647195</v>
      </c>
      <c r="J43" s="294">
        <v>85885558.875833496</v>
      </c>
      <c r="K43" s="294">
        <v>106138170</v>
      </c>
      <c r="L43" s="295">
        <v>11</v>
      </c>
      <c r="M43" s="166">
        <v>0.1</v>
      </c>
      <c r="N43" s="296">
        <f t="shared" si="0"/>
        <v>3.3147309328143351E-4</v>
      </c>
      <c r="O43" s="166">
        <f>+SUMIFS(N43:$N$202,B43:$B$202,B43)</f>
        <v>2.093019075922584E-2</v>
      </c>
    </row>
    <row r="44" spans="1:15" ht="16.5" customHeight="1">
      <c r="A44" s="148" t="s">
        <v>155</v>
      </c>
      <c r="B44" s="148" t="s">
        <v>308</v>
      </c>
      <c r="C44" s="148" t="s">
        <v>186</v>
      </c>
      <c r="D44" s="148" t="s">
        <v>183</v>
      </c>
      <c r="E44" s="148" t="s">
        <v>272</v>
      </c>
      <c r="F44" s="148" t="s">
        <v>189</v>
      </c>
      <c r="G44" s="148" t="s">
        <v>184</v>
      </c>
      <c r="H44" s="294">
        <v>1070273974</v>
      </c>
      <c r="I44" s="294">
        <v>964430514.193066</v>
      </c>
      <c r="J44" s="294">
        <v>1043156342.1935101</v>
      </c>
      <c r="K44" s="294">
        <v>1070273974</v>
      </c>
      <c r="L44" s="295">
        <v>6.75</v>
      </c>
      <c r="M44" s="166">
        <v>0.1</v>
      </c>
      <c r="N44" s="296">
        <f t="shared" si="0"/>
        <v>4.026034924252248E-3</v>
      </c>
      <c r="O44" s="166">
        <f>+SUMIFS(N44:$N$202,B44:$B$202,B44)</f>
        <v>0.13379391264237755</v>
      </c>
    </row>
    <row r="45" spans="1:15" ht="16.5" customHeight="1">
      <c r="A45" s="148" t="s">
        <v>155</v>
      </c>
      <c r="B45" s="148" t="s">
        <v>308</v>
      </c>
      <c r="C45" s="148" t="s">
        <v>186</v>
      </c>
      <c r="D45" s="148" t="s">
        <v>183</v>
      </c>
      <c r="E45" s="148" t="s">
        <v>272</v>
      </c>
      <c r="F45" s="148" t="s">
        <v>189</v>
      </c>
      <c r="G45" s="148" t="s">
        <v>184</v>
      </c>
      <c r="H45" s="294">
        <v>1070273974</v>
      </c>
      <c r="I45" s="294">
        <v>964430514.193066</v>
      </c>
      <c r="J45" s="294">
        <v>1043156342.1935101</v>
      </c>
      <c r="K45" s="294">
        <v>1070273974</v>
      </c>
      <c r="L45" s="295">
        <v>6.75</v>
      </c>
      <c r="M45" s="166">
        <v>0.1</v>
      </c>
      <c r="N45" s="296">
        <f t="shared" si="0"/>
        <v>4.026034924252248E-3</v>
      </c>
      <c r="O45" s="166">
        <f>+SUMIFS(N45:$N$202,B45:$B$202,B45)</f>
        <v>0.12976787771812529</v>
      </c>
    </row>
    <row r="46" spans="1:15" ht="16.5" customHeight="1">
      <c r="A46" s="148" t="s">
        <v>155</v>
      </c>
      <c r="B46" s="148" t="s">
        <v>163</v>
      </c>
      <c r="C46" s="148" t="s">
        <v>182</v>
      </c>
      <c r="D46" s="148" t="s">
        <v>183</v>
      </c>
      <c r="E46" s="148" t="s">
        <v>309</v>
      </c>
      <c r="F46" s="148" t="s">
        <v>310</v>
      </c>
      <c r="G46" s="148" t="s">
        <v>184</v>
      </c>
      <c r="H46" s="294">
        <v>1018493144</v>
      </c>
      <c r="I46" s="294">
        <v>916504607.28388798</v>
      </c>
      <c r="J46" s="294">
        <v>1003566707.49023</v>
      </c>
      <c r="K46" s="294">
        <v>1018493144</v>
      </c>
      <c r="L46" s="295">
        <v>7.5</v>
      </c>
      <c r="M46" s="166">
        <v>0.1</v>
      </c>
      <c r="N46" s="296">
        <f t="shared" si="0"/>
        <v>3.8732397529947582E-3</v>
      </c>
      <c r="O46" s="166">
        <f>+SUMIFS(N46:$N$202,B46:$B$202,B46)</f>
        <v>2.5333679263495446E-2</v>
      </c>
    </row>
    <row r="47" spans="1:15" ht="16.5" customHeight="1">
      <c r="A47" s="148" t="s">
        <v>155</v>
      </c>
      <c r="B47" s="148" t="s">
        <v>164</v>
      </c>
      <c r="C47" s="148" t="s">
        <v>186</v>
      </c>
      <c r="D47" s="148" t="s">
        <v>183</v>
      </c>
      <c r="E47" s="148" t="s">
        <v>309</v>
      </c>
      <c r="F47" s="148" t="s">
        <v>311</v>
      </c>
      <c r="G47" s="148" t="s">
        <v>184</v>
      </c>
      <c r="H47" s="294">
        <v>1052931508</v>
      </c>
      <c r="I47" s="294">
        <v>919801863.24739599</v>
      </c>
      <c r="J47" s="294">
        <v>1002807125.84905</v>
      </c>
      <c r="K47" s="294">
        <v>1052931508</v>
      </c>
      <c r="L47" s="295">
        <v>6.9</v>
      </c>
      <c r="M47" s="166">
        <v>0.1</v>
      </c>
      <c r="N47" s="296">
        <f t="shared" si="0"/>
        <v>3.870308167295168E-3</v>
      </c>
      <c r="O47" s="166">
        <f>+SUMIFS(N47:$N$202,B47:$B$202,B47)</f>
        <v>3.870308167295168E-3</v>
      </c>
    </row>
    <row r="48" spans="1:15" ht="16.5" customHeight="1">
      <c r="A48" s="148" t="s">
        <v>155</v>
      </c>
      <c r="B48" s="148" t="s">
        <v>156</v>
      </c>
      <c r="C48" s="148" t="s">
        <v>182</v>
      </c>
      <c r="D48" s="148" t="s">
        <v>183</v>
      </c>
      <c r="E48" s="148" t="s">
        <v>312</v>
      </c>
      <c r="F48" s="148" t="s">
        <v>313</v>
      </c>
      <c r="G48" s="148" t="s">
        <v>184</v>
      </c>
      <c r="H48" s="294">
        <v>294178079</v>
      </c>
      <c r="I48" s="294">
        <v>221174416.780581</v>
      </c>
      <c r="J48" s="294">
        <v>250544077.20373401</v>
      </c>
      <c r="K48" s="294">
        <v>294178079</v>
      </c>
      <c r="L48" s="295">
        <v>10</v>
      </c>
      <c r="M48" s="166">
        <v>0.1</v>
      </c>
      <c r="N48" s="296">
        <f t="shared" si="0"/>
        <v>9.6696838631659939E-4</v>
      </c>
      <c r="O48" s="166">
        <f>+SUMIFS(N48:$N$202,B48:$B$202,B48)</f>
        <v>2.3487262443845341E-3</v>
      </c>
    </row>
    <row r="49" spans="1:15" ht="16.5" customHeight="1">
      <c r="A49" s="148" t="s">
        <v>155</v>
      </c>
      <c r="B49" s="148" t="s">
        <v>160</v>
      </c>
      <c r="C49" s="148" t="s">
        <v>182</v>
      </c>
      <c r="D49" s="148" t="s">
        <v>183</v>
      </c>
      <c r="E49" s="148" t="s">
        <v>312</v>
      </c>
      <c r="F49" s="148" t="s">
        <v>314</v>
      </c>
      <c r="G49" s="148" t="s">
        <v>184</v>
      </c>
      <c r="H49" s="294">
        <v>1057808220</v>
      </c>
      <c r="I49" s="294">
        <v>796607227.02425599</v>
      </c>
      <c r="J49" s="294">
        <v>901465452.19024503</v>
      </c>
      <c r="K49" s="294">
        <v>1057808220</v>
      </c>
      <c r="L49" s="295">
        <v>10</v>
      </c>
      <c r="M49" s="166">
        <v>0.1</v>
      </c>
      <c r="N49" s="296">
        <f t="shared" si="0"/>
        <v>3.4791825987398493E-3</v>
      </c>
      <c r="O49" s="166">
        <f>+SUMIFS(N49:$N$202,B49:$B$202,B49)</f>
        <v>1.5024357304165108E-2</v>
      </c>
    </row>
    <row r="50" spans="1:15" ht="16.5" customHeight="1">
      <c r="A50" s="148" t="s">
        <v>155</v>
      </c>
      <c r="B50" s="148" t="s">
        <v>156</v>
      </c>
      <c r="C50" s="148" t="s">
        <v>182</v>
      </c>
      <c r="D50" s="148" t="s">
        <v>183</v>
      </c>
      <c r="E50" s="148" t="s">
        <v>315</v>
      </c>
      <c r="F50" s="148" t="s">
        <v>316</v>
      </c>
      <c r="G50" s="148" t="s">
        <v>184</v>
      </c>
      <c r="H50" s="294">
        <v>175674656</v>
      </c>
      <c r="I50" s="294">
        <v>138153355.240089</v>
      </c>
      <c r="J50" s="294">
        <v>152789572.66368699</v>
      </c>
      <c r="K50" s="294">
        <v>175674656</v>
      </c>
      <c r="L50" s="295">
        <v>8.5</v>
      </c>
      <c r="M50" s="166">
        <v>0.1</v>
      </c>
      <c r="N50" s="296">
        <f t="shared" si="0"/>
        <v>5.8968740420260995E-4</v>
      </c>
      <c r="O50" s="166">
        <f>+SUMIFS(N50:$N$202,B50:$B$202,B50)</f>
        <v>1.381757858067935E-3</v>
      </c>
    </row>
    <row r="51" spans="1:15" ht="16.5" customHeight="1">
      <c r="A51" s="148" t="s">
        <v>155</v>
      </c>
      <c r="B51" s="148" t="s">
        <v>160</v>
      </c>
      <c r="C51" s="148" t="s">
        <v>182</v>
      </c>
      <c r="D51" s="148" t="s">
        <v>183</v>
      </c>
      <c r="E51" s="148" t="s">
        <v>317</v>
      </c>
      <c r="F51" s="148" t="s">
        <v>318</v>
      </c>
      <c r="G51" s="148" t="s">
        <v>184</v>
      </c>
      <c r="H51" s="294">
        <v>51249314</v>
      </c>
      <c r="I51" s="294">
        <v>46877395.254045904</v>
      </c>
      <c r="J51" s="294">
        <v>50989147.290490203</v>
      </c>
      <c r="K51" s="294">
        <v>51249314</v>
      </c>
      <c r="L51" s="295">
        <v>9.5</v>
      </c>
      <c r="M51" s="166">
        <v>0.1</v>
      </c>
      <c r="N51" s="296">
        <f t="shared" si="0"/>
        <v>1.9679129526998013E-4</v>
      </c>
      <c r="O51" s="166">
        <f>+SUMIFS(N51:$N$202,B51:$B$202,B51)</f>
        <v>1.1545174705425258E-2</v>
      </c>
    </row>
    <row r="52" spans="1:15" ht="16.5" customHeight="1">
      <c r="A52" s="148" t="s">
        <v>166</v>
      </c>
      <c r="B52" s="148" t="s">
        <v>293</v>
      </c>
      <c r="C52" s="148" t="s">
        <v>187</v>
      </c>
      <c r="D52" s="148" t="s">
        <v>183</v>
      </c>
      <c r="E52" s="148" t="s">
        <v>231</v>
      </c>
      <c r="F52" s="148" t="s">
        <v>261</v>
      </c>
      <c r="G52" s="148" t="s">
        <v>184</v>
      </c>
      <c r="H52" s="294">
        <v>197659554.86886901</v>
      </c>
      <c r="I52" s="294">
        <v>107917205.73864201</v>
      </c>
      <c r="J52" s="294">
        <v>119871079.122374</v>
      </c>
      <c r="K52" s="294">
        <v>197659554.86886901</v>
      </c>
      <c r="L52" s="295">
        <v>11.25</v>
      </c>
      <c r="M52" s="166">
        <v>0.1</v>
      </c>
      <c r="N52" s="296">
        <f t="shared" si="0"/>
        <v>4.6263932972854122E-4</v>
      </c>
      <c r="O52" s="166">
        <f>+SUMIFS(N52:$N$202,B52:$B$202,B52)</f>
        <v>1.5914843822385882E-3</v>
      </c>
    </row>
    <row r="53" spans="1:15" ht="16.5" customHeight="1">
      <c r="A53" s="148" t="s">
        <v>155</v>
      </c>
      <c r="B53" s="148" t="s">
        <v>160</v>
      </c>
      <c r="C53" s="148" t="s">
        <v>182</v>
      </c>
      <c r="D53" s="148" t="s">
        <v>183</v>
      </c>
      <c r="E53" s="148" t="s">
        <v>319</v>
      </c>
      <c r="F53" s="148" t="s">
        <v>277</v>
      </c>
      <c r="G53" s="148" t="s">
        <v>184</v>
      </c>
      <c r="H53" s="294">
        <v>261632876</v>
      </c>
      <c r="I53" s="294">
        <v>185724563.18566301</v>
      </c>
      <c r="J53" s="294">
        <v>204715234.25755799</v>
      </c>
      <c r="K53" s="294">
        <v>261632876</v>
      </c>
      <c r="L53" s="295">
        <v>9.5</v>
      </c>
      <c r="M53" s="166">
        <v>0.1</v>
      </c>
      <c r="N53" s="296">
        <f t="shared" si="0"/>
        <v>7.9009315220605523E-4</v>
      </c>
      <c r="O53" s="166">
        <f>+SUMIFS(N53:$N$202,B53:$B$202,B53)</f>
        <v>1.1348383410155278E-2</v>
      </c>
    </row>
    <row r="54" spans="1:15" ht="16.5" customHeight="1">
      <c r="A54" s="148" t="s">
        <v>155</v>
      </c>
      <c r="B54" s="148" t="s">
        <v>160</v>
      </c>
      <c r="C54" s="148" t="s">
        <v>182</v>
      </c>
      <c r="D54" s="148" t="s">
        <v>183</v>
      </c>
      <c r="E54" s="148" t="s">
        <v>319</v>
      </c>
      <c r="F54" s="148" t="s">
        <v>277</v>
      </c>
      <c r="G54" s="148" t="s">
        <v>184</v>
      </c>
      <c r="H54" s="294">
        <v>392449313</v>
      </c>
      <c r="I54" s="294">
        <v>278586844.07606602</v>
      </c>
      <c r="J54" s="294">
        <v>307072850.612975</v>
      </c>
      <c r="K54" s="294">
        <v>392449313</v>
      </c>
      <c r="L54" s="295">
        <v>9.5</v>
      </c>
      <c r="M54" s="166">
        <v>0.1</v>
      </c>
      <c r="N54" s="296">
        <f t="shared" si="0"/>
        <v>1.1851397253243123E-3</v>
      </c>
      <c r="O54" s="166">
        <f>+SUMIFS(N54:$N$202,B54:$B$202,B54)</f>
        <v>1.0558290257949222E-2</v>
      </c>
    </row>
    <row r="55" spans="1:15" ht="16.5" customHeight="1">
      <c r="A55" s="148" t="s">
        <v>155</v>
      </c>
      <c r="B55" s="148" t="s">
        <v>160</v>
      </c>
      <c r="C55" s="148" t="s">
        <v>182</v>
      </c>
      <c r="D55" s="148" t="s">
        <v>183</v>
      </c>
      <c r="E55" s="148" t="s">
        <v>320</v>
      </c>
      <c r="F55" s="148" t="s">
        <v>321</v>
      </c>
      <c r="G55" s="148" t="s">
        <v>184</v>
      </c>
      <c r="H55" s="294">
        <v>360246576</v>
      </c>
      <c r="I55" s="294">
        <v>274986700.63717699</v>
      </c>
      <c r="J55" s="294">
        <v>306992746.97588402</v>
      </c>
      <c r="K55" s="294">
        <v>360246576</v>
      </c>
      <c r="L55" s="295">
        <v>10</v>
      </c>
      <c r="M55" s="166">
        <v>0.1</v>
      </c>
      <c r="N55" s="296">
        <f t="shared" si="0"/>
        <v>1.1848305674086255E-3</v>
      </c>
      <c r="O55" s="166">
        <f>+SUMIFS(N55:$N$202,B55:$B$202,B55)</f>
        <v>9.3731505326249114E-3</v>
      </c>
    </row>
    <row r="56" spans="1:15" ht="16.5" customHeight="1">
      <c r="A56" s="148" t="s">
        <v>155</v>
      </c>
      <c r="B56" s="148" t="s">
        <v>212</v>
      </c>
      <c r="C56" s="148" t="s">
        <v>182</v>
      </c>
      <c r="D56" s="148" t="s">
        <v>183</v>
      </c>
      <c r="E56" s="148" t="s">
        <v>322</v>
      </c>
      <c r="F56" s="148" t="s">
        <v>323</v>
      </c>
      <c r="G56" s="148" t="s">
        <v>184</v>
      </c>
      <c r="H56" s="294">
        <v>1755465744</v>
      </c>
      <c r="I56" s="294">
        <v>1400054520.05163</v>
      </c>
      <c r="J56" s="294">
        <v>1529005490.6244299</v>
      </c>
      <c r="K56" s="294">
        <v>1755465744</v>
      </c>
      <c r="L56" s="295">
        <v>8.5</v>
      </c>
      <c r="M56" s="166">
        <v>0.1</v>
      </c>
      <c r="N56" s="296">
        <f t="shared" si="0"/>
        <v>5.9011571474350153E-3</v>
      </c>
      <c r="O56" s="166">
        <f>+SUMIFS(N56:$N$202,B56:$B$202,B56)</f>
        <v>3.6917207646949814E-2</v>
      </c>
    </row>
    <row r="57" spans="1:15" ht="16.5" customHeight="1">
      <c r="A57" s="148" t="s">
        <v>155</v>
      </c>
      <c r="B57" s="148" t="s">
        <v>160</v>
      </c>
      <c r="C57" s="148" t="s">
        <v>182</v>
      </c>
      <c r="D57" s="148" t="s">
        <v>183</v>
      </c>
      <c r="E57" s="148" t="s">
        <v>324</v>
      </c>
      <c r="F57" s="148" t="s">
        <v>325</v>
      </c>
      <c r="G57" s="148" t="s">
        <v>184</v>
      </c>
      <c r="H57" s="294">
        <v>312230136</v>
      </c>
      <c r="I57" s="294">
        <v>279893192.24293798</v>
      </c>
      <c r="J57" s="294">
        <v>303474611.55523401</v>
      </c>
      <c r="K57" s="294">
        <v>312230136</v>
      </c>
      <c r="L57" s="295">
        <v>8</v>
      </c>
      <c r="M57" s="166">
        <v>0.1</v>
      </c>
      <c r="N57" s="296">
        <f t="shared" si="0"/>
        <v>1.1712524147397725E-3</v>
      </c>
      <c r="O57" s="166">
        <f>+SUMIFS(N57:$N$202,B57:$B$202,B57)</f>
        <v>8.1883199652162848E-3</v>
      </c>
    </row>
    <row r="58" spans="1:15" ht="16.5" customHeight="1">
      <c r="A58" s="148" t="s">
        <v>155</v>
      </c>
      <c r="B58" s="148" t="s">
        <v>160</v>
      </c>
      <c r="C58" s="148" t="s">
        <v>182</v>
      </c>
      <c r="D58" s="148" t="s">
        <v>183</v>
      </c>
      <c r="E58" s="148" t="s">
        <v>326</v>
      </c>
      <c r="F58" s="148" t="s">
        <v>321</v>
      </c>
      <c r="G58" s="148" t="s">
        <v>184</v>
      </c>
      <c r="H58" s="294">
        <v>720493152</v>
      </c>
      <c r="I58" s="294">
        <v>551761431.71690202</v>
      </c>
      <c r="J58" s="294">
        <v>613985352.78436399</v>
      </c>
      <c r="K58" s="294">
        <v>720493152</v>
      </c>
      <c r="L58" s="295">
        <v>10</v>
      </c>
      <c r="M58" s="166">
        <v>0.1</v>
      </c>
      <c r="N58" s="296">
        <f t="shared" si="0"/>
        <v>2.3696605899853058E-3</v>
      </c>
      <c r="O58" s="166">
        <f>+SUMIFS(N58:$N$202,B58:$B$202,B58)</f>
        <v>7.0170675504765134E-3</v>
      </c>
    </row>
    <row r="59" spans="1:15" ht="16.5" customHeight="1">
      <c r="A59" s="148" t="s">
        <v>327</v>
      </c>
      <c r="B59" s="148" t="s">
        <v>328</v>
      </c>
      <c r="C59" s="148" t="s">
        <v>329</v>
      </c>
      <c r="D59" s="148" t="s">
        <v>183</v>
      </c>
      <c r="E59" s="148" t="s">
        <v>330</v>
      </c>
      <c r="F59" s="148" t="s">
        <v>331</v>
      </c>
      <c r="G59" s="148" t="s">
        <v>184</v>
      </c>
      <c r="H59" s="294">
        <v>3551410000</v>
      </c>
      <c r="I59" s="294">
        <v>2950821194.3263102</v>
      </c>
      <c r="J59" s="294">
        <v>3088199881.1052399</v>
      </c>
      <c r="K59" s="294">
        <v>3551410000</v>
      </c>
      <c r="L59" s="295">
        <v>7.75</v>
      </c>
      <c r="M59" s="166">
        <v>0.1</v>
      </c>
      <c r="N59" s="296">
        <f t="shared" si="0"/>
        <v>1.1918827573110727E-2</v>
      </c>
      <c r="O59" s="166">
        <f>+SUMIFS(N59:$N$202,B59:$B$202,B59)</f>
        <v>1.1918827573110727E-2</v>
      </c>
    </row>
    <row r="60" spans="1:15" ht="16.5" customHeight="1">
      <c r="A60" s="148" t="s">
        <v>155</v>
      </c>
      <c r="B60" s="148" t="s">
        <v>190</v>
      </c>
      <c r="C60" s="148" t="s">
        <v>186</v>
      </c>
      <c r="D60" s="148" t="s">
        <v>183</v>
      </c>
      <c r="E60" s="148" t="s">
        <v>332</v>
      </c>
      <c r="F60" s="148" t="s">
        <v>333</v>
      </c>
      <c r="G60" s="148" t="s">
        <v>184</v>
      </c>
      <c r="H60" s="294">
        <v>547668986</v>
      </c>
      <c r="I60" s="294">
        <v>504137499.02008301</v>
      </c>
      <c r="J60" s="294">
        <v>543453230.89170897</v>
      </c>
      <c r="K60" s="294">
        <v>547668986</v>
      </c>
      <c r="L60" s="295">
        <v>8.5</v>
      </c>
      <c r="M60" s="166">
        <v>0.1</v>
      </c>
      <c r="N60" s="296">
        <f t="shared" si="0"/>
        <v>2.0974436896649424E-3</v>
      </c>
      <c r="O60" s="166">
        <f>+SUMIFS(N60:$N$202,B60:$B$202,B60)</f>
        <v>5.0019418915631933E-3</v>
      </c>
    </row>
    <row r="61" spans="1:15" ht="16.5" customHeight="1">
      <c r="A61" s="148" t="s">
        <v>206</v>
      </c>
      <c r="B61" s="148" t="s">
        <v>232</v>
      </c>
      <c r="C61" s="148" t="s">
        <v>186</v>
      </c>
      <c r="D61" s="148" t="s">
        <v>183</v>
      </c>
      <c r="E61" s="148" t="s">
        <v>334</v>
      </c>
      <c r="F61" s="148" t="s">
        <v>234</v>
      </c>
      <c r="G61" s="148" t="s">
        <v>184</v>
      </c>
      <c r="H61" s="294">
        <v>578534246.55999994</v>
      </c>
      <c r="I61" s="294">
        <v>479819571.10245401</v>
      </c>
      <c r="J61" s="294">
        <v>516517297.64142102</v>
      </c>
      <c r="K61" s="294">
        <v>578534246.55999994</v>
      </c>
      <c r="L61" s="295">
        <v>9</v>
      </c>
      <c r="M61" s="166">
        <v>0.1</v>
      </c>
      <c r="N61" s="296">
        <f t="shared" si="0"/>
        <v>1.9934851519111938E-3</v>
      </c>
      <c r="O61" s="166">
        <f>+SUMIFS(N61:$N$202,B61:$B$202,B61)</f>
        <v>1.0226098924944731E-2</v>
      </c>
    </row>
    <row r="62" spans="1:15" ht="16.5" customHeight="1">
      <c r="A62" s="148" t="s">
        <v>155</v>
      </c>
      <c r="B62" s="148" t="s">
        <v>212</v>
      </c>
      <c r="C62" s="148" t="s">
        <v>182</v>
      </c>
      <c r="D62" s="148" t="s">
        <v>183</v>
      </c>
      <c r="E62" s="148" t="s">
        <v>334</v>
      </c>
      <c r="F62" s="148" t="s">
        <v>335</v>
      </c>
      <c r="G62" s="148" t="s">
        <v>184</v>
      </c>
      <c r="H62" s="294">
        <v>1755232896</v>
      </c>
      <c r="I62" s="294">
        <v>1441741726.8368599</v>
      </c>
      <c r="J62" s="294">
        <v>1549905227.3320601</v>
      </c>
      <c r="K62" s="294">
        <v>1755232896</v>
      </c>
      <c r="L62" s="295">
        <v>8.5</v>
      </c>
      <c r="M62" s="166">
        <v>0.1</v>
      </c>
      <c r="N62" s="296">
        <f t="shared" si="0"/>
        <v>5.9818191407424257E-3</v>
      </c>
      <c r="O62" s="166">
        <f>+SUMIFS(N62:$N$202,B62:$B$202,B62)</f>
        <v>3.1016050499514797E-2</v>
      </c>
    </row>
    <row r="63" spans="1:15" ht="16.5" customHeight="1">
      <c r="A63" s="148" t="s">
        <v>155</v>
      </c>
      <c r="B63" s="148" t="s">
        <v>267</v>
      </c>
      <c r="C63" s="148" t="s">
        <v>186</v>
      </c>
      <c r="D63" s="148" t="s">
        <v>183</v>
      </c>
      <c r="E63" s="148" t="s">
        <v>219</v>
      </c>
      <c r="F63" s="148" t="s">
        <v>336</v>
      </c>
      <c r="G63" s="148" t="s">
        <v>184</v>
      </c>
      <c r="H63" s="294">
        <v>7611817908</v>
      </c>
      <c r="I63" s="294">
        <v>5834422379.0549097</v>
      </c>
      <c r="J63" s="294">
        <v>6266667113.6629295</v>
      </c>
      <c r="K63" s="294">
        <v>7611817908</v>
      </c>
      <c r="L63" s="295">
        <v>7.6</v>
      </c>
      <c r="M63" s="166">
        <v>0.1</v>
      </c>
      <c r="N63" s="296">
        <f t="shared" si="0"/>
        <v>2.4186039654629014E-2</v>
      </c>
      <c r="O63" s="166">
        <f>+SUMIFS(N63:$N$202,B63:$B$202,B63)</f>
        <v>0.44662231540213554</v>
      </c>
    </row>
    <row r="64" spans="1:15" ht="16.5" customHeight="1">
      <c r="A64" s="148" t="s">
        <v>155</v>
      </c>
      <c r="B64" s="148" t="s">
        <v>267</v>
      </c>
      <c r="C64" s="148" t="s">
        <v>186</v>
      </c>
      <c r="D64" s="148" t="s">
        <v>183</v>
      </c>
      <c r="E64" s="148" t="s">
        <v>337</v>
      </c>
      <c r="F64" s="148" t="s">
        <v>336</v>
      </c>
      <c r="G64" s="148" t="s">
        <v>184</v>
      </c>
      <c r="H64" s="294">
        <v>1268636318</v>
      </c>
      <c r="I64" s="294">
        <v>972790977.37973106</v>
      </c>
      <c r="J64" s="294">
        <v>1044444518.94385</v>
      </c>
      <c r="K64" s="294">
        <v>1268636318</v>
      </c>
      <c r="L64" s="295">
        <v>7.6</v>
      </c>
      <c r="M64" s="166">
        <v>0.1</v>
      </c>
      <c r="N64" s="296">
        <f t="shared" si="0"/>
        <v>4.0310066091049455E-3</v>
      </c>
      <c r="O64" s="166">
        <f>+SUMIFS(N64:$N$202,B64:$B$202,B64)</f>
        <v>0.42243627574750647</v>
      </c>
    </row>
    <row r="65" spans="1:15" ht="16.5" customHeight="1">
      <c r="A65" s="148" t="s">
        <v>155</v>
      </c>
      <c r="B65" s="148" t="s">
        <v>267</v>
      </c>
      <c r="C65" s="148" t="s">
        <v>186</v>
      </c>
      <c r="D65" s="148" t="s">
        <v>183</v>
      </c>
      <c r="E65" s="148" t="s">
        <v>338</v>
      </c>
      <c r="F65" s="148" t="s">
        <v>339</v>
      </c>
      <c r="G65" s="148" t="s">
        <v>184</v>
      </c>
      <c r="H65" s="294">
        <v>1902954477</v>
      </c>
      <c r="I65" s="294">
        <v>1459475721.7614601</v>
      </c>
      <c r="J65" s="294">
        <v>1565418354.13341</v>
      </c>
      <c r="K65" s="294">
        <v>1902954477</v>
      </c>
      <c r="L65" s="295">
        <v>7.6</v>
      </c>
      <c r="M65" s="166">
        <v>0.1</v>
      </c>
      <c r="N65" s="296">
        <f t="shared" si="0"/>
        <v>6.0416916524267793E-3</v>
      </c>
      <c r="O65" s="166">
        <f>+SUMIFS(N65:$N$202,B65:$B$202,B65)</f>
        <v>0.41840526913840154</v>
      </c>
    </row>
    <row r="66" spans="1:15" ht="16.5" customHeight="1">
      <c r="A66" s="148" t="s">
        <v>155</v>
      </c>
      <c r="B66" s="148" t="s">
        <v>267</v>
      </c>
      <c r="C66" s="148" t="s">
        <v>186</v>
      </c>
      <c r="D66" s="148" t="s">
        <v>183</v>
      </c>
      <c r="E66" s="148" t="s">
        <v>340</v>
      </c>
      <c r="F66" s="148" t="s">
        <v>339</v>
      </c>
      <c r="G66" s="148" t="s">
        <v>184</v>
      </c>
      <c r="H66" s="294">
        <v>634318159</v>
      </c>
      <c r="I66" s="294">
        <v>486590082.520033</v>
      </c>
      <c r="J66" s="294">
        <v>521807154.398251</v>
      </c>
      <c r="K66" s="294">
        <v>634318159</v>
      </c>
      <c r="L66" s="295">
        <v>7.6</v>
      </c>
      <c r="M66" s="166">
        <v>0.1</v>
      </c>
      <c r="N66" s="296">
        <f t="shared" si="0"/>
        <v>2.0139012172562085E-3</v>
      </c>
      <c r="O66" s="166">
        <f>+SUMIFS(N66:$N$202,B66:$B$202,B66)</f>
        <v>0.41236357748597474</v>
      </c>
    </row>
    <row r="67" spans="1:15" ht="16.5" customHeight="1">
      <c r="A67" s="148" t="s">
        <v>155</v>
      </c>
      <c r="B67" s="148" t="s">
        <v>227</v>
      </c>
      <c r="C67" s="148" t="s">
        <v>186</v>
      </c>
      <c r="D67" s="148" t="s">
        <v>183</v>
      </c>
      <c r="E67" s="148" t="s">
        <v>341</v>
      </c>
      <c r="F67" s="148" t="s">
        <v>342</v>
      </c>
      <c r="G67" s="148" t="s">
        <v>184</v>
      </c>
      <c r="H67" s="294">
        <v>263232877</v>
      </c>
      <c r="I67" s="294">
        <v>236875202.777729</v>
      </c>
      <c r="J67" s="294">
        <v>252022593.14861399</v>
      </c>
      <c r="K67" s="294">
        <v>263232877</v>
      </c>
      <c r="L67" s="295">
        <v>7</v>
      </c>
      <c r="M67" s="166">
        <v>0.1</v>
      </c>
      <c r="N67" s="296">
        <f t="shared" si="0"/>
        <v>9.726746803680105E-4</v>
      </c>
      <c r="O67" s="166">
        <f>+SUMIFS(N67:$N$202,B67:$B$202,B67)</f>
        <v>3.7024015459281383E-3</v>
      </c>
    </row>
    <row r="68" spans="1:15" ht="16.5" customHeight="1">
      <c r="A68" s="148" t="s">
        <v>155</v>
      </c>
      <c r="B68" s="148" t="s">
        <v>225</v>
      </c>
      <c r="C68" s="148" t="s">
        <v>182</v>
      </c>
      <c r="D68" s="148" t="s">
        <v>183</v>
      </c>
      <c r="E68" s="148" t="s">
        <v>343</v>
      </c>
      <c r="F68" s="148" t="s">
        <v>344</v>
      </c>
      <c r="G68" s="148" t="s">
        <v>184</v>
      </c>
      <c r="H68" s="294">
        <v>2707705485</v>
      </c>
      <c r="I68" s="294">
        <v>2135784698.95123</v>
      </c>
      <c r="J68" s="294">
        <v>2307190340.4294801</v>
      </c>
      <c r="K68" s="294">
        <v>2707705485</v>
      </c>
      <c r="L68" s="295">
        <v>9</v>
      </c>
      <c r="M68" s="166">
        <v>0.1</v>
      </c>
      <c r="N68" s="296">
        <f t="shared" si="0"/>
        <v>8.9045414495916488E-3</v>
      </c>
      <c r="O68" s="166">
        <f>+SUMIFS(N68:$N$202,B68:$B$202,B68)</f>
        <v>2.0598717665944406E-2</v>
      </c>
    </row>
    <row r="69" spans="1:15" ht="16.5" customHeight="1">
      <c r="A69" s="148" t="s">
        <v>155</v>
      </c>
      <c r="B69" s="148" t="s">
        <v>267</v>
      </c>
      <c r="C69" s="148" t="s">
        <v>186</v>
      </c>
      <c r="D69" s="148" t="s">
        <v>183</v>
      </c>
      <c r="E69" s="148" t="s">
        <v>345</v>
      </c>
      <c r="F69" s="148" t="s">
        <v>346</v>
      </c>
      <c r="G69" s="148" t="s">
        <v>184</v>
      </c>
      <c r="H69" s="294">
        <v>2537272636</v>
      </c>
      <c r="I69" s="294">
        <v>1944420727.2374599</v>
      </c>
      <c r="J69" s="294">
        <v>2077277943.1600101</v>
      </c>
      <c r="K69" s="294">
        <v>2537272636</v>
      </c>
      <c r="L69" s="295">
        <v>7.6</v>
      </c>
      <c r="M69" s="166">
        <v>0.1</v>
      </c>
      <c r="N69" s="296">
        <f t="shared" ref="N69:N132" si="1">+J69/$C$205</f>
        <v>8.0172004983982241E-3</v>
      </c>
      <c r="O69" s="166">
        <f>+SUMIFS(N69:$N$202,B69:$B$202,B69)</f>
        <v>0.41034967626871854</v>
      </c>
    </row>
    <row r="70" spans="1:15" ht="16.5" customHeight="1">
      <c r="A70" s="148" t="s">
        <v>155</v>
      </c>
      <c r="B70" s="148" t="s">
        <v>221</v>
      </c>
      <c r="C70" s="148" t="s">
        <v>186</v>
      </c>
      <c r="D70" s="148" t="s">
        <v>183</v>
      </c>
      <c r="E70" s="148" t="s">
        <v>347</v>
      </c>
      <c r="F70" s="148" t="s">
        <v>348</v>
      </c>
      <c r="G70" s="148" t="s">
        <v>184</v>
      </c>
      <c r="H70" s="294">
        <v>148862006</v>
      </c>
      <c r="I70" s="294">
        <v>111434786.306953</v>
      </c>
      <c r="J70" s="294">
        <v>119214630.548207</v>
      </c>
      <c r="K70" s="294">
        <v>148862006</v>
      </c>
      <c r="L70" s="295">
        <v>8.1999999999999993</v>
      </c>
      <c r="M70" s="166">
        <v>0.1</v>
      </c>
      <c r="N70" s="296">
        <f t="shared" si="1"/>
        <v>4.6010578343382708E-4</v>
      </c>
      <c r="O70" s="166">
        <f>+SUMIFS(N70:$N$202,B70:$B$202,B70)</f>
        <v>4.6010578343382708E-4</v>
      </c>
    </row>
    <row r="71" spans="1:15" ht="16.5" customHeight="1">
      <c r="A71" s="148" t="s">
        <v>155</v>
      </c>
      <c r="B71" s="148" t="s">
        <v>267</v>
      </c>
      <c r="C71" s="148" t="s">
        <v>186</v>
      </c>
      <c r="D71" s="148" t="s">
        <v>183</v>
      </c>
      <c r="E71" s="148" t="s">
        <v>349</v>
      </c>
      <c r="F71" s="148" t="s">
        <v>350</v>
      </c>
      <c r="G71" s="148" t="s">
        <v>184</v>
      </c>
      <c r="H71" s="294">
        <v>1268844954</v>
      </c>
      <c r="I71" s="294">
        <v>972403507.35911596</v>
      </c>
      <c r="J71" s="294">
        <v>1036779246.03669</v>
      </c>
      <c r="K71" s="294">
        <v>1268844954</v>
      </c>
      <c r="L71" s="295">
        <v>7.6</v>
      </c>
      <c r="M71" s="166">
        <v>0.1</v>
      </c>
      <c r="N71" s="296">
        <f t="shared" si="1"/>
        <v>4.0014226865615057E-3</v>
      </c>
      <c r="O71" s="166">
        <f>+SUMIFS(N71:$N$202,B71:$B$202,B71)</f>
        <v>0.40233247577032033</v>
      </c>
    </row>
    <row r="72" spans="1:15" ht="15" customHeight="1">
      <c r="A72" s="148" t="s">
        <v>157</v>
      </c>
      <c r="B72" s="148" t="s">
        <v>185</v>
      </c>
      <c r="C72" s="148" t="s">
        <v>186</v>
      </c>
      <c r="D72" s="148" t="s">
        <v>183</v>
      </c>
      <c r="E72" s="148" t="s">
        <v>351</v>
      </c>
      <c r="F72" s="148" t="s">
        <v>352</v>
      </c>
      <c r="G72" s="148" t="s">
        <v>184</v>
      </c>
      <c r="H72" s="294">
        <v>550410958.90999997</v>
      </c>
      <c r="I72" s="294">
        <v>505977288.95392001</v>
      </c>
      <c r="J72" s="294">
        <v>532456276.03716201</v>
      </c>
      <c r="K72" s="294">
        <v>550410958.90999997</v>
      </c>
      <c r="L72" s="295">
        <v>10</v>
      </c>
      <c r="M72" s="166">
        <v>0.1</v>
      </c>
      <c r="N72" s="296">
        <f t="shared" si="1"/>
        <v>2.0550012268105888E-3</v>
      </c>
      <c r="O72" s="166">
        <f>+SUMIFS(N72:$N$202,B72:$B$202,B72)</f>
        <v>4.2275649472723973E-3</v>
      </c>
    </row>
    <row r="73" spans="1:15" ht="16.5" customHeight="1">
      <c r="A73" s="148" t="s">
        <v>157</v>
      </c>
      <c r="B73" s="148" t="s">
        <v>185</v>
      </c>
      <c r="C73" s="148" t="s">
        <v>186</v>
      </c>
      <c r="D73" s="148" t="s">
        <v>183</v>
      </c>
      <c r="E73" s="148" t="s">
        <v>351</v>
      </c>
      <c r="F73" s="148" t="s">
        <v>353</v>
      </c>
      <c r="G73" s="148" t="s">
        <v>184</v>
      </c>
      <c r="H73" s="294">
        <v>657787671.22000003</v>
      </c>
      <c r="I73" s="294">
        <v>530407505.75052702</v>
      </c>
      <c r="J73" s="294">
        <v>562917030.39316905</v>
      </c>
      <c r="K73" s="294">
        <v>657787671.22000003</v>
      </c>
      <c r="L73" s="295">
        <v>10.5</v>
      </c>
      <c r="M73" s="166">
        <v>0.1</v>
      </c>
      <c r="N73" s="296">
        <f t="shared" si="1"/>
        <v>2.172563720461808E-3</v>
      </c>
      <c r="O73" s="166">
        <f>+SUMIFS(N73:$N$202,B73:$B$202,B73)</f>
        <v>2.172563720461808E-3</v>
      </c>
    </row>
    <row r="74" spans="1:15" ht="16.5" customHeight="1">
      <c r="A74" s="148" t="s">
        <v>155</v>
      </c>
      <c r="B74" s="148" t="s">
        <v>267</v>
      </c>
      <c r="C74" s="148" t="s">
        <v>186</v>
      </c>
      <c r="D74" s="148" t="s">
        <v>183</v>
      </c>
      <c r="E74" s="148" t="s">
        <v>354</v>
      </c>
      <c r="F74" s="148" t="s">
        <v>355</v>
      </c>
      <c r="G74" s="148" t="s">
        <v>184</v>
      </c>
      <c r="H74" s="294">
        <v>622412500</v>
      </c>
      <c r="I74" s="294">
        <v>488922573.994057</v>
      </c>
      <c r="J74" s="294">
        <v>517570400.105542</v>
      </c>
      <c r="K74" s="294">
        <v>622412500</v>
      </c>
      <c r="L74" s="295">
        <v>7.75</v>
      </c>
      <c r="M74" s="166">
        <v>0.1</v>
      </c>
      <c r="N74" s="296">
        <f t="shared" si="1"/>
        <v>1.9975495736357951E-3</v>
      </c>
      <c r="O74" s="166">
        <f>+SUMIFS(N74:$N$202,B74:$B$202,B74)</f>
        <v>0.39833105308375882</v>
      </c>
    </row>
    <row r="75" spans="1:15" ht="16.5" customHeight="1">
      <c r="A75" s="148" t="s">
        <v>155</v>
      </c>
      <c r="B75" s="148" t="s">
        <v>267</v>
      </c>
      <c r="C75" s="148" t="s">
        <v>186</v>
      </c>
      <c r="D75" s="148" t="s">
        <v>183</v>
      </c>
      <c r="E75" s="148" t="s">
        <v>354</v>
      </c>
      <c r="F75" s="148" t="s">
        <v>356</v>
      </c>
      <c r="G75" s="148" t="s">
        <v>184</v>
      </c>
      <c r="H75" s="294">
        <v>4805093834</v>
      </c>
      <c r="I75" s="294">
        <v>3788582131.9270902</v>
      </c>
      <c r="J75" s="294">
        <v>4010569513.7649598</v>
      </c>
      <c r="K75" s="294">
        <v>4805093834</v>
      </c>
      <c r="L75" s="295">
        <v>7.75</v>
      </c>
      <c r="M75" s="166">
        <v>0.1</v>
      </c>
      <c r="N75" s="296">
        <f t="shared" si="1"/>
        <v>1.5478689315741902E-2</v>
      </c>
      <c r="O75" s="166">
        <f>+SUMIFS(N75:$N$202,B75:$B$202,B75)</f>
        <v>0.39633350351012303</v>
      </c>
    </row>
    <row r="76" spans="1:15" ht="16.5" customHeight="1">
      <c r="A76" s="148" t="s">
        <v>206</v>
      </c>
      <c r="B76" s="148" t="s">
        <v>232</v>
      </c>
      <c r="C76" s="148" t="s">
        <v>186</v>
      </c>
      <c r="D76" s="148" t="s">
        <v>183</v>
      </c>
      <c r="E76" s="148" t="s">
        <v>357</v>
      </c>
      <c r="F76" s="148" t="s">
        <v>234</v>
      </c>
      <c r="G76" s="148" t="s">
        <v>184</v>
      </c>
      <c r="H76" s="294">
        <v>23141369.84</v>
      </c>
      <c r="I76" s="294">
        <v>19666664.271374799</v>
      </c>
      <c r="J76" s="294">
        <v>20797385.580579199</v>
      </c>
      <c r="K76" s="294">
        <v>23141369.84</v>
      </c>
      <c r="L76" s="295">
        <v>9</v>
      </c>
      <c r="M76" s="166">
        <v>0.1</v>
      </c>
      <c r="N76" s="296">
        <f t="shared" si="1"/>
        <v>8.0266971779594965E-5</v>
      </c>
      <c r="O76" s="166">
        <f>+SUMIFS(N76:$N$202,B76:$B$202,B76)</f>
        <v>8.232613773033538E-3</v>
      </c>
    </row>
    <row r="77" spans="1:15" ht="15" customHeight="1">
      <c r="A77" s="148" t="s">
        <v>155</v>
      </c>
      <c r="B77" s="148" t="s">
        <v>232</v>
      </c>
      <c r="C77" s="148" t="s">
        <v>186</v>
      </c>
      <c r="D77" s="148" t="s">
        <v>183</v>
      </c>
      <c r="E77" s="148" t="s">
        <v>358</v>
      </c>
      <c r="F77" s="148" t="s">
        <v>359</v>
      </c>
      <c r="G77" s="148" t="s">
        <v>184</v>
      </c>
      <c r="H77" s="294">
        <v>926462556</v>
      </c>
      <c r="I77" s="294">
        <v>828905690.79428399</v>
      </c>
      <c r="J77" s="294">
        <v>868747103.39103305</v>
      </c>
      <c r="K77" s="294">
        <v>926462556</v>
      </c>
      <c r="L77" s="295">
        <v>8.5</v>
      </c>
      <c r="M77" s="166">
        <v>0.1</v>
      </c>
      <c r="N77" s="296">
        <f t="shared" si="1"/>
        <v>3.3529069777217123E-3</v>
      </c>
      <c r="O77" s="166">
        <f>+SUMIFS(N77:$N$202,B77:$B$202,B77)</f>
        <v>8.152346801253943E-3</v>
      </c>
    </row>
    <row r="78" spans="1:15">
      <c r="A78" s="148" t="s">
        <v>155</v>
      </c>
      <c r="B78" s="148" t="s">
        <v>267</v>
      </c>
      <c r="C78" s="148" t="s">
        <v>186</v>
      </c>
      <c r="D78" s="148" t="s">
        <v>183</v>
      </c>
      <c r="E78" s="148" t="s">
        <v>360</v>
      </c>
      <c r="F78" s="148" t="s">
        <v>361</v>
      </c>
      <c r="G78" s="148" t="s">
        <v>184</v>
      </c>
      <c r="H78" s="294">
        <v>1192692954</v>
      </c>
      <c r="I78" s="294">
        <v>994001855.00371003</v>
      </c>
      <c r="J78" s="294">
        <v>1049456144.9020801</v>
      </c>
      <c r="K78" s="294">
        <v>1192692954</v>
      </c>
      <c r="L78" s="295">
        <v>7.6</v>
      </c>
      <c r="M78" s="166">
        <v>0.1</v>
      </c>
      <c r="N78" s="296">
        <f t="shared" si="1"/>
        <v>4.050348849878458E-3</v>
      </c>
      <c r="O78" s="166">
        <f>+SUMIFS(N78:$N$202,B78:$B$202,B78)</f>
        <v>0.38085481419438111</v>
      </c>
    </row>
    <row r="79" spans="1:15" ht="15" customHeight="1">
      <c r="A79" s="148" t="s">
        <v>166</v>
      </c>
      <c r="B79" s="148" t="s">
        <v>223</v>
      </c>
      <c r="C79" s="148" t="s">
        <v>220</v>
      </c>
      <c r="D79" s="148" t="s">
        <v>183</v>
      </c>
      <c r="E79" s="148" t="s">
        <v>362</v>
      </c>
      <c r="F79" s="148" t="s">
        <v>363</v>
      </c>
      <c r="G79" s="148" t="s">
        <v>184</v>
      </c>
      <c r="H79" s="294">
        <v>1457390410.54548</v>
      </c>
      <c r="I79" s="294">
        <v>861109562.49202895</v>
      </c>
      <c r="J79" s="294">
        <v>911844951.59960103</v>
      </c>
      <c r="K79" s="294">
        <v>1457390410.54548</v>
      </c>
      <c r="L79" s="295">
        <v>10</v>
      </c>
      <c r="M79" s="166">
        <v>0.1</v>
      </c>
      <c r="N79" s="296">
        <f t="shared" si="1"/>
        <v>3.5192420082723191E-3</v>
      </c>
      <c r="O79" s="166">
        <f>+SUMIFS(N79:$N$202,B79:$B$202,B79)</f>
        <v>5.0760771588144486E-3</v>
      </c>
    </row>
    <row r="80" spans="1:15" ht="15" customHeight="1">
      <c r="A80" s="148" t="s">
        <v>155</v>
      </c>
      <c r="B80" s="148" t="s">
        <v>190</v>
      </c>
      <c r="C80" s="148" t="s">
        <v>186</v>
      </c>
      <c r="D80" s="148" t="s">
        <v>183</v>
      </c>
      <c r="E80" s="148" t="s">
        <v>262</v>
      </c>
      <c r="F80" s="148" t="s">
        <v>364</v>
      </c>
      <c r="G80" s="148" t="s">
        <v>184</v>
      </c>
      <c r="H80" s="294">
        <v>139580876</v>
      </c>
      <c r="I80" s="294">
        <v>132187794.90579601</v>
      </c>
      <c r="J80" s="294">
        <v>138074371.63501999</v>
      </c>
      <c r="K80" s="294">
        <v>139580876</v>
      </c>
      <c r="L80" s="295">
        <v>9</v>
      </c>
      <c r="M80" s="166">
        <v>0.1</v>
      </c>
      <c r="N80" s="296">
        <f t="shared" si="1"/>
        <v>5.3289446640171414E-4</v>
      </c>
      <c r="O80" s="166">
        <f>+SUMIFS(N80:$N$202,B80:$B$202,B80)</f>
        <v>2.90449820189825E-3</v>
      </c>
    </row>
    <row r="81" spans="1:15" ht="15" customHeight="1">
      <c r="A81" s="148" t="s">
        <v>155</v>
      </c>
      <c r="B81" s="148" t="s">
        <v>160</v>
      </c>
      <c r="C81" s="148" t="s">
        <v>182</v>
      </c>
      <c r="D81" s="148" t="s">
        <v>183</v>
      </c>
      <c r="E81" s="148" t="s">
        <v>365</v>
      </c>
      <c r="F81" s="148" t="s">
        <v>366</v>
      </c>
      <c r="G81" s="148" t="s">
        <v>184</v>
      </c>
      <c r="H81" s="294">
        <v>68753432</v>
      </c>
      <c r="I81" s="294">
        <v>48609095.676781699</v>
      </c>
      <c r="J81" s="294">
        <v>51802343.283689298</v>
      </c>
      <c r="K81" s="294">
        <v>68753432</v>
      </c>
      <c r="L81" s="295">
        <v>10</v>
      </c>
      <c r="M81" s="166">
        <v>0.1</v>
      </c>
      <c r="N81" s="296">
        <f t="shared" si="1"/>
        <v>1.9992980417459665E-4</v>
      </c>
      <c r="O81" s="166">
        <f>+SUMIFS(N81:$N$202,B81:$B$202,B81)</f>
        <v>4.6474069604912072E-3</v>
      </c>
    </row>
    <row r="82" spans="1:15" ht="15" customHeight="1">
      <c r="A82" s="148" t="s">
        <v>155</v>
      </c>
      <c r="B82" s="148" t="s">
        <v>267</v>
      </c>
      <c r="C82" s="148" t="s">
        <v>186</v>
      </c>
      <c r="D82" s="148" t="s">
        <v>183</v>
      </c>
      <c r="E82" s="148" t="s">
        <v>367</v>
      </c>
      <c r="F82" s="148" t="s">
        <v>355</v>
      </c>
      <c r="G82" s="148" t="s">
        <v>184</v>
      </c>
      <c r="H82" s="294">
        <v>1244825000</v>
      </c>
      <c r="I82" s="294">
        <v>968047002.02824605</v>
      </c>
      <c r="J82" s="294">
        <v>1019091018.5503</v>
      </c>
      <c r="K82" s="294">
        <v>1244825000</v>
      </c>
      <c r="L82" s="295">
        <v>7.75</v>
      </c>
      <c r="M82" s="166">
        <v>0.1</v>
      </c>
      <c r="N82" s="296">
        <f t="shared" si="1"/>
        <v>3.9331554300363909E-3</v>
      </c>
      <c r="O82" s="166">
        <f>+SUMIFS(N82:$N$202,B82:$B$202,B82)</f>
        <v>0.37680446534450263</v>
      </c>
    </row>
    <row r="83" spans="1:15" ht="15" customHeight="1">
      <c r="A83" s="148" t="s">
        <v>155</v>
      </c>
      <c r="B83" s="148" t="s">
        <v>267</v>
      </c>
      <c r="C83" s="148" t="s">
        <v>186</v>
      </c>
      <c r="D83" s="148" t="s">
        <v>183</v>
      </c>
      <c r="E83" s="148" t="s">
        <v>367</v>
      </c>
      <c r="F83" s="148" t="s">
        <v>368</v>
      </c>
      <c r="G83" s="148" t="s">
        <v>184</v>
      </c>
      <c r="H83" s="294">
        <v>2624388984</v>
      </c>
      <c r="I83" s="294">
        <v>1914082939.17155</v>
      </c>
      <c r="J83" s="294">
        <v>2015077177.24226</v>
      </c>
      <c r="K83" s="294">
        <v>2624388984</v>
      </c>
      <c r="L83" s="295">
        <v>7.75</v>
      </c>
      <c r="M83" s="166">
        <v>0.1</v>
      </c>
      <c r="N83" s="296">
        <f t="shared" si="1"/>
        <v>7.7771382509948086E-3</v>
      </c>
      <c r="O83" s="166">
        <f>+SUMIFS(N83:$N$202,B83:$B$202,B83)</f>
        <v>0.37287130991446626</v>
      </c>
    </row>
    <row r="84" spans="1:15" ht="15" customHeight="1">
      <c r="A84" s="148" t="s">
        <v>155</v>
      </c>
      <c r="B84" s="148" t="s">
        <v>267</v>
      </c>
      <c r="C84" s="148" t="s">
        <v>186</v>
      </c>
      <c r="D84" s="148" t="s">
        <v>183</v>
      </c>
      <c r="E84" s="148" t="s">
        <v>367</v>
      </c>
      <c r="F84" s="148" t="s">
        <v>369</v>
      </c>
      <c r="G84" s="148" t="s">
        <v>184</v>
      </c>
      <c r="H84" s="294">
        <v>2469930000</v>
      </c>
      <c r="I84" s="294">
        <v>1916411993.05058</v>
      </c>
      <c r="J84" s="294">
        <v>2017472128.2218599</v>
      </c>
      <c r="K84" s="294">
        <v>2469930000</v>
      </c>
      <c r="L84" s="295">
        <v>7.75</v>
      </c>
      <c r="M84" s="166">
        <v>0.1</v>
      </c>
      <c r="N84" s="296">
        <f t="shared" si="1"/>
        <v>7.7863815023615848E-3</v>
      </c>
      <c r="O84" s="166">
        <f>+SUMIFS(N84:$N$202,B84:$B$202,B84)</f>
        <v>0.36509417166347152</v>
      </c>
    </row>
    <row r="85" spans="1:15">
      <c r="A85" s="148" t="s">
        <v>166</v>
      </c>
      <c r="B85" s="148" t="s">
        <v>293</v>
      </c>
      <c r="C85" s="148" t="s">
        <v>187</v>
      </c>
      <c r="D85" s="148" t="s">
        <v>183</v>
      </c>
      <c r="E85" s="148" t="s">
        <v>370</v>
      </c>
      <c r="F85" s="148" t="s">
        <v>261</v>
      </c>
      <c r="G85" s="148" t="s">
        <v>184</v>
      </c>
      <c r="H85" s="294">
        <v>77975787.670635</v>
      </c>
      <c r="I85" s="294">
        <v>41367684.5797567</v>
      </c>
      <c r="J85" s="294">
        <v>44457700.946023203</v>
      </c>
      <c r="K85" s="294">
        <v>77975787.670635</v>
      </c>
      <c r="L85" s="295">
        <v>11.25</v>
      </c>
      <c r="M85" s="166">
        <v>0.1</v>
      </c>
      <c r="N85" s="296">
        <f t="shared" si="1"/>
        <v>1.7158334702186811E-4</v>
      </c>
      <c r="O85" s="166">
        <f>+SUMIFS(N85:$N$202,B85:$B$202,B85)</f>
        <v>1.1288450525100469E-3</v>
      </c>
    </row>
    <row r="86" spans="1:15" ht="15" customHeight="1">
      <c r="A86" s="148" t="s">
        <v>166</v>
      </c>
      <c r="B86" s="148" t="s">
        <v>223</v>
      </c>
      <c r="C86" s="148" t="s">
        <v>220</v>
      </c>
      <c r="D86" s="148" t="s">
        <v>183</v>
      </c>
      <c r="E86" s="148" t="s">
        <v>371</v>
      </c>
      <c r="F86" s="148" t="s">
        <v>372</v>
      </c>
      <c r="G86" s="148" t="s">
        <v>184</v>
      </c>
      <c r="H86" s="294">
        <v>150835198.630422</v>
      </c>
      <c r="I86" s="294">
        <v>105418660.77158301</v>
      </c>
      <c r="J86" s="294">
        <v>106538675.132158</v>
      </c>
      <c r="K86" s="294">
        <v>150835198.630422</v>
      </c>
      <c r="L86" s="295">
        <v>9.25</v>
      </c>
      <c r="M86" s="166">
        <v>0.1</v>
      </c>
      <c r="N86" s="296">
        <f t="shared" si="1"/>
        <v>4.1118326133520697E-4</v>
      </c>
      <c r="O86" s="166">
        <f>+SUMIFS(N86:$N$202,B86:$B$202,B86)</f>
        <v>1.5568351505421294E-3</v>
      </c>
    </row>
    <row r="87" spans="1:15" ht="15" customHeight="1">
      <c r="A87" s="148" t="s">
        <v>166</v>
      </c>
      <c r="B87" s="148" t="s">
        <v>223</v>
      </c>
      <c r="C87" s="148" t="s">
        <v>220</v>
      </c>
      <c r="D87" s="148" t="s">
        <v>183</v>
      </c>
      <c r="E87" s="148" t="s">
        <v>370</v>
      </c>
      <c r="F87" s="148" t="s">
        <v>372</v>
      </c>
      <c r="G87" s="148" t="s">
        <v>184</v>
      </c>
      <c r="H87" s="294">
        <v>767876.71232599998</v>
      </c>
      <c r="I87" s="294">
        <v>727461.19082294498</v>
      </c>
      <c r="J87" s="294">
        <v>767876.71232599998</v>
      </c>
      <c r="K87" s="294">
        <v>767876.71232599998</v>
      </c>
      <c r="L87" s="295">
        <v>9.25</v>
      </c>
      <c r="M87" s="166">
        <v>0.1</v>
      </c>
      <c r="N87" s="296">
        <f t="shared" si="1"/>
        <v>2.9636003121485947E-6</v>
      </c>
      <c r="O87" s="166">
        <f>+SUMIFS(N87:$N$202,B87:$B$202,B87)</f>
        <v>1.1456518892069226E-3</v>
      </c>
    </row>
    <row r="88" spans="1:15" ht="15" customHeight="1">
      <c r="A88" s="148" t="s">
        <v>166</v>
      </c>
      <c r="B88" s="148" t="s">
        <v>223</v>
      </c>
      <c r="C88" s="148" t="s">
        <v>220</v>
      </c>
      <c r="D88" s="148" t="s">
        <v>183</v>
      </c>
      <c r="E88" s="148" t="s">
        <v>370</v>
      </c>
      <c r="F88" s="148" t="s">
        <v>363</v>
      </c>
      <c r="G88" s="148" t="s">
        <v>184</v>
      </c>
      <c r="H88" s="294">
        <v>73698630.136800006</v>
      </c>
      <c r="I88" s="294">
        <v>40094569.942658402</v>
      </c>
      <c r="J88" s="294">
        <v>42619127.285308696</v>
      </c>
      <c r="K88" s="294">
        <v>73698630.136800006</v>
      </c>
      <c r="L88" s="295">
        <v>10</v>
      </c>
      <c r="M88" s="166">
        <v>0.1</v>
      </c>
      <c r="N88" s="296">
        <f t="shared" si="1"/>
        <v>1.6448741952812166E-4</v>
      </c>
      <c r="O88" s="166">
        <f>+SUMIFS(N88:$N$202,B88:$B$202,B88)</f>
        <v>1.142688288894774E-3</v>
      </c>
    </row>
    <row r="89" spans="1:15">
      <c r="A89" s="148" t="s">
        <v>155</v>
      </c>
      <c r="B89" s="148" t="s">
        <v>267</v>
      </c>
      <c r="C89" s="148" t="s">
        <v>186</v>
      </c>
      <c r="D89" s="148" t="s">
        <v>183</v>
      </c>
      <c r="E89" s="148" t="s">
        <v>370</v>
      </c>
      <c r="F89" s="148" t="s">
        <v>373</v>
      </c>
      <c r="G89" s="148" t="s">
        <v>184</v>
      </c>
      <c r="H89" s="294">
        <v>1212612164</v>
      </c>
      <c r="I89" s="294">
        <v>1002000000.00002</v>
      </c>
      <c r="J89" s="294">
        <v>1049139256.94323</v>
      </c>
      <c r="K89" s="294">
        <v>1212612164</v>
      </c>
      <c r="L89" s="295">
        <v>7</v>
      </c>
      <c r="M89" s="166">
        <v>0.1</v>
      </c>
      <c r="N89" s="296">
        <f t="shared" si="1"/>
        <v>4.0491258289967339E-3</v>
      </c>
      <c r="O89" s="166">
        <f>+SUMIFS(N89:$N$202,B89:$B$202,B89)</f>
        <v>0.35730779016110992</v>
      </c>
    </row>
    <row r="90" spans="1:15">
      <c r="A90" s="148" t="s">
        <v>206</v>
      </c>
      <c r="B90" s="148" t="s">
        <v>159</v>
      </c>
      <c r="C90" s="148" t="s">
        <v>186</v>
      </c>
      <c r="D90" s="148" t="s">
        <v>183</v>
      </c>
      <c r="E90" s="148" t="s">
        <v>374</v>
      </c>
      <c r="F90" s="148" t="s">
        <v>211</v>
      </c>
      <c r="G90" s="148" t="s">
        <v>184</v>
      </c>
      <c r="H90" s="294">
        <v>695043232.87505603</v>
      </c>
      <c r="I90" s="294">
        <v>472710539.75019097</v>
      </c>
      <c r="J90" s="294">
        <v>496514982.57533997</v>
      </c>
      <c r="K90" s="294">
        <v>695043232.87505603</v>
      </c>
      <c r="L90" s="295">
        <v>9</v>
      </c>
      <c r="M90" s="166">
        <v>0.1</v>
      </c>
      <c r="N90" s="296">
        <f t="shared" si="1"/>
        <v>1.9162867342199358E-3</v>
      </c>
      <c r="O90" s="166">
        <f>+SUMIFS(N90:$N$202,B90:$B$202,B90)</f>
        <v>1.9162867342199358E-3</v>
      </c>
    </row>
    <row r="91" spans="1:15">
      <c r="A91" s="148" t="s">
        <v>155</v>
      </c>
      <c r="B91" s="148" t="s">
        <v>212</v>
      </c>
      <c r="C91" s="148" t="s">
        <v>182</v>
      </c>
      <c r="D91" s="148" t="s">
        <v>183</v>
      </c>
      <c r="E91" s="148" t="s">
        <v>193</v>
      </c>
      <c r="F91" s="148" t="s">
        <v>375</v>
      </c>
      <c r="G91" s="148" t="s">
        <v>184</v>
      </c>
      <c r="H91" s="294">
        <v>600273980</v>
      </c>
      <c r="I91" s="294">
        <v>483867487.69960201</v>
      </c>
      <c r="J91" s="294">
        <v>508915814.24635202</v>
      </c>
      <c r="K91" s="294">
        <v>600273980</v>
      </c>
      <c r="L91" s="295">
        <v>8</v>
      </c>
      <c r="M91" s="166">
        <v>0.1</v>
      </c>
      <c r="N91" s="296">
        <f t="shared" si="1"/>
        <v>1.9641474233399242E-3</v>
      </c>
      <c r="O91" s="166">
        <f>+SUMIFS(N91:$N$202,B91:$B$202,B91)</f>
        <v>2.5034231358772373E-2</v>
      </c>
    </row>
    <row r="92" spans="1:15">
      <c r="A92" s="148" t="s">
        <v>155</v>
      </c>
      <c r="B92" s="148" t="s">
        <v>212</v>
      </c>
      <c r="C92" s="148" t="s">
        <v>182</v>
      </c>
      <c r="D92" s="148" t="s">
        <v>183</v>
      </c>
      <c r="E92" s="148" t="s">
        <v>376</v>
      </c>
      <c r="F92" s="148" t="s">
        <v>377</v>
      </c>
      <c r="G92" s="148" t="s">
        <v>184</v>
      </c>
      <c r="H92" s="294">
        <v>2595407498</v>
      </c>
      <c r="I92" s="294">
        <v>1917542978.91486</v>
      </c>
      <c r="J92" s="294">
        <v>2018676021.3691001</v>
      </c>
      <c r="K92" s="294">
        <v>2595407498</v>
      </c>
      <c r="L92" s="295">
        <v>8.5</v>
      </c>
      <c r="M92" s="166">
        <v>0.1</v>
      </c>
      <c r="N92" s="296">
        <f t="shared" si="1"/>
        <v>7.7910278968278878E-3</v>
      </c>
      <c r="O92" s="166">
        <f>+SUMIFS(N92:$N$202,B92:$B$202,B92)</f>
        <v>2.3070083935432448E-2</v>
      </c>
    </row>
    <row r="93" spans="1:15">
      <c r="A93" s="148" t="s">
        <v>155</v>
      </c>
      <c r="B93" s="148" t="s">
        <v>212</v>
      </c>
      <c r="C93" s="148" t="s">
        <v>182</v>
      </c>
      <c r="D93" s="148" t="s">
        <v>183</v>
      </c>
      <c r="E93" s="148" t="s">
        <v>376</v>
      </c>
      <c r="F93" s="148" t="s">
        <v>378</v>
      </c>
      <c r="G93" s="148" t="s">
        <v>184</v>
      </c>
      <c r="H93" s="294">
        <v>3600547920</v>
      </c>
      <c r="I93" s="294">
        <v>2899313789.1064401</v>
      </c>
      <c r="J93" s="294">
        <v>3039430608.62819</v>
      </c>
      <c r="K93" s="294">
        <v>3600547920</v>
      </c>
      <c r="L93" s="295">
        <v>8</v>
      </c>
      <c r="M93" s="166">
        <v>0.1</v>
      </c>
      <c r="N93" s="296">
        <f t="shared" si="1"/>
        <v>1.1730603827272106E-2</v>
      </c>
      <c r="O93" s="166">
        <f>+SUMIFS(N93:$N$202,B93:$B$202,B93)</f>
        <v>1.527905603860456E-2</v>
      </c>
    </row>
    <row r="94" spans="1:15">
      <c r="A94" s="148" t="s">
        <v>155</v>
      </c>
      <c r="B94" s="148" t="s">
        <v>267</v>
      </c>
      <c r="C94" s="148" t="s">
        <v>186</v>
      </c>
      <c r="D94" s="148" t="s">
        <v>183</v>
      </c>
      <c r="E94" s="148" t="s">
        <v>379</v>
      </c>
      <c r="F94" s="148" t="s">
        <v>380</v>
      </c>
      <c r="G94" s="148" t="s">
        <v>184</v>
      </c>
      <c r="H94" s="294">
        <v>634318159</v>
      </c>
      <c r="I94" s="294">
        <v>504549467.93599498</v>
      </c>
      <c r="J94" s="294">
        <v>525913158.60981601</v>
      </c>
      <c r="K94" s="294">
        <v>634318159</v>
      </c>
      <c r="L94" s="295">
        <v>7.6</v>
      </c>
      <c r="M94" s="166">
        <v>0.1</v>
      </c>
      <c r="N94" s="296">
        <f t="shared" si="1"/>
        <v>2.0297482343199467E-3</v>
      </c>
      <c r="O94" s="166">
        <f>+SUMIFS(N94:$N$202,B94:$B$202,B94)</f>
        <v>0.35325866433211317</v>
      </c>
    </row>
    <row r="95" spans="1:15">
      <c r="A95" s="148" t="s">
        <v>155</v>
      </c>
      <c r="B95" s="148" t="s">
        <v>267</v>
      </c>
      <c r="C95" s="148" t="s">
        <v>186</v>
      </c>
      <c r="D95" s="148" t="s">
        <v>183</v>
      </c>
      <c r="E95" s="148" t="s">
        <v>379</v>
      </c>
      <c r="F95" s="148" t="s">
        <v>381</v>
      </c>
      <c r="G95" s="148" t="s">
        <v>184</v>
      </c>
      <c r="H95" s="294">
        <v>1312619998</v>
      </c>
      <c r="I95" s="294">
        <v>1062926522.13002</v>
      </c>
      <c r="J95" s="294">
        <v>1028182402.70675</v>
      </c>
      <c r="K95" s="294">
        <v>1312619998</v>
      </c>
      <c r="L95" s="295">
        <v>7.75</v>
      </c>
      <c r="M95" s="166">
        <v>0.1</v>
      </c>
      <c r="N95" s="296">
        <f t="shared" si="1"/>
        <v>3.9682433920639193E-3</v>
      </c>
      <c r="O95" s="166">
        <f>+SUMIFS(N95:$N$202,B95:$B$202,B95)</f>
        <v>0.35122891609779322</v>
      </c>
    </row>
    <row r="96" spans="1:15">
      <c r="A96" s="148" t="s">
        <v>155</v>
      </c>
      <c r="B96" s="148" t="s">
        <v>267</v>
      </c>
      <c r="C96" s="148" t="s">
        <v>186</v>
      </c>
      <c r="D96" s="148" t="s">
        <v>183</v>
      </c>
      <c r="E96" s="148" t="s">
        <v>371</v>
      </c>
      <c r="F96" s="148" t="s">
        <v>380</v>
      </c>
      <c r="G96" s="148" t="s">
        <v>184</v>
      </c>
      <c r="H96" s="294">
        <v>1902954477</v>
      </c>
      <c r="I96" s="294">
        <v>1514790130.9516301</v>
      </c>
      <c r="J96" s="294">
        <v>1577739475.8338699</v>
      </c>
      <c r="K96" s="294">
        <v>1902954477</v>
      </c>
      <c r="L96" s="295">
        <v>7.6</v>
      </c>
      <c r="M96" s="166">
        <v>0.1</v>
      </c>
      <c r="N96" s="296">
        <f t="shared" si="1"/>
        <v>6.0892447029769065E-3</v>
      </c>
      <c r="O96" s="166">
        <f>+SUMIFS(N96:$N$202,B96:$B$202,B96)</f>
        <v>0.3472606727057293</v>
      </c>
    </row>
    <row r="97" spans="1:15">
      <c r="A97" s="148" t="s">
        <v>155</v>
      </c>
      <c r="B97" s="148" t="s">
        <v>267</v>
      </c>
      <c r="C97" s="148" t="s">
        <v>186</v>
      </c>
      <c r="D97" s="148" t="s">
        <v>183</v>
      </c>
      <c r="E97" s="148" t="s">
        <v>371</v>
      </c>
      <c r="F97" s="148" t="s">
        <v>382</v>
      </c>
      <c r="G97" s="148" t="s">
        <v>184</v>
      </c>
      <c r="H97" s="294">
        <v>2033625000</v>
      </c>
      <c r="I97" s="294">
        <v>1624550038.68835</v>
      </c>
      <c r="J97" s="294">
        <v>1690915281.0878601</v>
      </c>
      <c r="K97" s="294">
        <v>2033625000</v>
      </c>
      <c r="L97" s="295">
        <v>7.75</v>
      </c>
      <c r="M97" s="166">
        <v>0.1</v>
      </c>
      <c r="N97" s="296">
        <f t="shared" si="1"/>
        <v>6.5260437963657386E-3</v>
      </c>
      <c r="O97" s="166">
        <f>+SUMIFS(N97:$N$202,B97:$B$202,B97)</f>
        <v>0.34117142800275235</v>
      </c>
    </row>
    <row r="98" spans="1:15">
      <c r="A98" s="148" t="s">
        <v>155</v>
      </c>
      <c r="B98" s="148" t="s">
        <v>267</v>
      </c>
      <c r="C98" s="148" t="s">
        <v>186</v>
      </c>
      <c r="D98" s="148" t="s">
        <v>183</v>
      </c>
      <c r="E98" s="148" t="s">
        <v>371</v>
      </c>
      <c r="F98" s="148" t="s">
        <v>381</v>
      </c>
      <c r="G98" s="148" t="s">
        <v>184</v>
      </c>
      <c r="H98" s="294">
        <v>617695253</v>
      </c>
      <c r="I98" s="294">
        <v>491548797.62135398</v>
      </c>
      <c r="J98" s="294">
        <v>511629284.112436</v>
      </c>
      <c r="K98" s="294">
        <v>617695253</v>
      </c>
      <c r="L98" s="295">
        <v>7.75</v>
      </c>
      <c r="M98" s="166">
        <v>0.1</v>
      </c>
      <c r="N98" s="296">
        <f t="shared" si="1"/>
        <v>1.9746199901114481E-3</v>
      </c>
      <c r="O98" s="166">
        <f>+SUMIFS(N98:$N$202,B98:$B$202,B98)</f>
        <v>0.33464538420638662</v>
      </c>
    </row>
    <row r="99" spans="1:15">
      <c r="A99" s="148" t="s">
        <v>155</v>
      </c>
      <c r="B99" s="148" t="s">
        <v>267</v>
      </c>
      <c r="C99" s="148" t="s">
        <v>186</v>
      </c>
      <c r="D99" s="148" t="s">
        <v>183</v>
      </c>
      <c r="E99" s="148" t="s">
        <v>371</v>
      </c>
      <c r="F99" s="148" t="s">
        <v>381</v>
      </c>
      <c r="G99" s="148" t="s">
        <v>184</v>
      </c>
      <c r="H99" s="294">
        <v>1853085759</v>
      </c>
      <c r="I99" s="294">
        <v>1474646392.8640599</v>
      </c>
      <c r="J99" s="294">
        <v>1534887852.3373101</v>
      </c>
      <c r="K99" s="294">
        <v>1853085759</v>
      </c>
      <c r="L99" s="295">
        <v>7.75</v>
      </c>
      <c r="M99" s="166">
        <v>0.1</v>
      </c>
      <c r="N99" s="296">
        <f t="shared" si="1"/>
        <v>5.9238599703343529E-3</v>
      </c>
      <c r="O99" s="166">
        <f>+SUMIFS(N99:$N$202,B99:$B$202,B99)</f>
        <v>0.33267076421627517</v>
      </c>
    </row>
    <row r="100" spans="1:15">
      <c r="A100" s="148" t="s">
        <v>155</v>
      </c>
      <c r="B100" s="148" t="s">
        <v>267</v>
      </c>
      <c r="C100" s="148" t="s">
        <v>186</v>
      </c>
      <c r="D100" s="148" t="s">
        <v>183</v>
      </c>
      <c r="E100" s="148" t="s">
        <v>371</v>
      </c>
      <c r="F100" s="148" t="s">
        <v>383</v>
      </c>
      <c r="G100" s="148" t="s">
        <v>184</v>
      </c>
      <c r="H100" s="294">
        <v>656309999</v>
      </c>
      <c r="I100" s="294">
        <v>528015568.87000501</v>
      </c>
      <c r="J100" s="294">
        <v>549585776.24167502</v>
      </c>
      <c r="K100" s="294">
        <v>656309999</v>
      </c>
      <c r="L100" s="295">
        <v>7.75</v>
      </c>
      <c r="M100" s="166">
        <v>0.1</v>
      </c>
      <c r="N100" s="296">
        <f t="shared" si="1"/>
        <v>2.1211120898412834E-3</v>
      </c>
      <c r="O100" s="166">
        <f>+SUMIFS(N100:$N$202,B100:$B$202,B100)</f>
        <v>0.32674690424594088</v>
      </c>
    </row>
    <row r="101" spans="1:15">
      <c r="A101" s="148" t="s">
        <v>155</v>
      </c>
      <c r="B101" s="148" t="s">
        <v>267</v>
      </c>
      <c r="C101" s="148" t="s">
        <v>186</v>
      </c>
      <c r="D101" s="148" t="s">
        <v>183</v>
      </c>
      <c r="E101" s="148" t="s">
        <v>215</v>
      </c>
      <c r="F101" s="148" t="s">
        <v>350</v>
      </c>
      <c r="G101" s="148" t="s">
        <v>184</v>
      </c>
      <c r="H101" s="294">
        <v>1903267431</v>
      </c>
      <c r="I101" s="294">
        <v>1534849038.84517</v>
      </c>
      <c r="J101" s="294">
        <v>1592945691.2621</v>
      </c>
      <c r="K101" s="294">
        <v>1903267431</v>
      </c>
      <c r="L101" s="295">
        <v>7.6</v>
      </c>
      <c r="M101" s="166">
        <v>0.1</v>
      </c>
      <c r="N101" s="296">
        <f t="shared" si="1"/>
        <v>6.1479326981541439E-3</v>
      </c>
      <c r="O101" s="166">
        <f>+SUMIFS(N101:$N$202,B101:$B$202,B101)</f>
        <v>0.3246257921560996</v>
      </c>
    </row>
    <row r="102" spans="1:15">
      <c r="A102" s="148" t="s">
        <v>166</v>
      </c>
      <c r="B102" s="148" t="s">
        <v>384</v>
      </c>
      <c r="C102" s="148" t="s">
        <v>385</v>
      </c>
      <c r="D102" s="148" t="s">
        <v>183</v>
      </c>
      <c r="E102" s="148" t="s">
        <v>386</v>
      </c>
      <c r="F102" s="148" t="s">
        <v>387</v>
      </c>
      <c r="G102" s="148" t="s">
        <v>184</v>
      </c>
      <c r="H102" s="294">
        <v>1838623178.0792501</v>
      </c>
      <c r="I102" s="294">
        <v>995683874.17727995</v>
      </c>
      <c r="J102" s="294">
        <v>1045849232.41029</v>
      </c>
      <c r="K102" s="294">
        <v>1838623178.0792501</v>
      </c>
      <c r="L102" s="295">
        <v>9.75</v>
      </c>
      <c r="M102" s="166">
        <v>0.1</v>
      </c>
      <c r="N102" s="296">
        <f t="shared" si="1"/>
        <v>4.0364280643995212E-3</v>
      </c>
      <c r="O102" s="166">
        <f>+SUMIFS(N102:$N$202,B102:$B$202,B102)</f>
        <v>1.9665763977441533E-2</v>
      </c>
    </row>
    <row r="103" spans="1:15">
      <c r="A103" s="148" t="s">
        <v>155</v>
      </c>
      <c r="B103" s="148" t="s">
        <v>212</v>
      </c>
      <c r="C103" s="148" t="s">
        <v>182</v>
      </c>
      <c r="D103" s="148" t="s">
        <v>183</v>
      </c>
      <c r="E103" s="148" t="s">
        <v>388</v>
      </c>
      <c r="F103" s="148" t="s">
        <v>389</v>
      </c>
      <c r="G103" s="148" t="s">
        <v>184</v>
      </c>
      <c r="H103" s="294">
        <v>184025087</v>
      </c>
      <c r="I103" s="294">
        <v>148612393.76886901</v>
      </c>
      <c r="J103" s="294">
        <v>155094100.16926599</v>
      </c>
      <c r="K103" s="294">
        <v>184025087</v>
      </c>
      <c r="L103" s="295">
        <v>8</v>
      </c>
      <c r="M103" s="166">
        <v>0.1</v>
      </c>
      <c r="N103" s="296">
        <f t="shared" si="1"/>
        <v>5.9858166850996325E-4</v>
      </c>
      <c r="O103" s="166">
        <f>+SUMIFS(N103:$N$202,B103:$B$202,B103)</f>
        <v>3.5484522113324538E-3</v>
      </c>
    </row>
    <row r="104" spans="1:15">
      <c r="A104" s="148" t="s">
        <v>166</v>
      </c>
      <c r="B104" s="148" t="s">
        <v>293</v>
      </c>
      <c r="C104" s="148" t="s">
        <v>187</v>
      </c>
      <c r="D104" s="148" t="s">
        <v>183</v>
      </c>
      <c r="E104" s="148" t="s">
        <v>390</v>
      </c>
      <c r="F104" s="148" t="s">
        <v>261</v>
      </c>
      <c r="G104" s="148" t="s">
        <v>184</v>
      </c>
      <c r="H104" s="294">
        <v>19947294.520395</v>
      </c>
      <c r="I104" s="294">
        <v>12766006.7457818</v>
      </c>
      <c r="J104" s="294">
        <v>13300550.6606768</v>
      </c>
      <c r="K104" s="294">
        <v>19947294.520395</v>
      </c>
      <c r="L104" s="295">
        <v>11.25</v>
      </c>
      <c r="M104" s="166">
        <v>0.1</v>
      </c>
      <c r="N104" s="296">
        <f t="shared" si="1"/>
        <v>5.133313129177873E-5</v>
      </c>
      <c r="O104" s="166">
        <f>+SUMIFS(N104:$N$202,B104:$B$202,B104)</f>
        <v>9.5726170548817878E-4</v>
      </c>
    </row>
    <row r="105" spans="1:15">
      <c r="A105" s="148" t="s">
        <v>166</v>
      </c>
      <c r="B105" s="148" t="s">
        <v>293</v>
      </c>
      <c r="C105" s="148" t="s">
        <v>187</v>
      </c>
      <c r="D105" s="148" t="s">
        <v>183</v>
      </c>
      <c r="E105" s="148" t="s">
        <v>390</v>
      </c>
      <c r="F105" s="148" t="s">
        <v>261</v>
      </c>
      <c r="G105" s="148" t="s">
        <v>184</v>
      </c>
      <c r="H105" s="294">
        <v>36267808.218900003</v>
      </c>
      <c r="I105" s="294">
        <v>23210920.540068399</v>
      </c>
      <c r="J105" s="294">
        <v>24182818.613973599</v>
      </c>
      <c r="K105" s="294">
        <v>36267808.218900003</v>
      </c>
      <c r="L105" s="295">
        <v>11.25</v>
      </c>
      <c r="M105" s="166">
        <v>0.1</v>
      </c>
      <c r="N105" s="296">
        <f t="shared" si="1"/>
        <v>9.3332963016826663E-5</v>
      </c>
      <c r="O105" s="166">
        <f>+SUMIFS(N105:$N$202,B105:$B$202,B105)</f>
        <v>9.0592857419640003E-4</v>
      </c>
    </row>
    <row r="106" spans="1:15">
      <c r="A106" s="148" t="s">
        <v>155</v>
      </c>
      <c r="B106" s="148" t="s">
        <v>267</v>
      </c>
      <c r="C106" s="148" t="s">
        <v>186</v>
      </c>
      <c r="D106" s="148" t="s">
        <v>183</v>
      </c>
      <c r="E106" s="148" t="s">
        <v>390</v>
      </c>
      <c r="F106" s="148" t="s">
        <v>383</v>
      </c>
      <c r="G106" s="148" t="s">
        <v>184</v>
      </c>
      <c r="H106" s="294">
        <v>656309999</v>
      </c>
      <c r="I106" s="294">
        <v>537540447.04001498</v>
      </c>
      <c r="J106" s="294">
        <v>556316965.16459501</v>
      </c>
      <c r="K106" s="294">
        <v>656309999</v>
      </c>
      <c r="L106" s="295">
        <v>7.75</v>
      </c>
      <c r="M106" s="166">
        <v>0.1</v>
      </c>
      <c r="N106" s="296">
        <f t="shared" si="1"/>
        <v>2.1470909394051283E-3</v>
      </c>
      <c r="O106" s="166">
        <f>+SUMIFS(N106:$N$202,B106:$B$202,B106)</f>
        <v>0.31847785945794543</v>
      </c>
    </row>
    <row r="107" spans="1:15">
      <c r="A107" s="148" t="s">
        <v>157</v>
      </c>
      <c r="B107" s="148" t="s">
        <v>190</v>
      </c>
      <c r="C107" s="148" t="s">
        <v>186</v>
      </c>
      <c r="D107" s="148" t="s">
        <v>183</v>
      </c>
      <c r="E107" s="148" t="s">
        <v>391</v>
      </c>
      <c r="F107" s="148" t="s">
        <v>392</v>
      </c>
      <c r="G107" s="148" t="s">
        <v>184</v>
      </c>
      <c r="H107" s="294">
        <v>248376986.30136001</v>
      </c>
      <c r="I107" s="294">
        <v>237537540.51662701</v>
      </c>
      <c r="J107" s="294">
        <v>245281843.943113</v>
      </c>
      <c r="K107" s="294">
        <v>248376986.30136001</v>
      </c>
      <c r="L107" s="295">
        <v>14</v>
      </c>
      <c r="M107" s="166">
        <v>0.1</v>
      </c>
      <c r="N107" s="296">
        <f t="shared" si="1"/>
        <v>9.4665893314079539E-4</v>
      </c>
      <c r="O107" s="166">
        <f>+SUMIFS(N107:$N$202,B107:$B$202,B107)</f>
        <v>2.371603735496536E-3</v>
      </c>
    </row>
    <row r="108" spans="1:15">
      <c r="A108" s="148" t="s">
        <v>155</v>
      </c>
      <c r="B108" s="148" t="s">
        <v>161</v>
      </c>
      <c r="C108" s="148" t="s">
        <v>182</v>
      </c>
      <c r="D108" s="148" t="s">
        <v>183</v>
      </c>
      <c r="E108" s="148" t="s">
        <v>393</v>
      </c>
      <c r="F108" s="148" t="s">
        <v>394</v>
      </c>
      <c r="G108" s="148" t="s">
        <v>184</v>
      </c>
      <c r="H108" s="294">
        <v>1020958906</v>
      </c>
      <c r="I108" s="294">
        <v>999585534.48319697</v>
      </c>
      <c r="J108" s="294">
        <v>1019707484.2898901</v>
      </c>
      <c r="K108" s="294">
        <v>1020958906</v>
      </c>
      <c r="L108" s="295">
        <v>8.5</v>
      </c>
      <c r="M108" s="166">
        <v>0.1</v>
      </c>
      <c r="N108" s="296">
        <f t="shared" si="1"/>
        <v>3.9355346636151039E-3</v>
      </c>
      <c r="O108" s="166">
        <f>+SUMIFS(N108:$N$202,B108:$B$202,B108)</f>
        <v>3.9355346636151039E-3</v>
      </c>
    </row>
    <row r="109" spans="1:15">
      <c r="A109" s="148" t="s">
        <v>155</v>
      </c>
      <c r="B109" s="148" t="s">
        <v>267</v>
      </c>
      <c r="C109" s="148" t="s">
        <v>186</v>
      </c>
      <c r="D109" s="148" t="s">
        <v>183</v>
      </c>
      <c r="E109" s="148" t="s">
        <v>393</v>
      </c>
      <c r="F109" s="148" t="s">
        <v>395</v>
      </c>
      <c r="G109" s="148" t="s">
        <v>184</v>
      </c>
      <c r="H109" s="294">
        <v>6063060820</v>
      </c>
      <c r="I109" s="294">
        <v>5010960821.9201097</v>
      </c>
      <c r="J109" s="294">
        <v>5195389955.8229198</v>
      </c>
      <c r="K109" s="294">
        <v>6063060820</v>
      </c>
      <c r="L109" s="295">
        <v>7</v>
      </c>
      <c r="M109" s="166">
        <v>0.1</v>
      </c>
      <c r="N109" s="296">
        <f t="shared" si="1"/>
        <v>2.0051473169658648E-2</v>
      </c>
      <c r="O109" s="166">
        <f>+SUMIFS(N109:$N$202,B109:$B$202,B109)</f>
        <v>0.31633076851854031</v>
      </c>
    </row>
    <row r="110" spans="1:15">
      <c r="A110" s="148" t="s">
        <v>155</v>
      </c>
      <c r="B110" s="148" t="s">
        <v>158</v>
      </c>
      <c r="C110" s="148" t="s">
        <v>186</v>
      </c>
      <c r="D110" s="148" t="s">
        <v>183</v>
      </c>
      <c r="E110" s="148" t="s">
        <v>396</v>
      </c>
      <c r="F110" s="148" t="s">
        <v>397</v>
      </c>
      <c r="G110" s="148" t="s">
        <v>184</v>
      </c>
      <c r="H110" s="294">
        <v>210666672</v>
      </c>
      <c r="I110" s="294">
        <v>195094676.24934101</v>
      </c>
      <c r="J110" s="294">
        <v>202351983.32118401</v>
      </c>
      <c r="K110" s="294">
        <v>210666672</v>
      </c>
      <c r="L110" s="295">
        <v>8</v>
      </c>
      <c r="M110" s="166">
        <v>0.1</v>
      </c>
      <c r="N110" s="296">
        <f t="shared" si="1"/>
        <v>7.8097224633627289E-4</v>
      </c>
      <c r="O110" s="166">
        <f>+SUMIFS(N110:$N$202,B110:$B$202,B110)</f>
        <v>1.0520358137206315E-3</v>
      </c>
    </row>
    <row r="111" spans="1:15">
      <c r="A111" s="148" t="s">
        <v>155</v>
      </c>
      <c r="B111" s="148" t="s">
        <v>163</v>
      </c>
      <c r="C111" s="148" t="s">
        <v>182</v>
      </c>
      <c r="D111" s="148" t="s">
        <v>183</v>
      </c>
      <c r="E111" s="148" t="s">
        <v>209</v>
      </c>
      <c r="F111" s="148" t="s">
        <v>398</v>
      </c>
      <c r="G111" s="148" t="s">
        <v>184</v>
      </c>
      <c r="H111" s="294">
        <v>352643836</v>
      </c>
      <c r="I111" s="294">
        <v>289905889.07773298</v>
      </c>
      <c r="J111" s="294">
        <v>300455325.276021</v>
      </c>
      <c r="K111" s="294">
        <v>352643836</v>
      </c>
      <c r="L111" s="295">
        <v>7</v>
      </c>
      <c r="M111" s="166">
        <v>0.1</v>
      </c>
      <c r="N111" s="296">
        <f t="shared" si="1"/>
        <v>1.1595995574308991E-3</v>
      </c>
      <c r="O111" s="166">
        <f>+SUMIFS(N111:$N$202,B111:$B$202,B111)</f>
        <v>2.1460439510500688E-2</v>
      </c>
    </row>
    <row r="112" spans="1:15">
      <c r="A112" s="148" t="s">
        <v>155</v>
      </c>
      <c r="B112" s="148" t="s">
        <v>267</v>
      </c>
      <c r="C112" s="148" t="s">
        <v>186</v>
      </c>
      <c r="D112" s="148" t="s">
        <v>183</v>
      </c>
      <c r="E112" s="148" t="s">
        <v>399</v>
      </c>
      <c r="F112" s="148" t="s">
        <v>400</v>
      </c>
      <c r="G112" s="148" t="s">
        <v>184</v>
      </c>
      <c r="H112" s="294">
        <v>21827018952</v>
      </c>
      <c r="I112" s="294">
        <v>18036000000.000401</v>
      </c>
      <c r="J112" s="294">
        <v>18665213143.5341</v>
      </c>
      <c r="K112" s="294">
        <v>21827018952</v>
      </c>
      <c r="L112" s="295">
        <v>7</v>
      </c>
      <c r="M112" s="166">
        <v>0.1</v>
      </c>
      <c r="N112" s="296">
        <f t="shared" si="1"/>
        <v>7.2037907401746232E-2</v>
      </c>
      <c r="O112" s="166">
        <f>+SUMIFS(N112:$N$202,B112:$B$202,B112)</f>
        <v>0.2962792953488817</v>
      </c>
    </row>
    <row r="113" spans="1:15">
      <c r="A113" s="148" t="s">
        <v>155</v>
      </c>
      <c r="B113" s="148" t="s">
        <v>267</v>
      </c>
      <c r="C113" s="148" t="s">
        <v>186</v>
      </c>
      <c r="D113" s="148" t="s">
        <v>183</v>
      </c>
      <c r="E113" s="148" t="s">
        <v>401</v>
      </c>
      <c r="F113" s="148" t="s">
        <v>368</v>
      </c>
      <c r="G113" s="148" t="s">
        <v>184</v>
      </c>
      <c r="H113" s="294">
        <v>1312194492</v>
      </c>
      <c r="I113" s="294">
        <v>1016418840.2300299</v>
      </c>
      <c r="J113" s="294">
        <v>1049203923.64035</v>
      </c>
      <c r="K113" s="294">
        <v>1312194492</v>
      </c>
      <c r="L113" s="295">
        <v>7.75</v>
      </c>
      <c r="M113" s="166">
        <v>0.1</v>
      </c>
      <c r="N113" s="296">
        <f t="shared" si="1"/>
        <v>4.0493754084418377E-3</v>
      </c>
      <c r="O113" s="166">
        <f>+SUMIFS(N113:$N$202,B113:$B$202,B113)</f>
        <v>0.22424138794713552</v>
      </c>
    </row>
    <row r="114" spans="1:15">
      <c r="A114" s="148" t="s">
        <v>155</v>
      </c>
      <c r="B114" s="148" t="s">
        <v>160</v>
      </c>
      <c r="C114" s="148" t="s">
        <v>182</v>
      </c>
      <c r="D114" s="148" t="s">
        <v>183</v>
      </c>
      <c r="E114" s="148" t="s">
        <v>401</v>
      </c>
      <c r="F114" s="148" t="s">
        <v>314</v>
      </c>
      <c r="G114" s="148" t="s">
        <v>184</v>
      </c>
      <c r="H114" s="294">
        <v>176301370</v>
      </c>
      <c r="I114" s="294">
        <v>150443981.61581299</v>
      </c>
      <c r="J114" s="294">
        <v>156212822.68755099</v>
      </c>
      <c r="K114" s="294">
        <v>176301370</v>
      </c>
      <c r="L114" s="295">
        <v>10</v>
      </c>
      <c r="M114" s="166">
        <v>0.1</v>
      </c>
      <c r="N114" s="296">
        <f t="shared" si="1"/>
        <v>6.0289934913652389E-4</v>
      </c>
      <c r="O114" s="166">
        <f>+SUMIFS(N114:$N$202,B114:$B$202,B114)</f>
        <v>4.4474771563166099E-3</v>
      </c>
    </row>
    <row r="115" spans="1:15">
      <c r="A115" s="148" t="s">
        <v>155</v>
      </c>
      <c r="B115" s="148" t="s">
        <v>267</v>
      </c>
      <c r="C115" s="148" t="s">
        <v>186</v>
      </c>
      <c r="D115" s="148" t="s">
        <v>183</v>
      </c>
      <c r="E115" s="148" t="s">
        <v>401</v>
      </c>
      <c r="F115" s="148" t="s">
        <v>402</v>
      </c>
      <c r="G115" s="148" t="s">
        <v>184</v>
      </c>
      <c r="H115" s="294">
        <v>8490975458</v>
      </c>
      <c r="I115" s="294">
        <v>7014000000.0000401</v>
      </c>
      <c r="J115" s="294">
        <v>7257334594.0766497</v>
      </c>
      <c r="K115" s="294">
        <v>8490975458</v>
      </c>
      <c r="L115" s="295">
        <v>7</v>
      </c>
      <c r="M115" s="166">
        <v>0.1</v>
      </c>
      <c r="N115" s="296">
        <f t="shared" si="1"/>
        <v>2.8009495174325928E-2</v>
      </c>
      <c r="O115" s="166">
        <f>+SUMIFS(N115:$N$202,B115:$B$202,B115)</f>
        <v>0.22019201253869367</v>
      </c>
    </row>
    <row r="116" spans="1:15">
      <c r="A116" s="148" t="s">
        <v>155</v>
      </c>
      <c r="B116" s="148" t="s">
        <v>267</v>
      </c>
      <c r="C116" s="148" t="s">
        <v>186</v>
      </c>
      <c r="D116" s="148" t="s">
        <v>183</v>
      </c>
      <c r="E116" s="148" t="s">
        <v>403</v>
      </c>
      <c r="F116" s="148" t="s">
        <v>402</v>
      </c>
      <c r="G116" s="148" t="s">
        <v>184</v>
      </c>
      <c r="H116" s="294">
        <v>7276825968</v>
      </c>
      <c r="I116" s="294">
        <v>6012000000.0001297</v>
      </c>
      <c r="J116" s="294">
        <v>6219425628.7023802</v>
      </c>
      <c r="K116" s="294">
        <v>7276825968</v>
      </c>
      <c r="L116" s="295">
        <v>7</v>
      </c>
      <c r="M116" s="166">
        <v>0.1</v>
      </c>
      <c r="N116" s="296">
        <f t="shared" si="1"/>
        <v>2.4003712365198198E-2</v>
      </c>
      <c r="O116" s="166">
        <f>+SUMIFS(N116:$N$202,B116:$B$202,B116)</f>
        <v>0.19218251736436773</v>
      </c>
    </row>
    <row r="117" spans="1:15">
      <c r="A117" s="148" t="s">
        <v>155</v>
      </c>
      <c r="B117" s="148" t="s">
        <v>267</v>
      </c>
      <c r="C117" s="148" t="s">
        <v>186</v>
      </c>
      <c r="D117" s="148" t="s">
        <v>183</v>
      </c>
      <c r="E117" s="148" t="s">
        <v>404</v>
      </c>
      <c r="F117" s="148" t="s">
        <v>405</v>
      </c>
      <c r="G117" s="148" t="s">
        <v>184</v>
      </c>
      <c r="H117" s="294">
        <v>6670423804</v>
      </c>
      <c r="I117" s="294">
        <v>5511000000.0001202</v>
      </c>
      <c r="J117" s="294">
        <v>5693747785.7941504</v>
      </c>
      <c r="K117" s="294">
        <v>6670423804</v>
      </c>
      <c r="L117" s="295">
        <v>7</v>
      </c>
      <c r="M117" s="166">
        <v>0.1</v>
      </c>
      <c r="N117" s="296">
        <f t="shared" si="1"/>
        <v>2.1974872325742714E-2</v>
      </c>
      <c r="O117" s="166">
        <f>+SUMIFS(N117:$N$202,B117:$B$202,B117)</f>
        <v>0.16817880499916957</v>
      </c>
    </row>
    <row r="118" spans="1:15">
      <c r="A118" s="148" t="s">
        <v>155</v>
      </c>
      <c r="B118" s="148" t="s">
        <v>212</v>
      </c>
      <c r="C118" s="148" t="s">
        <v>182</v>
      </c>
      <c r="D118" s="148" t="s">
        <v>183</v>
      </c>
      <c r="E118" s="148" t="s">
        <v>406</v>
      </c>
      <c r="F118" s="148" t="s">
        <v>407</v>
      </c>
      <c r="G118" s="148" t="s">
        <v>184</v>
      </c>
      <c r="H118" s="294">
        <v>907270570</v>
      </c>
      <c r="I118" s="294">
        <v>738169697.21627295</v>
      </c>
      <c r="J118" s="294">
        <v>764319292.62675595</v>
      </c>
      <c r="K118" s="294">
        <v>907270570</v>
      </c>
      <c r="L118" s="295">
        <v>7.5</v>
      </c>
      <c r="M118" s="166">
        <v>0.1</v>
      </c>
      <c r="N118" s="296">
        <f t="shared" si="1"/>
        <v>2.9498705428224908E-3</v>
      </c>
      <c r="O118" s="166">
        <f>+SUMIFS(N118:$N$202,B118:$B$202,B118)</f>
        <v>2.9498705428224908E-3</v>
      </c>
    </row>
    <row r="119" spans="1:15">
      <c r="A119" s="148" t="s">
        <v>155</v>
      </c>
      <c r="B119" s="148" t="s">
        <v>267</v>
      </c>
      <c r="C119" s="148" t="s">
        <v>186</v>
      </c>
      <c r="D119" s="148" t="s">
        <v>183</v>
      </c>
      <c r="E119" s="148" t="s">
        <v>408</v>
      </c>
      <c r="F119" s="148" t="s">
        <v>368</v>
      </c>
      <c r="G119" s="148" t="s">
        <v>184</v>
      </c>
      <c r="H119" s="294">
        <v>1312194492</v>
      </c>
      <c r="I119" s="294">
        <v>1019228580.63841</v>
      </c>
      <c r="J119" s="294">
        <v>1049203923.64132</v>
      </c>
      <c r="K119" s="294">
        <v>1312194492</v>
      </c>
      <c r="L119" s="295">
        <v>7.75</v>
      </c>
      <c r="M119" s="166">
        <v>0.1</v>
      </c>
      <c r="N119" s="296">
        <f t="shared" si="1"/>
        <v>4.0493754084455812E-3</v>
      </c>
      <c r="O119" s="166">
        <f>+SUMIFS(N119:$N$202,B119:$B$202,B119)</f>
        <v>0.14620393267342688</v>
      </c>
    </row>
    <row r="120" spans="1:15">
      <c r="A120" s="148" t="s">
        <v>155</v>
      </c>
      <c r="B120" s="148" t="s">
        <v>267</v>
      </c>
      <c r="C120" s="148" t="s">
        <v>186</v>
      </c>
      <c r="D120" s="148" t="s">
        <v>183</v>
      </c>
      <c r="E120" s="148" t="s">
        <v>409</v>
      </c>
      <c r="F120" s="148" t="s">
        <v>368</v>
      </c>
      <c r="G120" s="148" t="s">
        <v>184</v>
      </c>
      <c r="H120" s="294">
        <v>656097246</v>
      </c>
      <c r="I120" s="294">
        <v>510054108.18982899</v>
      </c>
      <c r="J120" s="294">
        <v>524601961.823704</v>
      </c>
      <c r="K120" s="294">
        <v>656097246</v>
      </c>
      <c r="L120" s="295">
        <v>7.75</v>
      </c>
      <c r="M120" s="166">
        <v>0.1</v>
      </c>
      <c r="N120" s="296">
        <f t="shared" si="1"/>
        <v>2.024687704234539E-3</v>
      </c>
      <c r="O120" s="166">
        <f>+SUMIFS(N120:$N$202,B120:$B$202,B120)</f>
        <v>0.1421545572649813</v>
      </c>
    </row>
    <row r="121" spans="1:15">
      <c r="A121" s="148" t="s">
        <v>155</v>
      </c>
      <c r="B121" s="148" t="s">
        <v>158</v>
      </c>
      <c r="C121" s="148" t="s">
        <v>186</v>
      </c>
      <c r="D121" s="148" t="s">
        <v>183</v>
      </c>
      <c r="E121" s="148" t="s">
        <v>410</v>
      </c>
      <c r="F121" s="148" t="s">
        <v>411</v>
      </c>
      <c r="G121" s="148" t="s">
        <v>184</v>
      </c>
      <c r="H121" s="294">
        <v>80616676</v>
      </c>
      <c r="I121" s="294">
        <v>68243874.368809894</v>
      </c>
      <c r="J121" s="294">
        <v>70233290.265634894</v>
      </c>
      <c r="K121" s="294">
        <v>80616676</v>
      </c>
      <c r="L121" s="295">
        <v>6.5</v>
      </c>
      <c r="M121" s="166">
        <v>0.1</v>
      </c>
      <c r="N121" s="296">
        <f t="shared" si="1"/>
        <v>2.7106356738435862E-4</v>
      </c>
      <c r="O121" s="166">
        <f>+SUMIFS(N121:$N$202,B121:$B$202,B121)</f>
        <v>2.7106356738435862E-4</v>
      </c>
    </row>
    <row r="122" spans="1:15">
      <c r="A122" s="148" t="s">
        <v>155</v>
      </c>
      <c r="B122" s="148" t="s">
        <v>225</v>
      </c>
      <c r="C122" s="148" t="s">
        <v>182</v>
      </c>
      <c r="D122" s="148" t="s">
        <v>183</v>
      </c>
      <c r="E122" s="148" t="s">
        <v>410</v>
      </c>
      <c r="F122" s="148" t="s">
        <v>380</v>
      </c>
      <c r="G122" s="148" t="s">
        <v>184</v>
      </c>
      <c r="H122" s="294">
        <v>25124383</v>
      </c>
      <c r="I122" s="294">
        <v>19831791.134592399</v>
      </c>
      <c r="J122" s="294">
        <v>20497033.8609185</v>
      </c>
      <c r="K122" s="294">
        <v>25124383</v>
      </c>
      <c r="L122" s="295">
        <v>8</v>
      </c>
      <c r="M122" s="166">
        <v>0.1</v>
      </c>
      <c r="N122" s="296">
        <f t="shared" si="1"/>
        <v>7.9107772085356911E-5</v>
      </c>
      <c r="O122" s="166">
        <f>+SUMIFS(N122:$N$202,B122:$B$202,B122)</f>
        <v>1.1694176216352752E-2</v>
      </c>
    </row>
    <row r="123" spans="1:15">
      <c r="A123" s="148" t="s">
        <v>166</v>
      </c>
      <c r="B123" s="148" t="s">
        <v>384</v>
      </c>
      <c r="C123" s="148" t="s">
        <v>385</v>
      </c>
      <c r="D123" s="148" t="s">
        <v>183</v>
      </c>
      <c r="E123" s="148" t="s">
        <v>412</v>
      </c>
      <c r="F123" s="148" t="s">
        <v>413</v>
      </c>
      <c r="G123" s="148" t="s">
        <v>184</v>
      </c>
      <c r="H123" s="294">
        <v>16887082.191911999</v>
      </c>
      <c r="I123" s="294">
        <v>9544631.7729470301</v>
      </c>
      <c r="J123" s="294">
        <v>9881522.2592914402</v>
      </c>
      <c r="K123" s="294">
        <v>16887082.191911999</v>
      </c>
      <c r="L123" s="295">
        <v>9.25</v>
      </c>
      <c r="M123" s="166">
        <v>0.1</v>
      </c>
      <c r="N123" s="296">
        <f t="shared" si="1"/>
        <v>3.813747960064009E-5</v>
      </c>
      <c r="O123" s="166">
        <f>+SUMIFS(N123:$N$202,B123:$B$202,B123)</f>
        <v>1.5629335913042011E-2</v>
      </c>
    </row>
    <row r="124" spans="1:15">
      <c r="A124" s="148" t="s">
        <v>166</v>
      </c>
      <c r="B124" s="148" t="s">
        <v>414</v>
      </c>
      <c r="C124" s="148" t="s">
        <v>415</v>
      </c>
      <c r="D124" s="148" t="s">
        <v>183</v>
      </c>
      <c r="E124" s="148" t="s">
        <v>416</v>
      </c>
      <c r="F124" s="148" t="s">
        <v>417</v>
      </c>
      <c r="G124" s="148" t="s">
        <v>184</v>
      </c>
      <c r="H124" s="294">
        <v>56204931.5066</v>
      </c>
      <c r="I124" s="294">
        <v>39150009.940338701</v>
      </c>
      <c r="J124" s="294">
        <v>40281458.064487599</v>
      </c>
      <c r="K124" s="294">
        <v>56204931.5066</v>
      </c>
      <c r="L124" s="295">
        <v>9</v>
      </c>
      <c r="M124" s="166">
        <v>0.1</v>
      </c>
      <c r="N124" s="296">
        <f t="shared" si="1"/>
        <v>1.5546524562791314E-4</v>
      </c>
      <c r="O124" s="166">
        <f>+SUMIFS(N124:$N$202,B124:$B$202,B124)</f>
        <v>4.2332850791146034E-4</v>
      </c>
    </row>
    <row r="125" spans="1:15">
      <c r="A125" s="148" t="s">
        <v>155</v>
      </c>
      <c r="B125" s="148" t="s">
        <v>267</v>
      </c>
      <c r="C125" s="148" t="s">
        <v>186</v>
      </c>
      <c r="D125" s="148" t="s">
        <v>183</v>
      </c>
      <c r="E125" s="148" t="s">
        <v>418</v>
      </c>
      <c r="F125" s="148" t="s">
        <v>353</v>
      </c>
      <c r="G125" s="148" t="s">
        <v>184</v>
      </c>
      <c r="H125" s="294">
        <v>3031530410</v>
      </c>
      <c r="I125" s="294">
        <v>2505000000.0000401</v>
      </c>
      <c r="J125" s="294">
        <v>2577058856.29983</v>
      </c>
      <c r="K125" s="294">
        <v>3031530410</v>
      </c>
      <c r="L125" s="295">
        <v>7</v>
      </c>
      <c r="M125" s="166">
        <v>0.1</v>
      </c>
      <c r="N125" s="296">
        <f t="shared" si="1"/>
        <v>9.946092007167227E-3</v>
      </c>
      <c r="O125" s="166">
        <f>+SUMIFS(N125:$N$202,B125:$B$202,B125)</f>
        <v>0.14012986956074674</v>
      </c>
    </row>
    <row r="126" spans="1:15">
      <c r="A126" s="148" t="s">
        <v>155</v>
      </c>
      <c r="B126" s="148" t="s">
        <v>267</v>
      </c>
      <c r="C126" s="148" t="s">
        <v>186</v>
      </c>
      <c r="D126" s="148" t="s">
        <v>183</v>
      </c>
      <c r="E126" s="148" t="s">
        <v>418</v>
      </c>
      <c r="F126" s="148" t="s">
        <v>353</v>
      </c>
      <c r="G126" s="148" t="s">
        <v>184</v>
      </c>
      <c r="H126" s="294">
        <v>2425224328</v>
      </c>
      <c r="I126" s="294">
        <v>2004000000.00003</v>
      </c>
      <c r="J126" s="294">
        <v>2061647085.03986</v>
      </c>
      <c r="K126" s="294">
        <v>2425224328</v>
      </c>
      <c r="L126" s="295">
        <v>7</v>
      </c>
      <c r="M126" s="166">
        <v>0.1</v>
      </c>
      <c r="N126" s="296">
        <f t="shared" si="1"/>
        <v>7.9568736057337667E-3</v>
      </c>
      <c r="O126" s="166">
        <f>+SUMIFS(N126:$N$202,B126:$B$202,B126)</f>
        <v>0.13018377755357952</v>
      </c>
    </row>
    <row r="127" spans="1:15">
      <c r="A127" s="148" t="s">
        <v>166</v>
      </c>
      <c r="B127" s="148" t="s">
        <v>384</v>
      </c>
      <c r="C127" s="148" t="s">
        <v>385</v>
      </c>
      <c r="D127" s="148" t="s">
        <v>183</v>
      </c>
      <c r="E127" s="148" t="s">
        <v>419</v>
      </c>
      <c r="F127" s="148" t="s">
        <v>413</v>
      </c>
      <c r="G127" s="148" t="s">
        <v>184</v>
      </c>
      <c r="H127" s="294">
        <v>133220315.069528</v>
      </c>
      <c r="I127" s="294">
        <v>75531003.859224305</v>
      </c>
      <c r="J127" s="294">
        <v>77893657.180027902</v>
      </c>
      <c r="K127" s="294">
        <v>133220315.069528</v>
      </c>
      <c r="L127" s="295">
        <v>9.25</v>
      </c>
      <c r="M127" s="166">
        <v>0.1</v>
      </c>
      <c r="N127" s="296">
        <f t="shared" si="1"/>
        <v>3.0062855537559447E-4</v>
      </c>
      <c r="O127" s="166">
        <f>+SUMIFS(N127:$N$202,B127:$B$202,B127)</f>
        <v>1.5591198433441372E-2</v>
      </c>
    </row>
    <row r="128" spans="1:15">
      <c r="A128" s="148" t="s">
        <v>157</v>
      </c>
      <c r="B128" s="148" t="s">
        <v>190</v>
      </c>
      <c r="C128" s="148" t="s">
        <v>186</v>
      </c>
      <c r="D128" s="148" t="s">
        <v>183</v>
      </c>
      <c r="E128" s="148" t="s">
        <v>420</v>
      </c>
      <c r="F128" s="148" t="s">
        <v>195</v>
      </c>
      <c r="G128" s="148" t="s">
        <v>184</v>
      </c>
      <c r="H128" s="294">
        <v>55083561.643919997</v>
      </c>
      <c r="I128" s="294">
        <v>44271448.041492403</v>
      </c>
      <c r="J128" s="294">
        <v>45645187.235993698</v>
      </c>
      <c r="K128" s="294">
        <v>55083561.643919997</v>
      </c>
      <c r="L128" s="295">
        <v>13.75</v>
      </c>
      <c r="M128" s="166">
        <v>0.1</v>
      </c>
      <c r="N128" s="296">
        <f t="shared" si="1"/>
        <v>1.7616641964685829E-4</v>
      </c>
      <c r="O128" s="166">
        <f>+SUMIFS(N128:$N$202,B128:$B$202,B128)</f>
        <v>1.4249448023557409E-3</v>
      </c>
    </row>
    <row r="129" spans="1:15">
      <c r="A129" s="148" t="s">
        <v>155</v>
      </c>
      <c r="B129" s="148" t="s">
        <v>225</v>
      </c>
      <c r="C129" s="148" t="s">
        <v>182</v>
      </c>
      <c r="D129" s="148" t="s">
        <v>183</v>
      </c>
      <c r="E129" s="148" t="s">
        <v>420</v>
      </c>
      <c r="F129" s="148" t="s">
        <v>421</v>
      </c>
      <c r="G129" s="148" t="s">
        <v>184</v>
      </c>
      <c r="H129" s="294">
        <v>178384520</v>
      </c>
      <c r="I129" s="294">
        <v>147518520.20724201</v>
      </c>
      <c r="J129" s="294">
        <v>151469117.62800401</v>
      </c>
      <c r="K129" s="294">
        <v>178384520</v>
      </c>
      <c r="L129" s="295">
        <v>6.9</v>
      </c>
      <c r="M129" s="166">
        <v>0.1</v>
      </c>
      <c r="N129" s="296">
        <f t="shared" si="1"/>
        <v>5.8459114214242281E-4</v>
      </c>
      <c r="O129" s="166">
        <f>+SUMIFS(N129:$N$202,B129:$B$202,B129)</f>
        <v>1.1615068444267395E-2</v>
      </c>
    </row>
    <row r="130" spans="1:15">
      <c r="A130" s="148" t="s">
        <v>155</v>
      </c>
      <c r="B130" s="148" t="s">
        <v>267</v>
      </c>
      <c r="C130" s="148" t="s">
        <v>186</v>
      </c>
      <c r="D130" s="148" t="s">
        <v>183</v>
      </c>
      <c r="E130" s="148" t="s">
        <v>422</v>
      </c>
      <c r="F130" s="148" t="s">
        <v>380</v>
      </c>
      <c r="G130" s="148" t="s">
        <v>184</v>
      </c>
      <c r="H130" s="294">
        <v>2537272636</v>
      </c>
      <c r="I130" s="294">
        <v>2100211171.9000499</v>
      </c>
      <c r="J130" s="294">
        <v>2148180372.2004399</v>
      </c>
      <c r="K130" s="294">
        <v>2537272636</v>
      </c>
      <c r="L130" s="295">
        <v>7.6</v>
      </c>
      <c r="M130" s="166">
        <v>0.1</v>
      </c>
      <c r="N130" s="296">
        <f t="shared" si="1"/>
        <v>8.2908465895784218E-3</v>
      </c>
      <c r="O130" s="166">
        <f>+SUMIFS(N130:$N$202,B130:$B$202,B130)</f>
        <v>0.12222690394784574</v>
      </c>
    </row>
    <row r="131" spans="1:15">
      <c r="A131" s="148" t="s">
        <v>166</v>
      </c>
      <c r="B131" s="148" t="s">
        <v>423</v>
      </c>
      <c r="C131" s="148" t="s">
        <v>220</v>
      </c>
      <c r="D131" s="148" t="s">
        <v>183</v>
      </c>
      <c r="E131" s="148" t="s">
        <v>424</v>
      </c>
      <c r="F131" s="148" t="s">
        <v>425</v>
      </c>
      <c r="G131" s="148" t="s">
        <v>184</v>
      </c>
      <c r="H131" s="294">
        <v>659595068.49394596</v>
      </c>
      <c r="I131" s="294">
        <v>370025539.53985202</v>
      </c>
      <c r="J131" s="294">
        <v>379016320.10339803</v>
      </c>
      <c r="K131" s="294">
        <v>659595068.49394596</v>
      </c>
      <c r="L131" s="295">
        <v>8</v>
      </c>
      <c r="M131" s="166">
        <v>0.1</v>
      </c>
      <c r="N131" s="296">
        <f t="shared" si="1"/>
        <v>1.4628036851975375E-3</v>
      </c>
      <c r="O131" s="166">
        <f>+SUMIFS(N131:$N$202,B131:$B$202,B131)</f>
        <v>4.0819388389959903E-2</v>
      </c>
    </row>
    <row r="132" spans="1:15">
      <c r="A132" s="148" t="s">
        <v>155</v>
      </c>
      <c r="B132" s="148" t="s">
        <v>267</v>
      </c>
      <c r="C132" s="148" t="s">
        <v>186</v>
      </c>
      <c r="D132" s="148" t="s">
        <v>183</v>
      </c>
      <c r="E132" s="148" t="s">
        <v>426</v>
      </c>
      <c r="F132" s="148" t="s">
        <v>427</v>
      </c>
      <c r="G132" s="148" t="s">
        <v>184</v>
      </c>
      <c r="H132" s="294">
        <v>5458484223</v>
      </c>
      <c r="I132" s="294">
        <v>4625739863.0100203</v>
      </c>
      <c r="J132" s="294">
        <v>4740830779.8576298</v>
      </c>
      <c r="K132" s="294">
        <v>5458484223</v>
      </c>
      <c r="L132" s="295">
        <v>7</v>
      </c>
      <c r="M132" s="166">
        <v>0.1</v>
      </c>
      <c r="N132" s="296">
        <f t="shared" si="1"/>
        <v>1.8297113785975684E-2</v>
      </c>
      <c r="O132" s="166">
        <f>+SUMIFS(N132:$N$202,B132:$B$202,B132)</f>
        <v>0.11393605735826731</v>
      </c>
    </row>
    <row r="133" spans="1:15">
      <c r="A133" s="148" t="s">
        <v>155</v>
      </c>
      <c r="B133" s="148" t="s">
        <v>267</v>
      </c>
      <c r="C133" s="148" t="s">
        <v>186</v>
      </c>
      <c r="D133" s="148" t="s">
        <v>183</v>
      </c>
      <c r="E133" s="148" t="s">
        <v>426</v>
      </c>
      <c r="F133" s="148" t="s">
        <v>428</v>
      </c>
      <c r="G133" s="148" t="s">
        <v>184</v>
      </c>
      <c r="H133" s="294">
        <v>1212612164</v>
      </c>
      <c r="I133" s="294">
        <v>1026020547.95002</v>
      </c>
      <c r="J133" s="294">
        <v>1051550166.51692</v>
      </c>
      <c r="K133" s="294">
        <v>1212612164</v>
      </c>
      <c r="L133" s="295">
        <v>7</v>
      </c>
      <c r="M133" s="166">
        <v>0.1</v>
      </c>
      <c r="N133" s="296">
        <f t="shared" ref="N133:N196" si="2">+J133/$C$205</f>
        <v>4.0584306721446741E-3</v>
      </c>
      <c r="O133" s="166">
        <f>+SUMIFS(N133:$N$202,B133:$B$202,B133)</f>
        <v>9.5638943572291621E-2</v>
      </c>
    </row>
    <row r="134" spans="1:15">
      <c r="A134" s="148" t="s">
        <v>155</v>
      </c>
      <c r="B134" s="148" t="s">
        <v>267</v>
      </c>
      <c r="C134" s="148" t="s">
        <v>186</v>
      </c>
      <c r="D134" s="148" t="s">
        <v>183</v>
      </c>
      <c r="E134" s="148" t="s">
        <v>429</v>
      </c>
      <c r="F134" s="148" t="s">
        <v>383</v>
      </c>
      <c r="G134" s="148" t="s">
        <v>184</v>
      </c>
      <c r="H134" s="294">
        <v>1312619998</v>
      </c>
      <c r="I134" s="294">
        <v>1073485942.7200201</v>
      </c>
      <c r="J134" s="294">
        <v>1099070733.16838</v>
      </c>
      <c r="K134" s="294">
        <v>1312619998</v>
      </c>
      <c r="L134" s="295">
        <v>7.75</v>
      </c>
      <c r="M134" s="166">
        <v>0.1</v>
      </c>
      <c r="N134" s="296">
        <f t="shared" si="2"/>
        <v>4.2418350701438614E-3</v>
      </c>
      <c r="O134" s="166">
        <f>+SUMIFS(N134:$N$202,B134:$B$202,B134)</f>
        <v>9.1580512900146932E-2</v>
      </c>
    </row>
    <row r="135" spans="1:15">
      <c r="A135" s="148" t="s">
        <v>155</v>
      </c>
      <c r="B135" s="148" t="s">
        <v>225</v>
      </c>
      <c r="C135" s="148" t="s">
        <v>182</v>
      </c>
      <c r="D135" s="148" t="s">
        <v>183</v>
      </c>
      <c r="E135" s="148" t="s">
        <v>429</v>
      </c>
      <c r="F135" s="148" t="s">
        <v>430</v>
      </c>
      <c r="G135" s="148" t="s">
        <v>184</v>
      </c>
      <c r="H135" s="294">
        <v>138465754</v>
      </c>
      <c r="I135" s="294">
        <v>114687708.02000199</v>
      </c>
      <c r="J135" s="294">
        <v>117663792.65412501</v>
      </c>
      <c r="K135" s="294">
        <v>138465754</v>
      </c>
      <c r="L135" s="295">
        <v>13</v>
      </c>
      <c r="M135" s="166">
        <v>0.1</v>
      </c>
      <c r="N135" s="296">
        <f t="shared" si="2"/>
        <v>4.5412036468988422E-4</v>
      </c>
      <c r="O135" s="166">
        <f>+SUMIFS(N135:$N$202,B135:$B$202,B135)</f>
        <v>1.1030477302124971E-2</v>
      </c>
    </row>
    <row r="136" spans="1:15">
      <c r="A136" s="148" t="s">
        <v>155</v>
      </c>
      <c r="B136" s="148" t="s">
        <v>225</v>
      </c>
      <c r="C136" s="148" t="s">
        <v>182</v>
      </c>
      <c r="D136" s="148" t="s">
        <v>183</v>
      </c>
      <c r="E136" s="148" t="s">
        <v>429</v>
      </c>
      <c r="F136" s="148" t="s">
        <v>430</v>
      </c>
      <c r="G136" s="148" t="s">
        <v>184</v>
      </c>
      <c r="H136" s="294">
        <v>134582187</v>
      </c>
      <c r="I136" s="294">
        <v>111049487.0951</v>
      </c>
      <c r="J136" s="294">
        <v>113958026.138822</v>
      </c>
      <c r="K136" s="294">
        <v>134582187</v>
      </c>
      <c r="L136" s="295">
        <v>12.75</v>
      </c>
      <c r="M136" s="166">
        <v>0.1</v>
      </c>
      <c r="N136" s="296">
        <f t="shared" si="2"/>
        <v>4.3981805466379343E-4</v>
      </c>
      <c r="O136" s="166">
        <f>+SUMIFS(N136:$N$202,B136:$B$202,B136)</f>
        <v>1.0576356937435088E-2</v>
      </c>
    </row>
    <row r="137" spans="1:15">
      <c r="A137" s="148" t="s">
        <v>155</v>
      </c>
      <c r="B137" s="148" t="s">
        <v>225</v>
      </c>
      <c r="C137" s="148" t="s">
        <v>182</v>
      </c>
      <c r="D137" s="148" t="s">
        <v>183</v>
      </c>
      <c r="E137" s="148" t="s">
        <v>429</v>
      </c>
      <c r="F137" s="148" t="s">
        <v>431</v>
      </c>
      <c r="G137" s="148" t="s">
        <v>184</v>
      </c>
      <c r="H137" s="294">
        <v>55671234</v>
      </c>
      <c r="I137" s="294">
        <v>50870593.957139</v>
      </c>
      <c r="J137" s="294">
        <v>52202964.888711102</v>
      </c>
      <c r="K137" s="294">
        <v>55671234</v>
      </c>
      <c r="L137" s="295">
        <v>11.5</v>
      </c>
      <c r="M137" s="166">
        <v>0.1</v>
      </c>
      <c r="N137" s="296">
        <f t="shared" si="2"/>
        <v>2.0147599289817398E-4</v>
      </c>
      <c r="O137" s="166">
        <f>+SUMIFS(N137:$N$202,B137:$B$202,B137)</f>
        <v>1.0136538882771294E-2</v>
      </c>
    </row>
    <row r="138" spans="1:15">
      <c r="A138" s="148" t="s">
        <v>155</v>
      </c>
      <c r="B138" s="148" t="s">
        <v>225</v>
      </c>
      <c r="C138" s="148" t="s">
        <v>182</v>
      </c>
      <c r="D138" s="148" t="s">
        <v>183</v>
      </c>
      <c r="E138" s="148" t="s">
        <v>429</v>
      </c>
      <c r="F138" s="148" t="s">
        <v>432</v>
      </c>
      <c r="G138" s="148" t="s">
        <v>184</v>
      </c>
      <c r="H138" s="294">
        <v>68157538</v>
      </c>
      <c r="I138" s="294">
        <v>52620025.4750228</v>
      </c>
      <c r="J138" s="294">
        <v>54136585.939322397</v>
      </c>
      <c r="K138" s="294">
        <v>68157538</v>
      </c>
      <c r="L138" s="295">
        <v>11</v>
      </c>
      <c r="M138" s="166">
        <v>0.1</v>
      </c>
      <c r="N138" s="296">
        <f t="shared" si="2"/>
        <v>2.0893875333508104E-4</v>
      </c>
      <c r="O138" s="166">
        <f>+SUMIFS(N138:$N$202,B138:$B$202,B138)</f>
        <v>9.9350628898731193E-3</v>
      </c>
    </row>
    <row r="139" spans="1:15">
      <c r="A139" s="148" t="s">
        <v>166</v>
      </c>
      <c r="B139" s="148" t="s">
        <v>384</v>
      </c>
      <c r="C139" s="148" t="s">
        <v>385</v>
      </c>
      <c r="D139" s="148" t="s">
        <v>183</v>
      </c>
      <c r="E139" s="148" t="s">
        <v>433</v>
      </c>
      <c r="F139" s="148" t="s">
        <v>413</v>
      </c>
      <c r="G139" s="148" t="s">
        <v>184</v>
      </c>
      <c r="H139" s="294">
        <v>3696394657.5629601</v>
      </c>
      <c r="I139" s="294">
        <v>2110887445.9254501</v>
      </c>
      <c r="J139" s="294">
        <v>2163547365.5304098</v>
      </c>
      <c r="K139" s="294">
        <v>3696394657.5629601</v>
      </c>
      <c r="L139" s="295">
        <v>9.25</v>
      </c>
      <c r="M139" s="166">
        <v>0.1</v>
      </c>
      <c r="N139" s="296">
        <f t="shared" si="2"/>
        <v>8.3501551029093353E-3</v>
      </c>
      <c r="O139" s="166">
        <f>+SUMIFS(N139:$N$202,B139:$B$202,B139)</f>
        <v>1.5290569878065777E-2</v>
      </c>
    </row>
    <row r="140" spans="1:15">
      <c r="A140" s="148" t="s">
        <v>155</v>
      </c>
      <c r="B140" s="148" t="s">
        <v>225</v>
      </c>
      <c r="C140" s="148" t="s">
        <v>182</v>
      </c>
      <c r="D140" s="148" t="s">
        <v>183</v>
      </c>
      <c r="E140" s="148" t="s">
        <v>416</v>
      </c>
      <c r="F140" s="148" t="s">
        <v>434</v>
      </c>
      <c r="G140" s="148" t="s">
        <v>184</v>
      </c>
      <c r="H140" s="294">
        <v>215005479</v>
      </c>
      <c r="I140" s="294">
        <v>162147095.217592</v>
      </c>
      <c r="J140" s="294">
        <v>166482423.40333101</v>
      </c>
      <c r="K140" s="294">
        <v>215005479</v>
      </c>
      <c r="L140" s="295">
        <v>11</v>
      </c>
      <c r="M140" s="166">
        <v>0.1</v>
      </c>
      <c r="N140" s="296">
        <f t="shared" si="2"/>
        <v>6.4253460750337231E-4</v>
      </c>
      <c r="O140" s="166">
        <f>+SUMIFS(N140:$N$202,B140:$B$202,B140)</f>
        <v>9.7261241365380387E-3</v>
      </c>
    </row>
    <row r="141" spans="1:15">
      <c r="A141" s="148" t="s">
        <v>155</v>
      </c>
      <c r="B141" s="148" t="s">
        <v>163</v>
      </c>
      <c r="C141" s="148" t="s">
        <v>182</v>
      </c>
      <c r="D141" s="148" t="s">
        <v>183</v>
      </c>
      <c r="E141" s="148" t="s">
        <v>416</v>
      </c>
      <c r="F141" s="148" t="s">
        <v>224</v>
      </c>
      <c r="G141" s="148" t="s">
        <v>184</v>
      </c>
      <c r="H141" s="294">
        <v>6050958940</v>
      </c>
      <c r="I141" s="294">
        <v>5051195784.6501198</v>
      </c>
      <c r="J141" s="294">
        <v>5158757336.0499496</v>
      </c>
      <c r="K141" s="294">
        <v>6050958940</v>
      </c>
      <c r="L141" s="295">
        <v>7</v>
      </c>
      <c r="M141" s="166">
        <v>0.1</v>
      </c>
      <c r="N141" s="296">
        <f t="shared" si="2"/>
        <v>1.9910090521049421E-2</v>
      </c>
      <c r="O141" s="166">
        <f>+SUMIFS(N141:$N$202,B141:$B$202,B141)</f>
        <v>2.0300839953069787E-2</v>
      </c>
    </row>
    <row r="142" spans="1:15">
      <c r="A142" s="148" t="s">
        <v>206</v>
      </c>
      <c r="B142" s="148" t="s">
        <v>232</v>
      </c>
      <c r="C142" s="148" t="s">
        <v>186</v>
      </c>
      <c r="D142" s="148" t="s">
        <v>183</v>
      </c>
      <c r="E142" s="148" t="s">
        <v>435</v>
      </c>
      <c r="F142" s="148" t="s">
        <v>436</v>
      </c>
      <c r="G142" s="148" t="s">
        <v>184</v>
      </c>
      <c r="H142" s="294">
        <v>1414221369.8628199</v>
      </c>
      <c r="I142" s="294">
        <v>1077514985.40663</v>
      </c>
      <c r="J142" s="294">
        <v>1099428285.2258699</v>
      </c>
      <c r="K142" s="294">
        <v>1414221369.8628199</v>
      </c>
      <c r="L142" s="295">
        <v>8</v>
      </c>
      <c r="M142" s="166">
        <v>0.1</v>
      </c>
      <c r="N142" s="296">
        <f t="shared" si="2"/>
        <v>4.2432150330626176E-3</v>
      </c>
      <c r="O142" s="166">
        <f>+SUMIFS(N142:$N$202,B142:$B$202,B142)</f>
        <v>4.7994398235322302E-3</v>
      </c>
    </row>
    <row r="143" spans="1:15">
      <c r="A143" s="148" t="s">
        <v>155</v>
      </c>
      <c r="B143" s="148" t="s">
        <v>267</v>
      </c>
      <c r="C143" s="148" t="s">
        <v>186</v>
      </c>
      <c r="D143" s="148" t="s">
        <v>183</v>
      </c>
      <c r="E143" s="148" t="s">
        <v>437</v>
      </c>
      <c r="F143" s="148" t="s">
        <v>380</v>
      </c>
      <c r="G143" s="148" t="s">
        <v>184</v>
      </c>
      <c r="H143" s="294">
        <v>634318159</v>
      </c>
      <c r="I143" s="294">
        <v>529998021.62000799</v>
      </c>
      <c r="J143" s="294">
        <v>539874876.363078</v>
      </c>
      <c r="K143" s="294">
        <v>634318159</v>
      </c>
      <c r="L143" s="295">
        <v>7.6</v>
      </c>
      <c r="M143" s="166">
        <v>0.1</v>
      </c>
      <c r="N143" s="296">
        <f t="shared" si="2"/>
        <v>2.083633122906243E-3</v>
      </c>
      <c r="O143" s="166">
        <f>+SUMIFS(N143:$N$202,B143:$B$202,B143)</f>
        <v>8.7338677830003084E-2</v>
      </c>
    </row>
    <row r="144" spans="1:15">
      <c r="A144" s="148" t="s">
        <v>155</v>
      </c>
      <c r="B144" s="148" t="s">
        <v>267</v>
      </c>
      <c r="C144" s="148" t="s">
        <v>186</v>
      </c>
      <c r="D144" s="148" t="s">
        <v>183</v>
      </c>
      <c r="E144" s="148" t="s">
        <v>438</v>
      </c>
      <c r="F144" s="148" t="s">
        <v>350</v>
      </c>
      <c r="G144" s="148" t="s">
        <v>184</v>
      </c>
      <c r="H144" s="294">
        <v>634422477</v>
      </c>
      <c r="I144" s="294">
        <v>528556836.26000899</v>
      </c>
      <c r="J144" s="294">
        <v>538145286.26464701</v>
      </c>
      <c r="K144" s="294">
        <v>634422477</v>
      </c>
      <c r="L144" s="295">
        <v>7.6</v>
      </c>
      <c r="M144" s="166">
        <v>0.1</v>
      </c>
      <c r="N144" s="296">
        <f t="shared" si="2"/>
        <v>2.0769578146525619E-3</v>
      </c>
      <c r="O144" s="166">
        <f>+SUMIFS(N144:$N$202,B144:$B$202,B144)</f>
        <v>8.5255044707096841E-2</v>
      </c>
    </row>
    <row r="145" spans="1:15">
      <c r="A145" s="148" t="s">
        <v>155</v>
      </c>
      <c r="B145" s="148" t="s">
        <v>267</v>
      </c>
      <c r="C145" s="148" t="s">
        <v>186</v>
      </c>
      <c r="D145" s="148" t="s">
        <v>183</v>
      </c>
      <c r="E145" s="148" t="s">
        <v>438</v>
      </c>
      <c r="F145" s="148" t="s">
        <v>380</v>
      </c>
      <c r="G145" s="148" t="s">
        <v>184</v>
      </c>
      <c r="H145" s="294">
        <v>634318159</v>
      </c>
      <c r="I145" s="294">
        <v>530255609.24000299</v>
      </c>
      <c r="J145" s="294">
        <v>539874876.36544895</v>
      </c>
      <c r="K145" s="294">
        <v>634318159</v>
      </c>
      <c r="L145" s="295">
        <v>7.6</v>
      </c>
      <c r="M145" s="166">
        <v>0.1</v>
      </c>
      <c r="N145" s="296">
        <f t="shared" si="2"/>
        <v>2.0836331229153937E-3</v>
      </c>
      <c r="O145" s="166">
        <f>+SUMIFS(N145:$N$202,B145:$B$202,B145)</f>
        <v>8.317808689244427E-2</v>
      </c>
    </row>
    <row r="146" spans="1:15">
      <c r="A146" s="148" t="s">
        <v>155</v>
      </c>
      <c r="B146" s="148" t="s">
        <v>190</v>
      </c>
      <c r="C146" s="148" t="s">
        <v>186</v>
      </c>
      <c r="D146" s="148" t="s">
        <v>183</v>
      </c>
      <c r="E146" s="148" t="s">
        <v>236</v>
      </c>
      <c r="F146" s="148" t="s">
        <v>439</v>
      </c>
      <c r="G146" s="148" t="s">
        <v>184</v>
      </c>
      <c r="H146" s="294">
        <v>160514385</v>
      </c>
      <c r="I146" s="294">
        <v>151760800.430269</v>
      </c>
      <c r="J146" s="294">
        <v>154245022.24570501</v>
      </c>
      <c r="K146" s="294">
        <v>160514385</v>
      </c>
      <c r="L146" s="295">
        <v>8.5</v>
      </c>
      <c r="M146" s="166">
        <v>0.1</v>
      </c>
      <c r="N146" s="296">
        <f t="shared" si="2"/>
        <v>5.9530467422310503E-4</v>
      </c>
      <c r="O146" s="166">
        <f>+SUMIFS(N146:$N$202,B146:$B$202,B146)</f>
        <v>1.2487783827088825E-3</v>
      </c>
    </row>
    <row r="147" spans="1:15">
      <c r="A147" s="148" t="s">
        <v>155</v>
      </c>
      <c r="B147" s="148" t="s">
        <v>308</v>
      </c>
      <c r="C147" s="148" t="s">
        <v>186</v>
      </c>
      <c r="D147" s="148" t="s">
        <v>183</v>
      </c>
      <c r="E147" s="148" t="s">
        <v>440</v>
      </c>
      <c r="F147" s="148" t="s">
        <v>224</v>
      </c>
      <c r="G147" s="148" t="s">
        <v>184</v>
      </c>
      <c r="H147" s="294">
        <v>5791369860</v>
      </c>
      <c r="I147" s="294">
        <v>5046637810.3700304</v>
      </c>
      <c r="J147" s="294">
        <v>5118845626.4472399</v>
      </c>
      <c r="K147" s="294">
        <v>5791369860</v>
      </c>
      <c r="L147" s="295">
        <v>5.3</v>
      </c>
      <c r="M147" s="166">
        <v>0.1</v>
      </c>
      <c r="N147" s="296">
        <f t="shared" si="2"/>
        <v>1.9756052310047185E-2</v>
      </c>
      <c r="O147" s="166">
        <f>+SUMIFS(N147:$N$202,B147:$B$202,B147)</f>
        <v>0.12574184279387302</v>
      </c>
    </row>
    <row r="148" spans="1:15">
      <c r="A148" s="148" t="s">
        <v>166</v>
      </c>
      <c r="B148" s="148" t="s">
        <v>293</v>
      </c>
      <c r="C148" s="148" t="s">
        <v>187</v>
      </c>
      <c r="D148" s="148" t="s">
        <v>183</v>
      </c>
      <c r="E148" s="148" t="s">
        <v>441</v>
      </c>
      <c r="F148" s="148" t="s">
        <v>213</v>
      </c>
      <c r="G148" s="148" t="s">
        <v>184</v>
      </c>
      <c r="H148" s="294">
        <v>13007835.616473</v>
      </c>
      <c r="I148" s="294">
        <v>9818837.11380383</v>
      </c>
      <c r="J148" s="294">
        <v>10018529.8259943</v>
      </c>
      <c r="K148" s="294">
        <v>13007835.616473</v>
      </c>
      <c r="L148" s="295">
        <v>10.5</v>
      </c>
      <c r="M148" s="166">
        <v>0.1</v>
      </c>
      <c r="N148" s="296">
        <f t="shared" si="2"/>
        <v>3.8666256760996178E-5</v>
      </c>
      <c r="O148" s="166">
        <f>+SUMIFS(N148:$N$202,B148:$B$202,B148)</f>
        <v>8.1259561117957336E-4</v>
      </c>
    </row>
    <row r="149" spans="1:15">
      <c r="A149" s="148" t="s">
        <v>155</v>
      </c>
      <c r="B149" s="148" t="s">
        <v>308</v>
      </c>
      <c r="C149" s="148" t="s">
        <v>186</v>
      </c>
      <c r="D149" s="148" t="s">
        <v>183</v>
      </c>
      <c r="E149" s="148" t="s">
        <v>442</v>
      </c>
      <c r="F149" s="148" t="s">
        <v>443</v>
      </c>
      <c r="G149" s="148" t="s">
        <v>184</v>
      </c>
      <c r="H149" s="294">
        <v>4413589040</v>
      </c>
      <c r="I149" s="294">
        <v>4041866195.5720501</v>
      </c>
      <c r="J149" s="294">
        <v>4091539448.1471</v>
      </c>
      <c r="K149" s="294">
        <v>4413589040</v>
      </c>
      <c r="L149" s="295">
        <v>5.0999999999999996</v>
      </c>
      <c r="M149" s="166">
        <v>0.1</v>
      </c>
      <c r="N149" s="296">
        <f t="shared" si="2"/>
        <v>1.579119068341938E-2</v>
      </c>
      <c r="O149" s="166">
        <f>+SUMIFS(N149:$N$202,B149:$B$202,B149)</f>
        <v>0.10598579048382585</v>
      </c>
    </row>
    <row r="150" spans="1:15">
      <c r="A150" s="148" t="s">
        <v>155</v>
      </c>
      <c r="B150" s="148" t="s">
        <v>225</v>
      </c>
      <c r="C150" s="148" t="s">
        <v>182</v>
      </c>
      <c r="D150" s="148" t="s">
        <v>183</v>
      </c>
      <c r="E150" s="148" t="s">
        <v>444</v>
      </c>
      <c r="F150" s="148" t="s">
        <v>445</v>
      </c>
      <c r="G150" s="148" t="s">
        <v>184</v>
      </c>
      <c r="H150" s="294">
        <v>23405588</v>
      </c>
      <c r="I150" s="294">
        <v>19613752.3638951</v>
      </c>
      <c r="J150" s="294">
        <v>19980131.764270902</v>
      </c>
      <c r="K150" s="294">
        <v>23405588</v>
      </c>
      <c r="L150" s="295">
        <v>6.8</v>
      </c>
      <c r="M150" s="166">
        <v>0.1</v>
      </c>
      <c r="N150" s="296">
        <f t="shared" si="2"/>
        <v>7.7112801811633178E-5</v>
      </c>
      <c r="O150" s="166">
        <f>+SUMIFS(N150:$N$202,B150:$B$202,B150)</f>
        <v>9.0835895290346663E-3</v>
      </c>
    </row>
    <row r="151" spans="1:15">
      <c r="A151" s="148" t="s">
        <v>155</v>
      </c>
      <c r="B151" s="148" t="s">
        <v>156</v>
      </c>
      <c r="C151" s="148" t="s">
        <v>182</v>
      </c>
      <c r="D151" s="148" t="s">
        <v>183</v>
      </c>
      <c r="E151" s="148" t="s">
        <v>446</v>
      </c>
      <c r="F151" s="148" t="s">
        <v>447</v>
      </c>
      <c r="G151" s="148" t="s">
        <v>184</v>
      </c>
      <c r="H151" s="294">
        <v>226173973</v>
      </c>
      <c r="I151" s="294">
        <v>202205919.23574501</v>
      </c>
      <c r="J151" s="294">
        <v>205227558.36927199</v>
      </c>
      <c r="K151" s="294">
        <v>226173973</v>
      </c>
      <c r="L151" s="295">
        <v>5.8</v>
      </c>
      <c r="M151" s="166">
        <v>0.1</v>
      </c>
      <c r="N151" s="296">
        <f t="shared" si="2"/>
        <v>7.9207045386532507E-4</v>
      </c>
      <c r="O151" s="166">
        <f>+SUMIFS(N151:$N$202,B151:$B$202,B151)</f>
        <v>7.9207045386532507E-4</v>
      </c>
    </row>
    <row r="152" spans="1:15">
      <c r="A152" s="148" t="s">
        <v>155</v>
      </c>
      <c r="B152" s="148" t="s">
        <v>225</v>
      </c>
      <c r="C152" s="148" t="s">
        <v>182</v>
      </c>
      <c r="D152" s="148" t="s">
        <v>183</v>
      </c>
      <c r="E152" s="148" t="s">
        <v>448</v>
      </c>
      <c r="F152" s="148" t="s">
        <v>449</v>
      </c>
      <c r="G152" s="148" t="s">
        <v>184</v>
      </c>
      <c r="H152" s="294">
        <v>44290420</v>
      </c>
      <c r="I152" s="294">
        <v>40085956.089493901</v>
      </c>
      <c r="J152" s="294">
        <v>40848550.206043601</v>
      </c>
      <c r="K152" s="294">
        <v>44290420</v>
      </c>
      <c r="L152" s="295">
        <v>9</v>
      </c>
      <c r="M152" s="166">
        <v>0.1</v>
      </c>
      <c r="N152" s="296">
        <f t="shared" si="2"/>
        <v>1.5765392308192983E-4</v>
      </c>
      <c r="O152" s="166">
        <f>+SUMIFS(N152:$N$202,B152:$B$202,B152)</f>
        <v>9.0064767272230329E-3</v>
      </c>
    </row>
    <row r="153" spans="1:15">
      <c r="A153" s="148" t="s">
        <v>155</v>
      </c>
      <c r="B153" s="148" t="s">
        <v>267</v>
      </c>
      <c r="C153" s="148" t="s">
        <v>186</v>
      </c>
      <c r="D153" s="148" t="s">
        <v>183</v>
      </c>
      <c r="E153" s="148" t="s">
        <v>450</v>
      </c>
      <c r="F153" s="148" t="s">
        <v>451</v>
      </c>
      <c r="G153" s="148" t="s">
        <v>184</v>
      </c>
      <c r="H153" s="294">
        <v>2425992988</v>
      </c>
      <c r="I153" s="294">
        <v>2114338404.26003</v>
      </c>
      <c r="J153" s="294">
        <v>2145278260.536</v>
      </c>
      <c r="K153" s="294">
        <v>2425992988</v>
      </c>
      <c r="L153" s="295">
        <v>7</v>
      </c>
      <c r="M153" s="166">
        <v>0.1</v>
      </c>
      <c r="N153" s="296">
        <f t="shared" si="2"/>
        <v>8.2796459646648588E-3</v>
      </c>
      <c r="O153" s="166">
        <f>+SUMIFS(N153:$N$202,B153:$B$202,B153)</f>
        <v>8.1094453769528882E-2</v>
      </c>
    </row>
    <row r="154" spans="1:15">
      <c r="A154" s="148" t="s">
        <v>155</v>
      </c>
      <c r="B154" s="148" t="s">
        <v>225</v>
      </c>
      <c r="C154" s="148" t="s">
        <v>182</v>
      </c>
      <c r="D154" s="148" t="s">
        <v>183</v>
      </c>
      <c r="E154" s="148" t="s">
        <v>452</v>
      </c>
      <c r="F154" s="148" t="s">
        <v>453</v>
      </c>
      <c r="G154" s="148" t="s">
        <v>184</v>
      </c>
      <c r="H154" s="294">
        <v>2691643842</v>
      </c>
      <c r="I154" s="294">
        <v>2209322942.18857</v>
      </c>
      <c r="J154" s="294">
        <v>2252909708.26543</v>
      </c>
      <c r="K154" s="294">
        <v>2691643842</v>
      </c>
      <c r="L154" s="295">
        <v>12.75</v>
      </c>
      <c r="M154" s="166">
        <v>0.1</v>
      </c>
      <c r="N154" s="296">
        <f t="shared" si="2"/>
        <v>8.695046753577601E-3</v>
      </c>
      <c r="O154" s="166">
        <f>+SUMIFS(N154:$N$202,B154:$B$202,B154)</f>
        <v>8.8488228041411036E-3</v>
      </c>
    </row>
    <row r="155" spans="1:15">
      <c r="A155" s="148" t="s">
        <v>155</v>
      </c>
      <c r="B155" s="148" t="s">
        <v>162</v>
      </c>
      <c r="C155" s="148" t="s">
        <v>186</v>
      </c>
      <c r="D155" s="148" t="s">
        <v>183</v>
      </c>
      <c r="E155" s="148" t="s">
        <v>237</v>
      </c>
      <c r="F155" s="148" t="s">
        <v>454</v>
      </c>
      <c r="G155" s="148" t="s">
        <v>184</v>
      </c>
      <c r="H155" s="294">
        <v>8990739725</v>
      </c>
      <c r="I155" s="294">
        <v>7910566481.7034998</v>
      </c>
      <c r="J155" s="294">
        <v>7994529307.8667803</v>
      </c>
      <c r="K155" s="294">
        <v>8990739725</v>
      </c>
      <c r="L155" s="295">
        <v>9</v>
      </c>
      <c r="M155" s="166">
        <v>0.1</v>
      </c>
      <c r="N155" s="296">
        <f t="shared" si="2"/>
        <v>3.0854679106633014E-2</v>
      </c>
      <c r="O155" s="166">
        <f>+SUMIFS(N155:$N$202,B155:$B$202,B155)</f>
        <v>5.8145045578531847E-2</v>
      </c>
    </row>
    <row r="156" spans="1:15">
      <c r="A156" s="148" t="s">
        <v>166</v>
      </c>
      <c r="B156" s="148" t="s">
        <v>423</v>
      </c>
      <c r="C156" s="148" t="s">
        <v>220</v>
      </c>
      <c r="D156" s="148" t="s">
        <v>183</v>
      </c>
      <c r="E156" s="148" t="s">
        <v>455</v>
      </c>
      <c r="F156" s="148" t="s">
        <v>425</v>
      </c>
      <c r="G156" s="148" t="s">
        <v>184</v>
      </c>
      <c r="H156" s="294">
        <v>26243835.616470002</v>
      </c>
      <c r="I156" s="294">
        <v>15125952.6674801</v>
      </c>
      <c r="J156" s="294">
        <v>15379492.9044884</v>
      </c>
      <c r="K156" s="294">
        <v>26243835.616470002</v>
      </c>
      <c r="L156" s="295">
        <v>8</v>
      </c>
      <c r="M156" s="166">
        <v>0.1</v>
      </c>
      <c r="N156" s="296">
        <f t="shared" si="2"/>
        <v>5.9356755115499086E-5</v>
      </c>
      <c r="O156" s="166">
        <f>+SUMIFS(N156:$N$202,B156:$B$202,B156)</f>
        <v>3.9356584704762367E-2</v>
      </c>
    </row>
    <row r="157" spans="1:15">
      <c r="A157" s="148" t="s">
        <v>155</v>
      </c>
      <c r="B157" s="148" t="s">
        <v>308</v>
      </c>
      <c r="C157" s="148" t="s">
        <v>186</v>
      </c>
      <c r="D157" s="148" t="s">
        <v>183</v>
      </c>
      <c r="E157" s="148" t="s">
        <v>456</v>
      </c>
      <c r="F157" s="148" t="s">
        <v>457</v>
      </c>
      <c r="G157" s="148" t="s">
        <v>184</v>
      </c>
      <c r="H157" s="294">
        <v>1276547936</v>
      </c>
      <c r="I157" s="294">
        <v>1026880343.15448</v>
      </c>
      <c r="J157" s="294">
        <v>1040202971.87386</v>
      </c>
      <c r="K157" s="294">
        <v>1276547936</v>
      </c>
      <c r="L157" s="295">
        <v>7</v>
      </c>
      <c r="M157" s="166">
        <v>0.1</v>
      </c>
      <c r="N157" s="296">
        <f t="shared" si="2"/>
        <v>4.014636467884569E-3</v>
      </c>
      <c r="O157" s="166">
        <f>+SUMIFS(N157:$N$202,B157:$B$202,B157)</f>
        <v>9.0194599800406478E-2</v>
      </c>
    </row>
    <row r="158" spans="1:15">
      <c r="A158" s="148" t="s">
        <v>155</v>
      </c>
      <c r="B158" s="148" t="s">
        <v>308</v>
      </c>
      <c r="C158" s="148" t="s">
        <v>186</v>
      </c>
      <c r="D158" s="148" t="s">
        <v>183</v>
      </c>
      <c r="E158" s="148" t="s">
        <v>456</v>
      </c>
      <c r="F158" s="148" t="s">
        <v>458</v>
      </c>
      <c r="G158" s="148" t="s">
        <v>184</v>
      </c>
      <c r="H158" s="294">
        <v>8297561584</v>
      </c>
      <c r="I158" s="294">
        <v>6729947157.1384096</v>
      </c>
      <c r="J158" s="294">
        <v>6814358804.4254799</v>
      </c>
      <c r="K158" s="294">
        <v>8297561584</v>
      </c>
      <c r="L158" s="295">
        <v>7</v>
      </c>
      <c r="M158" s="166">
        <v>0.1</v>
      </c>
      <c r="N158" s="296">
        <f t="shared" si="2"/>
        <v>2.6299841570549064E-2</v>
      </c>
      <c r="O158" s="166">
        <f>+SUMIFS(N158:$N$202,B158:$B$202,B158)</f>
        <v>8.6179963332521897E-2</v>
      </c>
    </row>
    <row r="159" spans="1:15">
      <c r="A159" s="148" t="s">
        <v>166</v>
      </c>
      <c r="B159" s="148" t="s">
        <v>293</v>
      </c>
      <c r="C159" s="148" t="s">
        <v>187</v>
      </c>
      <c r="D159" s="148" t="s">
        <v>183</v>
      </c>
      <c r="E159" s="148" t="s">
        <v>455</v>
      </c>
      <c r="F159" s="148" t="s">
        <v>261</v>
      </c>
      <c r="G159" s="148" t="s">
        <v>184</v>
      </c>
      <c r="H159" s="294">
        <v>299209417.80592501</v>
      </c>
      <c r="I159" s="294">
        <v>197410481.925087</v>
      </c>
      <c r="J159" s="294">
        <v>200527151.319089</v>
      </c>
      <c r="K159" s="294">
        <v>299209417.80592501</v>
      </c>
      <c r="L159" s="295">
        <v>11.25</v>
      </c>
      <c r="M159" s="166">
        <v>0.1</v>
      </c>
      <c r="N159" s="296">
        <f t="shared" si="2"/>
        <v>7.7392935441857719E-4</v>
      </c>
      <c r="O159" s="166">
        <f>+SUMIFS(N159:$N$202,B159:$B$202,B159)</f>
        <v>7.7392935441857719E-4</v>
      </c>
    </row>
    <row r="160" spans="1:15">
      <c r="A160" s="148" t="s">
        <v>206</v>
      </c>
      <c r="B160" s="148" t="s">
        <v>232</v>
      </c>
      <c r="C160" s="148" t="s">
        <v>186</v>
      </c>
      <c r="D160" s="148" t="s">
        <v>183</v>
      </c>
      <c r="E160" s="148" t="s">
        <v>455</v>
      </c>
      <c r="F160" s="148" t="s">
        <v>436</v>
      </c>
      <c r="G160" s="148" t="s">
        <v>184</v>
      </c>
      <c r="H160" s="294">
        <v>196030684.93147999</v>
      </c>
      <c r="I160" s="294">
        <v>141757333.00000101</v>
      </c>
      <c r="J160" s="294">
        <v>144119320.56734401</v>
      </c>
      <c r="K160" s="294">
        <v>196030684.93147999</v>
      </c>
      <c r="L160" s="295">
        <v>8</v>
      </c>
      <c r="M160" s="166">
        <v>0.1</v>
      </c>
      <c r="N160" s="296">
        <f t="shared" si="2"/>
        <v>5.5622479046961231E-4</v>
      </c>
      <c r="O160" s="166">
        <f>+SUMIFS(N160:$N$202,B160:$B$202,B160)</f>
        <v>5.5622479046961231E-4</v>
      </c>
    </row>
    <row r="161" spans="1:15">
      <c r="A161" s="148" t="s">
        <v>166</v>
      </c>
      <c r="B161" s="148" t="s">
        <v>223</v>
      </c>
      <c r="C161" s="148" t="s">
        <v>220</v>
      </c>
      <c r="D161" s="148" t="s">
        <v>183</v>
      </c>
      <c r="E161" s="148" t="s">
        <v>455</v>
      </c>
      <c r="F161" s="148" t="s">
        <v>459</v>
      </c>
      <c r="G161" s="148" t="s">
        <v>184</v>
      </c>
      <c r="H161" s="294">
        <v>224012671.2333</v>
      </c>
      <c r="I161" s="294">
        <v>163556998.12475699</v>
      </c>
      <c r="J161" s="294">
        <v>165980854.52598399</v>
      </c>
      <c r="K161" s="294">
        <v>224012671.2333</v>
      </c>
      <c r="L161" s="295">
        <v>9.25</v>
      </c>
      <c r="M161" s="166">
        <v>0.1</v>
      </c>
      <c r="N161" s="296">
        <f t="shared" si="2"/>
        <v>6.4059881539298646E-4</v>
      </c>
      <c r="O161" s="166">
        <f>+SUMIFS(N161:$N$202,B161:$B$202,B161)</f>
        <v>9.7820086936665227E-4</v>
      </c>
    </row>
    <row r="162" spans="1:15">
      <c r="A162" s="148" t="s">
        <v>166</v>
      </c>
      <c r="B162" s="148" t="s">
        <v>223</v>
      </c>
      <c r="C162" s="148" t="s">
        <v>220</v>
      </c>
      <c r="D162" s="148" t="s">
        <v>183</v>
      </c>
      <c r="E162" s="148" t="s">
        <v>455</v>
      </c>
      <c r="F162" s="148" t="s">
        <v>460</v>
      </c>
      <c r="G162" s="148" t="s">
        <v>184</v>
      </c>
      <c r="H162" s="294">
        <v>24461835.616484001</v>
      </c>
      <c r="I162" s="294">
        <v>18379795.517531801</v>
      </c>
      <c r="J162" s="294">
        <v>18652154.0511319</v>
      </c>
      <c r="K162" s="294">
        <v>24461835.616484001</v>
      </c>
      <c r="L162" s="295">
        <v>9.25</v>
      </c>
      <c r="M162" s="166">
        <v>0.1</v>
      </c>
      <c r="N162" s="296">
        <f t="shared" si="2"/>
        <v>7.1987506172358368E-5</v>
      </c>
      <c r="O162" s="166">
        <f>+SUMIFS(N162:$N$202,B162:$B$202,B162)</f>
        <v>3.3760205397366587E-4</v>
      </c>
    </row>
    <row r="163" spans="1:15">
      <c r="A163" s="148" t="s">
        <v>157</v>
      </c>
      <c r="B163" s="148" t="s">
        <v>190</v>
      </c>
      <c r="C163" s="148" t="s">
        <v>186</v>
      </c>
      <c r="D163" s="148" t="s">
        <v>183</v>
      </c>
      <c r="E163" s="148" t="s">
        <v>455</v>
      </c>
      <c r="F163" s="148" t="s">
        <v>461</v>
      </c>
      <c r="G163" s="148" t="s">
        <v>184</v>
      </c>
      <c r="H163" s="294">
        <v>214417534.24618</v>
      </c>
      <c r="I163" s="294">
        <v>166514113.52066201</v>
      </c>
      <c r="J163" s="294">
        <v>169316773.522589</v>
      </c>
      <c r="K163" s="294">
        <v>214417534.24618</v>
      </c>
      <c r="L163" s="295">
        <v>12</v>
      </c>
      <c r="M163" s="166">
        <v>0.1</v>
      </c>
      <c r="N163" s="296">
        <f t="shared" si="2"/>
        <v>6.5347370848577743E-4</v>
      </c>
      <c r="O163" s="166">
        <f>+SUMIFS(N163:$N$202,B163:$B$202,B163)</f>
        <v>6.5347370848577743E-4</v>
      </c>
    </row>
    <row r="164" spans="1:15">
      <c r="A164" s="148" t="s">
        <v>155</v>
      </c>
      <c r="B164" s="148" t="s">
        <v>225</v>
      </c>
      <c r="C164" s="148" t="s">
        <v>182</v>
      </c>
      <c r="D164" s="148" t="s">
        <v>183</v>
      </c>
      <c r="E164" s="148" t="s">
        <v>455</v>
      </c>
      <c r="F164" s="148" t="s">
        <v>445</v>
      </c>
      <c r="G164" s="148" t="s">
        <v>184</v>
      </c>
      <c r="H164" s="294">
        <v>35108385</v>
      </c>
      <c r="I164" s="294">
        <v>29411496.048263501</v>
      </c>
      <c r="J164" s="294">
        <v>29857290.042779699</v>
      </c>
      <c r="K164" s="294">
        <v>35108385</v>
      </c>
      <c r="L164" s="295">
        <v>6.8</v>
      </c>
      <c r="M164" s="166">
        <v>0.1</v>
      </c>
      <c r="N164" s="296">
        <f t="shared" si="2"/>
        <v>1.1523343874130532E-4</v>
      </c>
      <c r="O164" s="166">
        <f>+SUMIFS(N164:$N$202,B164:$B$202,B164)</f>
        <v>1.5377605056350361E-4</v>
      </c>
    </row>
    <row r="165" spans="1:15">
      <c r="A165" s="148" t="s">
        <v>155</v>
      </c>
      <c r="B165" s="148" t="s">
        <v>308</v>
      </c>
      <c r="C165" s="148" t="s">
        <v>186</v>
      </c>
      <c r="D165" s="148" t="s">
        <v>183</v>
      </c>
      <c r="E165" s="148" t="s">
        <v>455</v>
      </c>
      <c r="F165" s="148" t="s">
        <v>443</v>
      </c>
      <c r="G165" s="148" t="s">
        <v>184</v>
      </c>
      <c r="H165" s="294">
        <v>5516986300</v>
      </c>
      <c r="I165" s="294">
        <v>5065978366.9000797</v>
      </c>
      <c r="J165" s="294">
        <v>5114786353.6061897</v>
      </c>
      <c r="K165" s="294">
        <v>5516986300</v>
      </c>
      <c r="L165" s="295">
        <v>5.0999999999999996</v>
      </c>
      <c r="M165" s="166">
        <v>0.1</v>
      </c>
      <c r="N165" s="296">
        <f t="shared" si="2"/>
        <v>1.9740385651499368E-2</v>
      </c>
      <c r="O165" s="166">
        <f>+SUMIFS(N165:$N$202,B165:$B$202,B165)</f>
        <v>5.988012176197284E-2</v>
      </c>
    </row>
    <row r="166" spans="1:15">
      <c r="A166" s="148" t="s">
        <v>155</v>
      </c>
      <c r="B166" s="148" t="s">
        <v>163</v>
      </c>
      <c r="C166" s="148" t="s">
        <v>182</v>
      </c>
      <c r="D166" s="148" t="s">
        <v>183</v>
      </c>
      <c r="E166" s="148" t="s">
        <v>229</v>
      </c>
      <c r="F166" s="148" t="s">
        <v>462</v>
      </c>
      <c r="G166" s="148" t="s">
        <v>184</v>
      </c>
      <c r="H166" s="294">
        <v>119517808</v>
      </c>
      <c r="I166" s="294">
        <v>100000000.000002</v>
      </c>
      <c r="J166" s="294">
        <v>101244215.68356401</v>
      </c>
      <c r="K166" s="294">
        <v>119517808</v>
      </c>
      <c r="L166" s="295">
        <v>6.5</v>
      </c>
      <c r="M166" s="166">
        <v>0.1</v>
      </c>
      <c r="N166" s="296">
        <f t="shared" si="2"/>
        <v>3.9074943202036531E-4</v>
      </c>
      <c r="O166" s="166">
        <f>+SUMIFS(N166:$N$202,B166:$B$202,B166)</f>
        <v>3.9074943202036531E-4</v>
      </c>
    </row>
    <row r="167" spans="1:15">
      <c r="A167" s="148" t="s">
        <v>155</v>
      </c>
      <c r="B167" s="148" t="s">
        <v>227</v>
      </c>
      <c r="C167" s="148" t="s">
        <v>186</v>
      </c>
      <c r="D167" s="148" t="s">
        <v>183</v>
      </c>
      <c r="E167" s="148" t="s">
        <v>463</v>
      </c>
      <c r="F167" s="148" t="s">
        <v>462</v>
      </c>
      <c r="G167" s="148" t="s">
        <v>184</v>
      </c>
      <c r="H167" s="294">
        <v>349545206</v>
      </c>
      <c r="I167" s="294">
        <v>300045205.48000503</v>
      </c>
      <c r="J167" s="294">
        <v>303159614.120314</v>
      </c>
      <c r="K167" s="294">
        <v>349545206</v>
      </c>
      <c r="L167" s="295">
        <v>5.5</v>
      </c>
      <c r="M167" s="166">
        <v>0.1</v>
      </c>
      <c r="N167" s="296">
        <f t="shared" si="2"/>
        <v>1.1700366902862632E-3</v>
      </c>
      <c r="O167" s="166">
        <f>+SUMIFS(N167:$N$202,B167:$B$202,B167)</f>
        <v>2.7297268655601279E-3</v>
      </c>
    </row>
    <row r="168" spans="1:15">
      <c r="A168" s="148" t="s">
        <v>155</v>
      </c>
      <c r="B168" s="148" t="s">
        <v>267</v>
      </c>
      <c r="C168" s="148" t="s">
        <v>186</v>
      </c>
      <c r="D168" s="148" t="s">
        <v>183</v>
      </c>
      <c r="E168" s="148" t="s">
        <v>463</v>
      </c>
      <c r="F168" s="148" t="s">
        <v>464</v>
      </c>
      <c r="G168" s="148" t="s">
        <v>184</v>
      </c>
      <c r="H168" s="294">
        <v>1819494741</v>
      </c>
      <c r="I168" s="294">
        <v>1607021360.1500199</v>
      </c>
      <c r="J168" s="294">
        <v>1623369266.9242599</v>
      </c>
      <c r="K168" s="294">
        <v>1819494741</v>
      </c>
      <c r="L168" s="295">
        <v>7</v>
      </c>
      <c r="M168" s="166">
        <v>0.1</v>
      </c>
      <c r="N168" s="296">
        <f t="shared" si="2"/>
        <v>6.2653517015979878E-3</v>
      </c>
      <c r="O168" s="166">
        <f>+SUMIFS(N168:$N$202,B168:$B$202,B168)</f>
        <v>7.2814807804864018E-2</v>
      </c>
    </row>
    <row r="169" spans="1:15">
      <c r="A169" s="148" t="s">
        <v>155</v>
      </c>
      <c r="B169" s="148" t="s">
        <v>267</v>
      </c>
      <c r="C169" s="148" t="s">
        <v>186</v>
      </c>
      <c r="D169" s="148" t="s">
        <v>183</v>
      </c>
      <c r="E169" s="148" t="s">
        <v>463</v>
      </c>
      <c r="F169" s="148" t="s">
        <v>407</v>
      </c>
      <c r="G169" s="148" t="s">
        <v>184</v>
      </c>
      <c r="H169" s="294">
        <v>1212612164</v>
      </c>
      <c r="I169" s="294">
        <v>1058296080.8500201</v>
      </c>
      <c r="J169" s="294">
        <v>1069061915.1427701</v>
      </c>
      <c r="K169" s="294">
        <v>1212612164</v>
      </c>
      <c r="L169" s="295">
        <v>7</v>
      </c>
      <c r="M169" s="166">
        <v>0.1</v>
      </c>
      <c r="N169" s="296">
        <f t="shared" si="2"/>
        <v>4.1260168130716878E-3</v>
      </c>
      <c r="O169" s="166">
        <f>+SUMIFS(N169:$N$202,B169:$B$202,B169)</f>
        <v>6.6549456103266041E-2</v>
      </c>
    </row>
    <row r="170" spans="1:15">
      <c r="A170" s="148" t="s">
        <v>155</v>
      </c>
      <c r="B170" s="148" t="s">
        <v>227</v>
      </c>
      <c r="C170" s="148" t="s">
        <v>186</v>
      </c>
      <c r="D170" s="148" t="s">
        <v>183</v>
      </c>
      <c r="E170" s="148" t="s">
        <v>465</v>
      </c>
      <c r="F170" s="148" t="s">
        <v>466</v>
      </c>
      <c r="G170" s="148" t="s">
        <v>184</v>
      </c>
      <c r="H170" s="294">
        <v>110536985</v>
      </c>
      <c r="I170" s="294">
        <v>101339389.828427</v>
      </c>
      <c r="J170" s="294">
        <v>102254032.78216</v>
      </c>
      <c r="K170" s="294">
        <v>110536985</v>
      </c>
      <c r="L170" s="295">
        <v>6</v>
      </c>
      <c r="M170" s="166">
        <v>0.1</v>
      </c>
      <c r="N170" s="296">
        <f t="shared" si="2"/>
        <v>3.9464679499618316E-4</v>
      </c>
      <c r="O170" s="166">
        <f>+SUMIFS(N170:$N$202,B170:$B$202,B170)</f>
        <v>1.5596901752738647E-3</v>
      </c>
    </row>
    <row r="171" spans="1:15">
      <c r="A171" s="148" t="s">
        <v>155</v>
      </c>
      <c r="B171" s="148" t="s">
        <v>162</v>
      </c>
      <c r="C171" s="148" t="s">
        <v>186</v>
      </c>
      <c r="D171" s="148" t="s">
        <v>183</v>
      </c>
      <c r="E171" s="148" t="s">
        <v>467</v>
      </c>
      <c r="F171" s="148" t="s">
        <v>468</v>
      </c>
      <c r="G171" s="148" t="s">
        <v>184</v>
      </c>
      <c r="H171" s="294">
        <v>126630137</v>
      </c>
      <c r="I171" s="294">
        <v>112522651.120001</v>
      </c>
      <c r="J171" s="294">
        <v>113485142.76876099</v>
      </c>
      <c r="K171" s="294">
        <v>126630137</v>
      </c>
      <c r="L171" s="295">
        <v>9</v>
      </c>
      <c r="M171" s="166">
        <v>0.1</v>
      </c>
      <c r="N171" s="296">
        <f t="shared" si="2"/>
        <v>4.3799297352690417E-4</v>
      </c>
      <c r="O171" s="166">
        <f>+SUMIFS(N171:$N$202,B171:$B$202,B171)</f>
        <v>2.7290366471898832E-2</v>
      </c>
    </row>
    <row r="172" spans="1:15">
      <c r="A172" s="148" t="s">
        <v>155</v>
      </c>
      <c r="B172" s="148" t="s">
        <v>162</v>
      </c>
      <c r="C172" s="148" t="s">
        <v>186</v>
      </c>
      <c r="D172" s="148" t="s">
        <v>183</v>
      </c>
      <c r="E172" s="148" t="s">
        <v>467</v>
      </c>
      <c r="F172" s="148" t="s">
        <v>469</v>
      </c>
      <c r="G172" s="148" t="s">
        <v>184</v>
      </c>
      <c r="H172" s="294">
        <v>2449380822</v>
      </c>
      <c r="I172" s="294">
        <v>2222996885.3200202</v>
      </c>
      <c r="J172" s="294">
        <v>2191752259.66502</v>
      </c>
      <c r="K172" s="294">
        <v>2449380822</v>
      </c>
      <c r="L172" s="295">
        <v>10.1</v>
      </c>
      <c r="M172" s="166">
        <v>0.1</v>
      </c>
      <c r="N172" s="296">
        <f t="shared" si="2"/>
        <v>8.4590111623778531E-3</v>
      </c>
      <c r="O172" s="166">
        <f>+SUMIFS(N172:$N$202,B172:$B$202,B172)</f>
        <v>2.6852373498371926E-2</v>
      </c>
    </row>
    <row r="173" spans="1:15">
      <c r="A173" s="148" t="s">
        <v>166</v>
      </c>
      <c r="B173" s="148" t="s">
        <v>414</v>
      </c>
      <c r="C173" s="148" t="s">
        <v>415</v>
      </c>
      <c r="D173" s="148" t="s">
        <v>183</v>
      </c>
      <c r="E173" s="148" t="s">
        <v>470</v>
      </c>
      <c r="F173" s="148" t="s">
        <v>417</v>
      </c>
      <c r="G173" s="148" t="s">
        <v>184</v>
      </c>
      <c r="H173" s="294">
        <v>43558821.917614996</v>
      </c>
      <c r="I173" s="294">
        <v>32290885.859274101</v>
      </c>
      <c r="J173" s="294">
        <v>32558287.564398799</v>
      </c>
      <c r="K173" s="294">
        <v>43558821.917614996</v>
      </c>
      <c r="L173" s="295">
        <v>9</v>
      </c>
      <c r="M173" s="166">
        <v>0.1</v>
      </c>
      <c r="N173" s="296">
        <f t="shared" si="2"/>
        <v>1.2565786882193079E-4</v>
      </c>
      <c r="O173" s="166">
        <f>+SUMIFS(N173:$N$202,B173:$B$202,B173)</f>
        <v>2.6786326228354722E-4</v>
      </c>
    </row>
    <row r="174" spans="1:15">
      <c r="A174" s="148" t="s">
        <v>155</v>
      </c>
      <c r="B174" s="148" t="s">
        <v>308</v>
      </c>
      <c r="C174" s="148" t="s">
        <v>186</v>
      </c>
      <c r="D174" s="148" t="s">
        <v>183</v>
      </c>
      <c r="E174" s="148" t="s">
        <v>471</v>
      </c>
      <c r="F174" s="148" t="s">
        <v>472</v>
      </c>
      <c r="G174" s="148" t="s">
        <v>184</v>
      </c>
      <c r="H174" s="294">
        <v>5742739728</v>
      </c>
      <c r="I174" s="294">
        <v>4630636059.1158895</v>
      </c>
      <c r="J174" s="294">
        <v>4677717769.0158701</v>
      </c>
      <c r="K174" s="294">
        <v>5742739728</v>
      </c>
      <c r="L174" s="295">
        <v>7</v>
      </c>
      <c r="M174" s="166">
        <v>0.1</v>
      </c>
      <c r="N174" s="296">
        <f t="shared" si="2"/>
        <v>1.8053530752880822E-2</v>
      </c>
      <c r="O174" s="166">
        <f>+SUMIFS(N174:$N$202,B174:$B$202,B174)</f>
        <v>4.0139736110473473E-2</v>
      </c>
    </row>
    <row r="175" spans="1:15">
      <c r="A175" s="148" t="s">
        <v>155</v>
      </c>
      <c r="B175" s="148" t="s">
        <v>308</v>
      </c>
      <c r="C175" s="148" t="s">
        <v>186</v>
      </c>
      <c r="D175" s="148" t="s">
        <v>183</v>
      </c>
      <c r="E175" s="148" t="s">
        <v>471</v>
      </c>
      <c r="F175" s="148" t="s">
        <v>473</v>
      </c>
      <c r="G175" s="148" t="s">
        <v>184</v>
      </c>
      <c r="H175" s="294">
        <v>7021013648</v>
      </c>
      <c r="I175" s="294">
        <v>5664995968.8129501</v>
      </c>
      <c r="J175" s="294">
        <v>5722594470.0517302</v>
      </c>
      <c r="K175" s="294">
        <v>7021013648</v>
      </c>
      <c r="L175" s="295">
        <v>7</v>
      </c>
      <c r="M175" s="166">
        <v>0.1</v>
      </c>
      <c r="N175" s="296">
        <f t="shared" si="2"/>
        <v>2.2086205357592648E-2</v>
      </c>
      <c r="O175" s="166">
        <f>+SUMIFS(N175:$N$202,B175:$B$202,B175)</f>
        <v>2.2086205357592648E-2</v>
      </c>
    </row>
    <row r="176" spans="1:15">
      <c r="A176" s="148" t="s">
        <v>155</v>
      </c>
      <c r="B176" s="148" t="s">
        <v>267</v>
      </c>
      <c r="C176" s="148" t="s">
        <v>186</v>
      </c>
      <c r="D176" s="148" t="s">
        <v>183</v>
      </c>
      <c r="E176" s="148" t="s">
        <v>474</v>
      </c>
      <c r="F176" s="148" t="s">
        <v>451</v>
      </c>
      <c r="G176" s="148" t="s">
        <v>184</v>
      </c>
      <c r="H176" s="294">
        <v>606498247</v>
      </c>
      <c r="I176" s="294">
        <v>537090030.77000797</v>
      </c>
      <c r="J176" s="294">
        <v>541679004.52253795</v>
      </c>
      <c r="K176" s="294">
        <v>606498247</v>
      </c>
      <c r="L176" s="295">
        <v>7</v>
      </c>
      <c r="M176" s="166">
        <v>0.1</v>
      </c>
      <c r="N176" s="296">
        <f t="shared" si="2"/>
        <v>2.0905961088787377E-3</v>
      </c>
      <c r="O176" s="166">
        <f>+SUMIFS(N176:$N$202,B176:$B$202,B176)</f>
        <v>6.2423439290194345E-2</v>
      </c>
    </row>
    <row r="177" spans="1:15">
      <c r="A177" s="148" t="s">
        <v>155</v>
      </c>
      <c r="B177" s="148" t="s">
        <v>160</v>
      </c>
      <c r="C177" s="148" t="s">
        <v>182</v>
      </c>
      <c r="D177" s="148" t="s">
        <v>183</v>
      </c>
      <c r="E177" s="148" t="s">
        <v>475</v>
      </c>
      <c r="F177" s="148" t="s">
        <v>476</v>
      </c>
      <c r="G177" s="148" t="s">
        <v>184</v>
      </c>
      <c r="H177" s="294">
        <v>1047805481.03</v>
      </c>
      <c r="I177" s="294">
        <v>850360958.90001202</v>
      </c>
      <c r="J177" s="294">
        <v>860522922.64490199</v>
      </c>
      <c r="K177" s="294">
        <v>1047805481.03</v>
      </c>
      <c r="L177" s="295">
        <v>7.75</v>
      </c>
      <c r="M177" s="166">
        <v>0.1</v>
      </c>
      <c r="N177" s="296">
        <f t="shared" si="2"/>
        <v>3.3211659648284173E-3</v>
      </c>
      <c r="O177" s="166">
        <f>+SUMIFS(N177:$N$202,B177:$B$202,B177)</f>
        <v>3.8445778071800859E-3</v>
      </c>
    </row>
    <row r="178" spans="1:15">
      <c r="A178" s="148" t="s">
        <v>166</v>
      </c>
      <c r="B178" s="148" t="s">
        <v>223</v>
      </c>
      <c r="C178" s="148" t="s">
        <v>220</v>
      </c>
      <c r="D178" s="148" t="s">
        <v>183</v>
      </c>
      <c r="E178" s="148" t="s">
        <v>470</v>
      </c>
      <c r="F178" s="148" t="s">
        <v>477</v>
      </c>
      <c r="G178" s="148" t="s">
        <v>184</v>
      </c>
      <c r="H178" s="294">
        <v>14656438.356128</v>
      </c>
      <c r="I178" s="294">
        <v>9071336.5317761991</v>
      </c>
      <c r="J178" s="294">
        <v>9177083.5785112698</v>
      </c>
      <c r="K178" s="294">
        <v>14656438.356128</v>
      </c>
      <c r="L178" s="295">
        <v>10</v>
      </c>
      <c r="M178" s="166">
        <v>0.1</v>
      </c>
      <c r="N178" s="296">
        <f t="shared" si="2"/>
        <v>3.5418716730587917E-5</v>
      </c>
      <c r="O178" s="166">
        <f>+SUMIFS(N178:$N$202,B178:$B$202,B178)</f>
        <v>2.6561454780130747E-4</v>
      </c>
    </row>
    <row r="179" spans="1:15">
      <c r="A179" s="148" t="s">
        <v>155</v>
      </c>
      <c r="B179" s="148" t="s">
        <v>227</v>
      </c>
      <c r="C179" s="148" t="s">
        <v>186</v>
      </c>
      <c r="D179" s="148" t="s">
        <v>183</v>
      </c>
      <c r="E179" s="148" t="s">
        <v>478</v>
      </c>
      <c r="F179" s="148" t="s">
        <v>479</v>
      </c>
      <c r="G179" s="148" t="s">
        <v>184</v>
      </c>
      <c r="H179" s="294">
        <v>354000000</v>
      </c>
      <c r="I179" s="294">
        <v>300000000.00000501</v>
      </c>
      <c r="J179" s="294">
        <v>301865834.23464698</v>
      </c>
      <c r="K179" s="294">
        <v>354000000</v>
      </c>
      <c r="L179" s="295">
        <v>6</v>
      </c>
      <c r="M179" s="166">
        <v>0.1</v>
      </c>
      <c r="N179" s="296">
        <f t="shared" si="2"/>
        <v>1.1650433802776815E-3</v>
      </c>
      <c r="O179" s="166">
        <f>+SUMIFS(N179:$N$202,B179:$B$202,B179)</f>
        <v>1.1650433802776815E-3</v>
      </c>
    </row>
    <row r="180" spans="1:15">
      <c r="A180" s="148" t="s">
        <v>155</v>
      </c>
      <c r="B180" s="148" t="s">
        <v>225</v>
      </c>
      <c r="C180" s="148" t="s">
        <v>182</v>
      </c>
      <c r="D180" s="148" t="s">
        <v>183</v>
      </c>
      <c r="E180" s="148" t="s">
        <v>480</v>
      </c>
      <c r="F180" s="148" t="s">
        <v>445</v>
      </c>
      <c r="G180" s="148" t="s">
        <v>184</v>
      </c>
      <c r="H180" s="294">
        <v>11702797</v>
      </c>
      <c r="I180" s="294">
        <v>9917978.9486014806</v>
      </c>
      <c r="J180" s="294">
        <v>9986493.0939455591</v>
      </c>
      <c r="K180" s="294">
        <v>11702797</v>
      </c>
      <c r="L180" s="295">
        <v>6.8</v>
      </c>
      <c r="M180" s="166">
        <v>0.1</v>
      </c>
      <c r="N180" s="296">
        <f t="shared" si="2"/>
        <v>3.8542611822198296E-5</v>
      </c>
      <c r="O180" s="166">
        <f>+SUMIFS(N180:$N$202,B180:$B$202,B180)</f>
        <v>3.8542611822198296E-5</v>
      </c>
    </row>
    <row r="181" spans="1:15">
      <c r="A181" s="148" t="s">
        <v>327</v>
      </c>
      <c r="B181" s="148" t="s">
        <v>481</v>
      </c>
      <c r="C181" s="148" t="s">
        <v>482</v>
      </c>
      <c r="D181" s="148" t="s">
        <v>183</v>
      </c>
      <c r="E181" s="148" t="s">
        <v>218</v>
      </c>
      <c r="F181" s="148" t="s">
        <v>369</v>
      </c>
      <c r="G181" s="148" t="s">
        <v>184</v>
      </c>
      <c r="H181" s="294">
        <v>9129030136.9839993</v>
      </c>
      <c r="I181" s="294">
        <v>8002200000.0000296</v>
      </c>
      <c r="J181" s="294">
        <v>8033769354.5331001</v>
      </c>
      <c r="K181" s="294">
        <v>9129030136.9839993</v>
      </c>
      <c r="L181" s="295">
        <v>4.7</v>
      </c>
      <c r="M181" s="166">
        <v>0.1</v>
      </c>
      <c r="N181" s="296">
        <f t="shared" si="2"/>
        <v>3.1006125051903012E-2</v>
      </c>
      <c r="O181" s="166">
        <f>+SUMIFS(N181:$N$202,B181:$B$202,B181)</f>
        <v>3.1006125051903012E-2</v>
      </c>
    </row>
    <row r="182" spans="1:15">
      <c r="A182" s="148" t="s">
        <v>166</v>
      </c>
      <c r="B182" s="148" t="s">
        <v>223</v>
      </c>
      <c r="C182" s="148" t="s">
        <v>220</v>
      </c>
      <c r="D182" s="148" t="s">
        <v>183</v>
      </c>
      <c r="E182" s="148" t="s">
        <v>483</v>
      </c>
      <c r="F182" s="148" t="s">
        <v>363</v>
      </c>
      <c r="G182" s="148" t="s">
        <v>184</v>
      </c>
      <c r="H182" s="294">
        <v>82910958.903899997</v>
      </c>
      <c r="I182" s="294">
        <v>50233811.000000402</v>
      </c>
      <c r="J182" s="294">
        <v>50567869.272264898</v>
      </c>
      <c r="K182" s="294">
        <v>82910958.903899997</v>
      </c>
      <c r="L182" s="295">
        <v>10</v>
      </c>
      <c r="M182" s="166">
        <v>0.1</v>
      </c>
      <c r="N182" s="296">
        <f t="shared" si="2"/>
        <v>1.9516538365386667E-4</v>
      </c>
      <c r="O182" s="166">
        <f>+SUMIFS(N182:$N$202,B182:$B$202,B182)</f>
        <v>2.3019583107071955E-4</v>
      </c>
    </row>
    <row r="183" spans="1:15">
      <c r="A183" s="148" t="s">
        <v>166</v>
      </c>
      <c r="B183" s="148" t="s">
        <v>384</v>
      </c>
      <c r="C183" s="148" t="s">
        <v>385</v>
      </c>
      <c r="D183" s="148" t="s">
        <v>183</v>
      </c>
      <c r="E183" s="148" t="s">
        <v>484</v>
      </c>
      <c r="F183" s="148" t="s">
        <v>485</v>
      </c>
      <c r="G183" s="148" t="s">
        <v>184</v>
      </c>
      <c r="H183" s="294">
        <v>2971055342.4710398</v>
      </c>
      <c r="I183" s="294">
        <v>1629911783.0016699</v>
      </c>
      <c r="J183" s="294">
        <v>1798279902.2794499</v>
      </c>
      <c r="K183" s="294">
        <v>2971055342.4710398</v>
      </c>
      <c r="L183" s="295">
        <v>8.5</v>
      </c>
      <c r="M183" s="166">
        <v>0.1</v>
      </c>
      <c r="N183" s="296">
        <f t="shared" si="2"/>
        <v>6.9404147751564414E-3</v>
      </c>
      <c r="O183" s="166">
        <f>+SUMIFS(N183:$N$202,B183:$B$202,B183)</f>
        <v>6.9404147751564414E-3</v>
      </c>
    </row>
    <row r="184" spans="1:15">
      <c r="A184" s="148" t="s">
        <v>155</v>
      </c>
      <c r="B184" s="148" t="s">
        <v>267</v>
      </c>
      <c r="C184" s="148" t="s">
        <v>186</v>
      </c>
      <c r="D184" s="148" t="s">
        <v>183</v>
      </c>
      <c r="E184" s="148" t="s">
        <v>263</v>
      </c>
      <c r="F184" s="148" t="s">
        <v>382</v>
      </c>
      <c r="G184" s="148" t="s">
        <v>184</v>
      </c>
      <c r="H184" s="294">
        <v>862750000</v>
      </c>
      <c r="I184" s="294">
        <v>733094655.44001198</v>
      </c>
      <c r="J184" s="294">
        <v>735908807.432374</v>
      </c>
      <c r="K184" s="294">
        <v>862750000</v>
      </c>
      <c r="L184" s="295">
        <v>7.75</v>
      </c>
      <c r="M184" s="166">
        <v>0.1</v>
      </c>
      <c r="N184" s="296">
        <f t="shared" si="2"/>
        <v>2.8402210099758461E-3</v>
      </c>
      <c r="O184" s="166">
        <f>+SUMIFS(N184:$N$202,B184:$B$202,B184)</f>
        <v>6.0332843181315605E-2</v>
      </c>
    </row>
    <row r="185" spans="1:15">
      <c r="A185" s="148" t="s">
        <v>155</v>
      </c>
      <c r="B185" s="148" t="s">
        <v>267</v>
      </c>
      <c r="C185" s="148" t="s">
        <v>186</v>
      </c>
      <c r="D185" s="148" t="s">
        <v>183</v>
      </c>
      <c r="E185" s="148" t="s">
        <v>263</v>
      </c>
      <c r="F185" s="148" t="s">
        <v>356</v>
      </c>
      <c r="G185" s="148" t="s">
        <v>184</v>
      </c>
      <c r="H185" s="294">
        <v>677641438</v>
      </c>
      <c r="I185" s="294">
        <v>578916647.50000596</v>
      </c>
      <c r="J185" s="294">
        <v>581138951.84360504</v>
      </c>
      <c r="K185" s="294">
        <v>677641438</v>
      </c>
      <c r="L185" s="295">
        <v>7.75</v>
      </c>
      <c r="M185" s="166">
        <v>0.1</v>
      </c>
      <c r="N185" s="296">
        <f t="shared" si="2"/>
        <v>2.2428907550385937E-3</v>
      </c>
      <c r="O185" s="166">
        <f>+SUMIFS(N185:$N$202,B185:$B$202,B185)</f>
        <v>5.7492622171339762E-2</v>
      </c>
    </row>
    <row r="186" spans="1:15">
      <c r="A186" s="148" t="s">
        <v>155</v>
      </c>
      <c r="B186" s="148" t="s">
        <v>160</v>
      </c>
      <c r="C186" s="148" t="s">
        <v>182</v>
      </c>
      <c r="D186" s="148" t="s">
        <v>183</v>
      </c>
      <c r="E186" s="148" t="s">
        <v>263</v>
      </c>
      <c r="F186" s="148" t="s">
        <v>486</v>
      </c>
      <c r="G186" s="148" t="s">
        <v>184</v>
      </c>
      <c r="H186" s="294">
        <v>163350000</v>
      </c>
      <c r="I186" s="294">
        <v>135000000.00000301</v>
      </c>
      <c r="J186" s="294">
        <v>135617398.557401</v>
      </c>
      <c r="K186" s="294">
        <v>163350000</v>
      </c>
      <c r="L186" s="295">
        <v>7</v>
      </c>
      <c r="M186" s="166">
        <v>0.1</v>
      </c>
      <c r="N186" s="296">
        <f t="shared" si="2"/>
        <v>5.2341184235166877E-4</v>
      </c>
      <c r="O186" s="166">
        <f>+SUMIFS(N186:$N$202,B186:$B$202,B186)</f>
        <v>5.2341184235166877E-4</v>
      </c>
    </row>
    <row r="187" spans="1:15">
      <c r="A187" s="148" t="s">
        <v>155</v>
      </c>
      <c r="B187" s="148" t="s">
        <v>267</v>
      </c>
      <c r="C187" s="148" t="s">
        <v>186</v>
      </c>
      <c r="D187" s="148" t="s">
        <v>183</v>
      </c>
      <c r="E187" s="148" t="s">
        <v>487</v>
      </c>
      <c r="F187" s="148" t="s">
        <v>488</v>
      </c>
      <c r="G187" s="148" t="s">
        <v>184</v>
      </c>
      <c r="H187" s="294">
        <v>5913447120</v>
      </c>
      <c r="I187" s="294">
        <v>5010000000.00002</v>
      </c>
      <c r="J187" s="294">
        <v>5027625677.1972399</v>
      </c>
      <c r="K187" s="294">
        <v>5913447120</v>
      </c>
      <c r="L187" s="295">
        <v>6</v>
      </c>
      <c r="M187" s="166">
        <v>0.1</v>
      </c>
      <c r="N187" s="296">
        <f t="shared" si="2"/>
        <v>1.940399127507637E-2</v>
      </c>
      <c r="O187" s="166">
        <f>+SUMIFS(N187:$N$202,B187:$B$202,B187)</f>
        <v>5.5249731416301164E-2</v>
      </c>
    </row>
    <row r="188" spans="1:15">
      <c r="A188" s="148" t="s">
        <v>155</v>
      </c>
      <c r="B188" s="148" t="s">
        <v>267</v>
      </c>
      <c r="C188" s="148" t="s">
        <v>186</v>
      </c>
      <c r="D188" s="148" t="s">
        <v>183</v>
      </c>
      <c r="E188" s="148" t="s">
        <v>235</v>
      </c>
      <c r="F188" s="148" t="s">
        <v>489</v>
      </c>
      <c r="G188" s="148" t="s">
        <v>184</v>
      </c>
      <c r="H188" s="294">
        <v>1182524712</v>
      </c>
      <c r="I188" s="294">
        <v>1015500948.00001</v>
      </c>
      <c r="J188" s="294">
        <v>1018171081.83311</v>
      </c>
      <c r="K188" s="294">
        <v>1182524712</v>
      </c>
      <c r="L188" s="295">
        <v>6</v>
      </c>
      <c r="M188" s="166">
        <v>0.1</v>
      </c>
      <c r="N188" s="296">
        <f t="shared" si="2"/>
        <v>3.9296049580680942E-3</v>
      </c>
      <c r="O188" s="166">
        <f>+SUMIFS(N188:$N$202,B188:$B$202,B188)</f>
        <v>3.584574014122479E-2</v>
      </c>
    </row>
    <row r="189" spans="1:15">
      <c r="A189" s="148" t="s">
        <v>166</v>
      </c>
      <c r="B189" s="148" t="s">
        <v>423</v>
      </c>
      <c r="C189" s="148" t="s">
        <v>220</v>
      </c>
      <c r="D189" s="148" t="s">
        <v>183</v>
      </c>
      <c r="E189" s="148" t="s">
        <v>235</v>
      </c>
      <c r="F189" s="148" t="s">
        <v>425</v>
      </c>
      <c r="G189" s="148" t="s">
        <v>184</v>
      </c>
      <c r="H189" s="294">
        <v>17495890.410980001</v>
      </c>
      <c r="I189" s="294">
        <v>10558243.000000499</v>
      </c>
      <c r="J189" s="294">
        <v>10593055.257138699</v>
      </c>
      <c r="K189" s="294">
        <v>17495890.410980001</v>
      </c>
      <c r="L189" s="295">
        <v>8</v>
      </c>
      <c r="M189" s="166">
        <v>0.1</v>
      </c>
      <c r="N189" s="296">
        <f t="shared" si="2"/>
        <v>4.0883622803937181E-5</v>
      </c>
      <c r="O189" s="166">
        <f>+SUMIFS(N189:$N$202,B189:$B$202,B189)</f>
        <v>3.9297227949646865E-2</v>
      </c>
    </row>
    <row r="190" spans="1:15">
      <c r="A190" s="148" t="s">
        <v>166</v>
      </c>
      <c r="B190" s="148" t="s">
        <v>414</v>
      </c>
      <c r="C190" s="148" t="s">
        <v>415</v>
      </c>
      <c r="D190" s="148" t="s">
        <v>183</v>
      </c>
      <c r="E190" s="148" t="s">
        <v>235</v>
      </c>
      <c r="F190" s="148" t="s">
        <v>417</v>
      </c>
      <c r="G190" s="148" t="s">
        <v>184</v>
      </c>
      <c r="H190" s="294">
        <v>49179315.068274997</v>
      </c>
      <c r="I190" s="294">
        <v>36716165.4480462</v>
      </c>
      <c r="J190" s="294">
        <v>36845795.149469599</v>
      </c>
      <c r="K190" s="294">
        <v>49179315.068274997</v>
      </c>
      <c r="L190" s="295">
        <v>9</v>
      </c>
      <c r="M190" s="166">
        <v>0.1</v>
      </c>
      <c r="N190" s="296">
        <f>+J190/$C$205</f>
        <v>1.4220539346161644E-4</v>
      </c>
      <c r="O190" s="166">
        <f>+SUMIFS(N190:$N$202,B190:$B$202,B190)</f>
        <v>1.4220539346161644E-4</v>
      </c>
    </row>
    <row r="191" spans="1:15">
      <c r="A191" s="148" t="s">
        <v>155</v>
      </c>
      <c r="B191" s="148" t="s">
        <v>267</v>
      </c>
      <c r="C191" s="148" t="s">
        <v>186</v>
      </c>
      <c r="D191" s="148" t="s">
        <v>183</v>
      </c>
      <c r="E191" s="148" t="s">
        <v>235</v>
      </c>
      <c r="F191" s="148" t="s">
        <v>490</v>
      </c>
      <c r="G191" s="148" t="s">
        <v>184</v>
      </c>
      <c r="H191" s="294">
        <v>6503885916</v>
      </c>
      <c r="I191" s="294">
        <v>5511000000.0000095</v>
      </c>
      <c r="J191" s="294">
        <v>5525976215.5214796</v>
      </c>
      <c r="K191" s="294">
        <v>6503885916</v>
      </c>
      <c r="L191" s="295">
        <v>6</v>
      </c>
      <c r="M191" s="166">
        <v>0.1</v>
      </c>
      <c r="N191" s="296">
        <f t="shared" si="2"/>
        <v>2.1327362289237452E-2</v>
      </c>
      <c r="O191" s="166">
        <f>+SUMIFS(N191:$N$202,B191:$B$202,B191)</f>
        <v>3.1916135183156696E-2</v>
      </c>
    </row>
    <row r="192" spans="1:15">
      <c r="A192" s="148" t="s">
        <v>155</v>
      </c>
      <c r="B192" s="148" t="s">
        <v>267</v>
      </c>
      <c r="C192" s="148" t="s">
        <v>186</v>
      </c>
      <c r="D192" s="148" t="s">
        <v>183</v>
      </c>
      <c r="E192" s="148" t="s">
        <v>491</v>
      </c>
      <c r="F192" s="148" t="s">
        <v>407</v>
      </c>
      <c r="G192" s="148" t="s">
        <v>184</v>
      </c>
      <c r="H192" s="294">
        <v>1212612164</v>
      </c>
      <c r="I192" s="294">
        <v>1054575772.54002</v>
      </c>
      <c r="J192" s="294">
        <v>1057272869.47343</v>
      </c>
      <c r="K192" s="294">
        <v>1212612164</v>
      </c>
      <c r="L192" s="295">
        <v>7</v>
      </c>
      <c r="M192" s="166">
        <v>0.1</v>
      </c>
      <c r="N192" s="296">
        <f t="shared" si="2"/>
        <v>4.0805172962029472E-3</v>
      </c>
      <c r="O192" s="166">
        <f>+SUMIFS(N192:$N$202,B192:$B$202,B192)</f>
        <v>1.0588772893919249E-2</v>
      </c>
    </row>
    <row r="193" spans="1:15">
      <c r="A193" s="148" t="s">
        <v>155</v>
      </c>
      <c r="B193" s="148" t="s">
        <v>267</v>
      </c>
      <c r="C193" s="148" t="s">
        <v>186</v>
      </c>
      <c r="D193" s="148" t="s">
        <v>183</v>
      </c>
      <c r="E193" s="148" t="s">
        <v>492</v>
      </c>
      <c r="F193" s="148" t="s">
        <v>369</v>
      </c>
      <c r="G193" s="148" t="s">
        <v>184</v>
      </c>
      <c r="H193" s="294">
        <v>617482500</v>
      </c>
      <c r="I193" s="294">
        <v>526112735.12000299</v>
      </c>
      <c r="J193" s="294">
        <v>526953296.69298601</v>
      </c>
      <c r="K193" s="294">
        <v>617482500</v>
      </c>
      <c r="L193" s="295">
        <v>7.75</v>
      </c>
      <c r="M193" s="166">
        <v>0.1</v>
      </c>
      <c r="N193" s="296">
        <f t="shared" si="2"/>
        <v>2.0337626203515572E-3</v>
      </c>
      <c r="O193" s="166">
        <f>+SUMIFS(N193:$N$202,B193:$B$202,B193)</f>
        <v>6.5082555977163028E-3</v>
      </c>
    </row>
    <row r="194" spans="1:15">
      <c r="A194" s="148" t="s">
        <v>155</v>
      </c>
      <c r="B194" s="148" t="s">
        <v>267</v>
      </c>
      <c r="C194" s="148" t="s">
        <v>186</v>
      </c>
      <c r="D194" s="148" t="s">
        <v>183</v>
      </c>
      <c r="E194" s="148" t="s">
        <v>492</v>
      </c>
      <c r="F194" s="148" t="s">
        <v>356</v>
      </c>
      <c r="G194" s="148" t="s">
        <v>184</v>
      </c>
      <c r="H194" s="294">
        <v>677641438</v>
      </c>
      <c r="I194" s="294">
        <v>580211956.85001004</v>
      </c>
      <c r="J194" s="294">
        <v>581138951.85034704</v>
      </c>
      <c r="K194" s="294">
        <v>677641438</v>
      </c>
      <c r="L194" s="295">
        <v>7.75</v>
      </c>
      <c r="M194" s="166">
        <v>0.1</v>
      </c>
      <c r="N194" s="296">
        <f t="shared" si="2"/>
        <v>2.2428907550646141E-3</v>
      </c>
      <c r="O194" s="166">
        <f>+SUMIFS(N194:$N$202,B194:$B$202,B194)</f>
        <v>4.4744929773647447E-3</v>
      </c>
    </row>
    <row r="195" spans="1:15">
      <c r="A195" s="148" t="s">
        <v>155</v>
      </c>
      <c r="B195" s="148" t="s">
        <v>267</v>
      </c>
      <c r="C195" s="148" t="s">
        <v>186</v>
      </c>
      <c r="D195" s="148" t="s">
        <v>183</v>
      </c>
      <c r="E195" s="148" t="s">
        <v>492</v>
      </c>
      <c r="F195" s="148" t="s">
        <v>382</v>
      </c>
      <c r="G195" s="148" t="s">
        <v>184</v>
      </c>
      <c r="H195" s="294">
        <v>677875000</v>
      </c>
      <c r="I195" s="294">
        <v>577291733.620013</v>
      </c>
      <c r="J195" s="294">
        <v>578214063.028247</v>
      </c>
      <c r="K195" s="294">
        <v>677875000</v>
      </c>
      <c r="L195" s="295">
        <v>7.75</v>
      </c>
      <c r="M195" s="166">
        <v>0.1</v>
      </c>
      <c r="N195" s="296">
        <f t="shared" si="2"/>
        <v>2.2316022223001311E-3</v>
      </c>
      <c r="O195" s="166">
        <f>+SUMIFS(N195:$N$202,B195:$B$202,B195)</f>
        <v>2.2316022223001311E-3</v>
      </c>
    </row>
    <row r="196" spans="1:15">
      <c r="A196" s="148" t="s">
        <v>155</v>
      </c>
      <c r="B196" s="148" t="s">
        <v>162</v>
      </c>
      <c r="C196" s="148" t="s">
        <v>186</v>
      </c>
      <c r="D196" s="148" t="s">
        <v>183</v>
      </c>
      <c r="E196" s="148" t="s">
        <v>493</v>
      </c>
      <c r="F196" s="148" t="s">
        <v>494</v>
      </c>
      <c r="G196" s="148" t="s">
        <v>184</v>
      </c>
      <c r="H196" s="294">
        <v>5367082194</v>
      </c>
      <c r="I196" s="294">
        <v>4562536066.3200197</v>
      </c>
      <c r="J196" s="294">
        <v>4564038531.5925503</v>
      </c>
      <c r="K196" s="294">
        <v>5367082194</v>
      </c>
      <c r="L196" s="295">
        <v>6.5</v>
      </c>
      <c r="M196" s="166">
        <v>0.1</v>
      </c>
      <c r="N196" s="296">
        <f t="shared" si="2"/>
        <v>1.7614788676054385E-2</v>
      </c>
      <c r="O196" s="166">
        <f>+SUMIFS(N196:$N$202,B196:$B$202,B196)</f>
        <v>1.8393362335994073E-2</v>
      </c>
    </row>
    <row r="197" spans="1:15">
      <c r="A197" s="148" t="s">
        <v>155</v>
      </c>
      <c r="B197" s="148" t="s">
        <v>162</v>
      </c>
      <c r="C197" s="148" t="s">
        <v>186</v>
      </c>
      <c r="D197" s="148" t="s">
        <v>183</v>
      </c>
      <c r="E197" s="148" t="s">
        <v>493</v>
      </c>
      <c r="F197" s="148" t="s">
        <v>494</v>
      </c>
      <c r="G197" s="148" t="s">
        <v>184</v>
      </c>
      <c r="H197" s="294">
        <v>237225033</v>
      </c>
      <c r="I197" s="294">
        <v>201664094.25000101</v>
      </c>
      <c r="J197" s="294">
        <v>201730503.21508101</v>
      </c>
      <c r="K197" s="294">
        <v>237225033</v>
      </c>
      <c r="L197" s="295">
        <v>6.5</v>
      </c>
      <c r="M197" s="166">
        <v>0.1</v>
      </c>
      <c r="N197" s="296">
        <f t="shared" ref="N197:N200" si="3">+J197/$C$205</f>
        <v>7.7857365993968598E-4</v>
      </c>
      <c r="O197" s="166">
        <f>+SUMIFS(N197:$N$202,B197:$B$202,B197)</f>
        <v>7.7857365993968598E-4</v>
      </c>
    </row>
    <row r="198" spans="1:15">
      <c r="A198" s="148" t="s">
        <v>166</v>
      </c>
      <c r="B198" s="148" t="s">
        <v>223</v>
      </c>
      <c r="C198" s="148" t="s">
        <v>220</v>
      </c>
      <c r="D198" s="148" t="s">
        <v>183</v>
      </c>
      <c r="E198" s="148" t="s">
        <v>493</v>
      </c>
      <c r="F198" s="148" t="s">
        <v>477</v>
      </c>
      <c r="G198" s="148" t="s">
        <v>184</v>
      </c>
      <c r="H198" s="294">
        <v>16488493.150644001</v>
      </c>
      <c r="I198" s="294">
        <v>9071533.0000004396</v>
      </c>
      <c r="J198" s="294">
        <v>9076481.9680627305</v>
      </c>
      <c r="K198" s="294">
        <v>16488493.150644001</v>
      </c>
      <c r="L198" s="295">
        <v>10</v>
      </c>
      <c r="M198" s="166">
        <v>0.1</v>
      </c>
      <c r="N198" s="296">
        <f t="shared" si="3"/>
        <v>3.503044741685287E-5</v>
      </c>
      <c r="O198" s="166">
        <f>+SUMIFS(N198:$N$202,B198:$B$202,B198)</f>
        <v>3.503044741685287E-5</v>
      </c>
    </row>
    <row r="199" spans="1:15">
      <c r="A199" s="148" t="s">
        <v>166</v>
      </c>
      <c r="B199" s="148" t="s">
        <v>423</v>
      </c>
      <c r="C199" s="148" t="s">
        <v>220</v>
      </c>
      <c r="D199" s="148" t="s">
        <v>183</v>
      </c>
      <c r="E199" s="148" t="s">
        <v>495</v>
      </c>
      <c r="F199" s="148" t="s">
        <v>425</v>
      </c>
      <c r="G199" s="148" t="s">
        <v>184</v>
      </c>
      <c r="H199" s="294">
        <v>5085157058.5171499</v>
      </c>
      <c r="I199" s="294">
        <v>5084251643.8371496</v>
      </c>
      <c r="J199" s="294">
        <v>5085157058.5171499</v>
      </c>
      <c r="K199" s="294">
        <v>5085157058.5171499</v>
      </c>
      <c r="L199" s="295">
        <v>8</v>
      </c>
      <c r="M199" s="166">
        <v>0.1</v>
      </c>
      <c r="N199" s="296">
        <f t="shared" si="3"/>
        <v>1.9626032153385542E-2</v>
      </c>
      <c r="O199" s="166">
        <f>+SUMIFS(N199:$N$202,B199:$B$202,B199)</f>
        <v>3.9256344326842926E-2</v>
      </c>
    </row>
    <row r="200" spans="1:15">
      <c r="A200" s="148" t="s">
        <v>166</v>
      </c>
      <c r="B200" s="148" t="s">
        <v>423</v>
      </c>
      <c r="C200" s="148" t="s">
        <v>220</v>
      </c>
      <c r="D200" s="148" t="s">
        <v>183</v>
      </c>
      <c r="E200" s="148" t="s">
        <v>484</v>
      </c>
      <c r="F200" s="148" t="s">
        <v>425</v>
      </c>
      <c r="G200" s="148" t="s">
        <v>184</v>
      </c>
      <c r="H200" s="294">
        <v>5086266023.08568</v>
      </c>
      <c r="I200" s="294">
        <v>5085360410.9556799</v>
      </c>
      <c r="J200" s="294">
        <v>5086266023.08568</v>
      </c>
      <c r="K200" s="294">
        <v>5086266023.08568</v>
      </c>
      <c r="L200" s="295">
        <v>8</v>
      </c>
      <c r="M200" s="166">
        <v>0.1</v>
      </c>
      <c r="N200" s="296">
        <f t="shared" si="3"/>
        <v>1.9630312173457388E-2</v>
      </c>
      <c r="O200" s="166">
        <f>+SUMIFS(N200:$N$202,B200:$B$202,B200)</f>
        <v>1.9630312173457388E-2</v>
      </c>
    </row>
    <row r="201" spans="1:15">
      <c r="A201" s="299" t="s">
        <v>154</v>
      </c>
      <c r="B201" s="299"/>
      <c r="C201" s="299"/>
      <c r="D201" s="299"/>
      <c r="E201" s="299"/>
      <c r="F201" s="299"/>
      <c r="G201" s="299"/>
      <c r="H201" s="299"/>
      <c r="I201" s="248"/>
      <c r="J201" s="297">
        <f>SUM(J5:J200)</f>
        <v>251817873297.43716</v>
      </c>
      <c r="K201" s="298"/>
      <c r="L201" s="299"/>
      <c r="M201" s="299"/>
      <c r="N201" s="299"/>
      <c r="O201" s="248"/>
    </row>
    <row r="205" spans="1:15">
      <c r="A205" s="51" t="s">
        <v>496</v>
      </c>
      <c r="C205" s="300">
        <v>259102656042.47198</v>
      </c>
    </row>
  </sheetData>
  <mergeCells count="4">
    <mergeCell ref="A1:B1"/>
    <mergeCell ref="A2:I2"/>
    <mergeCell ref="A201:I201"/>
    <mergeCell ref="K201:O201"/>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HU/3PH5ViTafmYqcqYWv7ZNsmPeWSoQ/NHlzmgzqlro=</DigestValue>
    </Reference>
    <Reference Type="http://www.w3.org/2000/09/xmldsig#Object" URI="#idOfficeObject">
      <DigestMethod Algorithm="http://www.w3.org/2001/04/xmlenc#sha256"/>
      <DigestValue>4rrmRwT/BqLNza3PvGx1uoaBBLJmCdI1zFN6MYjKjGU=</DigestValue>
    </Reference>
    <Reference Type="http://uri.etsi.org/01903#SignedProperties" URI="#idSignedProperties">
      <Transforms>
        <Transform Algorithm="http://www.w3.org/TR/2001/REC-xml-c14n-20010315"/>
      </Transforms>
      <DigestMethod Algorithm="http://www.w3.org/2001/04/xmlenc#sha256"/>
      <DigestValue>cCMOVdniQdrQRh7zfbsTXFAHAHQpwSUIh2WHs0cEmrM=</DigestValue>
    </Reference>
    <Reference Type="http://www.w3.org/2000/09/xmldsig#Object" URI="#idValidSigLnImg">
      <DigestMethod Algorithm="http://www.w3.org/2001/04/xmlenc#sha256"/>
      <DigestValue>vxENiVQt1WrBCGb4VxNOiiiTkKtjjzaB1URIzIIG34g=</DigestValue>
    </Reference>
    <Reference Type="http://www.w3.org/2000/09/xmldsig#Object" URI="#idInvalidSigLnImg">
      <DigestMethod Algorithm="http://www.w3.org/2001/04/xmlenc#sha256"/>
      <DigestValue>D74Dxw/T6y1U9kT+GF8Wg2+unmCYAKMzz9/HzzblzFE=</DigestValue>
    </Reference>
  </SignedInfo>
  <SignatureValue>1XCx/t5T3F5en0M24+KdIkrU9XwQzI31Q2BW7Dg+gVSyv6OMLqpnLVsOZi7396P7KBpRGD6PesYA
+kxF0TPMGlSauoHj2btaTyS5+cm9iZr8wbQhmg61puP8xCRWJqI2ejHJ/E2J+xJ+K3h6nfoglPA5
suKTWM/tyrjpbDj3guIdzhiA1wNRmh+W/1aM4Y2n4d41Y+z3f9VHrurTa0Z1sf6+bfn0QXG2Ftm5
tWJDftrhKXiXr7Xhecsbb7h+Ouf07xBvR8jsiBQqzUeFCdmhZbxnByyMPqyEpAHJdXeqxU0A97qi
8S3ATzUCdKuzGG5OOwWlkgOIIPZEslLnSFU1FA==</SignatureValue>
  <KeyInfo>
    <X509Data>
      <X509Certificate>MIIIAjCCBeqgAwIBAgIIc80uvGfQjVQwDQYJKoZIhvcNAQELBQAwWzEXMBUGA1UEBRMOUlVDIDgwMDUwMTcyLTExGjAYBgNVBAMTEUNBLURPQ1VNRU5UQSBTLkEuMRcwFQYDVQQKEw5ET0NVTUVOVEEgUy5BLjELMAkGA1UEBhMCUFkwHhcNMjEwOTAxMTQwODMyWhcNMjMwOTAxMTQxODMyWjCBpDELMAkGA1UEBhMCUFkxFjAUBgNVBAQMDUdBUkNJQSBBR1VJQVIxETAPBgNVBAUTCENJMzI4MjY0MRcwFQYDVQQqDA5NQVJJQSBBR1VTVElOQTEXMBUGA1UECgwOUEVSU09OQSBGSVNJQ0ExETAPBgNVBAsMCEZJUk1BIEYyMSUwIwYDVQQDDBxNQVJJQSBBR1VTVElOQSBHQVJDSUEgQUdVSUFSMIIBIjANBgkqhkiG9w0BAQEFAAOCAQ8AMIIBCgKCAQEA3xRJl7CIlyJyH2iKGneEckQP9wG6KZxItlmf/5f8gg9LkPK3MhiqJ+DMi/KQCLGasSjR86WXAR6WWE/iwKVdshPRCUMu3FAQ/fTPBQkcL3HvDX1OfWJKUYHmzkk490wM/uuFep9mTs9NPAkE1S3MDZ5LxdGIKutWjQA9uG6Cz4obHli+W1irP3EqQ+ceH4n6cx/IoQcZ2fGfNLUBfniTHoUq9uzrnwk+yeoSgTQwcOVHoRckGeel6d4LUAQvacWvd0eGQd1yMh7nFcSE3ESRyh6GQW4stkwCXM2GnFrZL6BfxXhzzBKaWx01JJdwweiIhwxUVY6VPBQweuiehVojiwIDAQABo4IDfjCCA3owDAYDVR0TAQH/BAIwADAOBgNVHQ8BAf8EBAMCBeAwKgYDVR0lAQH/BCAwHgYIKwYBBQUHAwEGCCsGAQUFBwMCBggrBgEFBQcDBDAdBgNVHQ4EFgQUPVyELpk5s3mjbf3G1JeIpD7T5Gg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IGA1UdEQQbMBmBF21nYXJjaWFhZ3VpYXJ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zbJIacDNP7rCGSe7ZN2CHIBYgFAkUANheafWMEVpmE6eZy96Qwvfbl9fGnErOU6zK4/HBgNCCiV3MLCdaryDEx3hURANYBxEqIwMRdwL+VRw5pJAQQ8lOFIZGsd1YbfU8mYmg7IIQmR3xFhhwpQpg3l17KjfXoEau3AmKw1dq8VEaxAGuM79jTBehpBBg+AQG4tb17wkFOrxt0aKvaloHPKQUjePS3y5ppNa8jj51TFW3qEbGy2OWFFe/Pn0UG7taKsxucgxOpL9Hlhxg1RFGOKywqSmQG5JKJapN6TdZplAA+IF2KHaLKVsaFXrl9d8hOduLv5Sr67P5eVgR9XgTX12Ps5VYToPMRHdW2UPQEcoN5bHkdBcH57JrX6L0IgZsTg+4W4MNSeWWPhcEjbWFD9r/mQ8wu3JDHnHfGstrg07mf+k6gTUmzbxVjXZW/Cdx0sjhW2fH2J3IQLxOM/eZQVz+YtTOWQ6+9YA0w1no49bLj5fjrVmE5p5qwARoiP0DrdAJ+hZ+CHnsWVqISNJN4knePOjtv6tKYBlxIM4mYDXKGudphdQSoGp8ChrU62q/se7d7WEh9ulMuZ++2VSt1dl5RgJtqQaiQrGk0HiD04rVFiHBTDC+HRQ5pQ5GdWVnUfZjqb3DXRpt4AeeO5BqZkini+IyFG0dl2dXqWcQD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yT84/UFkNGfd4933MvbkVdCHyY/f08LeMiKGFRel1nM=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vmlDrawing1.vml?ContentType=application/vnd.openxmlformats-officedocument.vmlDrawing">
        <DigestMethod Algorithm="http://www.w3.org/2001/04/xmlenc#sha256"/>
        <DigestValue>MoSazzuPnZsEtqdL1qK6AoYVWwQx+2L5CRxjae+C3e4=</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uWrbLkOxrdvMiUh14GTcfGPugT7peGC1LBVknv3BunY=</DigestValue>
      </Reference>
      <Reference URI="/xl/media/image3.emf?ContentType=image/x-emf">
        <DigestMethod Algorithm="http://www.w3.org/2001/04/xmlenc#sha256"/>
        <DigestValue>mtnCPQHCWKAGTM7Px+uP95lsZQn0jrLMVRgjoN2hQL8=</DigestValue>
      </Reference>
      <Reference URI="/xl/media/image4.emf?ContentType=image/x-emf">
        <DigestMethod Algorithm="http://www.w3.org/2001/04/xmlenc#sha256"/>
        <DigestValue>WtXiV5RcsWQWYZlM9Sv5prUx1x37h0KoTI2wxzEf0i4=</DigestValue>
      </Reference>
      <Reference URI="/xl/media/image5.emf?ContentType=image/x-emf">
        <DigestMethod Algorithm="http://www.w3.org/2001/04/xmlenc#sha256"/>
        <DigestValue>4JDIZEsFTdhWoy+gdtTOaSQ07op0k9owhV9A1sbHk5Y=</DigestValue>
      </Reference>
      <Reference URI="/xl/printerSettings/printerSettings1.bin?ContentType=application/vnd.openxmlformats-officedocument.spreadsheetml.printerSettings">
        <DigestMethod Algorithm="http://www.w3.org/2001/04/xmlenc#sha256"/>
        <DigestValue>/E2xUnaKVvQhybBMAm8SzdIUH7GTLxtcurIpY3UIOPM=</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bLIgE4iojfhYsMrkfyD3/F/iVlnl/tgwM8OMqAOoygw=</DigestValue>
      </Reference>
      <Reference URI="/xl/styles.xml?ContentType=application/vnd.openxmlformats-officedocument.spreadsheetml.styles+xml">
        <DigestMethod Algorithm="http://www.w3.org/2001/04/xmlenc#sha256"/>
        <DigestValue>K8DtA0uKw8ynN+WL2/32famTWQ4By9y9xhK/oqZJOi0=</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tzG4+KeUj4NUcM5Q4neutYWVFZJXrQ4Zzn+q0BfJ5us=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daSMjE6GWvvKnNXb4nUArmf7q5ilS4X48G2LIZUjKFc=</DigestValue>
      </Reference>
      <Reference URI="/xl/worksheets/sheet2.xml?ContentType=application/vnd.openxmlformats-officedocument.spreadsheetml.worksheet+xml">
        <DigestMethod Algorithm="http://www.w3.org/2001/04/xmlenc#sha256"/>
        <DigestValue>YBAP/cfcSkcZ1p/B81TkbdBMEXsYJART4CgFQ8qcol4=</DigestValue>
      </Reference>
      <Reference URI="/xl/worksheets/sheet3.xml?ContentType=application/vnd.openxmlformats-officedocument.spreadsheetml.worksheet+xml">
        <DigestMethod Algorithm="http://www.w3.org/2001/04/xmlenc#sha256"/>
        <DigestValue>lDjE+Z4gr+1nGAWUhETiTDDLokqq4tjgNsKTShlxU2Y=</DigestValue>
      </Reference>
      <Reference URI="/xl/worksheets/sheet4.xml?ContentType=application/vnd.openxmlformats-officedocument.spreadsheetml.worksheet+xml">
        <DigestMethod Algorithm="http://www.w3.org/2001/04/xmlenc#sha256"/>
        <DigestValue>L2KJBWl9VWd/ZMfJspoY3e6QZow6wyiaJrm96VPmXsU=</DigestValue>
      </Reference>
      <Reference URI="/xl/worksheets/sheet5.xml?ContentType=application/vnd.openxmlformats-officedocument.spreadsheetml.worksheet+xml">
        <DigestMethod Algorithm="http://www.w3.org/2001/04/xmlenc#sha256"/>
        <DigestValue>Cl/c5nZHzjT8iJFsFu0RAwE3tX6E+KXPXQuDcDon8HE=</DigestValue>
      </Reference>
      <Reference URI="/xl/worksheets/sheet6.xml?ContentType=application/vnd.openxmlformats-officedocument.spreadsheetml.worksheet+xml">
        <DigestMethod Algorithm="http://www.w3.org/2001/04/xmlenc#sha256"/>
        <DigestValue>M0ZgsIhudRBDb/R5hUHCLdALMsQgZ6FvHQSr7F5bHnk=</DigestValue>
      </Reference>
      <Reference URI="/xl/worksheets/sheet7.xml?ContentType=application/vnd.openxmlformats-officedocument.spreadsheetml.worksheet+xml">
        <DigestMethod Algorithm="http://www.w3.org/2001/04/xmlenc#sha256"/>
        <DigestValue>XsgoqM5+9IM9uxq+4rTd/ERqAqh95qvRxBNbGcE4uP0=</DigestValue>
      </Reference>
      <Reference URI="/xl/worksheets/sheet8.xml?ContentType=application/vnd.openxmlformats-officedocument.spreadsheetml.worksheet+xml">
        <DigestMethod Algorithm="http://www.w3.org/2001/04/xmlenc#sha256"/>
        <DigestValue>AldnZmljT1qv/A4v+renZE+Az//vMrc0bKZAWsBg5MA=</DigestValue>
      </Reference>
    </Manifest>
    <SignatureProperties>
      <SignatureProperty Id="idSignatureTime" Target="#idPackageSignature">
        <mdssi:SignatureTime xmlns:mdssi="http://schemas.openxmlformats.org/package/2006/digital-signature">
          <mdssi:Format>YYYY-MM-DDThh:mm:ssTZD</mdssi:Format>
          <mdssi:Value>2021-11-01T19:03:53Z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Agustina Garcia</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2021-11-01T19:03:53Z</xd:SigningTime>
          <xd:SigningCertificate>
            <xd:Cert>
              <xd:CertDigest>
                <DigestMethod Algorithm="http://www.w3.org/2001/04/xmlenc#sha256"/>
                <DigestValue>i19B8pUg0WdfCxZ/eto3mv6hvtBnPXLGpvS80ZIYZ20=</DigestValue>
              </xd:CertDigest>
              <xd:IssuerSerial>
                <X509IssuerName>C=PY, O=DOCUMENTA S.A., CN=CA-DOCUMENTA S.A., SERIALNUMBER=RUC 80050172-1</X509IssuerName>
                <X509SerialNumber>8344377071317847380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8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xAC8AMQAxAC8AMgAwADIAMQ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YAAAASAAAACUAAAAMAAAABAAAAFQAAACoAAAAKgAAADMAAACWAAAARwAAAAEAAABVVY9BhfaOQSoAAAAzAAAADwAAAEwAAAAAAAAAAAAAAAAAAAD//////////2wAAABBAGcAdQBzAHQAaQBuAGEAIABHAGEAcgBjAGkAYQAAAA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0AAAACgAAAFAAAACfAAAAXAAAAAEAAABVVY9BhfaOQQoAAABQAAAAHAAAAEwAAAAAAAAAAAAAAAAAAAD//////////4QAAABNAGEAcgBpAGEAIABBAGcAdQBzAHQAaQBuAGEAIABHAGEAcgBjAGkAYQAgAEEAZwB1AGkAYQByAAoAAAAGAAAABAAAAAMAAAAGAAAAAwAA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AA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X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ZXI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NbV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GF9o5BKgAAADMAAAAPAAAATAAAAAAAAAAAAAAAAAAAAP//////////bAAAAEEAZwB1AHMAdABpAG4AYQAgAEcAYQByAGMAaQBhAG0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GF9o5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BI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4UZF5CrG4U2NyilySx4mxnjH3LM7N9TvOKcLz3tDQ5M=</DigestValue>
    </Reference>
    <Reference Type="http://www.w3.org/2000/09/xmldsig#Object" URI="#idOfficeObject">
      <DigestMethod Algorithm="http://www.w3.org/2001/04/xmlenc#sha256"/>
      <DigestValue>skhffKR9sJXly75A6bvWNc1SyMtqDAh7KLat2VDdMqQ=</DigestValue>
    </Reference>
    <Reference Type="http://uri.etsi.org/01903#SignedProperties" URI="#idSignedProperties">
      <Transforms>
        <Transform Algorithm="http://www.w3.org/TR/2001/REC-xml-c14n-20010315"/>
      </Transforms>
      <DigestMethod Algorithm="http://www.w3.org/2001/04/xmlenc#sha256"/>
      <DigestValue>+Q9Ls7UL3TDt4AxxneYXGD1UMpW55TdvJTNg9eAONlM=</DigestValue>
    </Reference>
    <Reference Type="http://www.w3.org/2000/09/xmldsig#Object" URI="#idValidSigLnImg">
      <DigestMethod Algorithm="http://www.w3.org/2001/04/xmlenc#sha256"/>
      <DigestValue>ssS0am13ZR85Soc0FZAf3ZYPXMk/PeZ0yyRxynB/nRI=</DigestValue>
    </Reference>
    <Reference Type="http://www.w3.org/2000/09/xmldsig#Object" URI="#idInvalidSigLnImg">
      <DigestMethod Algorithm="http://www.w3.org/2001/04/xmlenc#sha256"/>
      <DigestValue>0XLHFTyXUV9xtZI4seiqax7vl3N1Qv52xkwSOwGsb5U=</DigestValue>
    </Reference>
  </SignedInfo>
  <SignatureValue>jOpFn4LzLLSBqRrAIxDyg+74jk91Nd8oW5uMHnRPLoR67pjcCvK2hPlnsQpxHxhq1I61Yef9cfqF
f90kuHuuHlESbRi1B6n+5D8sAz7X/HSQa65fxCSlcAQRg7OQ4YNa8XN/WdGAs3gvHcQXyqoWsnZ/
qBh9qabzlX1gpEAysIJWsAPqx5fA4HpNUtF9k5mRaPCL6Wx0NyLM/PJ70zfR08vugEAvKBlJXSX5
uuMK5eZ1QDNAxRXktLEg4mxY7bMGYsLM7UZM6AHhfAUFmemy+du0EHxt/FYUIStELj3iFWKiEwb0
5whZ30VE/wY/Amk2I+crrKyB8uADK5gbfhgQtw==</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yT84/UFkNGfd4933MvbkVdCHyY/f08LeMiKGFRel1nM=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vmlDrawing1.vml?ContentType=application/vnd.openxmlformats-officedocument.vmlDrawing">
        <DigestMethod Algorithm="http://www.w3.org/2001/04/xmlenc#sha256"/>
        <DigestValue>MoSazzuPnZsEtqdL1qK6AoYVWwQx+2L5CRxjae+C3e4=</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uWrbLkOxrdvMiUh14GTcfGPugT7peGC1LBVknv3BunY=</DigestValue>
      </Reference>
      <Reference URI="/xl/media/image3.emf?ContentType=image/x-emf">
        <DigestMethod Algorithm="http://www.w3.org/2001/04/xmlenc#sha256"/>
        <DigestValue>mtnCPQHCWKAGTM7Px+uP95lsZQn0jrLMVRgjoN2hQL8=</DigestValue>
      </Reference>
      <Reference URI="/xl/media/image4.emf?ContentType=image/x-emf">
        <DigestMethod Algorithm="http://www.w3.org/2001/04/xmlenc#sha256"/>
        <DigestValue>WtXiV5RcsWQWYZlM9Sv5prUx1x37h0KoTI2wxzEf0i4=</DigestValue>
      </Reference>
      <Reference URI="/xl/media/image5.emf?ContentType=image/x-emf">
        <DigestMethod Algorithm="http://www.w3.org/2001/04/xmlenc#sha256"/>
        <DigestValue>4JDIZEsFTdhWoy+gdtTOaSQ07op0k9owhV9A1sbHk5Y=</DigestValue>
      </Reference>
      <Reference URI="/xl/printerSettings/printerSettings1.bin?ContentType=application/vnd.openxmlformats-officedocument.spreadsheetml.printerSettings">
        <DigestMethod Algorithm="http://www.w3.org/2001/04/xmlenc#sha256"/>
        <DigestValue>/E2xUnaKVvQhybBMAm8SzdIUH7GTLxtcurIpY3UIOPM=</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bLIgE4iojfhYsMrkfyD3/F/iVlnl/tgwM8OMqAOoygw=</DigestValue>
      </Reference>
      <Reference URI="/xl/styles.xml?ContentType=application/vnd.openxmlformats-officedocument.spreadsheetml.styles+xml">
        <DigestMethod Algorithm="http://www.w3.org/2001/04/xmlenc#sha256"/>
        <DigestValue>K8DtA0uKw8ynN+WL2/32famTWQ4By9y9xhK/oqZJOi0=</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tzG4+KeUj4NUcM5Q4neutYWVFZJXrQ4Zzn+q0BfJ5us=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daSMjE6GWvvKnNXb4nUArmf7q5ilS4X48G2LIZUjKFc=</DigestValue>
      </Reference>
      <Reference URI="/xl/worksheets/sheet2.xml?ContentType=application/vnd.openxmlformats-officedocument.spreadsheetml.worksheet+xml">
        <DigestMethod Algorithm="http://www.w3.org/2001/04/xmlenc#sha256"/>
        <DigestValue>YBAP/cfcSkcZ1p/B81TkbdBMEXsYJART4CgFQ8qcol4=</DigestValue>
      </Reference>
      <Reference URI="/xl/worksheets/sheet3.xml?ContentType=application/vnd.openxmlformats-officedocument.spreadsheetml.worksheet+xml">
        <DigestMethod Algorithm="http://www.w3.org/2001/04/xmlenc#sha256"/>
        <DigestValue>lDjE+Z4gr+1nGAWUhETiTDDLokqq4tjgNsKTShlxU2Y=</DigestValue>
      </Reference>
      <Reference URI="/xl/worksheets/sheet4.xml?ContentType=application/vnd.openxmlformats-officedocument.spreadsheetml.worksheet+xml">
        <DigestMethod Algorithm="http://www.w3.org/2001/04/xmlenc#sha256"/>
        <DigestValue>L2KJBWl9VWd/ZMfJspoY3e6QZow6wyiaJrm96VPmXsU=</DigestValue>
      </Reference>
      <Reference URI="/xl/worksheets/sheet5.xml?ContentType=application/vnd.openxmlformats-officedocument.spreadsheetml.worksheet+xml">
        <DigestMethod Algorithm="http://www.w3.org/2001/04/xmlenc#sha256"/>
        <DigestValue>Cl/c5nZHzjT8iJFsFu0RAwE3tX6E+KXPXQuDcDon8HE=</DigestValue>
      </Reference>
      <Reference URI="/xl/worksheets/sheet6.xml?ContentType=application/vnd.openxmlformats-officedocument.spreadsheetml.worksheet+xml">
        <DigestMethod Algorithm="http://www.w3.org/2001/04/xmlenc#sha256"/>
        <DigestValue>M0ZgsIhudRBDb/R5hUHCLdALMsQgZ6FvHQSr7F5bHnk=</DigestValue>
      </Reference>
      <Reference URI="/xl/worksheets/sheet7.xml?ContentType=application/vnd.openxmlformats-officedocument.spreadsheetml.worksheet+xml">
        <DigestMethod Algorithm="http://www.w3.org/2001/04/xmlenc#sha256"/>
        <DigestValue>XsgoqM5+9IM9uxq+4rTd/ERqAqh95qvRxBNbGcE4uP0=</DigestValue>
      </Reference>
      <Reference URI="/xl/worksheets/sheet8.xml?ContentType=application/vnd.openxmlformats-officedocument.spreadsheetml.worksheet+xml">
        <DigestMethod Algorithm="http://www.w3.org/2001/04/xmlenc#sha256"/>
        <DigestValue>AldnZmljT1qv/A4v+renZE+Az//vMrc0bKZAWsBg5MA=</DigestValue>
      </Reference>
    </Manifest>
    <SignatureProperties>
      <SignatureProperty Id="idSignatureTime" Target="#idPackageSignature">
        <mdssi:SignatureTime xmlns:mdssi="http://schemas.openxmlformats.org/package/2006/digital-signature">
          <mdssi:Format>YYYY-MM-DDThh:mm:ssTZD</mdssi:Format>
          <mdssi:Value>2021-11-02T13:36:06Z</mdssi:Value>
        </mdssi:SignatureTime>
      </SignatureProperty>
    </SignatureProperties>
  </Object>
  <Object Id="idOfficeObject">
    <SignatureProperties>
      <SignatureProperty Id="idOfficeV1Details" Target="#idPackageSignature">
        <SignatureInfoV1 xmlns="http://schemas.microsoft.com/office/2006/digsig">
          <SetupID>{238BDF6B-2B52-475C-8CA4-DEBD0C691126}</SetupID>
          <SignatureText>Juan Talavera</SignatureText>
          <SignatureImage/>
          <SignatureComments/>
          <WindowsVersion>10.0</WindowsVersion>
          <OfficeVersion>16.0.14430/23</OfficeVersion>
          <ApplicationVersion>16.0.14430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2021-11-02T13:36:06Z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DuY/H8AAAAgO5j8fwAAfEIfmPx/AAAAACvz/H8AAKHjlpf8fwAAMBYr8/x/AAB8Qh+Y/H8AAJAWAAAAAAAAQAAAwPx/AAAAACvz/H8AAHHmlpf8fwAABAAAAAAAAAAwFivz/H8AAIC1ciecAAAAfEIfmAAAAABIAAAAAAAAAHxCH5j8fwAAoCM7mPx/AADARh+Y/H8AAAEAAAAAAAAA9msfmPx/AAAAACvz/H8AAAAAAAAAAAAAAAAAAHYCAAAAAAAAAAAAAACvxS92AgAAu6YM8vx/AABQtnInnAAAAOm2ciecAAAAAAAAAAAAAAAAAAAAZHYACAAAAAAlAAAADAAAAAEAAAAYAAAADAAAAAAAAAASAAAADAAAAAEAAAAeAAAAGAAAAMMAAAAEAAAA9wAAABEAAAAlAAAADAAAAAEAAABUAAAAhAAAAMQAAAAEAAAA9QAAABAAAAABAAAAAMCAQe0lgEHEAAAABAAAAAkAAABMAAAAAAAAAAAAAAAAAAAA//////////9gAAAAMQAxAC8AMgAvADIAMAAyADE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AAAAAAI0nInnAAAAAAAAAAAAAAAiL4v8vx/AAAAAAAAAAAAAAkAAAAAAAAAAAAwQXYCAADk5ZaX/H8AAAAAAAAAAAAAAAAAAAAAAABzWeirOl0AAIjTciecAAAAAAAAAAAAAADQn14+dgIAAACvxS92AgAAsNRyJwAAAAAQOMgvdgIAAAcAAAAAAAAAAAAAAAAAAADs03InnAAAACnUciecAAAAgbcI8vx/AAAAAAAAAAAAANAwOTwAAAAAAAAAAAAAAAAAAAAAAAAAAACvxS92AgAAu6YM8vx/AACQ03InnAAAACnUciec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BAYHEnnAAAADDPLUJ2AgAAMM8tQnYCAACIvi/y/H8AAAAAAAAAAAAAAAAAAAAAAADQW3EnnAAAAJxsQJj8fwAAAAAAAAAAAAAAAAAAAAAAADPR66s6XQAAAAAAAAAAAAAAAAAAAAAAAOD///8AAAAAAK/FL3YCAAAIXXEnAAAAAAAAAAAAAAAABgAAAAAAAAAAAAAAAAAAACxccSecAAAAaVxxJ5wAAACBtwjy/H8AAIgSbEJ2AgAAAAAAAAAAAACIEmxCdgIAAJC1wC92AgAAAK/FL3YCAAC7pgzy/H8AANBbcSecAAAAaVxxJ5wAAAAAAAAAAAAAAAAAAABkdgAIAAAAACUAAAAMAAAAAwAAABgAAAAMAAAAAAAAABIAAAAMAAAAAQAAABYAAAAMAAAACAAAAFQAAABUAAAACgAAACcAAAAeAAAASgAAAAEAAAAAwIBB7SWA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TUJ2AgAAAAAAAAAAAADwMHlu/H8AAIi+L/L8fwAAAAAAAAAAAAAmNc9t/H8AAFhxUm78fwAAWHFSbvx/AAAAAAAAAAAAAAAAAAAAAAAAk9HrqzpdAABQclJu/H8AAAAAAAB2AgAA8P///wAAAAAAr8UvdgIAAKhdcScAAAAAAAAAAAAAAAAJAAAAAAAAAAAAAAAAAAAAzFxxJ5wAAAAJXXEnnAAAAIG3CPL8fwAAOBJsQnYCAAAAAAAAAAAAADgSbEJ2AgAAAAAAAP////8Ar8UvdgIAALumDPL8fwAAcFxxJ5wAAAAJXXEnnAAAAAAAAAAAAAAAgG8SPmR2AAgAAAAAJQAAAAwAAAAEAAAAGAAAAAwAAAAAAAAAEgAAAAwAAAABAAAAHgAAABgAAAApAAAAMwAAAIkAAABIAAAAJQAAAAwAAAAEAAAAVAAAAJwAAAAqAAAAMwAAAIcAAABHAAAAAQAAAADAgEHtJYB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c8AAAAAcKDQcKDQcJDQ4WMShFrjFU1TJV1gECBAIDBAECBQoRKyZBowsTMQAAAAAAfqbJd6PIeqDCQFZ4JTd0Lk/HMVPSGy5uFiE4GypVJ0KnHjN9AAABXPAAAACcz+7S6ffb7fnC0t1haH0hMm8aLXIuT8ggOIwoRKslP58cK08AAAEAAAAAAMHg9P///////////+bm5k9SXjw/SzBRzTFU0y1NwSAyVzFGXwEBAlzw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gAAAAAAAAACA7mPx/AAAAIDuY/H8AAHxCH5j8fwAAAAAr8/x/AACh45aX/H8AADAWK/P8fwAAfEIfmPx/AACQFgAAAAAAAEAAAMD8fwAAAAAr8/x/AABx5paX/H8AAAQAAAAAAAAAMBYr8/x/AACAtXInnAAAAHxCH5gAAAAASAAAAAAAAAB8Qh+Y/H8AAKAjO5j8fwAAwEYfmPx/AAABAAAAAAAAAPZrH5j8fwAAAAAr8/x/AAAAAAAAAAAAAAAAAAB2AgAAAAAAAAAAAAAAr8UvdgIAALumDPL8fwAAULZyJ5wAAADptnInnA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EAAAAAAAAACNJyJ5wAAAAAAAAAAAAAAIi+L/L8fwAAAAAAAAAAAAAJAAAAAAAAAAAAMEF2AgAA5OWWl/x/AAAAAAAAAAAAAAAAAAAAAAAAc1noqzpdAACI03InnAAAAAAAAAAAAAAA0J9ePnYCAAAAr8UvdgIAALDUcicAAAAAEDjIL3YCAAAHAAAAAAAAAAAAAAAAAAAA7NNyJ5wAAAAp1HInnAAAAIG3CPL8fwAAAAAAAAAAAADQMDk8AAAAAAAAAAAAAAAAAAAAAAAAAAAAr8UvdgIAALumDPL8fwAAkNNyJ5wAAAAp1HInn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QGBxJ5wAAAAwzy1CdgIAADDPLUJ2AgAAiL4v8vx/AAAAAAAAAAAAAAAAAAAAAAAA0FtxJ5wAAACcbECY/H8AAAAAAAAAAAAAAAAAAAAAAAAz0eurOl0AAAAAAAAAAAAAAAAAAAAAAADg////AAAAAACvxS92AgAACF1xJwAAAAAAAAAAAAAAAAYAAAAAAAAAAAAAAAAAAAAsXHEnnAAAAGlccSecAAAAgbcI8vx/AACIEmxCdgIAAAAAAAAAAAAAiBJsQnYCAACQtcAvdgIAAACvxS92AgAAu6YM8vx/AADQW3EnnAAAAGlccSec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AAPk1CdgIAAAAAAAAAAAAA8DB5bvx/AACIvi/y/H8AAAAAAAAAAAAAJjXPbfx/AABYcVJu/H8AAFhxUm78fwAAAAAAAAAAAAAAAAAAAAAAAJPR66s6XQAAUHJSbvx/AAAAAAAAdgIAAPD///8AAAAAAK/FL3YCAACoXXEnAAAAAAAAAAAAAAAACQAAAAAAAAAAAAAAAAAAAMxccSecAAAACV1xJ5wAAACBtwjy/H8AADgSbEJ2AgAAAAAAAAAAAAA4EmxCdgIAAAAAAAD/////AK/FL3YCAAC7pgzy/H8AAHBccSecAAAACV1xJ5wAAAAAAAAAAAAAAIBvEj5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Z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47iQjId5NneWGTZf/AcQ8jZ/srQHlaojoDWeCNUQh1Y=</DigestValue>
    </Reference>
    <Reference Type="http://www.w3.org/2000/09/xmldsig#Object" URI="#idOfficeObject">
      <DigestMethod Algorithm="http://www.w3.org/2001/04/xmlenc#sha256"/>
      <DigestValue>DEUW0c9xdPBjo/rlBLB7RpxV61o3fQ5F0eLt5vrAECE=</DigestValue>
    </Reference>
    <Reference Type="http://uri.etsi.org/01903#SignedProperties" URI="#idSignedProperties">
      <Transforms>
        <Transform Algorithm="http://www.w3.org/TR/2001/REC-xml-c14n-20010315"/>
      </Transforms>
      <DigestMethod Algorithm="http://www.w3.org/2001/04/xmlenc#sha256"/>
      <DigestValue>zEVs1QOQFOBmsW1OqF2wiRpOgW3PflM49Mb068i3ErY=</DigestValue>
    </Reference>
    <Reference Type="http://www.w3.org/2000/09/xmldsig#Object" URI="#idValidSigLnImg">
      <DigestMethod Algorithm="http://www.w3.org/2001/04/xmlenc#sha256"/>
      <DigestValue>bCk6XeC52xxhTM3gX7b6kwhE2ARcgBKZWPTwceQNWWg=</DigestValue>
    </Reference>
    <Reference Type="http://www.w3.org/2000/09/xmldsig#Object" URI="#idInvalidSigLnImg">
      <DigestMethod Algorithm="http://www.w3.org/2001/04/xmlenc#sha256"/>
      <DigestValue>gNgKISza6JZd8MH3UAyKpyd1Vrt3ejGpYIk0Heqty98=</DigestValue>
    </Reference>
  </SignedInfo>
  <SignatureValue>fpgC/uOhDcVDKGRkwkVgNA1L8yv48g0UOg/l8jv22+V4874Qu7gWwlxwQHHgQgNX68iAYL5G5+yS
lleO+iVVAWbY8fTdAWUyUhiuja2octerd0GmRSbb9qvwTbqfQ0KT6DGuKYnvvO/A7ExPny5+owzh
fDgYxVML0JTH92O/Q14R3m0BdyjX28zg2w0XEus7inp8etlsm2i3/sptWAU2yDsDlFDqxPh170c0
J/nV53xK8Wa18S6q8Pv2rKrCowKAuKTab7btJ+x7MzDZ7mpvLnPmZHRtmRzO0tHZgs3nbOXBvjNC
57csUy3llkfvT5VVnajx+1RZXwL7QYzYJEx8Mw==</SignatureValue>
  <KeyInfo>
    <X509Data>
      <X509Certificate>MIIIHTCCBgWgAwIBAgIIQBLFYaXZOhUwDQYJKoZIhvcNAQELBQAwWzEXMBUGA1UEBRMOUlVDIDgwMDUwMTcyLTExGjAYBgNVBAMTEUNBLURPQ1VNRU5UQSBTLkEuMRcwFQYDVQQKEw5ET0NVTUVOVEEgUy5BLjELMAkGA1UEBhMCUFkwHhcNMjEwMzA5MTIyODMwWhcNMjMwMzA5MTIzODMw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NXxourNpqnBK9YFT59B5dcgWZW2RlIqwBhNUc2Im0VoZSg8AQ4F7omaGTIzPY3hArf/N7JneusXPu3foxPTTGWk1hvWf2CHm4D35vrebO1h2YaDD6Hz23tAgqr/+AhpbA4CJ/ieQUWE61Oa4jqdMXiHJOxYAtG7mUx7om2sWssXj/KxWdUUC3ITRPiZnBc1ZjlNjNsW6Z/Sj+RRjzAu+4wxIFtLLVa1f89gOoWVYvyCSeLFZYn/7PyL+/DbKVknT4QhZGShQ2ih7Fczh/4VSkQWlIY5q6mXbN5RAkjnvbO07xYEHEuEhcTmKrHI/eyvyDwHbodYYr8R2oAg+AV+3OECAwEAAaOCA4AwggN8MAwGA1UdEwEB/wQCMAAwDgYDVR0PAQH/BAQDAgXgMCoGA1UdJQEB/wQgMB4GCCsGAQUFBwMBBggrBgEFBQcDAgYIKwYBBQUHAwQwHQYDVR0OBBYEFEs6XtTt3z38s5GbxNOJ5gHo0UB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qTuxm0RUNLqAZD4t3TsnJmK0B+f1/E/C4rwfgyWbGzZSYD5VuZ+bFEuyVIPmuwPxNMxIrvV/ZFUPuCSHIcuJ8tyBMjkssR0CNigmjpxEWYeYNstFR2Qz3kKd6U8aVfmEd1py0uQm9SfhpZ+3bGIWLlS+EdbX1kDnZs17GFGwMA7RRCME1zacDpuFj1RyG8ViiYSG+L8v/kWEcbbryHxIL+CSEPfmOt3hNJkQXGzeTznpzmgf2UI7mKAZq9L5cciTaNDtr+nhLtcfVmrhv0e4uVTprJwteMMJ6576Szd03zX0l3XRDH/+iNAILrnyBfIa793Zgr09oNHBBvH5LQwhQ2dYp5TlCJONRuSlQGMxN6R2S8dWSf2W7+Dz3b6kmR7FBLR0zl3tl+ckEo3ofT3LjqINqmxvi67B8i97Gn2CPnSlyChPuAdLWEEhEnlw4AqSY9oAZfEV4InYzNcVrtJ78oAK/6RvHlRJoIzXr7gQekWm7HFfyH31o+4RLNg1D6dgiycXjvPiAaDqEUd9xcXnaYVajHHDafzoPV8nulzxbtCWbQOc3w+AMeBwhXoNo/A1IYxbZ8IpRFsq3NEQYJnEmuaqVHLxOHOaTgooqmZ71AIIy4HHI1g/Vw/TfPAysNZmJ5bZh2KDuPIm2yWupbDAJg9Ag6Wf83fCsdvjLMAhIS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yT84/UFkNGfd4933MvbkVdCHyY/f08LeMiKGFRel1nM=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vmlDrawing1.vml?ContentType=application/vnd.openxmlformats-officedocument.vmlDrawing">
        <DigestMethod Algorithm="http://www.w3.org/2001/04/xmlenc#sha256"/>
        <DigestValue>MoSazzuPnZsEtqdL1qK6AoYVWwQx+2L5CRxjae+C3e4=</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uWrbLkOxrdvMiUh14GTcfGPugT7peGC1LBVknv3BunY=</DigestValue>
      </Reference>
      <Reference URI="/xl/media/image3.emf?ContentType=image/x-emf">
        <DigestMethod Algorithm="http://www.w3.org/2001/04/xmlenc#sha256"/>
        <DigestValue>mtnCPQHCWKAGTM7Px+uP95lsZQn0jrLMVRgjoN2hQL8=</DigestValue>
      </Reference>
      <Reference URI="/xl/media/image4.emf?ContentType=image/x-emf">
        <DigestMethod Algorithm="http://www.w3.org/2001/04/xmlenc#sha256"/>
        <DigestValue>WtXiV5RcsWQWYZlM9Sv5prUx1x37h0KoTI2wxzEf0i4=</DigestValue>
      </Reference>
      <Reference URI="/xl/media/image5.emf?ContentType=image/x-emf">
        <DigestMethod Algorithm="http://www.w3.org/2001/04/xmlenc#sha256"/>
        <DigestValue>4JDIZEsFTdhWoy+gdtTOaSQ07op0k9owhV9A1sbHk5Y=</DigestValue>
      </Reference>
      <Reference URI="/xl/printerSettings/printerSettings1.bin?ContentType=application/vnd.openxmlformats-officedocument.spreadsheetml.printerSettings">
        <DigestMethod Algorithm="http://www.w3.org/2001/04/xmlenc#sha256"/>
        <DigestValue>/E2xUnaKVvQhybBMAm8SzdIUH7GTLxtcurIpY3UIOPM=</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bLIgE4iojfhYsMrkfyD3/F/iVlnl/tgwM8OMqAOoygw=</DigestValue>
      </Reference>
      <Reference URI="/xl/styles.xml?ContentType=application/vnd.openxmlformats-officedocument.spreadsheetml.styles+xml">
        <DigestMethod Algorithm="http://www.w3.org/2001/04/xmlenc#sha256"/>
        <DigestValue>K8DtA0uKw8ynN+WL2/32famTWQ4By9y9xhK/oqZJOi0=</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tzG4+KeUj4NUcM5Q4neutYWVFZJXrQ4Zzn+q0BfJ5us=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daSMjE6GWvvKnNXb4nUArmf7q5ilS4X48G2LIZUjKFc=</DigestValue>
      </Reference>
      <Reference URI="/xl/worksheets/sheet2.xml?ContentType=application/vnd.openxmlformats-officedocument.spreadsheetml.worksheet+xml">
        <DigestMethod Algorithm="http://www.w3.org/2001/04/xmlenc#sha256"/>
        <DigestValue>YBAP/cfcSkcZ1p/B81TkbdBMEXsYJART4CgFQ8qcol4=</DigestValue>
      </Reference>
      <Reference URI="/xl/worksheets/sheet3.xml?ContentType=application/vnd.openxmlformats-officedocument.spreadsheetml.worksheet+xml">
        <DigestMethod Algorithm="http://www.w3.org/2001/04/xmlenc#sha256"/>
        <DigestValue>lDjE+Z4gr+1nGAWUhETiTDDLokqq4tjgNsKTShlxU2Y=</DigestValue>
      </Reference>
      <Reference URI="/xl/worksheets/sheet4.xml?ContentType=application/vnd.openxmlformats-officedocument.spreadsheetml.worksheet+xml">
        <DigestMethod Algorithm="http://www.w3.org/2001/04/xmlenc#sha256"/>
        <DigestValue>L2KJBWl9VWd/ZMfJspoY3e6QZow6wyiaJrm96VPmXsU=</DigestValue>
      </Reference>
      <Reference URI="/xl/worksheets/sheet5.xml?ContentType=application/vnd.openxmlformats-officedocument.spreadsheetml.worksheet+xml">
        <DigestMethod Algorithm="http://www.w3.org/2001/04/xmlenc#sha256"/>
        <DigestValue>Cl/c5nZHzjT8iJFsFu0RAwE3tX6E+KXPXQuDcDon8HE=</DigestValue>
      </Reference>
      <Reference URI="/xl/worksheets/sheet6.xml?ContentType=application/vnd.openxmlformats-officedocument.spreadsheetml.worksheet+xml">
        <DigestMethod Algorithm="http://www.w3.org/2001/04/xmlenc#sha256"/>
        <DigestValue>M0ZgsIhudRBDb/R5hUHCLdALMsQgZ6FvHQSr7F5bHnk=</DigestValue>
      </Reference>
      <Reference URI="/xl/worksheets/sheet7.xml?ContentType=application/vnd.openxmlformats-officedocument.spreadsheetml.worksheet+xml">
        <DigestMethod Algorithm="http://www.w3.org/2001/04/xmlenc#sha256"/>
        <DigestValue>XsgoqM5+9IM9uxq+4rTd/ERqAqh95qvRxBNbGcE4uP0=</DigestValue>
      </Reference>
      <Reference URI="/xl/worksheets/sheet8.xml?ContentType=application/vnd.openxmlformats-officedocument.spreadsheetml.worksheet+xml">
        <DigestMethod Algorithm="http://www.w3.org/2001/04/xmlenc#sha256"/>
        <DigestValue>AldnZmljT1qv/A4v+renZE+Az//vMrc0bKZAWsBg5MA=</DigestValue>
      </Reference>
    </Manifest>
    <SignatureProperties>
      <SignatureProperty Id="idSignatureTime" Target="#idPackageSignature">
        <mdssi:SignatureTime xmlns:mdssi="http://schemas.openxmlformats.org/package/2006/digital-signature">
          <mdssi:Format>YYYY-MM-DDThh:mm:ssTZD</mdssi:Format>
          <mdssi:Value>2021-11-02T14:59:58Z</mdssi:Value>
        </mdssi:SignatureTime>
      </SignatureProperty>
    </SignatureProperties>
  </Object>
  <Object Id="idOfficeObject">
    <SignatureProperties>
      <SignatureProperty Id="idOfficeV1Details" Target="#idPackageSignature">
        <SignatureInfoV1 xmlns="http://schemas.microsoft.com/office/2006/digsig">
          <SetupID>{58BC1AB9-633E-4480-8B5B-E6BBF6B37C6F}</SetupID>
          <SignatureText>Sebastian Oporto</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2021-11-02T14:59:58Z</xd:SigningTime>
          <xd:SigningCertificate>
            <xd:Cert>
              <xd:CertDigest>
                <DigestMethod Algorithm="http://www.w3.org/2001/04/xmlenc#sha256"/>
                <DigestValue>JxmNCuDVNNtv/ftOgITGaTx9fxItXnxdWsYO5VwzOh0=</DigestValue>
              </xd:CertDigest>
              <xd:IssuerSerial>
                <X509IssuerName>C=PY, O=DOCUMENTA S.A., CN=CA-DOCUMENTA S.A., SERIALNUMBER=RUC 80050172-1</X509IssuerName>
                <X509SerialNumber>4616969591193156117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sBAAB/AAAAAAAAAAAAAAA9FwAA8AgAACBFTUYAAAEAPBwAAKo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yAC8AMQAxAC8AMgAwADIAMQ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jAAAARwAAACkAAAAzAAAAe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kAAAASAAAACUAAAAMAAAABAAAAFQAAACsAAAAKgAAADMAAACiAAAARwAAAAEAAABVVY9BhfaOQSoAAAAzAAAAEAAAAEwAAAAAAAAAAAAAAAAAAAD//////////2wAAABTAGUAYgBhAHMAdABpAGEAbgAgAE8AcABvAHIAdABvAAkAAAAIAAAACQAAAAgAAAAHAAAABQAAAAQAAAAIAAAACQAAAAQAAAAMAAAACQAAAAkAAAAGAAAABQAAAAkAAABLAAAAQAAAADAAAAAFAAAAIAAAAAEAAAABAAAAEAAAAAAAAAAAAAAATAEAAIAAAAAAAAAAAAAAAEwBAACAAAAAJQAAAAwAAAACAAAAJwAAABgAAAAFAAAAAAAAAP///wAAAAAAJQAAAAwAAAAFAAAATAAAAGQAAAAAAAAAUAAAAEsBAAB8AAAAAAAAAFAAAABM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0AAAAAoAAABQAAAAgAAAAFwAAAABAAAAVVWPQYX2jkEKAAAAUAAAABYAAABMAAAAAAAAAAAAAAAAAAAA//////////94AAAAUwBlAGIAYQBzAHQAaQBhAG4AIABPAHAAbwByAHQAbwAgAEwAZQBpAHYAYQAGAAAABgAAAAcAAAAGAAAABQAAAAQAAAADAAAABgAAAAcAAAADAAAACQAAAAcAAAAHAAAABAAAAAQAAAAHAAAAAwAAAAUAAAAGAAAAAwAAAAUAAAAGAAAASwAAAEAAAAAwAAAABQAAACAAAAABAAAAAQAAABAAAAAAAAAAAAAAAEwBAACAAAAAAAAAAAAAAABM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YX2jkEKAAAAYAAAAA4AAABMAAAAAAAAAAAAAAAAAAAA//////////9oAAAAVgBpAGMAZQBwAHIAZQBzAGkAZABlAG4AdABlAAcAAAADAAAABQAAAAYAAAAHAAAABAAAAAYAAAAFAAAAAwAAAAcAAAAGAAAABwAAAAQAAAAG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jAEAAAoAAABwAAAAQQEAAHwAAAABAAAAVVWPQYX2jkEKAAAAcAAAADUAAABMAAAABAAAAAkAAABwAAAAQwEAAH0AAAC4AAAARgBpAHIAbQBhAGQAbwAgAHAAbwByADoAIABGAEUARABFAFIASQBDAE8AIABTAEUAQgBBAFMAVABJAEEATgAgAE8AUABPAFIAVABPACAATABFAEkAVgBBACAARQBTAFAASQBOAE8ATABBAAAABgAAAAMAAAAEAAAACQAAAAYAAAAHAAAABwAAAAMAAAAHAAAABwAAAAQAAAADAAAAAwAAAAYAAAAGAAAACAAAAAYAAAAHAAAAAwAAAAcAAAAJAAAAAwAAAAYAAAAGAAAABgAAAAcAAAAGAAAABgAAAAMAAAAHAAAACAAAAAMAAAAJAAAABgAAAAkAAAAHAAAABgAAAAkAAAADAAAABQAAAAYAAAADAAAABwAAAAcAAAADAAAABgAAAAYAAAAGAAAAAwAAAAgAAAAJAAAABQAAAAcAAAAWAAAADAAAAAAAAAAlAAAADAAAAAIAAAAOAAAAFAAAAAAAAAAQAAAAFAAAAA==</Object>
  <Object Id="idInvalidSigLnImg">AQAAAGwAAAAAAAAAAAAAAEsBAAB/AAAAAAAAAAAAAAA9FwAA8AgAACBFTUYAAAEAqCEAALE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TAEAAIAAAAAAAAAAAAAAAEw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MAAABHAAAAKQAAADMAAAB7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KQAAABIAAAAJQAAAAwAAAAEAAAAVAAAAKwAAAAqAAAAMwAAAKIAAABHAAAAAQAAAFVVj0GF9o5BKgAAADMAAAAQAAAATAAAAAAAAAAAAAAAAAAAAP//////////bAAAAFMAZQBiAGEAcwB0AGkAYQBuACAATwBwAG8AcgB0AG8ACQAAAAgAAAAJAAAACAAAAAcAAAAFAAAABAAAAAgAAAAJAAAABAAAAAwAAAAJAAAACQAAAAYAAAAFAAAACQ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QAAAACgAAAFAAAACAAAAAXAAAAAEAAABVVY9BhfaOQQoAAABQAAAAFgAAAEwAAAAAAAAAAAAAAAAAAAD//////////3gAAABTAGUAYgBhAHMAdABpAGEAbgAgAE8AcABvAHIAdABvACAATABlAGkAdgBhAAYAAAAGAAAABwAAAAYAAAAFAAAABAAAAAMAAAAGAAAABwAAAAMAAAAJAAAABwAAAAcAAAAEAAAABAAAAAcAAAADAAAABQAAAAYAAAADAAAABQAAAAY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gAAAACgAAAGAAAABVAAAAbAAAAAEAAABVVY9BhfaOQQoAAABgAAAADgAAAEwAAAAAAAAAAAAAAAAAAAD//////////2gAAABWAGkAYwBlAHAAcgBlAHMAaQBkAGUAbgB0AGUABwAAAAMAAAAFAAAABgAAAAcAAAAEAAAABgAAAAUAAAADAAAABwAAAAYAAAAHAAAABAAAAAYAAABLAAAAQAAAADAAAAAFAAAAIAAAAAEAAAABAAAAEAAAAAAAAAAAAAAATAEAAIAAAAAAAAAAAAAAAEwBAACAAAAAJQAAAAwAAAAC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MAQAACgAAAHAAAABBAQAAfAAAAAEAAABVVY9BhfaOQQoAAABwAAAANQAAAEwAAAAEAAAACQAAAHAAAABDAQAAfQAAALgAAABGAGkAcgBtAGEAZABvACAAcABvAHIAOgAgAEYARQBEAEUAUgBJAEMATwAgAFMARQBCAEEAUwBUAEkAQQBOACAATwBQAE8AUgBUAE8AIABMAEUASQBWAEEAIABFAFMAUABJAE4ATwBMAEEAAAAGAAAAAwAAAAQAAAAJAAAABgAAAAcAAAAHAAAAAwAAAAcAAAAHAAAABAAAAAMAAAADAAAABgAAAAYAAAAIAAAABgAAAAcAAAADAAAABwAAAAkAAAADAAAABgAAAAYAAAAGAAAABwAAAAYAAAAGAAAAAwAAAAcAAAAIAAAAAwAAAAkAAAAGAAAACQAAAAcAAAAGAAAACQAAAAMAAAAFAAAABgAAAAMAAAAHAAAABwAAAAMAAAAGAAAABgAAAAYAAAADAAAACAAAAAkAAAAF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BpdqbE6hNJNjYavcRjlREJ+la9D+Obc3u6d0+tmgGRQ=</DigestValue>
    </Reference>
    <Reference Type="http://www.w3.org/2000/09/xmldsig#Object" URI="#idOfficeObject">
      <DigestMethod Algorithm="http://www.w3.org/2001/04/xmlenc#sha256"/>
      <DigestValue>i0ejjFEXmdhUV0ZPo0MRra+R2dJZrOfUsUCUTxPwqsM=</DigestValue>
    </Reference>
    <Reference Type="http://uri.etsi.org/01903#SignedProperties" URI="#idSignedProperties">
      <Transforms>
        <Transform Algorithm="http://www.w3.org/TR/2001/REC-xml-c14n-20010315"/>
      </Transforms>
      <DigestMethod Algorithm="http://www.w3.org/2001/04/xmlenc#sha256"/>
      <DigestValue>wPbE3HY3fDBAeiG+KLZ3T3gqflaO+EcbsljLHfBcLnE=</DigestValue>
    </Reference>
    <Reference Type="http://www.w3.org/2000/09/xmldsig#Object" URI="#idValidSigLnImg">
      <DigestMethod Algorithm="http://www.w3.org/2001/04/xmlenc#sha256"/>
      <DigestValue>IUkxsJPxF+rl5KXd1aSvrbcmxlGjuvmL1MLRbfBdSy8=</DigestValue>
    </Reference>
    <Reference Type="http://www.w3.org/2000/09/xmldsig#Object" URI="#idInvalidSigLnImg">
      <DigestMethod Algorithm="http://www.w3.org/2001/04/xmlenc#sha256"/>
      <DigestValue>O5chUx6bIQ4Vv7P9qGBmkmqqIgG2HTyA+VToSyG7bbE=</DigestValue>
    </Reference>
  </SignedInfo>
  <SignatureValue>dBdcEciwPCHKIqZHviMoadUWKowbavkkJGUWrilFJJM4wZQoUsbiuZSYjoSowRuAjiNWYv5UE37a
7MbKhClfwHciDm7QuxgugjPYmspoPnZMOdaSEhPGCGmmoSaoTv7WzO/VwRUcaoS1Kz23ez7OjFLy
IgtvlT5lXi43OOJStEbu3PdJosMBAOmiVjeVSAUt0BbkVJyU1iDaO9tV2R7u3SOFJUEv6MuMsG95
M3x7xHeUUIpnplW0q7i/ImVOEwQHJBiUDBX9PJgCXXgLFCISheEpYP2oOsC5Ek01uOMz/iWGIo6m
HqoFZjzL0iAiJH2xr7L9jhTQxu2KwxW6XLyItA==</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yT84/UFkNGfd4933MvbkVdCHyY/f08LeMiKGFRel1nM=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vmlDrawing1.vml?ContentType=application/vnd.openxmlformats-officedocument.vmlDrawing">
        <DigestMethod Algorithm="http://www.w3.org/2001/04/xmlenc#sha256"/>
        <DigestValue>MoSazzuPnZsEtqdL1qK6AoYVWwQx+2L5CRxjae+C3e4=</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uWrbLkOxrdvMiUh14GTcfGPugT7peGC1LBVknv3BunY=</DigestValue>
      </Reference>
      <Reference URI="/xl/media/image3.emf?ContentType=image/x-emf">
        <DigestMethod Algorithm="http://www.w3.org/2001/04/xmlenc#sha256"/>
        <DigestValue>mtnCPQHCWKAGTM7Px+uP95lsZQn0jrLMVRgjoN2hQL8=</DigestValue>
      </Reference>
      <Reference URI="/xl/media/image4.emf?ContentType=image/x-emf">
        <DigestMethod Algorithm="http://www.w3.org/2001/04/xmlenc#sha256"/>
        <DigestValue>WtXiV5RcsWQWYZlM9Sv5prUx1x37h0KoTI2wxzEf0i4=</DigestValue>
      </Reference>
      <Reference URI="/xl/media/image5.emf?ContentType=image/x-emf">
        <DigestMethod Algorithm="http://www.w3.org/2001/04/xmlenc#sha256"/>
        <DigestValue>4JDIZEsFTdhWoy+gdtTOaSQ07op0k9owhV9A1sbHk5Y=</DigestValue>
      </Reference>
      <Reference URI="/xl/printerSettings/printerSettings1.bin?ContentType=application/vnd.openxmlformats-officedocument.spreadsheetml.printerSettings">
        <DigestMethod Algorithm="http://www.w3.org/2001/04/xmlenc#sha256"/>
        <DigestValue>/E2xUnaKVvQhybBMAm8SzdIUH7GTLxtcurIpY3UIOPM=</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bLIgE4iojfhYsMrkfyD3/F/iVlnl/tgwM8OMqAOoygw=</DigestValue>
      </Reference>
      <Reference URI="/xl/styles.xml?ContentType=application/vnd.openxmlformats-officedocument.spreadsheetml.styles+xml">
        <DigestMethod Algorithm="http://www.w3.org/2001/04/xmlenc#sha256"/>
        <DigestValue>K8DtA0uKw8ynN+WL2/32famTWQ4By9y9xhK/oqZJOi0=</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tzG4+KeUj4NUcM5Q4neutYWVFZJXrQ4Zzn+q0BfJ5us=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daSMjE6GWvvKnNXb4nUArmf7q5ilS4X48G2LIZUjKFc=</DigestValue>
      </Reference>
      <Reference URI="/xl/worksheets/sheet2.xml?ContentType=application/vnd.openxmlformats-officedocument.spreadsheetml.worksheet+xml">
        <DigestMethod Algorithm="http://www.w3.org/2001/04/xmlenc#sha256"/>
        <DigestValue>YBAP/cfcSkcZ1p/B81TkbdBMEXsYJART4CgFQ8qcol4=</DigestValue>
      </Reference>
      <Reference URI="/xl/worksheets/sheet3.xml?ContentType=application/vnd.openxmlformats-officedocument.spreadsheetml.worksheet+xml">
        <DigestMethod Algorithm="http://www.w3.org/2001/04/xmlenc#sha256"/>
        <DigestValue>lDjE+Z4gr+1nGAWUhETiTDDLokqq4tjgNsKTShlxU2Y=</DigestValue>
      </Reference>
      <Reference URI="/xl/worksheets/sheet4.xml?ContentType=application/vnd.openxmlformats-officedocument.spreadsheetml.worksheet+xml">
        <DigestMethod Algorithm="http://www.w3.org/2001/04/xmlenc#sha256"/>
        <DigestValue>L2KJBWl9VWd/ZMfJspoY3e6QZow6wyiaJrm96VPmXsU=</DigestValue>
      </Reference>
      <Reference URI="/xl/worksheets/sheet5.xml?ContentType=application/vnd.openxmlformats-officedocument.spreadsheetml.worksheet+xml">
        <DigestMethod Algorithm="http://www.w3.org/2001/04/xmlenc#sha256"/>
        <DigestValue>Cl/c5nZHzjT8iJFsFu0RAwE3tX6E+KXPXQuDcDon8HE=</DigestValue>
      </Reference>
      <Reference URI="/xl/worksheets/sheet6.xml?ContentType=application/vnd.openxmlformats-officedocument.spreadsheetml.worksheet+xml">
        <DigestMethod Algorithm="http://www.w3.org/2001/04/xmlenc#sha256"/>
        <DigestValue>M0ZgsIhudRBDb/R5hUHCLdALMsQgZ6FvHQSr7F5bHnk=</DigestValue>
      </Reference>
      <Reference URI="/xl/worksheets/sheet7.xml?ContentType=application/vnd.openxmlformats-officedocument.spreadsheetml.worksheet+xml">
        <DigestMethod Algorithm="http://www.w3.org/2001/04/xmlenc#sha256"/>
        <DigestValue>XsgoqM5+9IM9uxq+4rTd/ERqAqh95qvRxBNbGcE4uP0=</DigestValue>
      </Reference>
      <Reference URI="/xl/worksheets/sheet8.xml?ContentType=application/vnd.openxmlformats-officedocument.spreadsheetml.worksheet+xml">
        <DigestMethod Algorithm="http://www.w3.org/2001/04/xmlenc#sha256"/>
        <DigestValue>AldnZmljT1qv/A4v+renZE+Az//vMrc0bKZAWsBg5MA=</DigestValue>
      </Reference>
    </Manifest>
    <SignatureProperties>
      <SignatureProperty Id="idSignatureTime" Target="#idPackageSignature">
        <mdssi:SignatureTime xmlns:mdssi="http://schemas.openxmlformats.org/package/2006/digital-signature">
          <mdssi:Format>YYYY-MM-DDThh:mm:ssTZD</mdssi:Format>
          <mdssi:Value>2021-11-02T16:15:15Z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2021-11-02T16:15:15Z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ABw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yAC8AMQAx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YX2jk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b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sAAAACgAAAGAAAABWAAAAbAAAAAEAAABVVY9BhfaOQQoAAABgAAAAEAAAAEwAAAAAAAAAAAAAAAAAAAD//////////2wAAABEAGkAcgBlAGMAdABvAHIAIABUAGkAdAB1AGwAYQByAAgAAAADAAAABAAAAAYAAAAFAAAABAAAAAcAAAAEAAAAAwAAAAYAAAADAAAABAAAAAcAAAADAAAABgAAAAQ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'6'!_Hlk486413223</vt:lpstr>
      <vt:lpstr>'6'!_Hlk492023274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2021-10-25T13:44:46Z</dcterms:modified>
</cp:coreProperties>
</file>