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mc:AlternateContent xmlns:mc="http://schemas.openxmlformats.org/markup-compatibility/2006">
    <mc:Choice Requires="x15">
      <x15ac:absPath xmlns:x15ac="http://schemas.microsoft.com/office/spreadsheetml/2010/11/ac" url="C:\Users\Pablo Roa\Desktop\PARA EDITAR\"/>
    </mc:Choice>
  </mc:AlternateContent>
  <xr:revisionPtr revIDLastSave="0" documentId="13_ncr:201_{388333E9-5D4C-4804-BAF8-B0F493350519}" xr6:coauthVersionLast="47" xr6:coauthVersionMax="47" xr10:uidLastSave="{00000000-0000-0000-0000-000000000000}"/>
  <bookViews>
    <workbookView xWindow="-120" yWindow="-120" windowWidth="29040" windowHeight="15840" tabRatio="850" xr2:uid="{00000000-000D-0000-FFFF-FFFF00000000}"/>
  </bookViews>
  <sheets>
    <sheet name="Indice" sheetId="8" r:id="rId1"/>
    <sheet name="1" sheetId="4" r:id="rId2"/>
    <sheet name="2" sheetId="3" r:id="rId3"/>
    <sheet name="3" sheetId="2" r:id="rId4"/>
    <sheet name="4" sheetId="1" r:id="rId5"/>
    <sheet name="5" sheetId="10" r:id="rId6"/>
    <sheet name="6" sheetId="9" r:id="rId7"/>
    <sheet name="7" sheetId="11" r:id="rId8"/>
  </sheets>
  <definedNames>
    <definedName name="_xlnm._FilterDatabase" localSheetId="7" hidden="1">'7'!$A$4:$O$196</definedName>
    <definedName name="_Hlk486413223" localSheetId="6">'6'!$A$6</definedName>
    <definedName name="_Hlk492023274" localSheetId="6">'6'!$A$68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1" l="1"/>
  <c r="B3" i="1"/>
  <c r="B3" i="2"/>
  <c r="E14" i="3"/>
  <c r="E6" i="3"/>
  <c r="B4" i="3"/>
  <c r="B4" i="4"/>
  <c r="N195" i="11"/>
  <c r="J196" i="11"/>
  <c r="N5" i="11"/>
  <c r="N6" i="11"/>
  <c r="N7" i="11"/>
  <c r="N8" i="11"/>
  <c r="N9" i="11"/>
  <c r="N10" i="11"/>
  <c r="N11" i="11"/>
  <c r="N12" i="11"/>
  <c r="N13" i="11"/>
  <c r="N14" i="11"/>
  <c r="N15" i="11"/>
  <c r="N16" i="11"/>
  <c r="N17" i="11"/>
  <c r="N18" i="11"/>
  <c r="N19" i="11"/>
  <c r="N20" i="11"/>
  <c r="N21" i="11"/>
  <c r="N22" i="11"/>
  <c r="N23" i="11"/>
  <c r="N24" i="11"/>
  <c r="N25" i="11"/>
  <c r="N26" i="11"/>
  <c r="N27" i="11"/>
  <c r="N28" i="11"/>
  <c r="N29" i="11"/>
  <c r="N30" i="11"/>
  <c r="O30" i="11" s="1"/>
  <c r="N31" i="11"/>
  <c r="N32" i="11"/>
  <c r="N33" i="11"/>
  <c r="N34" i="11"/>
  <c r="N35" i="11"/>
  <c r="N36" i="11"/>
  <c r="N37" i="11"/>
  <c r="N38" i="11"/>
  <c r="N39" i="11"/>
  <c r="N40" i="11"/>
  <c r="N41" i="11"/>
  <c r="N42" i="11"/>
  <c r="N43" i="11"/>
  <c r="N44" i="11"/>
  <c r="N45" i="11"/>
  <c r="N46" i="11"/>
  <c r="N47" i="11"/>
  <c r="N48" i="11"/>
  <c r="N49" i="11"/>
  <c r="N50" i="11"/>
  <c r="N51" i="11"/>
  <c r="N52" i="11"/>
  <c r="N53" i="11"/>
  <c r="N54" i="11"/>
  <c r="N55" i="11"/>
  <c r="N56" i="11"/>
  <c r="O56" i="11" s="1"/>
  <c r="N57" i="11"/>
  <c r="N58" i="11"/>
  <c r="N59" i="11"/>
  <c r="O181" i="11" s="1"/>
  <c r="N60" i="11"/>
  <c r="N61" i="11"/>
  <c r="N62" i="11"/>
  <c r="N63" i="11"/>
  <c r="N64" i="11"/>
  <c r="O189" i="11" s="1"/>
  <c r="N65" i="11"/>
  <c r="N66" i="11"/>
  <c r="N67" i="11"/>
  <c r="N68" i="11"/>
  <c r="N69" i="11"/>
  <c r="N70" i="11"/>
  <c r="N71" i="11"/>
  <c r="N72" i="11"/>
  <c r="N73" i="11"/>
  <c r="N74" i="11"/>
  <c r="O74" i="11" s="1"/>
  <c r="N75" i="11"/>
  <c r="N76" i="11"/>
  <c r="N77" i="11"/>
  <c r="N78" i="11"/>
  <c r="N79" i="11"/>
  <c r="N80" i="11"/>
  <c r="N81" i="11"/>
  <c r="N82" i="11"/>
  <c r="N83" i="11"/>
  <c r="N84" i="11"/>
  <c r="O84" i="11" s="1"/>
  <c r="N85" i="11"/>
  <c r="N86" i="11"/>
  <c r="N87" i="11"/>
  <c r="N88" i="11"/>
  <c r="N89" i="11"/>
  <c r="N90" i="11"/>
  <c r="N91" i="11"/>
  <c r="N92" i="11"/>
  <c r="N93" i="11"/>
  <c r="N94" i="11"/>
  <c r="N95" i="11"/>
  <c r="N96" i="11"/>
  <c r="N97" i="11"/>
  <c r="N98" i="11"/>
  <c r="N99" i="11"/>
  <c r="N100" i="11"/>
  <c r="N101" i="11"/>
  <c r="N102" i="11"/>
  <c r="N103" i="11"/>
  <c r="N104" i="11"/>
  <c r="N105" i="11"/>
  <c r="N106" i="11"/>
  <c r="N107" i="11"/>
  <c r="N108" i="11"/>
  <c r="O109" i="11" s="1"/>
  <c r="N109" i="11"/>
  <c r="N110" i="11"/>
  <c r="N111" i="11"/>
  <c r="N112" i="11"/>
  <c r="N113" i="11"/>
  <c r="N114" i="11"/>
  <c r="N115" i="11"/>
  <c r="N116" i="11"/>
  <c r="N117" i="11"/>
  <c r="N118" i="11"/>
  <c r="N119" i="11"/>
  <c r="N120" i="11"/>
  <c r="N121" i="11"/>
  <c r="N122" i="11"/>
  <c r="N123" i="11"/>
  <c r="N124" i="11"/>
  <c r="N125" i="11"/>
  <c r="N126" i="11"/>
  <c r="N127" i="11"/>
  <c r="N128" i="11"/>
  <c r="N129" i="11"/>
  <c r="N130" i="11"/>
  <c r="N131" i="11"/>
  <c r="N132" i="11"/>
  <c r="N133" i="11"/>
  <c r="N134" i="11"/>
  <c r="N135" i="11"/>
  <c r="N136" i="11"/>
  <c r="N137" i="11"/>
  <c r="N138" i="11"/>
  <c r="N139" i="11"/>
  <c r="N140" i="11"/>
  <c r="O140" i="11" s="1"/>
  <c r="N141" i="11"/>
  <c r="N142" i="11"/>
  <c r="N143" i="11"/>
  <c r="N144" i="11"/>
  <c r="N145" i="11"/>
  <c r="N146" i="11"/>
  <c r="N147" i="11"/>
  <c r="N148" i="11"/>
  <c r="N149" i="11"/>
  <c r="N150" i="11"/>
  <c r="N151" i="11"/>
  <c r="N152" i="11"/>
  <c r="N153" i="11"/>
  <c r="N154" i="11"/>
  <c r="N155" i="11"/>
  <c r="N156" i="11"/>
  <c r="O156" i="11" s="1"/>
  <c r="N157" i="11"/>
  <c r="N158" i="11"/>
  <c r="N159" i="11"/>
  <c r="N160" i="11"/>
  <c r="N161" i="11"/>
  <c r="N162" i="11"/>
  <c r="N163" i="11"/>
  <c r="N164" i="11"/>
  <c r="N165" i="11"/>
  <c r="N166" i="11"/>
  <c r="N167" i="11"/>
  <c r="N168" i="11"/>
  <c r="N169" i="11"/>
  <c r="N170" i="11"/>
  <c r="N171" i="11"/>
  <c r="N172" i="11"/>
  <c r="O125" i="11" s="1"/>
  <c r="N173" i="11"/>
  <c r="N174" i="11"/>
  <c r="N175" i="11"/>
  <c r="N176" i="11"/>
  <c r="N177" i="11"/>
  <c r="N178" i="11"/>
  <c r="N179" i="11"/>
  <c r="N180" i="11"/>
  <c r="N181" i="11"/>
  <c r="N182" i="11"/>
  <c r="N183" i="11"/>
  <c r="N184" i="11"/>
  <c r="N185" i="11"/>
  <c r="N186" i="11"/>
  <c r="N187" i="11"/>
  <c r="N188" i="11"/>
  <c r="N189" i="11"/>
  <c r="N190" i="11"/>
  <c r="N191" i="11"/>
  <c r="N192" i="11"/>
  <c r="N193" i="11"/>
  <c r="N194" i="11"/>
  <c r="O145" i="11" l="1"/>
  <c r="O81" i="11"/>
  <c r="O89" i="11"/>
  <c r="O77" i="11"/>
  <c r="O93" i="11"/>
  <c r="O58" i="11"/>
  <c r="O87" i="11"/>
  <c r="O85" i="11"/>
  <c r="O141" i="11"/>
  <c r="O29" i="11"/>
  <c r="O164" i="11"/>
  <c r="O188" i="11"/>
  <c r="O41" i="11"/>
  <c r="O33" i="11"/>
  <c r="O149" i="11"/>
  <c r="O117" i="11"/>
  <c r="O101" i="11"/>
  <c r="O190" i="11"/>
  <c r="O132" i="11"/>
  <c r="O78" i="11"/>
  <c r="O154" i="11"/>
  <c r="O193" i="11"/>
  <c r="O62" i="11"/>
  <c r="O14" i="11"/>
  <c r="O139" i="11"/>
  <c r="O173" i="11"/>
  <c r="O157" i="11"/>
  <c r="O21" i="11"/>
  <c r="O148" i="11"/>
  <c r="O17" i="11"/>
  <c r="O73" i="11"/>
  <c r="O69" i="11"/>
  <c r="O57" i="11"/>
  <c r="O175" i="11"/>
  <c r="O65" i="11"/>
  <c r="O44" i="11"/>
  <c r="O60" i="11"/>
  <c r="O37" i="11"/>
  <c r="O45" i="11"/>
  <c r="O61" i="11"/>
  <c r="O28" i="11"/>
  <c r="O136" i="11"/>
  <c r="O25" i="11"/>
  <c r="O9" i="11"/>
  <c r="O13" i="11"/>
  <c r="O49" i="11"/>
  <c r="O53" i="11"/>
  <c r="O6" i="11"/>
  <c r="O18" i="11"/>
  <c r="O42" i="11"/>
  <c r="O5" i="11"/>
  <c r="O15" i="11"/>
  <c r="O111" i="11"/>
  <c r="O16" i="11"/>
  <c r="O165" i="11"/>
  <c r="O133" i="11"/>
  <c r="O159" i="11"/>
  <c r="O82" i="11"/>
  <c r="O176" i="11"/>
  <c r="O68" i="11"/>
  <c r="O192" i="11"/>
  <c r="O22" i="11"/>
  <c r="O177" i="11"/>
  <c r="O161" i="11"/>
  <c r="O129" i="11"/>
  <c r="O113" i="11"/>
  <c r="O97" i="11"/>
  <c r="O34" i="11"/>
  <c r="O106" i="11"/>
  <c r="O38" i="11"/>
  <c r="O66" i="11"/>
  <c r="O10" i="11"/>
  <c r="O185" i="11"/>
  <c r="O169" i="11"/>
  <c r="O153" i="11"/>
  <c r="O137" i="11"/>
  <c r="O121" i="11"/>
  <c r="O105" i="11"/>
  <c r="O80" i="11"/>
  <c r="O76" i="11"/>
  <c r="O72" i="11"/>
  <c r="O64" i="11"/>
  <c r="O52" i="11"/>
  <c r="O48" i="11"/>
  <c r="O40" i="11"/>
  <c r="O36" i="11"/>
  <c r="O32" i="11"/>
  <c r="O24" i="11"/>
  <c r="O20" i="11"/>
  <c r="O12" i="11"/>
  <c r="O8" i="11"/>
  <c r="O172" i="11"/>
  <c r="O168" i="11"/>
  <c r="O160" i="11"/>
  <c r="O152" i="11"/>
  <c r="O128" i="11"/>
  <c r="O120" i="11"/>
  <c r="O112" i="11"/>
  <c r="O104" i="11"/>
  <c r="O100" i="11"/>
  <c r="O96" i="11"/>
  <c r="O88" i="11"/>
  <c r="O183" i="11"/>
  <c r="O163" i="11"/>
  <c r="O155" i="11"/>
  <c r="O143" i="11"/>
  <c r="O135" i="11"/>
  <c r="O127" i="11"/>
  <c r="O119" i="11"/>
  <c r="O115" i="11"/>
  <c r="O103" i="11"/>
  <c r="O99" i="11"/>
  <c r="O95" i="11"/>
  <c r="O91" i="11"/>
  <c r="O83" i="11"/>
  <c r="O79" i="11"/>
  <c r="O75" i="11"/>
  <c r="O71" i="11"/>
  <c r="O67" i="11"/>
  <c r="O63" i="11"/>
  <c r="O59" i="11"/>
  <c r="O55" i="11"/>
  <c r="O51" i="11"/>
  <c r="O47" i="11"/>
  <c r="O43" i="11"/>
  <c r="O39" i="11"/>
  <c r="O35" i="11"/>
  <c r="O31" i="11"/>
  <c r="O27" i="11"/>
  <c r="O23" i="11"/>
  <c r="O19" i="11"/>
  <c r="O11" i="11"/>
  <c r="O7" i="11"/>
  <c r="O184" i="11"/>
  <c r="O180" i="11"/>
  <c r="O144" i="11"/>
  <c r="O124" i="11"/>
  <c r="O116" i="11"/>
  <c r="O108" i="11"/>
  <c r="O92" i="11"/>
  <c r="O195" i="11"/>
  <c r="O191" i="11"/>
  <c r="O187" i="11"/>
  <c r="O179" i="11"/>
  <c r="O171" i="11"/>
  <c r="O167" i="11"/>
  <c r="O151" i="11"/>
  <c r="O147" i="11"/>
  <c r="O131" i="11"/>
  <c r="O123" i="11"/>
  <c r="O107" i="11"/>
  <c r="O194" i="11"/>
  <c r="O186" i="11"/>
  <c r="O182" i="11"/>
  <c r="O178" i="11"/>
  <c r="O174" i="11"/>
  <c r="O170" i="11"/>
  <c r="O166" i="11"/>
  <c r="O162" i="11"/>
  <c r="O158" i="11"/>
  <c r="O150" i="11"/>
  <c r="O146" i="11"/>
  <c r="O142" i="11"/>
  <c r="O138" i="11"/>
  <c r="O134" i="11"/>
  <c r="O130" i="11"/>
  <c r="O126" i="11"/>
  <c r="O122" i="11"/>
  <c r="O118" i="11"/>
  <c r="O114" i="11"/>
  <c r="O110" i="11"/>
  <c r="O102" i="11"/>
  <c r="O98" i="11"/>
  <c r="O94" i="11"/>
  <c r="O90" i="11"/>
  <c r="O86" i="11"/>
  <c r="O70" i="11"/>
  <c r="O54" i="11"/>
  <c r="O50" i="11"/>
  <c r="O46" i="11"/>
  <c r="O26" i="11"/>
  <c r="F27" i="1"/>
  <c r="C19" i="3"/>
  <c r="F14" i="1"/>
  <c r="F13" i="1"/>
  <c r="F15" i="1" s="1"/>
  <c r="D14" i="3" l="1"/>
  <c r="N4" i="8" l="1"/>
  <c r="C80" i="9" l="1"/>
  <c r="E13" i="3"/>
  <c r="E23" i="4"/>
  <c r="E17" i="4"/>
  <c r="D29" i="1" l="1"/>
  <c r="D22" i="1"/>
  <c r="D15" i="1"/>
  <c r="D11" i="1"/>
  <c r="D16" i="1" l="1"/>
  <c r="D23" i="1" s="1"/>
  <c r="D30" i="1" s="1"/>
  <c r="E24" i="4"/>
  <c r="D137" i="9"/>
  <c r="C137" i="9"/>
  <c r="D32" i="1" l="1"/>
  <c r="D117" i="9"/>
  <c r="C117" i="9"/>
  <c r="C11" i="1"/>
  <c r="F11" i="1" s="1"/>
  <c r="D80" i="9" l="1"/>
  <c r="D12" i="2" l="1"/>
  <c r="C9" i="4"/>
  <c r="E6" i="4" l="1"/>
  <c r="C6" i="4"/>
  <c r="D5" i="2"/>
  <c r="C5" i="2"/>
  <c r="D5" i="1"/>
  <c r="C5" i="1"/>
  <c r="C14" i="3" l="1"/>
  <c r="E11" i="3"/>
  <c r="E10" i="3"/>
  <c r="E7" i="3"/>
  <c r="D19" i="2"/>
  <c r="D20" i="2" s="1"/>
  <c r="C19" i="2"/>
  <c r="C12" i="2"/>
  <c r="C29" i="1"/>
  <c r="C22" i="1"/>
  <c r="C15" i="1"/>
  <c r="E12" i="3" l="1"/>
  <c r="C17" i="4"/>
  <c r="C16" i="1"/>
  <c r="E15" i="3"/>
  <c r="C20" i="2"/>
  <c r="C23" i="4" s="1"/>
  <c r="C24" i="4" l="1"/>
  <c r="C23" i="1"/>
  <c r="C30" i="1" s="1"/>
  <c r="F30" i="1" s="1"/>
  <c r="H30" i="1" s="1"/>
  <c r="C32" i="1" l="1"/>
</calcChain>
</file>

<file path=xl/sharedStrings.xml><?xml version="1.0" encoding="utf-8"?>
<sst xmlns="http://schemas.openxmlformats.org/spreadsheetml/2006/main" count="1749" uniqueCount="489">
  <si>
    <t>G</t>
  </si>
  <si>
    <t>Saldo de Caja al inicio del año</t>
  </si>
  <si>
    <t>Actividades Operativas</t>
  </si>
  <si>
    <t>Causa de Las Variaciones de efectivo</t>
  </si>
  <si>
    <t>Cambios en activos y pasivos operativos</t>
  </si>
  <si>
    <t>Aumento o disminucion deudores por operaciones</t>
  </si>
  <si>
    <t>Aumento o Disminucion intereses a cobrar</t>
  </si>
  <si>
    <t>Aumentoo disminución en acreedores por operaciones</t>
  </si>
  <si>
    <t>Aumento o disminución en otros pasivos</t>
  </si>
  <si>
    <t>Flujo neto generado por actividades operativas</t>
  </si>
  <si>
    <t>Actividades de financiación</t>
  </si>
  <si>
    <t>Rescate</t>
  </si>
  <si>
    <t>Aumento o disminución de inversiones</t>
  </si>
  <si>
    <t>Suscripciones</t>
  </si>
  <si>
    <t>Flujo Neto de efectivo por actividades de financiación</t>
  </si>
  <si>
    <t>Saldo final de efectivos</t>
  </si>
  <si>
    <t>ESTADO DE VARIACIÓN DEL ACTIVO NETO</t>
  </si>
  <si>
    <t>CUENTAS</t>
  </si>
  <si>
    <t>APORTANTES</t>
  </si>
  <si>
    <t>RESULTADOS</t>
  </si>
  <si>
    <t>Saldo al inicio del periodo</t>
  </si>
  <si>
    <t>Movimientos del periodo</t>
  </si>
  <si>
    <t>Rescates</t>
  </si>
  <si>
    <t>Resultado del Periodo</t>
  </si>
  <si>
    <t>Saldo al final del periodo</t>
  </si>
  <si>
    <t>INGRESOS</t>
  </si>
  <si>
    <t>Resultado por Tenencia</t>
  </si>
  <si>
    <t xml:space="preserve">Intereses </t>
  </si>
  <si>
    <t>Total Ingresos</t>
  </si>
  <si>
    <t>EGRESOS</t>
  </si>
  <si>
    <t>Comisión por Administración</t>
  </si>
  <si>
    <t xml:space="preserve">- Gastos de Ventas </t>
  </si>
  <si>
    <t>Otros Egresos</t>
  </si>
  <si>
    <t>Total Egresos</t>
  </si>
  <si>
    <t>Resultado del Ejercicio</t>
  </si>
  <si>
    <t>ACTIVOS</t>
  </si>
  <si>
    <t>ACTIVO CORRIENTE</t>
  </si>
  <si>
    <t>DISPONIBILIDADES</t>
  </si>
  <si>
    <t>Titulo de Renta Variable</t>
  </si>
  <si>
    <t>ACTIVO NO CORRIENTE</t>
  </si>
  <si>
    <t>Total de Activo Bruto</t>
  </si>
  <si>
    <t xml:space="preserve">PASIVOS </t>
  </si>
  <si>
    <t xml:space="preserve">PASIVO </t>
  </si>
  <si>
    <t>ACREEDORES POR OPERACIONES</t>
  </si>
  <si>
    <t>Rescates a Pagar</t>
  </si>
  <si>
    <t xml:space="preserve">Total Pasivo </t>
  </si>
  <si>
    <t>Activo Neto</t>
  </si>
  <si>
    <t>Cuotas partes en circulación</t>
  </si>
  <si>
    <t>Valor cuota parte al cierre</t>
  </si>
  <si>
    <t>TOTAL ACTIVO CORRIENTE</t>
  </si>
  <si>
    <t>FONDO MUTUO CORTO PLAZO GUARANIES</t>
  </si>
  <si>
    <t>Banco</t>
  </si>
  <si>
    <t>Otros (Ventas de Activos Fijos)</t>
  </si>
  <si>
    <t>Desde</t>
  </si>
  <si>
    <t>Comparativo</t>
  </si>
  <si>
    <t>FECHA DE REPORTE</t>
  </si>
  <si>
    <t>Tipo de Cambio Comprador</t>
  </si>
  <si>
    <t>Tipo de Cambio Vendedor</t>
  </si>
  <si>
    <t>Estados Financieros</t>
  </si>
  <si>
    <t>(Anexo D)</t>
  </si>
  <si>
    <t>Índice</t>
  </si>
  <si>
    <t>NOTAS A LOS ESTADOS FINANCIEROS</t>
  </si>
  <si>
    <t>CUADRO DE INVERSIONES</t>
  </si>
  <si>
    <t>Fondo Mutuo Corto Plazo Guaraníes</t>
  </si>
  <si>
    <t xml:space="preserve">ESTADO DE FLUJO DE CAJA </t>
  </si>
  <si>
    <t>ESTADO DE VARIACION DEL ACTIVO NETO</t>
  </si>
  <si>
    <t xml:space="preserve">ESTADO DE RESULTADO </t>
  </si>
  <si>
    <t xml:space="preserve">BALANCE GENERAL </t>
  </si>
  <si>
    <t>Nota  1 – INFORMACIÓN BÁSICA DEL FONDO</t>
  </si>
  <si>
    <r>
      <t>-</t>
    </r>
    <r>
      <rPr>
        <sz val="7"/>
        <color theme="1"/>
        <rFont val="Times New Roman"/>
        <family val="1"/>
      </rPr>
      <t xml:space="preserve">       </t>
    </r>
    <r>
      <rPr>
        <b/>
        <sz val="12"/>
        <color theme="1"/>
        <rFont val="Arial"/>
        <family val="2"/>
      </rPr>
      <t xml:space="preserve"> Naturaleza jurídica : </t>
    </r>
    <r>
      <rPr>
        <sz val="12"/>
        <color theme="1"/>
        <rFont val="Arial"/>
        <family val="2"/>
      </rPr>
      <t xml:space="preserve">       Fondos Mutuos </t>
    </r>
  </si>
  <si>
    <r>
      <t>-</t>
    </r>
    <r>
      <rPr>
        <sz val="7"/>
        <color theme="1"/>
        <rFont val="Times New Roman"/>
        <family val="1"/>
      </rPr>
      <t xml:space="preserve">       </t>
    </r>
    <r>
      <rPr>
        <sz val="12"/>
        <color theme="1"/>
        <rFont val="Arial"/>
        <family val="2"/>
      </rPr>
      <t>Autorizados por Resolución Nro. 34 E/17 de fecha 24 de Agosto de 2017 de la Comisión Nacional de Valores</t>
    </r>
    <r>
      <rPr>
        <b/>
        <sz val="12"/>
        <color theme="1"/>
        <rFont val="Arial"/>
        <family val="2"/>
      </rPr>
      <t>;</t>
    </r>
  </si>
  <si>
    <r>
      <t>-</t>
    </r>
    <r>
      <rPr>
        <sz val="7"/>
        <color theme="1"/>
        <rFont val="Times New Roman"/>
        <family val="1"/>
      </rPr>
      <t xml:space="preserve">       </t>
    </r>
    <r>
      <rPr>
        <sz val="12"/>
        <color theme="1"/>
        <rFont val="Arial"/>
        <family val="2"/>
      </rPr>
      <t>El Fondo Mutuo es el tipo de fondo de Instrumentos de Renta Fija que se define como aquel que establezca en su política de inversiones como porcentaje mínimo de inversión en instrumentos de deuda o pasivos el 100% del patrimonio, y cuya duración promedio es mayor a noventa (90) días y hasta quinientos cuarenta (540) días. Plazo de Vigencia: Indefinido; este fondo está dirigido principalmente, a personas físicas y personas jurídicas que necesiten liquidez, que tengan un perfil de riesgo bajo o un horizonte de inversión de corto plazo, y a inversionistas que deseen optimizar el manejo de su disponibilidad de caja.</t>
    </r>
  </si>
  <si>
    <r>
      <t>-</t>
    </r>
    <r>
      <rPr>
        <sz val="7"/>
        <color theme="1"/>
        <rFont val="Times New Roman"/>
        <family val="1"/>
      </rPr>
      <t xml:space="preserve">       </t>
    </r>
    <r>
      <rPr>
        <sz val="12"/>
        <color theme="1"/>
        <rFont val="Arial"/>
        <family val="2"/>
      </rPr>
      <t>Como política sana de diversificación de inversiones, se buscará no mantener títulos-valores de un mismo emisor, aceptante o garante que representen más del 10% (diez por ciento) del portafolio del FONDO MUTUO. Además buscará mantener un límite máximo de inversión por grupo empresarial y sus personas relacionadas de hasta 25% del activo del fondo. Quedan exceptuados los títulos emitidos por los Tesoros Nacionales, Bancos Centrales y otras Entidades Estatales.</t>
    </r>
  </si>
  <si>
    <r>
      <t>-</t>
    </r>
    <r>
      <rPr>
        <sz val="7"/>
        <color theme="1"/>
        <rFont val="Times New Roman"/>
        <family val="1"/>
      </rPr>
      <t xml:space="preserve">       </t>
    </r>
    <r>
      <rPr>
        <sz val="12"/>
        <color theme="1"/>
        <rFont val="Arial"/>
        <family val="2"/>
      </rPr>
      <t>El reglamento interno de del Fondo fue aprobado por Resolución Nro. 34 E/17 de fecha 24 de Agosto de 2017, de la Comisión Nacional de Valores.</t>
    </r>
  </si>
  <si>
    <t>Nota  2 – Información sobre la Administradora</t>
  </si>
  <si>
    <t>2.1 - INVESTOR ADMINISTRADORA DE FONDOS PATRIMONIALES DE INVERSION  SOCIEDAD ANÓNIMA ha sido constituida legalmente bajo las leyes de la República del Paraguay. Su constitución ha sido formalizada ante el escribano Publico Luis Enrique Peroni Giralt  por Escritura Publica Nº 1.201 en fecha 20 de diciembre de 2016. Se encuentra inscripta en los Registros Públicos de Comercio, bajo el Numero 7612 serie 1 folio 1 y siguientes, de la sección contratos de fecha 18 de enero de 2017.</t>
  </si>
  <si>
    <t>Fue inscripta en la Comisión Nacional de Valores por medio de la Resolucion Nº 34 E/17.</t>
  </si>
  <si>
    <r>
      <t xml:space="preserve">2.2 – Entidad encargada de la custodia: </t>
    </r>
    <r>
      <rPr>
        <u/>
        <sz val="11"/>
        <color theme="1"/>
        <rFont val="Calibri"/>
        <family val="2"/>
        <scheme val="minor"/>
      </rPr>
      <t>:</t>
    </r>
    <r>
      <rPr>
        <sz val="11"/>
        <color theme="1"/>
        <rFont val="Calibri"/>
        <family val="2"/>
        <scheme val="minor"/>
      </rPr>
      <t xml:space="preserve"> </t>
    </r>
    <r>
      <rPr>
        <sz val="12"/>
        <color theme="1"/>
        <rFont val="Arial"/>
        <family val="2"/>
      </rPr>
      <t>BVPASA e INVESTOR Casa de Bolsa S.A.</t>
    </r>
  </si>
  <si>
    <t>Nota 3.- Principales políticas y prácticas contables aplicadas.</t>
  </si>
  <si>
    <t>3.1 Los Estados Financieros han sido preparados de acuerdo a las normas establecidas por la comisión Nacional de Valores y Normas de Información Financiera emitidas por el Consejo de Contadores del Paraguay.</t>
  </si>
  <si>
    <t xml:space="preserve">3.2. La moneda de cuenta </t>
  </si>
  <si>
    <t>3.3 Política de Constitución de Previsiones:</t>
  </si>
  <si>
    <t xml:space="preserve">La entidad no tiene saldos de clientes, por tanto no existen partidas que requieran la constitución de previsiones. </t>
  </si>
  <si>
    <t>3.5 – Valuación de las Inversiones</t>
  </si>
  <si>
    <r>
      <t xml:space="preserve"> </t>
    </r>
    <r>
      <rPr>
        <sz val="12"/>
        <color theme="1"/>
        <rFont val="Arial"/>
        <family val="2"/>
      </rPr>
      <t>Las inversiones (Bonos y CDA en cartera), se exponen a sus valores actualizados. Las diferencias  se exponen en el estado de resultados en el rubro intereses ganados</t>
    </r>
    <r>
      <rPr>
        <sz val="11"/>
        <color theme="1"/>
        <rFont val="Calibri"/>
        <family val="2"/>
        <scheme val="minor"/>
      </rPr>
      <t>.</t>
    </r>
  </si>
  <si>
    <t>3.6 Política de Reconocimiento de Ingresos:</t>
  </si>
  <si>
    <r>
      <t>Los ingresos son reconocidos con base en el criterio de lo devengado, de conformidad con las disposiciones de las Normas contables</t>
    </r>
    <r>
      <rPr>
        <b/>
        <sz val="12"/>
        <color theme="1"/>
        <rFont val="Arial"/>
        <family val="2"/>
      </rPr>
      <t>.</t>
    </r>
  </si>
  <si>
    <t xml:space="preserve">3.7  Flujo de Efectivo  </t>
  </si>
  <si>
    <t>3.13 Tipos de cambio utilizados para convertir en moneda nacional los saldos en Moneda Extranjera:</t>
  </si>
  <si>
    <t>Periodo actual</t>
  </si>
  <si>
    <t>Periodo anterior</t>
  </si>
  <si>
    <t>Ejercicio anterior</t>
  </si>
  <si>
    <t>Tipo de cambio comprador</t>
  </si>
  <si>
    <t>NO APLICABLE</t>
  </si>
  <si>
    <t>tipo de cambio vendedor</t>
  </si>
  <si>
    <r>
      <t>a)</t>
    </r>
    <r>
      <rPr>
        <b/>
        <sz val="7"/>
        <color theme="1"/>
        <rFont val="Times New Roman"/>
        <family val="1"/>
      </rPr>
      <t xml:space="preserve">    </t>
    </r>
    <r>
      <rPr>
        <b/>
        <sz val="12"/>
        <color theme="1"/>
        <rFont val="Arial"/>
        <family val="2"/>
      </rPr>
      <t>Posición en moneda extranjera</t>
    </r>
  </si>
  <si>
    <t>Detalle</t>
  </si>
  <si>
    <t>Moneda extranjera clase</t>
  </si>
  <si>
    <t>Moneda extranjera Monto</t>
  </si>
  <si>
    <t>Cambio vigente</t>
  </si>
  <si>
    <t>Saldo periodo actual (Gs.)</t>
  </si>
  <si>
    <t>Activos</t>
  </si>
  <si>
    <t>Pasivos</t>
  </si>
  <si>
    <r>
      <t>b)</t>
    </r>
    <r>
      <rPr>
        <b/>
        <sz val="7"/>
        <color theme="1"/>
        <rFont val="Times New Roman"/>
        <family val="1"/>
      </rPr>
      <t xml:space="preserve">   </t>
    </r>
    <r>
      <rPr>
        <b/>
        <sz val="12"/>
        <color theme="1"/>
        <rFont val="Arial"/>
        <family val="2"/>
      </rPr>
      <t>Diferencia de cambio en Moneda Extranjera</t>
    </r>
  </si>
  <si>
    <r>
      <t>c)</t>
    </r>
    <r>
      <rPr>
        <b/>
        <sz val="7"/>
        <color theme="1"/>
        <rFont val="Times New Roman"/>
        <family val="1"/>
      </rPr>
      <t xml:space="preserve">    </t>
    </r>
    <r>
      <rPr>
        <b/>
        <sz val="12"/>
        <color theme="1"/>
        <rFont val="Arial"/>
        <family val="2"/>
      </rPr>
      <t>Gastos operacionales y comisiones de la administradora con cargo al Fondo:</t>
    </r>
  </si>
  <si>
    <r>
      <t>Ø</t>
    </r>
    <r>
      <rPr>
        <sz val="7"/>
        <color theme="1"/>
        <rFont val="Times New Roman"/>
        <family val="1"/>
      </rPr>
      <t xml:space="preserve">  </t>
    </r>
    <r>
      <rPr>
        <u/>
        <sz val="12"/>
        <color theme="1"/>
        <rFont val="Arial"/>
        <family val="2"/>
      </rPr>
      <t>Comisión de administración</t>
    </r>
    <r>
      <rPr>
        <sz val="12"/>
        <color theme="1"/>
        <rFont val="Arial"/>
        <family val="2"/>
      </rPr>
      <t xml:space="preserve">: 2,20% nominal anual (base 365) IVA incluido sobre el patrimonio neto de pre cierre administrado. La comisión se devenga diariamente y se cobra mensualmente. </t>
    </r>
  </si>
  <si>
    <r>
      <t>Ø</t>
    </r>
    <r>
      <rPr>
        <sz val="7"/>
        <color theme="1"/>
        <rFont val="Times New Roman"/>
        <family val="1"/>
      </rPr>
      <t xml:space="preserve">  </t>
    </r>
    <r>
      <rPr>
        <u/>
        <sz val="12"/>
        <color theme="1"/>
        <rFont val="Arial"/>
        <family val="2"/>
      </rPr>
      <t>Comisiones propias de las operaciones de inversión</t>
    </r>
    <r>
      <rPr>
        <sz val="12"/>
        <color theme="1"/>
        <rFont val="Arial"/>
        <family val="2"/>
      </rPr>
      <t>: de 0% a 0,50% del monto negociado (incluye comisión de intermediación por transacciones bursátiles o extrabursátiles) y arancel BVPASA 0,025% del monto negociado también.</t>
    </r>
  </si>
  <si>
    <r>
      <t>Ø</t>
    </r>
    <r>
      <rPr>
        <sz val="7"/>
        <color theme="1"/>
        <rFont val="Times New Roman"/>
        <family val="1"/>
      </rPr>
      <t xml:space="preserve">  </t>
    </r>
    <r>
      <rPr>
        <u/>
        <sz val="12"/>
        <color theme="1"/>
        <rFont val="Arial"/>
        <family val="2"/>
      </rPr>
      <t xml:space="preserve">Gastos y comisiones bancarias: </t>
    </r>
    <r>
      <rPr>
        <sz val="12"/>
        <color theme="1"/>
        <rFont val="Arial"/>
        <family val="2"/>
      </rPr>
      <t>mantenimiento de cuentas, transferencias interbancarias y otras de similar naturaleza).</t>
    </r>
  </si>
  <si>
    <t>Concepto</t>
  </si>
  <si>
    <t>Monto del periodo actual</t>
  </si>
  <si>
    <t>Monto del periodo anterior</t>
  </si>
  <si>
    <t>Comisiones por Administración</t>
  </si>
  <si>
    <t>Otros</t>
  </si>
  <si>
    <t>TOTAL</t>
  </si>
  <si>
    <r>
      <t>d)</t>
    </r>
    <r>
      <rPr>
        <b/>
        <sz val="7"/>
        <color theme="1"/>
        <rFont val="Times New Roman"/>
        <family val="1"/>
      </rPr>
      <t xml:space="preserve">   </t>
    </r>
    <r>
      <rPr>
        <b/>
        <sz val="12"/>
        <color theme="1"/>
        <rFont val="Arial"/>
        <family val="2"/>
      </rPr>
      <t>Información Estadística</t>
    </r>
  </si>
  <si>
    <t>Mes</t>
  </si>
  <si>
    <t>Valor cuota</t>
  </si>
  <si>
    <t>Patrimonio Neto del Fondo</t>
  </si>
  <si>
    <t>N° de Partícipes</t>
  </si>
  <si>
    <t>1er. Trimestre</t>
  </si>
  <si>
    <t>Enero</t>
  </si>
  <si>
    <t>Febrero</t>
  </si>
  <si>
    <t>Marzo</t>
  </si>
  <si>
    <t>2do. Trimestre</t>
  </si>
  <si>
    <t>Abril</t>
  </si>
  <si>
    <t>Mayo</t>
  </si>
  <si>
    <t>Junio</t>
  </si>
  <si>
    <t>3er. Trimestre</t>
  </si>
  <si>
    <t>Julio</t>
  </si>
  <si>
    <t>Agosto</t>
  </si>
  <si>
    <t>Setiembre</t>
  </si>
  <si>
    <t>4to. Trimestre</t>
  </si>
  <si>
    <t>Octubre</t>
  </si>
  <si>
    <t>Noviembre</t>
  </si>
  <si>
    <t>Diciembre</t>
  </si>
  <si>
    <t>4.- COMPOSICIÓN DE LAS CUENTAS</t>
  </si>
  <si>
    <t>4.1 - DIPONIBILIDADES</t>
  </si>
  <si>
    <t>Efectivos en moneda nacional depositadas en las cuentas de INVESTOR CASA DE BOLSA S.A.</t>
  </si>
  <si>
    <t>Valores al Cobro</t>
  </si>
  <si>
    <t>4.3 – ACREEDORES  POR OPERACIONES</t>
  </si>
  <si>
    <t>No aplicable no existen obligaciones</t>
  </si>
  <si>
    <t>4.4 – COMISIONES A PAGAR A LA ADMINISTRADORA</t>
  </si>
  <si>
    <t>4.2 - CUADRO DE INVERSIONES</t>
  </si>
  <si>
    <t>INFORME DEL SINDICO</t>
  </si>
  <si>
    <t>Señores accionistas de</t>
  </si>
  <si>
    <t>FONDO MUTUO CORTO PLAZO GUARANÍES</t>
  </si>
  <si>
    <t>Es mi informe.</t>
  </si>
  <si>
    <t>Juan José Talavera</t>
  </si>
  <si>
    <t>Síndico Titular</t>
  </si>
  <si>
    <t xml:space="preserve">       4.2 INVERSIONES</t>
  </si>
  <si>
    <t>Instrumento</t>
  </si>
  <si>
    <t>Emisor</t>
  </si>
  <si>
    <t>Fecha de vencimiento</t>
  </si>
  <si>
    <t>Total de las Inversiones</t>
  </si>
  <si>
    <t>CDA</t>
  </si>
  <si>
    <t>FIC S.A. DE FINANZAS</t>
  </si>
  <si>
    <t>Bonos Subordinados</t>
  </si>
  <si>
    <t>INTERFISA BANCO S.A.E.C.A.</t>
  </si>
  <si>
    <t>BANCO ITAU PARAGUAY S.A.</t>
  </si>
  <si>
    <t xml:space="preserve">FINEXPAR S.A.E.C.A. </t>
  </si>
  <si>
    <t>BANCO RIO S.A.E.C.A.</t>
  </si>
  <si>
    <t>BANCO REGIONAL S.A.E.C.A.</t>
  </si>
  <si>
    <t>SOLAR AHORRO Y FINANZAS S.A.E.C.A.</t>
  </si>
  <si>
    <t>BANCOP S.A.</t>
  </si>
  <si>
    <t>BANCO GNB PARAGUAY S.A.</t>
  </si>
  <si>
    <t>Bonos Corporativos</t>
  </si>
  <si>
    <t>INFORME SINDICO</t>
  </si>
  <si>
    <t>NOTAS A LOS ESTADOS CONTABLES</t>
  </si>
  <si>
    <t>Ganancia en operaciones</t>
  </si>
  <si>
    <t>Sector</t>
  </si>
  <si>
    <t>Pais</t>
  </si>
  <si>
    <t>Fecha de Compra</t>
  </si>
  <si>
    <t>Moneda</t>
  </si>
  <si>
    <t>Monto</t>
  </si>
  <si>
    <t>Valor de compra</t>
  </si>
  <si>
    <t>Valor contable</t>
  </si>
  <si>
    <t>Valor Nominal</t>
  </si>
  <si>
    <t>Tasa de interés</t>
  </si>
  <si>
    <t>% de las Inversiones según Reglam. Interno</t>
  </si>
  <si>
    <t>% de las Inversiones con relación al patrimonio neto del fondo</t>
  </si>
  <si>
    <t>% de las Inversiones por grupo económico</t>
  </si>
  <si>
    <t>Financiero (Financieras)</t>
  </si>
  <si>
    <t>Paraguay</t>
  </si>
  <si>
    <t>Guaraníes</t>
  </si>
  <si>
    <t>10.00%</t>
  </si>
  <si>
    <t xml:space="preserve">BANCO CONTINENTAL S.A.E.C.A. </t>
  </si>
  <si>
    <t>Financiero (Bancos)</t>
  </si>
  <si>
    <t>09/11/2017</t>
  </si>
  <si>
    <t>21/07/2021</t>
  </si>
  <si>
    <t>Comercial</t>
  </si>
  <si>
    <t>09/02/2018</t>
  </si>
  <si>
    <t>02/03/2022</t>
  </si>
  <si>
    <t xml:space="preserve">VISION BANCO S.A.E.C.A. </t>
  </si>
  <si>
    <t>10/04/2018</t>
  </si>
  <si>
    <t>22/05/2024</t>
  </si>
  <si>
    <t>02/02/2021</t>
  </si>
  <si>
    <t>05/03/2021</t>
  </si>
  <si>
    <t>25/04/2018</t>
  </si>
  <si>
    <t>25/06/2024</t>
  </si>
  <si>
    <t>13/06/2018</t>
  </si>
  <si>
    <t>20/03/2023</t>
  </si>
  <si>
    <t>25/06/2018</t>
  </si>
  <si>
    <t>10/03/2023</t>
  </si>
  <si>
    <t>02/03/2023</t>
  </si>
  <si>
    <t>27/06/2018</t>
  </si>
  <si>
    <t>01/03/2023</t>
  </si>
  <si>
    <t>11/07/2018</t>
  </si>
  <si>
    <t>08/08/2018</t>
  </si>
  <si>
    <t>06/06/2022</t>
  </si>
  <si>
    <t>Bonos Financieros</t>
  </si>
  <si>
    <t>16/10/2018</t>
  </si>
  <si>
    <t>08/10/2021</t>
  </si>
  <si>
    <t>26/03/2021</t>
  </si>
  <si>
    <t>22/11/2018</t>
  </si>
  <si>
    <t>31/05/2027</t>
  </si>
  <si>
    <t>04/12/2018</t>
  </si>
  <si>
    <t xml:space="preserve">TU FINANCIERA S.A. </t>
  </si>
  <si>
    <t>02/08/2021</t>
  </si>
  <si>
    <t>05/12/2025</t>
  </si>
  <si>
    <t>26/12/2018</t>
  </si>
  <si>
    <t>02/03/2021</t>
  </si>
  <si>
    <t>19/02/2019</t>
  </si>
  <si>
    <t>23/08/2023</t>
  </si>
  <si>
    <t>30/08/2021</t>
  </si>
  <si>
    <t>06/10/2020</t>
  </si>
  <si>
    <t>Telecomunicaciones</t>
  </si>
  <si>
    <t xml:space="preserve">SUDAMERIS BANK S.A.E.C.A. </t>
  </si>
  <si>
    <t>24/09/2021</t>
  </si>
  <si>
    <t>04/10/2021</t>
  </si>
  <si>
    <t>TELEFONICA CELULAR DEL PARAGUAY S.A.E.</t>
  </si>
  <si>
    <t>03/06/2024</t>
  </si>
  <si>
    <t>CRISOL Y ENCARNACION FINANCIERA S.A.E.C.A.</t>
  </si>
  <si>
    <t>10/03/2020</t>
  </si>
  <si>
    <t>BANCO BASA S.A.</t>
  </si>
  <si>
    <t>02/08/2019</t>
  </si>
  <si>
    <t>22/07/2021</t>
  </si>
  <si>
    <t>02/02/2022</t>
  </si>
  <si>
    <t>07/08/2019</t>
  </si>
  <si>
    <t>17/08/2020</t>
  </si>
  <si>
    <t xml:space="preserve">BANCO FAMILIAR S.A.E.C.A. </t>
  </si>
  <si>
    <t>21/08/2019</t>
  </si>
  <si>
    <t>23/05/2023</t>
  </si>
  <si>
    <t>22/08/2019</t>
  </si>
  <si>
    <t>13/09/2021</t>
  </si>
  <si>
    <t>14/06/2021</t>
  </si>
  <si>
    <t>08/07/2021</t>
  </si>
  <si>
    <t>26/09/2019</t>
  </si>
  <si>
    <t>13/06/2024</t>
  </si>
  <si>
    <t>27/09/2019</t>
  </si>
  <si>
    <t>22/06/2023</t>
  </si>
  <si>
    <t>INVERSIONES (Nota  4.2  )</t>
  </si>
  <si>
    <t>Titulo de Renta fija</t>
  </si>
  <si>
    <t xml:space="preserve">Valores al cobro  </t>
  </si>
  <si>
    <t>DISPONIBILIDADES (Nota 4.1 )</t>
  </si>
  <si>
    <t xml:space="preserve">Titulo de Renta fija </t>
  </si>
  <si>
    <t>Comisiones a Pagar a la Administradora (Nota  4.4  )</t>
  </si>
  <si>
    <t>Ver Cuadro</t>
  </si>
  <si>
    <r>
      <rPr>
        <b/>
        <sz val="12"/>
        <color theme="1"/>
        <rFont val="Arial"/>
        <family val="2"/>
      </rPr>
      <t>3.9</t>
    </r>
    <r>
      <rPr>
        <sz val="12"/>
        <color theme="1"/>
        <rFont val="Arial"/>
        <family val="2"/>
      </rPr>
      <t xml:space="preserve"> La Administradora no ha realizado cambios en la aplicación de los criterios contables del Fondo.</t>
    </r>
  </si>
  <si>
    <r>
      <rPr>
        <b/>
        <sz val="12"/>
        <color theme="1"/>
        <rFont val="Arial"/>
        <family val="2"/>
      </rPr>
      <t>3.11</t>
    </r>
    <r>
      <rPr>
        <sz val="12"/>
        <color theme="1"/>
        <rFont val="Arial"/>
        <family val="2"/>
      </rPr>
      <t xml:space="preserve"> – Los ingresos y gastos del fondo son reconocidos aplicando el criterio de lo devengado;</t>
    </r>
  </si>
  <si>
    <r>
      <rPr>
        <b/>
        <sz val="12"/>
        <color theme="1"/>
        <rFont val="Arial"/>
        <family val="2"/>
      </rPr>
      <t>3.10</t>
    </r>
    <r>
      <rPr>
        <sz val="12"/>
        <color theme="1"/>
        <rFont val="Arial"/>
        <family val="2"/>
      </rPr>
      <t xml:space="preserve"> – Valorización de las Inversiones. Las inversiones son incorporadas al valor de costo, y ajustadas diariamente por devengamiento de los intereses, y las ganancias a realizar, afectando a resultados como Intereses Ganados.</t>
    </r>
  </si>
  <si>
    <r>
      <rPr>
        <b/>
        <sz val="12"/>
        <color theme="1"/>
        <rFont val="Arial"/>
        <family val="2"/>
      </rPr>
      <t>3.12</t>
    </r>
    <r>
      <rPr>
        <sz val="12"/>
        <color theme="1"/>
        <rFont val="Arial"/>
        <family val="2"/>
      </rPr>
      <t xml:space="preserve"> -  A la fecha de la información financiera, no se vendieron inversiones ni ajustaron los precios.</t>
    </r>
  </si>
  <si>
    <r>
      <t>-</t>
    </r>
    <r>
      <rPr>
        <b/>
        <sz val="7"/>
        <color theme="1"/>
        <rFont val="Times New Roman"/>
        <family val="1"/>
      </rPr>
      <t xml:space="preserve">       </t>
    </r>
    <r>
      <rPr>
        <b/>
        <sz val="11"/>
        <color theme="1"/>
        <rFont val="Calibri"/>
        <family val="2"/>
        <scheme val="minor"/>
      </rPr>
      <t xml:space="preserve"> </t>
    </r>
    <r>
      <rPr>
        <b/>
        <sz val="12"/>
        <color theme="1"/>
        <rFont val="Arial"/>
        <family val="2"/>
      </rPr>
      <t>Política de Inversiones de EL FONDO</t>
    </r>
  </si>
  <si>
    <t>El flujo de efectivos fue preparado de acuerdo con la Resolución CG N° 06/2019 de la Comisión Nacional de Valores.</t>
  </si>
  <si>
    <t>Aranceles</t>
  </si>
  <si>
    <t>Banco Familiar Cta.Cte. Gs.</t>
  </si>
  <si>
    <t>Investor Casa de Bolsa SA</t>
  </si>
  <si>
    <t>Nota 5. HECHOS POSTERIORES - SITUACION SANITARIA GLOBAL</t>
  </si>
  <si>
    <t>31/10/2019</t>
  </si>
  <si>
    <t>08/11/2019</t>
  </si>
  <si>
    <t>07/11/2022</t>
  </si>
  <si>
    <t>22/11/2019</t>
  </si>
  <si>
    <t>22/11/2028</t>
  </si>
  <si>
    <t>03/12/2019</t>
  </si>
  <si>
    <t>04/01/2021</t>
  </si>
  <si>
    <t>20/12/2019</t>
  </si>
  <si>
    <t>06/09/2021</t>
  </si>
  <si>
    <t>Resultados Acumulados</t>
  </si>
  <si>
    <t>Las cinco (5) Notas que se acompañan son parte integrante de de estos Estados Financieros</t>
  </si>
  <si>
    <t>08/01/2020</t>
  </si>
  <si>
    <t>BANCO NACIONAL DE FOMENTO</t>
  </si>
  <si>
    <t>22/01/2020</t>
  </si>
  <si>
    <t>15/11/2022</t>
  </si>
  <si>
    <t>04/02/2020</t>
  </si>
  <si>
    <t>18/02/2020</t>
  </si>
  <si>
    <t>23/06/2020</t>
  </si>
  <si>
    <t>19/02/2020</t>
  </si>
  <si>
    <t>12/03/2020</t>
  </si>
  <si>
    <t>09/03/2020</t>
  </si>
  <si>
    <t>03/01/2025</t>
  </si>
  <si>
    <t>27/05/2022</t>
  </si>
  <si>
    <t>10/12/2024</t>
  </si>
  <si>
    <t>11/03/2020</t>
  </si>
  <si>
    <t>12/12/2022</t>
  </si>
  <si>
    <t>27/03/2020</t>
  </si>
  <si>
    <t>05/10/2021</t>
  </si>
  <si>
    <t>22/12/2022</t>
  </si>
  <si>
    <t>Comisión por Corretaje</t>
  </si>
  <si>
    <t>Los estados financieros están preparados en la moneda de curso legal en el país. Los saldos en moneda extranjera son convertidos al tipo de cambio comprador y/o vendedor de la fecha de transacción, emitidos por la SET, y ajustados al tipo de cambio de cierre: Tipo comprador para valuación de activos 1USD = 6733,98  Gs., Tipo Vendedor  para los pasivos 1 USD =6761,37</t>
  </si>
  <si>
    <t>comision por corretaje</t>
  </si>
  <si>
    <t>Aranceles Pagados a la BBPSA</t>
  </si>
  <si>
    <t>Saldo al 30/06/2021</t>
  </si>
  <si>
    <t>Saldo al 30/06/2020</t>
  </si>
  <si>
    <t>AUTOMAQ S.A.E.C.A.</t>
  </si>
  <si>
    <t>25/05/2020</t>
  </si>
  <si>
    <t>29/05/2020</t>
  </si>
  <si>
    <t>05/06/2020</t>
  </si>
  <si>
    <t>02/06/2025</t>
  </si>
  <si>
    <t>15/06/2020</t>
  </si>
  <si>
    <t>16/05/2022</t>
  </si>
  <si>
    <t>17/06/2020</t>
  </si>
  <si>
    <t>16/04/2025</t>
  </si>
  <si>
    <t>10/06/2025</t>
  </si>
  <si>
    <t>21/09/2023</t>
  </si>
  <si>
    <t>BANCO BILBAO VIZCAYA ARGENTARIA PARAGUAY S.A.</t>
  </si>
  <si>
    <t>18/06/2020</t>
  </si>
  <si>
    <t>17/12/2021</t>
  </si>
  <si>
    <t>19/06/2020</t>
  </si>
  <si>
    <t>27/02/2024</t>
  </si>
  <si>
    <t xml:space="preserve">BANCO ATLAS S.A. </t>
  </si>
  <si>
    <t>26/06/2020</t>
  </si>
  <si>
    <t>14/12/2021</t>
  </si>
  <si>
    <t>22/06/2022</t>
  </si>
  <si>
    <t>30/06/2020</t>
  </si>
  <si>
    <t>29/06/2023</t>
  </si>
  <si>
    <t>26/06/2023</t>
  </si>
  <si>
    <t>20/07/2020</t>
  </si>
  <si>
    <t>17/07/2023</t>
  </si>
  <si>
    <t>06/08/2020</t>
  </si>
  <si>
    <t>17/07/2021</t>
  </si>
  <si>
    <t>13/08/2020</t>
  </si>
  <si>
    <t>25/10/2021</t>
  </si>
  <si>
    <t>18/08/2020</t>
  </si>
  <si>
    <t>19/08/2020</t>
  </si>
  <si>
    <t>10/07/2023</t>
  </si>
  <si>
    <t>20/08/2020</t>
  </si>
  <si>
    <t>16/08/2023</t>
  </si>
  <si>
    <t>25/08/2020</t>
  </si>
  <si>
    <t>18/02/2022</t>
  </si>
  <si>
    <t>31/08/2020</t>
  </si>
  <si>
    <t>Bonos Publicos</t>
  </si>
  <si>
    <t xml:space="preserve">MINISTERIO DE HACIENDA </t>
  </si>
  <si>
    <t>Publico</t>
  </si>
  <si>
    <t>04/09/2020</t>
  </si>
  <si>
    <t>20/06/2025</t>
  </si>
  <si>
    <t>16/09/2020</t>
  </si>
  <si>
    <t>08/11/2021</t>
  </si>
  <si>
    <t>30/09/2020</t>
  </si>
  <si>
    <t>07/08/2023</t>
  </si>
  <si>
    <t>04/10/2024</t>
  </si>
  <si>
    <t>08/10/2020</t>
  </si>
  <si>
    <t>13/10/2020</t>
  </si>
  <si>
    <t>23/08/2021</t>
  </si>
  <si>
    <t>08/10/2024</t>
  </si>
  <si>
    <t>14/10/2020</t>
  </si>
  <si>
    <t>27/10/2020</t>
  </si>
  <si>
    <t>30/05/2022</t>
  </si>
  <si>
    <t>30/10/2020</t>
  </si>
  <si>
    <t>30/10/2023</t>
  </si>
  <si>
    <t>02/11/2020</t>
  </si>
  <si>
    <t>01/11/2024</t>
  </si>
  <si>
    <t>04/11/2020</t>
  </si>
  <si>
    <t>13/02/2025</t>
  </si>
  <si>
    <t>12/11/2020</t>
  </si>
  <si>
    <t>11/11/2024</t>
  </si>
  <si>
    <t>13/11/2020</t>
  </si>
  <si>
    <t>11/08/2021</t>
  </si>
  <si>
    <t>18/11/2020</t>
  </si>
  <si>
    <t>02/05/2022</t>
  </si>
  <si>
    <t>30/04/2024</t>
  </si>
  <si>
    <t>01/12/2020</t>
  </si>
  <si>
    <t>19/08/2024</t>
  </si>
  <si>
    <t>30/07/2024</t>
  </si>
  <si>
    <t>09/12/2020</t>
  </si>
  <si>
    <t>07/12/2023</t>
  </si>
  <si>
    <t>10/12/2020</t>
  </si>
  <si>
    <t>14/12/2020</t>
  </si>
  <si>
    <t>21/11/2022</t>
  </si>
  <si>
    <t>16/12/2020</t>
  </si>
  <si>
    <t>10/10/2023</t>
  </si>
  <si>
    <t>18/12/2020</t>
  </si>
  <si>
    <t>30/12/2020</t>
  </si>
  <si>
    <t>31/01/2030</t>
  </si>
  <si>
    <t>06/12/2021</t>
  </si>
  <si>
    <t>14/01/2021</t>
  </si>
  <si>
    <t>13/06/2025</t>
  </si>
  <si>
    <t>15/01/2021</t>
  </si>
  <si>
    <t>21/01/2021</t>
  </si>
  <si>
    <t>03/09/2025</t>
  </si>
  <si>
    <t>30/08/2024</t>
  </si>
  <si>
    <t>25/01/2021</t>
  </si>
  <si>
    <t>26/02/2021</t>
  </si>
  <si>
    <t>29/01/2027</t>
  </si>
  <si>
    <t>26/01/2024</t>
  </si>
  <si>
    <t>28/01/2021</t>
  </si>
  <si>
    <t>05/02/2024</t>
  </si>
  <si>
    <t>17/02/2021</t>
  </si>
  <si>
    <t>20/07/2021</t>
  </si>
  <si>
    <t>19/02/2021</t>
  </si>
  <si>
    <t>19/02/2025</t>
  </si>
  <si>
    <t>20/02/2024</t>
  </si>
  <si>
    <t>22/02/2021</t>
  </si>
  <si>
    <t>16/10/2023</t>
  </si>
  <si>
    <t>21/10/2024</t>
  </si>
  <si>
    <t>23/09/2024</t>
  </si>
  <si>
    <t>02/09/2024</t>
  </si>
  <si>
    <t>30/09/2024</t>
  </si>
  <si>
    <t>CEMENTOS CONCEPCIÓN S.A.E.</t>
  </si>
  <si>
    <t>Construcción</t>
  </si>
  <si>
    <t>10/03/2021</t>
  </si>
  <si>
    <t>16/12/2030</t>
  </si>
  <si>
    <t>28/07/2023</t>
  </si>
  <si>
    <t>25/07/2023</t>
  </si>
  <si>
    <t>11/03/2021</t>
  </si>
  <si>
    <t>04/03/2024</t>
  </si>
  <si>
    <t>12/03/2021</t>
  </si>
  <si>
    <t>01/08/2023</t>
  </si>
  <si>
    <t>15/03/2021</t>
  </si>
  <si>
    <t>17/03/2021</t>
  </si>
  <si>
    <t>16/12/2021</t>
  </si>
  <si>
    <t>19/03/2021</t>
  </si>
  <si>
    <t>12/10/2021</t>
  </si>
  <si>
    <t>18/03/2024</t>
  </si>
  <si>
    <t>22/03/2021</t>
  </si>
  <si>
    <t>23/03/2021</t>
  </si>
  <si>
    <t>04/05/2022</t>
  </si>
  <si>
    <t>25/03/2024</t>
  </si>
  <si>
    <t>29/03/2021</t>
  </si>
  <si>
    <t>29/03/2024</t>
  </si>
  <si>
    <t>30/03/2021</t>
  </si>
  <si>
    <t>01/04/2024</t>
  </si>
  <si>
    <t>31/03/2021</t>
  </si>
  <si>
    <t>07/04/2021</t>
  </si>
  <si>
    <t>08/04/2024</t>
  </si>
  <si>
    <t>12/04/2021</t>
  </si>
  <si>
    <t>12/04/2024</t>
  </si>
  <si>
    <t>15/04/2021</t>
  </si>
  <si>
    <t>20/04/2021</t>
  </si>
  <si>
    <t>21/04/2021</t>
  </si>
  <si>
    <t>12/01/2024</t>
  </si>
  <si>
    <t>23/04/2021</t>
  </si>
  <si>
    <t>16/01/2031</t>
  </si>
  <si>
    <t>IMPERIAL COMPAÑÍA DISTRIBUIDORA DE PETRÓLEO Y DERIVADOS S.A.E.</t>
  </si>
  <si>
    <t>Servicios</t>
  </si>
  <si>
    <t>04/06/2021</t>
  </si>
  <si>
    <t>25/03/2026</t>
  </si>
  <si>
    <t>30/04/2021</t>
  </si>
  <si>
    <t>31/05/2021</t>
  </si>
  <si>
    <t>11/05/2021</t>
  </si>
  <si>
    <t>06/10/2023</t>
  </si>
  <si>
    <t>12/05/2021</t>
  </si>
  <si>
    <t>06/05/2024</t>
  </si>
  <si>
    <t>18/05/2021</t>
  </si>
  <si>
    <t>NUCLEO S.A.E.</t>
  </si>
  <si>
    <t>19/05/2021</t>
  </si>
  <si>
    <t>17/01/2031</t>
  </si>
  <si>
    <t>20/05/2021</t>
  </si>
  <si>
    <t>08/01/2024</t>
  </si>
  <si>
    <t>16/01/2024</t>
  </si>
  <si>
    <t>26/05/2021</t>
  </si>
  <si>
    <t>26/04/2024</t>
  </si>
  <si>
    <t>26/08/2022</t>
  </si>
  <si>
    <t>01/01/2025</t>
  </si>
  <si>
    <t>03/06/2021</t>
  </si>
  <si>
    <t>07/09/2021</t>
  </si>
  <si>
    <t>26/06/2025</t>
  </si>
  <si>
    <t>18/06/2021</t>
  </si>
  <si>
    <t>20/05/2026</t>
  </si>
  <si>
    <t>08/06/2021</t>
  </si>
  <si>
    <t>11/06/2021</t>
  </si>
  <si>
    <t>01/07/2022</t>
  </si>
  <si>
    <t>17/06/2021</t>
  </si>
  <si>
    <t>02/02/2024</t>
  </si>
  <si>
    <t>01/12/2023</t>
  </si>
  <si>
    <t>23/06/2021</t>
  </si>
  <si>
    <t>24/06/2021</t>
  </si>
  <si>
    <t>27/06/2023</t>
  </si>
  <si>
    <t>25/06/2021</t>
  </si>
  <si>
    <t>15/03/2024</t>
  </si>
  <si>
    <t>28/06/2021</t>
  </si>
  <si>
    <t>05/07/2023</t>
  </si>
  <si>
    <t>29/06/2021</t>
  </si>
  <si>
    <t>31/05/2029</t>
  </si>
  <si>
    <t>30/06/2021</t>
  </si>
  <si>
    <t>19/11/2022</t>
  </si>
  <si>
    <t>05/08/2021</t>
  </si>
  <si>
    <t>Patrimonio del Fondo al 30/06/2021</t>
  </si>
  <si>
    <t>De conformidad a lo establecido por el Código Civil y los Estatutos Sociales, he procedido a la revisión de los registros contables, los comprobantes que respaldan las transacciones  efectuadas, así como el Balance General, Cuadro de Resultados, Estado de Flujo de Efectivo, Variación del Patrimonio Neto y sus correspondientes Notas Contables del ejercicio cerrado al 30 de Junio 2021, encontrándolos todos conformes a las Leyes, los Estatutos Sociales, los Principios de Contabilidad Generalmente Aceptados y las Normas Contables indicadas por la Comisión Nacional de Valores  como así también por las normas de Contabilidad vigentes en el Paraguay, por lo que recomiendo su aprobación.</t>
  </si>
  <si>
    <r>
      <rPr>
        <b/>
        <sz val="12"/>
        <color theme="1"/>
        <rFont val="Arial"/>
        <family val="2"/>
      </rPr>
      <t xml:space="preserve">3.8 </t>
    </r>
    <r>
      <rPr>
        <sz val="12"/>
        <color theme="1"/>
        <rFont val="Arial"/>
        <family val="2"/>
      </rPr>
      <t>– Los estados contables corresponden al trimestre cerrado el 30 de Junio de 2021.</t>
    </r>
  </si>
  <si>
    <t xml:space="preserve">No existen hechos posteriores al cierre que modifiquen significativamente los estados financieros intermedios cerrados el 30 de junio de 2021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</si>
</sst>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0_);\(#,#00\)"/>
    <numFmt numFmtId="165" formatCode="#,##0.000000"/>
    <numFmt numFmtId="166" formatCode="#,##0.##"/>
    <numFmt numFmtId="167" formatCode="_-* #,##0_-;\-* #,##0_-;_-* &quot;-&quot;??_-;_-@_-"/>
    <numFmt numFmtId="168" formatCode="#,##0.000"/>
    <numFmt numFmtId="169" formatCode="0.000%"/>
  </numFmts>
  <fonts count="52">
    <font>
      <sz val="11"/>
      <color theme="1"/>
      <name val="Calibri"/>
      <family val="2"/>
      <scheme val="minor"/>
    </font>
    <font>
      <sz val="11"/>
      <color theme="1"/>
      <name val="Calibri"/>
      <family val="2"/>
      <scheme val="minor"/>
    </font>
    <font>
      <b/>
      <sz val="11"/>
      <color theme="1"/>
      <name val="Calibri"/>
      <family val="2"/>
      <scheme val="minor"/>
    </font>
    <font>
      <sz val="11"/>
      <name val="Arial"/>
      <family val="2"/>
    </font>
    <font>
      <sz val="11"/>
      <color indexed="8"/>
      <name val="Subway"/>
    </font>
    <font>
      <b/>
      <sz val="11"/>
      <color indexed="8"/>
      <name val="Subway"/>
    </font>
    <font>
      <sz val="10"/>
      <name val="Arial"/>
      <family val="2"/>
    </font>
    <font>
      <b/>
      <sz val="20"/>
      <color indexed="8"/>
      <name val="Subway"/>
    </font>
    <font>
      <b/>
      <u/>
      <sz val="14"/>
      <name val="Arial"/>
      <family val="2"/>
    </font>
    <font>
      <b/>
      <sz val="11"/>
      <name val="Arial"/>
      <family val="2"/>
    </font>
    <font>
      <sz val="9"/>
      <name val="Arial"/>
      <family val="2"/>
    </font>
    <font>
      <b/>
      <sz val="11"/>
      <color indexed="8"/>
      <name val="Arial"/>
      <family val="2"/>
    </font>
    <font>
      <b/>
      <u/>
      <sz val="16"/>
      <name val="Arial"/>
      <family val="2"/>
    </font>
    <font>
      <b/>
      <sz val="12"/>
      <name val="Arial"/>
      <family val="2"/>
    </font>
    <font>
      <b/>
      <sz val="16"/>
      <name val="Arial"/>
      <family val="2"/>
    </font>
    <font>
      <b/>
      <sz val="10"/>
      <name val="Arial"/>
      <family val="2"/>
    </font>
    <font>
      <b/>
      <u/>
      <sz val="12"/>
      <name val="Arial"/>
      <family val="2"/>
    </font>
    <font>
      <sz val="8"/>
      <name val="Arial"/>
      <family val="2"/>
    </font>
    <font>
      <b/>
      <sz val="8"/>
      <name val="Arial"/>
      <family val="2"/>
    </font>
    <font>
      <u/>
      <sz val="8"/>
      <name val="Arial"/>
      <family val="2"/>
    </font>
    <font>
      <sz val="10"/>
      <color rgb="FF222222"/>
      <name val="Arial"/>
      <family val="2"/>
    </font>
    <font>
      <u/>
      <sz val="11"/>
      <color theme="10"/>
      <name val="Calibri"/>
      <family val="2"/>
      <scheme val="minor"/>
    </font>
    <font>
      <sz val="18"/>
      <color theme="0"/>
      <name val="Arial"/>
      <family val="2"/>
    </font>
    <font>
      <sz val="18"/>
      <name val="Arial"/>
      <family val="2"/>
    </font>
    <font>
      <sz val="28"/>
      <color theme="0"/>
      <name val="Arial"/>
      <family val="2"/>
    </font>
    <font>
      <sz val="10"/>
      <color theme="1"/>
      <name val="Arial"/>
      <family val="2"/>
    </font>
    <font>
      <sz val="11"/>
      <color theme="1"/>
      <name val="Arial"/>
      <family val="2"/>
    </font>
    <font>
      <u/>
      <sz val="11"/>
      <name val="Arial"/>
      <family val="2"/>
    </font>
    <font>
      <b/>
      <sz val="20"/>
      <color indexed="8"/>
      <name val="Arial"/>
      <family val="2"/>
    </font>
    <font>
      <b/>
      <sz val="11"/>
      <color theme="1"/>
      <name val="Arial"/>
      <family val="2"/>
    </font>
    <font>
      <u/>
      <sz val="11"/>
      <color theme="1"/>
      <name val="Arial"/>
      <family val="2"/>
    </font>
    <font>
      <b/>
      <sz val="12"/>
      <color theme="1"/>
      <name val="Arial"/>
      <family val="2"/>
    </font>
    <font>
      <sz val="12"/>
      <color theme="1"/>
      <name val="Arial"/>
      <family val="2"/>
    </font>
    <font>
      <sz val="7"/>
      <color theme="1"/>
      <name val="Times New Roman"/>
      <family val="1"/>
    </font>
    <font>
      <u/>
      <sz val="11"/>
      <color theme="1"/>
      <name val="Calibri"/>
      <family val="2"/>
      <scheme val="minor"/>
    </font>
    <font>
      <sz val="11"/>
      <color rgb="FF000000"/>
      <name val="Calibri"/>
      <family val="2"/>
      <scheme val="minor"/>
    </font>
    <font>
      <b/>
      <sz val="7"/>
      <color theme="1"/>
      <name val="Times New Roman"/>
      <family val="1"/>
    </font>
    <font>
      <sz val="12"/>
      <color theme="1"/>
      <name val="Wingdings"/>
      <charset val="2"/>
    </font>
    <font>
      <u/>
      <sz val="12"/>
      <color theme="1"/>
      <name val="Arial"/>
      <family val="2"/>
    </font>
    <font>
      <b/>
      <sz val="11"/>
      <color rgb="FF000000"/>
      <name val="Calibri"/>
      <family val="2"/>
      <scheme val="minor"/>
    </font>
    <font>
      <b/>
      <sz val="14"/>
      <color theme="1"/>
      <name val="Tahoma"/>
      <family val="2"/>
    </font>
    <font>
      <sz val="10"/>
      <color theme="1"/>
      <name val="Tahoma"/>
      <family val="2"/>
    </font>
    <font>
      <b/>
      <sz val="10"/>
      <color theme="1"/>
      <name val="Tahoma"/>
      <family val="2"/>
    </font>
    <font>
      <b/>
      <u/>
      <sz val="14"/>
      <color theme="1"/>
      <name val="Calibri"/>
      <family val="2"/>
      <scheme val="minor"/>
    </font>
    <font>
      <b/>
      <sz val="10"/>
      <name val="Calibri"/>
      <family val="2"/>
    </font>
    <font>
      <b/>
      <sz val="8"/>
      <name val="Calibri"/>
      <family val="2"/>
    </font>
    <font>
      <b/>
      <sz val="12"/>
      <color rgb="FF000000"/>
      <name val="Arial"/>
      <family val="2"/>
    </font>
    <font>
      <b/>
      <sz val="11"/>
      <color theme="0"/>
      <name val="Calibri"/>
      <family val="2"/>
      <scheme val="minor"/>
    </font>
    <font>
      <sz val="11"/>
      <color theme="0"/>
      <name val="Calibri"/>
      <family val="2"/>
      <scheme val="minor"/>
    </font>
    <font>
      <sz val="11"/>
      <color theme="0"/>
      <name val="Arial"/>
      <family val="2"/>
    </font>
    <font>
      <sz val="8"/>
      <color theme="0"/>
      <name val="Arial"/>
      <family val="2"/>
    </font>
    <font>
      <b/>
      <sz val="11"/>
      <color indexed="8"/>
      <name val="Calibri"/>
      <family val="2"/>
      <scheme val="minor"/>
    </font>
  </fonts>
  <fills count="4">
    <fill>
      <patternFill patternType="none"/>
    </fill>
    <fill>
      <patternFill patternType="gray125"/>
    </fill>
    <fill>
      <patternFill patternType="solid">
        <fgColor theme="0"/>
        <bgColor indexed="64"/>
      </patternFill>
    </fill>
    <fill>
      <patternFill patternType="solid">
        <fgColor theme="4" tint="-0.499984740745262"/>
        <bgColor indexed="64"/>
      </patternFill>
    </fill>
  </fills>
  <borders count="22">
    <border>
      <left/>
      <right/>
      <top/>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double">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double">
        <color indexed="64"/>
      </top>
      <bottom/>
      <diagonal/>
    </border>
  </borders>
  <cellStyleXfs count="4">
    <xf numFmtId="0" fontId="0" fillId="0" borderId="0"/>
    <xf numFmtId="43" fontId="1" fillId="0" borderId="0" applyFont="0" applyFill="0" applyBorder="0" applyAlignment="0" applyProtection="0"/>
    <xf numFmtId="0" fontId="21" fillId="0" borderId="0" applyNumberFormat="0" applyFill="0" applyBorder="0" applyAlignment="0" applyProtection="0"/>
    <xf numFmtId="9" fontId="1" fillId="0" borderId="0" applyFont="0" applyFill="0" applyBorder="0" applyAlignment="0" applyProtection="0"/>
  </cellStyleXfs>
  <cellXfs count="305">
    <xf numFmtId="0" fontId="0" fillId="0" borderId="0" xfId="0"/>
    <xf numFmtId="0" fontId="3" fillId="0" borderId="0" xfId="0" applyFont="1"/>
    <xf numFmtId="0" fontId="4" fillId="0" borderId="0" xfId="0" applyFont="1"/>
    <xf numFmtId="14" fontId="5" fillId="0" borderId="0" xfId="0" applyNumberFormat="1" applyFont="1" applyAlignment="1">
      <alignment horizontal="center"/>
    </xf>
    <xf numFmtId="0" fontId="6" fillId="0" borderId="0" xfId="0" applyFont="1"/>
    <xf numFmtId="0" fontId="4" fillId="0" borderId="0" xfId="0" applyFont="1" applyAlignment="1">
      <alignment horizontal="center"/>
    </xf>
    <xf numFmtId="0" fontId="9" fillId="0" borderId="0" xfId="0" applyFont="1"/>
    <xf numFmtId="164" fontId="3" fillId="0" borderId="0" xfId="0" applyNumberFormat="1" applyFont="1" applyAlignment="1">
      <alignment horizontal="right"/>
    </xf>
    <xf numFmtId="3" fontId="6" fillId="0" borderId="0" xfId="0" applyNumberFormat="1" applyFont="1"/>
    <xf numFmtId="1" fontId="9" fillId="0" borderId="0" xfId="0" applyNumberFormat="1" applyFont="1" applyAlignment="1">
      <alignment horizontal="center"/>
    </xf>
    <xf numFmtId="0" fontId="10" fillId="0" borderId="0" xfId="0" applyFont="1"/>
    <xf numFmtId="3" fontId="10" fillId="0" borderId="0" xfId="0" applyNumberFormat="1" applyFont="1"/>
    <xf numFmtId="0" fontId="9" fillId="0" borderId="0" xfId="0" applyFont="1" applyAlignment="1">
      <alignment horizontal="center"/>
    </xf>
    <xf numFmtId="3" fontId="9" fillId="0" borderId="0" xfId="0" applyNumberFormat="1" applyFont="1" applyAlignment="1">
      <alignment horizontal="center"/>
    </xf>
    <xf numFmtId="37" fontId="3" fillId="0" borderId="0" xfId="0" applyNumberFormat="1" applyFont="1"/>
    <xf numFmtId="3" fontId="3" fillId="0" borderId="0" xfId="1" applyNumberFormat="1" applyFont="1"/>
    <xf numFmtId="3" fontId="3" fillId="0" borderId="0" xfId="0" applyNumberFormat="1" applyFont="1"/>
    <xf numFmtId="0" fontId="11" fillId="0" borderId="0" xfId="0" applyFont="1"/>
    <xf numFmtId="0" fontId="12" fillId="0" borderId="0" xfId="0" applyFont="1"/>
    <xf numFmtId="0" fontId="13" fillId="0" borderId="0" xfId="0" applyFont="1"/>
    <xf numFmtId="0" fontId="14" fillId="0" borderId="0" xfId="0" applyFont="1"/>
    <xf numFmtId="0" fontId="15" fillId="0" borderId="0" xfId="0" applyFont="1"/>
    <xf numFmtId="0" fontId="16" fillId="0" borderId="0" xfId="0" applyFont="1"/>
    <xf numFmtId="0" fontId="0" fillId="0" borderId="0" xfId="0" applyAlignment="1">
      <alignment horizontal="center"/>
    </xf>
    <xf numFmtId="0" fontId="13" fillId="0" borderId="0" xfId="0" applyFont="1" applyAlignment="1">
      <alignment horizontal="center"/>
    </xf>
    <xf numFmtId="0" fontId="17" fillId="0" borderId="0" xfId="0" applyFont="1"/>
    <xf numFmtId="0" fontId="18" fillId="0" borderId="0" xfId="0" applyFont="1" applyAlignment="1">
      <alignment vertical="center"/>
    </xf>
    <xf numFmtId="0" fontId="18" fillId="0" borderId="0" xfId="0" applyFont="1" applyAlignment="1">
      <alignment horizontal="center"/>
    </xf>
    <xf numFmtId="0" fontId="18" fillId="0" borderId="0" xfId="0" applyFont="1" applyAlignment="1">
      <alignment horizontal="center" wrapText="1"/>
    </xf>
    <xf numFmtId="14" fontId="18" fillId="0" borderId="0" xfId="0" applyNumberFormat="1" applyFont="1" applyAlignment="1">
      <alignment horizontal="center"/>
    </xf>
    <xf numFmtId="3" fontId="17" fillId="0" borderId="0" xfId="0" applyNumberFormat="1" applyFont="1"/>
    <xf numFmtId="3" fontId="0" fillId="0" borderId="0" xfId="0" applyNumberFormat="1"/>
    <xf numFmtId="0" fontId="19" fillId="0" borderId="0" xfId="0" applyFont="1"/>
    <xf numFmtId="0" fontId="18" fillId="0" borderId="0" xfId="0" applyFont="1"/>
    <xf numFmtId="0" fontId="4" fillId="2" borderId="0" xfId="0" applyFont="1" applyFill="1"/>
    <xf numFmtId="49" fontId="0" fillId="0" borderId="0" xfId="0" applyNumberFormat="1"/>
    <xf numFmtId="3" fontId="15" fillId="0" borderId="0" xfId="0" applyNumberFormat="1" applyFont="1"/>
    <xf numFmtId="0" fontId="0" fillId="2" borderId="0" xfId="0" applyFill="1"/>
    <xf numFmtId="3" fontId="0" fillId="2" borderId="0" xfId="0" applyNumberFormat="1" applyFill="1"/>
    <xf numFmtId="165" fontId="20" fillId="0" borderId="0" xfId="0" applyNumberFormat="1" applyFont="1"/>
    <xf numFmtId="3" fontId="15" fillId="2" borderId="0" xfId="0" applyNumberFormat="1" applyFont="1" applyFill="1"/>
    <xf numFmtId="37" fontId="17" fillId="0" borderId="0" xfId="0" applyNumberFormat="1" applyFont="1"/>
    <xf numFmtId="3" fontId="9" fillId="0" borderId="0" xfId="0" applyNumberFormat="1" applyFont="1" applyAlignment="1">
      <alignment horizontal="right"/>
    </xf>
    <xf numFmtId="3" fontId="3" fillId="0" borderId="0" xfId="1" applyNumberFormat="1" applyFont="1" applyAlignment="1">
      <alignment horizontal="right"/>
    </xf>
    <xf numFmtId="37" fontId="3" fillId="0" borderId="0" xfId="0" applyNumberFormat="1" applyFont="1" applyAlignment="1">
      <alignment horizontal="right"/>
    </xf>
    <xf numFmtId="3" fontId="3" fillId="0" borderId="0" xfId="0" applyNumberFormat="1" applyFont="1" applyAlignment="1">
      <alignment horizontal="right"/>
    </xf>
    <xf numFmtId="165" fontId="0" fillId="2" borderId="0" xfId="0" applyNumberFormat="1" applyFill="1"/>
    <xf numFmtId="3" fontId="5" fillId="2" borderId="0" xfId="0" applyNumberFormat="1" applyFont="1" applyFill="1"/>
    <xf numFmtId="0" fontId="15" fillId="0" borderId="0" xfId="0" applyFont="1" applyAlignment="1">
      <alignment horizontal="center"/>
    </xf>
    <xf numFmtId="3" fontId="6" fillId="0" borderId="0" xfId="0" applyNumberFormat="1" applyFont="1" applyAlignment="1">
      <alignment horizontal="center" vertical="center"/>
    </xf>
    <xf numFmtId="14" fontId="5" fillId="0" borderId="0" xfId="0" applyNumberFormat="1" applyFont="1"/>
    <xf numFmtId="0" fontId="2" fillId="0" borderId="0" xfId="0" applyFont="1"/>
    <xf numFmtId="0" fontId="26" fillId="2" borderId="0" xfId="0" applyFont="1" applyFill="1" applyAlignment="1">
      <alignment horizontal="center"/>
    </xf>
    <xf numFmtId="0" fontId="25" fillId="2" borderId="0" xfId="0" applyFont="1" applyFill="1"/>
    <xf numFmtId="0" fontId="25" fillId="0" borderId="0" xfId="0" applyFont="1"/>
    <xf numFmtId="0" fontId="23" fillId="0" borderId="0" xfId="0" applyFont="1" applyAlignment="1">
      <alignment horizontal="center"/>
    </xf>
    <xf numFmtId="0" fontId="26" fillId="0" borderId="0" xfId="0" applyFont="1"/>
    <xf numFmtId="0" fontId="0" fillId="3" borderId="0" xfId="0" applyFill="1"/>
    <xf numFmtId="0" fontId="22" fillId="3" borderId="0" xfId="0" applyFont="1" applyFill="1" applyAlignment="1">
      <alignment vertical="center" wrapText="1"/>
    </xf>
    <xf numFmtId="0" fontId="23" fillId="3" borderId="0" xfId="0" applyFont="1" applyFill="1"/>
    <xf numFmtId="0" fontId="22" fillId="3" borderId="0" xfId="0" applyFont="1" applyFill="1" applyAlignment="1">
      <alignment horizontal="center" vertical="center"/>
    </xf>
    <xf numFmtId="0" fontId="22" fillId="3" borderId="0" xfId="0" applyFont="1" applyFill="1" applyAlignment="1">
      <alignment vertical="center"/>
    </xf>
    <xf numFmtId="14" fontId="22" fillId="3" borderId="0" xfId="0" applyNumberFormat="1" applyFont="1" applyFill="1" applyAlignment="1">
      <alignment horizontal="center" vertical="center"/>
    </xf>
    <xf numFmtId="0" fontId="25" fillId="3" borderId="0" xfId="0" applyFont="1" applyFill="1"/>
    <xf numFmtId="0" fontId="26" fillId="3" borderId="0" xfId="0" applyFont="1" applyFill="1" applyAlignment="1">
      <alignment horizontal="center"/>
    </xf>
    <xf numFmtId="0" fontId="27" fillId="0" borderId="0" xfId="2" applyFont="1"/>
    <xf numFmtId="0" fontId="7" fillId="0" borderId="0" xfId="0" applyFont="1" applyAlignment="1">
      <alignment horizontal="center"/>
    </xf>
    <xf numFmtId="0" fontId="12" fillId="0" borderId="0" xfId="0" applyFont="1" applyAlignment="1">
      <alignment horizontal="center"/>
    </xf>
    <xf numFmtId="3" fontId="26" fillId="2" borderId="0" xfId="0" applyNumberFormat="1" applyFont="1" applyFill="1"/>
    <xf numFmtId="0" fontId="12" fillId="0" borderId="10" xfId="0" applyFont="1" applyBorder="1" applyAlignment="1">
      <alignment horizontal="center"/>
    </xf>
    <xf numFmtId="0" fontId="9" fillId="0" borderId="12" xfId="0" applyFont="1" applyBorder="1"/>
    <xf numFmtId="0" fontId="9" fillId="0" borderId="14" xfId="0" applyFont="1" applyBorder="1"/>
    <xf numFmtId="3" fontId="26" fillId="2" borderId="0" xfId="0" applyNumberFormat="1" applyFont="1" applyFill="1" applyBorder="1" applyAlignment="1">
      <alignment horizontal="center"/>
    </xf>
    <xf numFmtId="3" fontId="26" fillId="2" borderId="15" xfId="0" applyNumberFormat="1" applyFont="1" applyFill="1" applyBorder="1" applyAlignment="1">
      <alignment horizontal="center"/>
    </xf>
    <xf numFmtId="0" fontId="3" fillId="0" borderId="14" xfId="0" applyFont="1" applyBorder="1"/>
    <xf numFmtId="0" fontId="26" fillId="0" borderId="14" xfId="0" applyFont="1" applyBorder="1"/>
    <xf numFmtId="0" fontId="15" fillId="0" borderId="12" xfId="0" applyFont="1" applyBorder="1"/>
    <xf numFmtId="165" fontId="15" fillId="0" borderId="1" xfId="0" applyNumberFormat="1" applyFont="1" applyBorder="1"/>
    <xf numFmtId="3" fontId="15" fillId="2" borderId="13" xfId="0" applyNumberFormat="1" applyFont="1" applyFill="1" applyBorder="1"/>
    <xf numFmtId="0" fontId="0" fillId="0" borderId="10" xfId="0" applyBorder="1"/>
    <xf numFmtId="0" fontId="26" fillId="0" borderId="12" xfId="0" applyFont="1" applyBorder="1"/>
    <xf numFmtId="49" fontId="3" fillId="0" borderId="14" xfId="0" applyNumberFormat="1" applyFont="1" applyBorder="1"/>
    <xf numFmtId="49" fontId="26" fillId="0" borderId="14" xfId="0" applyNumberFormat="1" applyFont="1" applyBorder="1"/>
    <xf numFmtId="49" fontId="9" fillId="0" borderId="14" xfId="0" applyNumberFormat="1" applyFont="1" applyBorder="1"/>
    <xf numFmtId="49" fontId="0" fillId="0" borderId="12" xfId="0" applyNumberFormat="1" applyBorder="1"/>
    <xf numFmtId="3" fontId="26" fillId="0" borderId="0" xfId="0" applyNumberFormat="1" applyFont="1" applyBorder="1" applyAlignment="1">
      <alignment horizontal="center"/>
    </xf>
    <xf numFmtId="3" fontId="26" fillId="0" borderId="15" xfId="0" applyNumberFormat="1" applyFont="1" applyBorder="1" applyAlignment="1">
      <alignment horizontal="center"/>
    </xf>
    <xf numFmtId="3" fontId="0" fillId="0" borderId="1" xfId="0" applyNumberFormat="1" applyBorder="1" applyAlignment="1">
      <alignment horizontal="center"/>
    </xf>
    <xf numFmtId="3" fontId="0" fillId="0" borderId="13" xfId="0" applyNumberFormat="1" applyBorder="1" applyAlignment="1">
      <alignment horizontal="center"/>
    </xf>
    <xf numFmtId="0" fontId="26" fillId="0" borderId="0" xfId="0" applyFont="1" applyAlignment="1">
      <alignment horizontal="center"/>
    </xf>
    <xf numFmtId="3" fontId="26" fillId="0" borderId="6" xfId="0" applyNumberFormat="1" applyFont="1" applyBorder="1"/>
    <xf numFmtId="3" fontId="29" fillId="0" borderId="5" xfId="0" applyNumberFormat="1" applyFont="1" applyBorder="1" applyAlignment="1">
      <alignment horizontal="right"/>
    </xf>
    <xf numFmtId="0" fontId="3" fillId="0" borderId="4" xfId="0" applyFont="1" applyBorder="1" applyAlignment="1">
      <alignment horizontal="center" vertical="center"/>
    </xf>
    <xf numFmtId="0" fontId="3" fillId="0" borderId="4" xfId="0" applyFont="1" applyBorder="1" applyAlignment="1">
      <alignment horizontal="center" vertical="center" wrapText="1"/>
    </xf>
    <xf numFmtId="0" fontId="3" fillId="0" borderId="6" xfId="0" applyFont="1" applyBorder="1" applyAlignment="1">
      <alignment horizontal="center" wrapText="1"/>
    </xf>
    <xf numFmtId="3" fontId="3" fillId="0" borderId="6" xfId="0" applyNumberFormat="1" applyFont="1" applyBorder="1" applyAlignment="1">
      <alignment horizontal="center"/>
    </xf>
    <xf numFmtId="0" fontId="9" fillId="0" borderId="6" xfId="0" applyFont="1" applyBorder="1" applyAlignment="1">
      <alignment horizontal="center" wrapText="1"/>
    </xf>
    <xf numFmtId="3" fontId="9" fillId="0" borderId="6" xfId="0" applyNumberFormat="1" applyFont="1" applyBorder="1" applyAlignment="1">
      <alignment vertical="center"/>
    </xf>
    <xf numFmtId="3" fontId="9" fillId="0" borderId="6" xfId="0" applyNumberFormat="1" applyFont="1" applyBorder="1" applyAlignment="1">
      <alignment horizontal="center"/>
    </xf>
    <xf numFmtId="0" fontId="3" fillId="0" borderId="6" xfId="0" applyFont="1" applyBorder="1"/>
    <xf numFmtId="3" fontId="3" fillId="0" borderId="6" xfId="0" applyNumberFormat="1" applyFont="1" applyBorder="1"/>
    <xf numFmtId="3" fontId="3" fillId="0" borderId="7" xfId="0" applyNumberFormat="1" applyFont="1" applyBorder="1"/>
    <xf numFmtId="0" fontId="3" fillId="0" borderId="4" xfId="0" applyFont="1" applyBorder="1" applyAlignment="1">
      <alignment horizontal="center" wrapText="1"/>
    </xf>
    <xf numFmtId="0" fontId="9" fillId="0" borderId="5" xfId="0" applyFont="1" applyBorder="1" applyAlignment="1">
      <alignment horizontal="center" wrapText="1"/>
    </xf>
    <xf numFmtId="0" fontId="3" fillId="0" borderId="6" xfId="0" applyFont="1" applyBorder="1" applyAlignment="1">
      <alignment vertical="center"/>
    </xf>
    <xf numFmtId="0" fontId="3" fillId="0" borderId="6" xfId="0" applyFont="1" applyBorder="1" applyAlignment="1">
      <alignment horizontal="left"/>
    </xf>
    <xf numFmtId="3" fontId="9" fillId="0" borderId="4" xfId="0" applyNumberFormat="1" applyFont="1" applyBorder="1" applyAlignment="1">
      <alignment horizontal="center" vertical="center" wrapText="1"/>
    </xf>
    <xf numFmtId="0" fontId="26" fillId="0" borderId="0" xfId="0" applyFont="1" applyAlignment="1"/>
    <xf numFmtId="3" fontId="3" fillId="0" borderId="12" xfId="0" applyNumberFormat="1" applyFont="1" applyBorder="1"/>
    <xf numFmtId="3" fontId="3" fillId="0" borderId="1" xfId="0" applyNumberFormat="1" applyFont="1" applyBorder="1"/>
    <xf numFmtId="0" fontId="3" fillId="0" borderId="12" xfId="0" applyFont="1" applyBorder="1"/>
    <xf numFmtId="37" fontId="3" fillId="0" borderId="1" xfId="0" applyNumberFormat="1" applyFont="1" applyBorder="1"/>
    <xf numFmtId="37" fontId="3" fillId="0" borderId="13" xfId="0" applyNumberFormat="1" applyFont="1" applyBorder="1"/>
    <xf numFmtId="0" fontId="3" fillId="0" borderId="20" xfId="0" applyFont="1" applyBorder="1"/>
    <xf numFmtId="1" fontId="9" fillId="0" borderId="2" xfId="0" applyNumberFormat="1" applyFont="1" applyBorder="1" applyAlignment="1">
      <alignment horizontal="center" vertical="center"/>
    </xf>
    <xf numFmtId="0" fontId="9" fillId="0" borderId="2" xfId="0" applyFont="1" applyBorder="1" applyAlignment="1">
      <alignment horizontal="center" vertical="center"/>
    </xf>
    <xf numFmtId="1" fontId="9" fillId="0" borderId="16" xfId="0" applyNumberFormat="1" applyFont="1" applyBorder="1" applyAlignment="1">
      <alignment horizontal="center" vertical="center"/>
    </xf>
    <xf numFmtId="3" fontId="9" fillId="0" borderId="1" xfId="0" applyNumberFormat="1" applyFont="1" applyBorder="1" applyAlignment="1">
      <alignment horizontal="center" vertical="center"/>
    </xf>
    <xf numFmtId="0" fontId="9" fillId="0" borderId="0" xfId="0" applyFont="1" applyBorder="1" applyAlignment="1">
      <alignment horizontal="center" vertical="center"/>
    </xf>
    <xf numFmtId="3" fontId="9" fillId="0" borderId="13" xfId="0" applyNumberFormat="1" applyFont="1" applyBorder="1" applyAlignment="1">
      <alignment horizontal="center" vertical="center"/>
    </xf>
    <xf numFmtId="3" fontId="9" fillId="0" borderId="0" xfId="0" applyNumberFormat="1" applyFont="1" applyBorder="1" applyAlignment="1">
      <alignment horizontal="center" vertical="center"/>
    </xf>
    <xf numFmtId="3" fontId="9" fillId="0" borderId="15" xfId="0" applyNumberFormat="1" applyFont="1" applyBorder="1" applyAlignment="1">
      <alignment horizontal="center" vertical="center"/>
    </xf>
    <xf numFmtId="37" fontId="3" fillId="0" borderId="0" xfId="0" applyNumberFormat="1" applyFont="1" applyBorder="1" applyAlignment="1">
      <alignment horizontal="center" vertical="center"/>
    </xf>
    <xf numFmtId="37" fontId="3" fillId="0" borderId="15" xfId="0" applyNumberFormat="1" applyFont="1" applyBorder="1" applyAlignment="1">
      <alignment horizontal="center" vertical="center"/>
    </xf>
    <xf numFmtId="3" fontId="3" fillId="0" borderId="0" xfId="1" applyNumberFormat="1" applyFont="1" applyBorder="1" applyAlignment="1">
      <alignment horizontal="center" vertical="center"/>
    </xf>
    <xf numFmtId="3" fontId="3" fillId="0" borderId="15" xfId="1" applyNumberFormat="1" applyFont="1" applyBorder="1" applyAlignment="1">
      <alignment horizontal="center" vertical="center"/>
    </xf>
    <xf numFmtId="3" fontId="3" fillId="0" borderId="0" xfId="0" applyNumberFormat="1" applyFont="1" applyBorder="1" applyAlignment="1">
      <alignment horizontal="center" vertical="center"/>
    </xf>
    <xf numFmtId="3" fontId="3" fillId="0" borderId="15" xfId="0" applyNumberFormat="1" applyFont="1" applyBorder="1" applyAlignment="1">
      <alignment horizontal="center" vertical="center"/>
    </xf>
    <xf numFmtId="3" fontId="9" fillId="0" borderId="2" xfId="1" applyNumberFormat="1" applyFont="1" applyBorder="1" applyAlignment="1">
      <alignment horizontal="center" vertical="center"/>
    </xf>
    <xf numFmtId="37" fontId="9" fillId="0" borderId="0" xfId="0" applyNumberFormat="1" applyFont="1" applyBorder="1" applyAlignment="1">
      <alignment horizontal="center" vertical="center"/>
    </xf>
    <xf numFmtId="0" fontId="30" fillId="0" borderId="0" xfId="2" quotePrefix="1" applyFont="1"/>
    <xf numFmtId="0" fontId="30" fillId="0" borderId="0" xfId="2" applyFont="1"/>
    <xf numFmtId="0" fontId="0" fillId="0" borderId="0" xfId="0" applyAlignment="1">
      <alignment vertical="center"/>
    </xf>
    <xf numFmtId="0" fontId="31" fillId="0" borderId="0" xfId="0" applyFont="1" applyAlignment="1">
      <alignment vertical="center"/>
    </xf>
    <xf numFmtId="0" fontId="32" fillId="0" borderId="0" xfId="0" applyFont="1" applyAlignment="1">
      <alignment vertical="center"/>
    </xf>
    <xf numFmtId="0" fontId="32" fillId="0" borderId="0" xfId="0" applyFont="1" applyAlignment="1">
      <alignment horizontal="left" vertical="center" wrapText="1"/>
    </xf>
    <xf numFmtId="0" fontId="0" fillId="0" borderId="0" xfId="0" applyAlignment="1"/>
    <xf numFmtId="0" fontId="2" fillId="0" borderId="0" xfId="0" applyFont="1" applyAlignment="1">
      <alignment vertical="center"/>
    </xf>
    <xf numFmtId="0" fontId="35" fillId="0" borderId="4" xfId="0" applyFont="1" applyBorder="1" applyAlignment="1">
      <alignment vertical="center"/>
    </xf>
    <xf numFmtId="0" fontId="35" fillId="0" borderId="4" xfId="0" applyFont="1" applyBorder="1" applyAlignment="1">
      <alignment horizontal="center" vertical="center"/>
    </xf>
    <xf numFmtId="0" fontId="35" fillId="0" borderId="4" xfId="0" applyFont="1" applyBorder="1" applyAlignment="1">
      <alignment horizontal="center" vertical="center" wrapText="1"/>
    </xf>
    <xf numFmtId="0" fontId="35" fillId="0" borderId="4" xfId="0" applyFont="1" applyBorder="1" applyAlignment="1">
      <alignment horizontal="left" vertical="center"/>
    </xf>
    <xf numFmtId="0" fontId="39" fillId="0" borderId="4" xfId="0" applyFont="1" applyBorder="1" applyAlignment="1">
      <alignment vertical="center"/>
    </xf>
    <xf numFmtId="3" fontId="35" fillId="0" borderId="4" xfId="0" applyNumberFormat="1" applyFont="1" applyBorder="1" applyAlignment="1">
      <alignment vertical="center"/>
    </xf>
    <xf numFmtId="0" fontId="39" fillId="0" borderId="4" xfId="0" applyFont="1" applyBorder="1" applyAlignment="1">
      <alignment horizontal="center" vertical="center" wrapText="1"/>
    </xf>
    <xf numFmtId="0" fontId="39" fillId="0" borderId="4" xfId="0" applyFont="1" applyBorder="1" applyAlignment="1">
      <alignment horizontal="center" vertical="center"/>
    </xf>
    <xf numFmtId="0" fontId="2" fillId="0" borderId="4" xfId="0" applyFont="1" applyBorder="1" applyAlignment="1">
      <alignment horizontal="center" vertical="center"/>
    </xf>
    <xf numFmtId="4" fontId="35" fillId="0" borderId="4" xfId="0" applyNumberFormat="1" applyFont="1" applyBorder="1" applyAlignment="1">
      <alignment horizontal="center" vertical="center"/>
    </xf>
    <xf numFmtId="3" fontId="35" fillId="0" borderId="4" xfId="0" applyNumberFormat="1" applyFont="1" applyBorder="1" applyAlignment="1">
      <alignment horizontal="center" vertical="center"/>
    </xf>
    <xf numFmtId="0" fontId="2" fillId="0" borderId="4" xfId="0" applyFont="1" applyBorder="1" applyAlignment="1">
      <alignment horizontal="center"/>
    </xf>
    <xf numFmtId="3" fontId="39" fillId="0" borderId="4" xfId="0" applyNumberFormat="1" applyFont="1" applyBorder="1" applyAlignment="1">
      <alignment vertical="center"/>
    </xf>
    <xf numFmtId="3" fontId="39" fillId="0" borderId="4" xfId="0" applyNumberFormat="1" applyFont="1" applyBorder="1" applyAlignment="1">
      <alignment horizontal="center" vertical="center"/>
    </xf>
    <xf numFmtId="0" fontId="40" fillId="0" borderId="0" xfId="0" applyFont="1" applyAlignment="1">
      <alignment horizontal="center" vertical="center"/>
    </xf>
    <xf numFmtId="0" fontId="41" fillId="0" borderId="0" xfId="0" applyFont="1" applyAlignment="1">
      <alignment horizontal="left" vertical="center"/>
    </xf>
    <xf numFmtId="0" fontId="42" fillId="0" borderId="0" xfId="0" applyFont="1" applyAlignment="1">
      <alignment horizontal="left" vertical="center"/>
    </xf>
    <xf numFmtId="0" fontId="1" fillId="0" borderId="0" xfId="0" applyFont="1"/>
    <xf numFmtId="0" fontId="0" fillId="0" borderId="16" xfId="0" applyBorder="1" applyAlignment="1">
      <alignment horizontal="left" vertical="center"/>
    </xf>
    <xf numFmtId="0" fontId="39" fillId="0" borderId="0" xfId="0" applyFont="1" applyBorder="1" applyAlignment="1">
      <alignment vertical="center"/>
    </xf>
    <xf numFmtId="3" fontId="39" fillId="0" borderId="0" xfId="0" applyNumberFormat="1" applyFont="1" applyBorder="1" applyAlignment="1">
      <alignment vertical="center"/>
    </xf>
    <xf numFmtId="0" fontId="6" fillId="0" borderId="0" xfId="0" applyFont="1" applyFill="1" applyBorder="1"/>
    <xf numFmtId="0" fontId="34" fillId="0" borderId="0" xfId="2" applyFont="1" applyAlignment="1">
      <alignment vertical="center"/>
    </xf>
    <xf numFmtId="43" fontId="3" fillId="0" borderId="0" xfId="1" applyFont="1" applyBorder="1" applyAlignment="1">
      <alignment horizontal="center" vertical="center"/>
    </xf>
    <xf numFmtId="43" fontId="3" fillId="0" borderId="15" xfId="1" applyFont="1" applyBorder="1" applyAlignment="1">
      <alignment horizontal="center"/>
    </xf>
    <xf numFmtId="0" fontId="46" fillId="0" borderId="0" xfId="0" applyFont="1"/>
    <xf numFmtId="167" fontId="26" fillId="2" borderId="0" xfId="1" applyNumberFormat="1" applyFont="1" applyFill="1" applyBorder="1" applyAlignment="1">
      <alignment horizontal="center" vertical="center"/>
    </xf>
    <xf numFmtId="3" fontId="9" fillId="0" borderId="13" xfId="0" applyNumberFormat="1" applyFont="1" applyBorder="1" applyAlignment="1">
      <alignment horizontal="right"/>
    </xf>
    <xf numFmtId="167" fontId="26" fillId="0" borderId="0" xfId="1" applyNumberFormat="1" applyFont="1" applyBorder="1" applyAlignment="1">
      <alignment horizontal="center"/>
    </xf>
    <xf numFmtId="167" fontId="26" fillId="0" borderId="15" xfId="1" applyNumberFormat="1" applyFont="1" applyBorder="1" applyAlignment="1">
      <alignment horizontal="center"/>
    </xf>
    <xf numFmtId="167" fontId="26" fillId="0" borderId="1" xfId="1" applyNumberFormat="1" applyFont="1" applyBorder="1" applyAlignment="1">
      <alignment horizontal="center"/>
    </xf>
    <xf numFmtId="167" fontId="9" fillId="0" borderId="1" xfId="1" applyNumberFormat="1" applyFont="1" applyBorder="1" applyAlignment="1">
      <alignment horizontal="center"/>
    </xf>
    <xf numFmtId="167" fontId="9" fillId="0" borderId="13" xfId="1" applyNumberFormat="1" applyFont="1" applyBorder="1" applyAlignment="1">
      <alignment horizontal="center"/>
    </xf>
    <xf numFmtId="167" fontId="3" fillId="0" borderId="0" xfId="1" applyNumberFormat="1" applyFont="1" applyBorder="1" applyAlignment="1">
      <alignment horizontal="center"/>
    </xf>
    <xf numFmtId="167" fontId="26" fillId="0" borderId="13" xfId="1" applyNumberFormat="1" applyFont="1" applyBorder="1" applyAlignment="1">
      <alignment horizontal="center"/>
    </xf>
    <xf numFmtId="167" fontId="0" fillId="0" borderId="0" xfId="1" applyNumberFormat="1" applyFont="1"/>
    <xf numFmtId="10" fontId="0" fillId="0" borderId="16" xfId="3" applyNumberFormat="1" applyFont="1" applyBorder="1" applyAlignment="1">
      <alignment horizontal="right" vertical="center"/>
    </xf>
    <xf numFmtId="166" fontId="0" fillId="0" borderId="16" xfId="0" applyNumberFormat="1" applyBorder="1" applyAlignment="1">
      <alignment horizontal="right" vertical="center"/>
    </xf>
    <xf numFmtId="165" fontId="26" fillId="0" borderId="0" xfId="0" applyNumberFormat="1" applyFont="1" applyBorder="1" applyAlignment="1">
      <alignment horizontal="right"/>
    </xf>
    <xf numFmtId="165" fontId="3" fillId="0" borderId="15" xfId="0" applyNumberFormat="1" applyFont="1" applyBorder="1" applyAlignment="1">
      <alignment horizontal="right"/>
    </xf>
    <xf numFmtId="165" fontId="26" fillId="0" borderId="21" xfId="0" applyNumberFormat="1" applyFont="1" applyBorder="1" applyAlignment="1">
      <alignment horizontal="right"/>
    </xf>
    <xf numFmtId="165" fontId="3" fillId="0" borderId="0" xfId="0" applyNumberFormat="1" applyFont="1" applyBorder="1" applyAlignment="1">
      <alignment horizontal="right"/>
    </xf>
    <xf numFmtId="167" fontId="26" fillId="0" borderId="15" xfId="1" applyNumberFormat="1" applyFont="1" applyBorder="1" applyAlignment="1">
      <alignment horizontal="right"/>
    </xf>
    <xf numFmtId="167" fontId="26" fillId="0" borderId="0" xfId="1" applyNumberFormat="1" applyFont="1" applyBorder="1" applyAlignment="1">
      <alignment horizontal="right"/>
    </xf>
    <xf numFmtId="167" fontId="3" fillId="0" borderId="13" xfId="1" applyNumberFormat="1" applyFont="1" applyBorder="1" applyAlignment="1">
      <alignment horizontal="right"/>
    </xf>
    <xf numFmtId="167" fontId="9" fillId="0" borderId="2" xfId="1" applyNumberFormat="1" applyFont="1" applyBorder="1" applyAlignment="1">
      <alignment horizontal="right"/>
    </xf>
    <xf numFmtId="167" fontId="9" fillId="0" borderId="16" xfId="1" applyNumberFormat="1" applyFont="1" applyBorder="1" applyAlignment="1">
      <alignment horizontal="right"/>
    </xf>
    <xf numFmtId="167" fontId="9" fillId="0" borderId="8" xfId="1" applyNumberFormat="1" applyFont="1" applyBorder="1" applyAlignment="1">
      <alignment horizontal="right"/>
    </xf>
    <xf numFmtId="167" fontId="9" fillId="0" borderId="17" xfId="1" applyNumberFormat="1" applyFont="1" applyBorder="1" applyAlignment="1">
      <alignment horizontal="right"/>
    </xf>
    <xf numFmtId="3" fontId="3" fillId="0" borderId="6" xfId="0" applyNumberFormat="1" applyFont="1" applyBorder="1" applyAlignment="1">
      <alignment horizontal="right" vertical="center"/>
    </xf>
    <xf numFmtId="3" fontId="9" fillId="0" borderId="5" xfId="0" applyNumberFormat="1" applyFont="1" applyBorder="1" applyAlignment="1">
      <alignment horizontal="right"/>
    </xf>
    <xf numFmtId="3" fontId="3" fillId="0" borderId="6" xfId="0" applyNumberFormat="1" applyFont="1" applyBorder="1" applyAlignment="1">
      <alignment horizontal="right" wrapText="1"/>
    </xf>
    <xf numFmtId="3" fontId="3" fillId="0" borderId="6" xfId="0" applyNumberFormat="1" applyFont="1" applyBorder="1" applyAlignment="1">
      <alignment horizontal="right"/>
    </xf>
    <xf numFmtId="37" fontId="29" fillId="0" borderId="18" xfId="0" applyNumberFormat="1" applyFont="1" applyBorder="1" applyAlignment="1">
      <alignment horizontal="right"/>
    </xf>
    <xf numFmtId="37" fontId="29" fillId="0" borderId="4" xfId="0" applyNumberFormat="1" applyFont="1" applyBorder="1" applyAlignment="1">
      <alignment horizontal="right" vertical="center" wrapText="1"/>
    </xf>
    <xf numFmtId="37" fontId="29" fillId="0" borderId="4" xfId="0" applyNumberFormat="1" applyFont="1" applyBorder="1" applyAlignment="1">
      <alignment horizontal="right" vertical="center"/>
    </xf>
    <xf numFmtId="3" fontId="26" fillId="2" borderId="0" xfId="0" applyNumberFormat="1" applyFont="1" applyFill="1" applyBorder="1" applyAlignment="1">
      <alignment horizontal="right" vertical="center"/>
    </xf>
    <xf numFmtId="3" fontId="9" fillId="0" borderId="3" xfId="1" applyNumberFormat="1" applyFont="1" applyBorder="1" applyAlignment="1">
      <alignment horizontal="right" vertical="center"/>
    </xf>
    <xf numFmtId="3" fontId="3" fillId="0" borderId="0" xfId="1" applyNumberFormat="1" applyFont="1" applyBorder="1" applyAlignment="1">
      <alignment horizontal="right" vertical="center"/>
    </xf>
    <xf numFmtId="3" fontId="26" fillId="2" borderId="15" xfId="0" applyNumberFormat="1" applyFont="1" applyFill="1" applyBorder="1" applyAlignment="1">
      <alignment horizontal="right" vertical="center"/>
    </xf>
    <xf numFmtId="43" fontId="3" fillId="0" borderId="15" xfId="1" applyFont="1" applyBorder="1" applyAlignment="1">
      <alignment horizontal="right" vertical="center"/>
    </xf>
    <xf numFmtId="167" fontId="26" fillId="2" borderId="15" xfId="1" applyNumberFormat="1" applyFont="1" applyFill="1" applyBorder="1" applyAlignment="1">
      <alignment horizontal="right" vertical="center"/>
    </xf>
    <xf numFmtId="3" fontId="26" fillId="2" borderId="13" xfId="0" applyNumberFormat="1" applyFont="1" applyFill="1" applyBorder="1" applyAlignment="1">
      <alignment horizontal="right" vertical="center"/>
    </xf>
    <xf numFmtId="3" fontId="3" fillId="0" borderId="15" xfId="1" applyNumberFormat="1" applyFont="1" applyBorder="1" applyAlignment="1">
      <alignment horizontal="right" vertical="center"/>
    </xf>
    <xf numFmtId="3" fontId="9" fillId="0" borderId="19" xfId="1" applyNumberFormat="1" applyFont="1" applyBorder="1" applyAlignment="1">
      <alignment horizontal="right" vertical="center"/>
    </xf>
    <xf numFmtId="3" fontId="9" fillId="0" borderId="16" xfId="1" applyNumberFormat="1" applyFont="1" applyBorder="1" applyAlignment="1">
      <alignment horizontal="right" vertical="center"/>
    </xf>
    <xf numFmtId="3" fontId="35" fillId="0" borderId="4" xfId="0" applyNumberFormat="1" applyFont="1" applyBorder="1" applyAlignment="1">
      <alignment horizontal="right" vertical="center"/>
    </xf>
    <xf numFmtId="3" fontId="39" fillId="0" borderId="4" xfId="0" applyNumberFormat="1" applyFont="1" applyBorder="1" applyAlignment="1">
      <alignment horizontal="right" vertical="center"/>
    </xf>
    <xf numFmtId="4" fontId="35" fillId="0" borderId="4" xfId="0" applyNumberFormat="1" applyFont="1" applyBorder="1" applyAlignment="1">
      <alignment horizontal="right" vertical="center"/>
    </xf>
    <xf numFmtId="3" fontId="4" fillId="0" borderId="0" xfId="0" applyNumberFormat="1" applyFont="1"/>
    <xf numFmtId="3" fontId="4" fillId="0" borderId="0" xfId="0" applyNumberFormat="1" applyFont="1" applyAlignment="1">
      <alignment horizontal="center"/>
    </xf>
    <xf numFmtId="168" fontId="0" fillId="0" borderId="0" xfId="0" applyNumberFormat="1"/>
    <xf numFmtId="167" fontId="3" fillId="0" borderId="0" xfId="1" applyNumberFormat="1" applyFont="1" applyBorder="1" applyAlignment="1">
      <alignment horizontal="center" vertical="center"/>
    </xf>
    <xf numFmtId="0" fontId="9" fillId="0" borderId="0" xfId="0" applyFont="1" applyAlignment="1"/>
    <xf numFmtId="3" fontId="9" fillId="0" borderId="0" xfId="0" applyNumberFormat="1" applyFont="1" applyAlignment="1"/>
    <xf numFmtId="43" fontId="3" fillId="0" borderId="1" xfId="1" applyFont="1" applyBorder="1" applyAlignment="1">
      <alignment horizontal="center" vertical="center"/>
    </xf>
    <xf numFmtId="0" fontId="45" fillId="0" borderId="4" xfId="0" applyFont="1" applyBorder="1" applyAlignment="1">
      <alignment horizontal="center" vertical="center" wrapText="1"/>
    </xf>
    <xf numFmtId="14" fontId="47" fillId="0" borderId="0" xfId="0" applyNumberFormat="1" applyFont="1" applyFill="1" applyAlignment="1">
      <alignment horizontal="center"/>
    </xf>
    <xf numFmtId="0" fontId="48" fillId="0" borderId="0" xfId="0" applyFont="1" applyFill="1"/>
    <xf numFmtId="1" fontId="47" fillId="0" borderId="0" xfId="0" applyNumberFormat="1" applyFont="1" applyFill="1" applyAlignment="1">
      <alignment horizontal="center"/>
    </xf>
    <xf numFmtId="17" fontId="47" fillId="0" borderId="0" xfId="0" applyNumberFormat="1" applyFont="1" applyFill="1" applyAlignment="1">
      <alignment horizontal="center"/>
    </xf>
    <xf numFmtId="4" fontId="49" fillId="0" borderId="0" xfId="0" applyNumberFormat="1" applyFont="1" applyFill="1" applyBorder="1" applyAlignment="1">
      <alignment vertical="center"/>
    </xf>
    <xf numFmtId="3" fontId="50" fillId="0" borderId="0" xfId="0" applyNumberFormat="1" applyFont="1"/>
    <xf numFmtId="0" fontId="48" fillId="0" borderId="0" xfId="0" applyFont="1"/>
    <xf numFmtId="3" fontId="48" fillId="0" borderId="0" xfId="0" applyNumberFormat="1" applyFont="1"/>
    <xf numFmtId="165" fontId="48" fillId="0" borderId="0" xfId="0" applyNumberFormat="1" applyFont="1"/>
    <xf numFmtId="0" fontId="48" fillId="2" borderId="0" xfId="0" applyFont="1" applyFill="1"/>
    <xf numFmtId="167" fontId="0" fillId="0" borderId="16" xfId="1" applyNumberFormat="1" applyFont="1" applyBorder="1" applyAlignment="1">
      <alignment horizontal="right" vertical="center"/>
    </xf>
    <xf numFmtId="43" fontId="0" fillId="0" borderId="16" xfId="1" applyFont="1" applyBorder="1" applyAlignment="1">
      <alignment horizontal="right" vertical="center"/>
    </xf>
    <xf numFmtId="169" fontId="0" fillId="0" borderId="16" xfId="3" applyNumberFormat="1" applyFont="1" applyBorder="1" applyAlignment="1">
      <alignment horizontal="right" vertical="center"/>
    </xf>
    <xf numFmtId="43" fontId="0" fillId="0" borderId="0" xfId="1" applyFont="1"/>
    <xf numFmtId="0" fontId="51" fillId="0" borderId="0" xfId="0" applyFont="1" applyAlignment="1">
      <alignment horizontal="left" vertical="center"/>
    </xf>
    <xf numFmtId="167" fontId="51" fillId="0" borderId="0" xfId="1" applyNumberFormat="1" applyFont="1"/>
    <xf numFmtId="0" fontId="1" fillId="0" borderId="0" xfId="0" applyFont="1" applyAlignment="1"/>
    <xf numFmtId="167" fontId="44" fillId="0" borderId="16" xfId="1" applyNumberFormat="1" applyFont="1" applyBorder="1" applyAlignment="1">
      <alignment horizontal="right"/>
    </xf>
    <xf numFmtId="167" fontId="45" fillId="0" borderId="4" xfId="1" applyNumberFormat="1" applyFont="1" applyBorder="1" applyAlignment="1">
      <alignment horizontal="center" vertical="center" wrapText="1"/>
    </xf>
    <xf numFmtId="43" fontId="45" fillId="0" borderId="4" xfId="1" applyFont="1" applyBorder="1" applyAlignment="1">
      <alignment horizontal="center" vertical="center" wrapText="1"/>
    </xf>
    <xf numFmtId="10" fontId="0" fillId="0" borderId="0" xfId="3" applyNumberFormat="1" applyFont="1"/>
    <xf numFmtId="0" fontId="24" fillId="3" borderId="0" xfId="0" applyFont="1" applyFill="1" applyAlignment="1">
      <alignment horizontal="center" vertical="center"/>
    </xf>
    <xf numFmtId="0" fontId="22" fillId="3" borderId="0" xfId="0" applyFont="1" applyFill="1" applyAlignment="1">
      <alignment horizontal="center" vertical="center"/>
    </xf>
    <xf numFmtId="14" fontId="22" fillId="3" borderId="0" xfId="0" applyNumberFormat="1" applyFont="1" applyFill="1" applyAlignment="1">
      <alignment horizontal="center" vertical="center"/>
    </xf>
    <xf numFmtId="0" fontId="4" fillId="0" borderId="0" xfId="0" applyFont="1" applyAlignment="1">
      <alignment horizontal="center"/>
    </xf>
    <xf numFmtId="0" fontId="7" fillId="0" borderId="0" xfId="0" applyFont="1" applyAlignment="1">
      <alignment horizontal="center"/>
    </xf>
    <xf numFmtId="14" fontId="5" fillId="0" borderId="0" xfId="0" applyNumberFormat="1" applyFont="1" applyAlignment="1">
      <alignment horizontal="center"/>
    </xf>
    <xf numFmtId="0" fontId="8" fillId="0" borderId="0" xfId="0" applyFont="1" applyAlignment="1">
      <alignment horizontal="center"/>
    </xf>
    <xf numFmtId="0" fontId="14" fillId="0" borderId="0" xfId="0" applyFont="1" applyAlignment="1">
      <alignment horizontal="center"/>
    </xf>
    <xf numFmtId="0" fontId="9" fillId="0" borderId="0" xfId="0" applyFont="1" applyAlignment="1">
      <alignment horizontal="center"/>
    </xf>
    <xf numFmtId="0" fontId="28" fillId="0" borderId="0" xfId="0" applyFont="1" applyAlignment="1">
      <alignment horizontal="center"/>
    </xf>
    <xf numFmtId="0" fontId="12" fillId="0" borderId="0" xfId="0" applyFont="1" applyAlignment="1">
      <alignment horizontal="center"/>
    </xf>
    <xf numFmtId="1" fontId="9" fillId="0" borderId="9" xfId="0" applyNumberFormat="1" applyFont="1" applyBorder="1" applyAlignment="1">
      <alignment horizontal="center" vertical="center"/>
    </xf>
    <xf numFmtId="0" fontId="9" fillId="0" borderId="1" xfId="0" applyFont="1" applyBorder="1" applyAlignment="1">
      <alignment horizontal="center" vertical="center"/>
    </xf>
    <xf numFmtId="1" fontId="9" fillId="0" borderId="11" xfId="0" applyNumberFormat="1" applyFont="1" applyBorder="1" applyAlignment="1">
      <alignment horizontal="center" vertical="center"/>
    </xf>
    <xf numFmtId="0" fontId="9" fillId="0" borderId="13" xfId="0" applyFont="1" applyBorder="1" applyAlignment="1">
      <alignment horizontal="center" vertical="center"/>
    </xf>
    <xf numFmtId="1" fontId="9" fillId="2" borderId="9" xfId="0" applyNumberFormat="1" applyFont="1" applyFill="1" applyBorder="1" applyAlignment="1">
      <alignment horizontal="center" vertical="center"/>
    </xf>
    <xf numFmtId="1" fontId="9" fillId="2" borderId="1" xfId="0" applyNumberFormat="1" applyFont="1" applyFill="1" applyBorder="1" applyAlignment="1">
      <alignment horizontal="center" vertical="center"/>
    </xf>
    <xf numFmtId="1" fontId="9" fillId="2" borderId="11" xfId="0" applyNumberFormat="1" applyFont="1" applyFill="1" applyBorder="1" applyAlignment="1">
      <alignment horizontal="center" vertical="center"/>
    </xf>
    <xf numFmtId="1" fontId="9" fillId="2" borderId="13" xfId="0" applyNumberFormat="1" applyFont="1" applyFill="1" applyBorder="1" applyAlignment="1">
      <alignment horizontal="center" vertical="center"/>
    </xf>
    <xf numFmtId="0" fontId="40" fillId="0" borderId="0" xfId="0" applyFont="1" applyAlignment="1">
      <alignment horizontal="center" vertical="center"/>
    </xf>
    <xf numFmtId="0" fontId="41" fillId="0" borderId="0" xfId="0" applyFont="1" applyAlignment="1">
      <alignment horizontal="left" vertical="center"/>
    </xf>
    <xf numFmtId="0" fontId="42" fillId="0" borderId="0" xfId="0" applyFont="1" applyAlignment="1">
      <alignment horizontal="left" vertical="center"/>
    </xf>
    <xf numFmtId="0" fontId="41" fillId="0" borderId="0" xfId="0" applyFont="1" applyAlignment="1">
      <alignment horizontal="left" vertical="top" wrapText="1"/>
    </xf>
    <xf numFmtId="0" fontId="32" fillId="0" borderId="0" xfId="0" applyFont="1" applyAlignment="1">
      <alignment horizontal="left" vertical="top" wrapText="1"/>
    </xf>
    <xf numFmtId="0" fontId="32" fillId="0" borderId="0" xfId="0" applyFont="1" applyAlignment="1">
      <alignment horizontal="left" vertical="center" wrapText="1"/>
    </xf>
    <xf numFmtId="0" fontId="31" fillId="0" borderId="0" xfId="0" applyFont="1" applyAlignment="1">
      <alignment horizontal="center" vertical="center"/>
    </xf>
    <xf numFmtId="0" fontId="31" fillId="0" borderId="0" xfId="0" applyFont="1" applyAlignment="1">
      <alignment horizontal="left" vertical="center"/>
    </xf>
    <xf numFmtId="0" fontId="32" fillId="0" borderId="0" xfId="0" applyFont="1" applyAlignment="1">
      <alignment horizontal="left" vertical="center"/>
    </xf>
    <xf numFmtId="0" fontId="0" fillId="0" borderId="0" xfId="0" applyAlignment="1">
      <alignment horizontal="left" vertical="center" wrapText="1"/>
    </xf>
    <xf numFmtId="0" fontId="31" fillId="0" borderId="0" xfId="0" applyFont="1" applyAlignment="1">
      <alignment horizontal="left" vertical="center" wrapText="1"/>
    </xf>
    <xf numFmtId="0" fontId="35" fillId="0" borderId="10" xfId="0" applyFont="1" applyBorder="1" applyAlignment="1">
      <alignment horizontal="center" wrapText="1"/>
    </xf>
    <xf numFmtId="0" fontId="35" fillId="0" borderId="11" xfId="0" applyFont="1" applyBorder="1" applyAlignment="1">
      <alignment horizontal="center" wrapText="1"/>
    </xf>
    <xf numFmtId="0" fontId="35" fillId="0" borderId="12" xfId="0" applyFont="1" applyBorder="1" applyAlignment="1">
      <alignment horizontal="center" wrapText="1"/>
    </xf>
    <xf numFmtId="0" fontId="35" fillId="0" borderId="13" xfId="0" applyFont="1" applyBorder="1" applyAlignment="1">
      <alignment horizontal="center" wrapText="1"/>
    </xf>
    <xf numFmtId="0" fontId="35" fillId="0" borderId="10" xfId="0" applyFont="1" applyBorder="1" applyAlignment="1">
      <alignment horizontal="center" vertical="center"/>
    </xf>
    <xf numFmtId="0" fontId="35" fillId="0" borderId="9" xfId="0" applyFont="1" applyBorder="1" applyAlignment="1">
      <alignment horizontal="center" vertical="center"/>
    </xf>
    <xf numFmtId="0" fontId="35" fillId="0" borderId="11" xfId="0" applyFont="1" applyBorder="1" applyAlignment="1">
      <alignment horizontal="center" vertical="center"/>
    </xf>
    <xf numFmtId="0" fontId="35" fillId="0" borderId="12" xfId="0" applyFont="1" applyBorder="1" applyAlignment="1">
      <alignment horizontal="center" vertical="center"/>
    </xf>
    <xf numFmtId="0" fontId="35" fillId="0" borderId="1" xfId="0" applyFont="1" applyBorder="1" applyAlignment="1">
      <alignment horizontal="center" vertical="center"/>
    </xf>
    <xf numFmtId="0" fontId="35" fillId="0" borderId="13" xfId="0" applyFont="1" applyBorder="1" applyAlignment="1">
      <alignment horizontal="center" vertical="center"/>
    </xf>
    <xf numFmtId="0" fontId="37" fillId="0" borderId="0" xfId="0" applyFont="1" applyAlignment="1">
      <alignment horizontal="left" vertical="top" wrapText="1"/>
    </xf>
    <xf numFmtId="0" fontId="39" fillId="0" borderId="20" xfId="0" applyFont="1" applyBorder="1" applyAlignment="1">
      <alignment horizontal="center" vertical="center"/>
    </xf>
    <xf numFmtId="0" fontId="39" fillId="0" borderId="2" xfId="0" applyFont="1" applyBorder="1" applyAlignment="1">
      <alignment horizontal="center" vertical="center"/>
    </xf>
    <xf numFmtId="0" fontId="39" fillId="0" borderId="16" xfId="0" applyFont="1" applyBorder="1" applyAlignment="1">
      <alignment horizontal="center" vertical="center"/>
    </xf>
    <xf numFmtId="0" fontId="29" fillId="0" borderId="1" xfId="0" applyFont="1" applyBorder="1" applyAlignment="1">
      <alignment horizontal="left"/>
    </xf>
    <xf numFmtId="0" fontId="43" fillId="0" borderId="20" xfId="0" applyFont="1" applyBorder="1" applyAlignment="1">
      <alignment horizontal="center"/>
    </xf>
    <xf numFmtId="0" fontId="43" fillId="0" borderId="2" xfId="0" applyFont="1" applyBorder="1" applyAlignment="1">
      <alignment horizontal="center"/>
    </xf>
    <xf numFmtId="0" fontId="44" fillId="0" borderId="16" xfId="0" applyFont="1" applyBorder="1" applyAlignment="1">
      <alignment horizontal="right"/>
    </xf>
    <xf numFmtId="0" fontId="45" fillId="0" borderId="4" xfId="0" applyFont="1" applyBorder="1" applyAlignment="1">
      <alignment horizontal="center" vertical="center" wrapText="1"/>
    </xf>
    <xf numFmtId="167" fontId="26" fillId="2" borderId="0" xfId="1" applyNumberFormat="1" applyFont="1" applyFill="1" applyBorder="1" applyAlignment="1">
      <alignment horizontal="right"/>
    </xf>
    <xf numFmtId="167" fontId="26" fillId="2" borderId="15" xfId="1" applyNumberFormat="1" applyFont="1" applyFill="1" applyBorder="1" applyAlignment="1">
      <alignment horizontal="right"/>
    </xf>
    <xf numFmtId="167" fontId="26" fillId="2" borderId="13" xfId="1" applyNumberFormat="1" applyFont="1" applyFill="1" applyBorder="1" applyAlignment="1">
      <alignment horizontal="right"/>
    </xf>
    <xf numFmtId="167" fontId="9" fillId="2" borderId="2" xfId="1" applyNumberFormat="1" applyFont="1" applyFill="1" applyBorder="1" applyAlignment="1">
      <alignment horizontal="right"/>
    </xf>
    <xf numFmtId="167" fontId="9" fillId="2" borderId="16" xfId="1" applyNumberFormat="1" applyFont="1" applyFill="1" applyBorder="1" applyAlignment="1">
      <alignment horizontal="right"/>
    </xf>
    <xf numFmtId="167" fontId="26" fillId="2" borderId="0" xfId="1" applyNumberFormat="1" applyFont="1" applyFill="1" applyBorder="1" applyAlignment="1">
      <alignment horizontal="center"/>
    </xf>
    <xf numFmtId="167" fontId="26" fillId="2" borderId="15" xfId="1" applyNumberFormat="1" applyFont="1" applyFill="1" applyBorder="1" applyAlignment="1">
      <alignment horizontal="center"/>
    </xf>
    <xf numFmtId="167" fontId="9" fillId="2" borderId="0" xfId="1" applyNumberFormat="1" applyFont="1" applyFill="1" applyBorder="1" applyAlignment="1">
      <alignment horizontal="center"/>
    </xf>
    <xf numFmtId="167" fontId="9" fillId="2" borderId="15" xfId="1" applyNumberFormat="1" applyFont="1" applyFill="1" applyBorder="1" applyAlignment="1">
      <alignment horizontal="center"/>
    </xf>
    <xf numFmtId="167" fontId="3" fillId="2" borderId="0" xfId="1" applyNumberFormat="1" applyFont="1" applyFill="1" applyBorder="1" applyAlignment="1">
      <alignment horizontal="right"/>
    </xf>
    <xf numFmtId="167" fontId="3" fillId="2" borderId="15" xfId="1" applyNumberFormat="1" applyFont="1" applyFill="1" applyBorder="1" applyAlignment="1">
      <alignment horizontal="right"/>
    </xf>
    <xf numFmtId="167" fontId="3" fillId="2" borderId="1" xfId="1" applyNumberFormat="1" applyFont="1" applyFill="1" applyBorder="1" applyAlignment="1">
      <alignment horizontal="right"/>
    </xf>
    <xf numFmtId="167" fontId="3" fillId="2" borderId="13" xfId="1" applyNumberFormat="1" applyFont="1" applyFill="1" applyBorder="1" applyAlignment="1">
      <alignment horizontal="right"/>
    </xf>
    <xf numFmtId="167" fontId="9" fillId="2" borderId="0" xfId="1" applyNumberFormat="1" applyFont="1" applyFill="1" applyBorder="1" applyAlignment="1">
      <alignment horizontal="right"/>
    </xf>
    <xf numFmtId="167" fontId="9" fillId="2" borderId="15" xfId="1" applyNumberFormat="1" applyFont="1" applyFill="1" applyBorder="1" applyAlignment="1">
      <alignment horizontal="right"/>
    </xf>
    <xf numFmtId="167" fontId="9" fillId="2" borderId="8" xfId="1" applyNumberFormat="1" applyFont="1" applyFill="1" applyBorder="1" applyAlignment="1">
      <alignment horizontal="right"/>
    </xf>
    <xf numFmtId="167" fontId="9" fillId="2" borderId="17" xfId="1" applyNumberFormat="1" applyFont="1" applyFill="1" applyBorder="1" applyAlignment="1">
      <alignment horizontal="right"/>
    </xf>
    <xf numFmtId="167" fontId="9" fillId="2" borderId="1" xfId="1" applyNumberFormat="1" applyFont="1" applyFill="1" applyBorder="1" applyAlignment="1">
      <alignment horizontal="center"/>
    </xf>
    <xf numFmtId="167" fontId="9" fillId="2" borderId="13" xfId="1" applyNumberFormat="1" applyFont="1" applyFill="1" applyBorder="1" applyAlignment="1">
      <alignment horizontal="center"/>
    </xf>
    <xf numFmtId="167" fontId="9" fillId="2" borderId="1" xfId="1" applyNumberFormat="1" applyFont="1" applyFill="1" applyBorder="1" applyAlignment="1">
      <alignment horizontal="right"/>
    </xf>
  </cellXfs>
  <cellStyles count="4">
    <cellStyle name="Hipervínculo" xfId="2" builtinId="8"/>
    <cellStyle name="Millares" xfId="1" builtinId="3"/>
    <cellStyle name="Normal" xfId="0" builtinId="0"/>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0</xdr:col>
      <xdr:colOff>22412</xdr:colOff>
      <xdr:row>0</xdr:row>
      <xdr:rowOff>22412</xdr:rowOff>
    </xdr:from>
    <xdr:to>
      <xdr:col>3</xdr:col>
      <xdr:colOff>55469</xdr:colOff>
      <xdr:row>4</xdr:row>
      <xdr:rowOff>121838</xdr:rowOff>
    </xdr:to>
    <xdr:pic>
      <xdr:nvPicPr>
        <xdr:cNvPr id="4" name="Imagen 2">
          <a:extLst>
            <a:ext uri="{FF2B5EF4-FFF2-40B4-BE49-F238E27FC236}">
              <a16:creationId xmlns:a16="http://schemas.microsoft.com/office/drawing/2014/main" id="{D083E36A-2439-456A-B1A2-849CF44610E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412" y="22412"/>
          <a:ext cx="2442882" cy="1175751"/>
        </a:xfrm>
        <a:prstGeom prst="rect">
          <a:avLst/>
        </a:prstGeom>
        <a:noFill/>
        <a:ln w="9525">
          <a:solidFill>
            <a:srgbClr val="17375E"/>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33"/>
  <sheetViews>
    <sheetView showGridLines="0" tabSelected="1" zoomScaleNormal="100" workbookViewId="0">
      <selection activeCell="E34" sqref="E34"/>
    </sheetView>
  </sheetViews>
  <sheetFormatPr baseColWidth="10" defaultRowHeight="15"/>
  <cols>
    <col min="3" max="3" width="13.28515625" customWidth="1"/>
    <col min="5" max="5" width="19.140625" customWidth="1"/>
    <col min="7" max="7" width="12.85546875" customWidth="1"/>
    <col min="8" max="8" width="12.140625" customWidth="1"/>
    <col min="9" max="9" width="12.5703125" customWidth="1"/>
    <col min="10" max="10" width="19.42578125" bestFit="1" customWidth="1"/>
    <col min="13" max="13" width="17.85546875" hidden="1" customWidth="1"/>
    <col min="14" max="14" width="10.7109375" bestFit="1" customWidth="1"/>
    <col min="15" max="15" width="5.5703125" customWidth="1"/>
    <col min="261" max="261" width="33.28515625" bestFit="1" customWidth="1"/>
    <col min="265" max="265" width="8.5703125" customWidth="1"/>
    <col min="266" max="266" width="19.42578125" bestFit="1" customWidth="1"/>
    <col min="269" max="269" width="17.85546875" bestFit="1" customWidth="1"/>
    <col min="270" max="270" width="18" bestFit="1" customWidth="1"/>
    <col min="517" max="517" width="33.28515625" bestFit="1" customWidth="1"/>
    <col min="521" max="521" width="8.5703125" customWidth="1"/>
    <col min="522" max="522" width="19.42578125" bestFit="1" customWidth="1"/>
    <col min="525" max="525" width="17.85546875" bestFit="1" customWidth="1"/>
    <col min="526" max="526" width="18" bestFit="1" customWidth="1"/>
    <col min="773" max="773" width="33.28515625" bestFit="1" customWidth="1"/>
    <col min="777" max="777" width="8.5703125" customWidth="1"/>
    <col min="778" max="778" width="19.42578125" bestFit="1" customWidth="1"/>
    <col min="781" max="781" width="17.85546875" bestFit="1" customWidth="1"/>
    <col min="782" max="782" width="18" bestFit="1" customWidth="1"/>
    <col min="1029" max="1029" width="33.28515625" bestFit="1" customWidth="1"/>
    <col min="1033" max="1033" width="8.5703125" customWidth="1"/>
    <col min="1034" max="1034" width="19.42578125" bestFit="1" customWidth="1"/>
    <col min="1037" max="1037" width="17.85546875" bestFit="1" customWidth="1"/>
    <col min="1038" max="1038" width="18" bestFit="1" customWidth="1"/>
    <col min="1285" max="1285" width="33.28515625" bestFit="1" customWidth="1"/>
    <col min="1289" max="1289" width="8.5703125" customWidth="1"/>
    <col min="1290" max="1290" width="19.42578125" bestFit="1" customWidth="1"/>
    <col min="1293" max="1293" width="17.85546875" bestFit="1" customWidth="1"/>
    <col min="1294" max="1294" width="18" bestFit="1" customWidth="1"/>
    <col min="1541" max="1541" width="33.28515625" bestFit="1" customWidth="1"/>
    <col min="1545" max="1545" width="8.5703125" customWidth="1"/>
    <col min="1546" max="1546" width="19.42578125" bestFit="1" customWidth="1"/>
    <col min="1549" max="1549" width="17.85546875" bestFit="1" customWidth="1"/>
    <col min="1550" max="1550" width="18" bestFit="1" customWidth="1"/>
    <col min="1797" max="1797" width="33.28515625" bestFit="1" customWidth="1"/>
    <col min="1801" max="1801" width="8.5703125" customWidth="1"/>
    <col min="1802" max="1802" width="19.42578125" bestFit="1" customWidth="1"/>
    <col min="1805" max="1805" width="17.85546875" bestFit="1" customWidth="1"/>
    <col min="1806" max="1806" width="18" bestFit="1" customWidth="1"/>
    <col min="2053" max="2053" width="33.28515625" bestFit="1" customWidth="1"/>
    <col min="2057" max="2057" width="8.5703125" customWidth="1"/>
    <col min="2058" max="2058" width="19.42578125" bestFit="1" customWidth="1"/>
    <col min="2061" max="2061" width="17.85546875" bestFit="1" customWidth="1"/>
    <col min="2062" max="2062" width="18" bestFit="1" customWidth="1"/>
    <col min="2309" max="2309" width="33.28515625" bestFit="1" customWidth="1"/>
    <col min="2313" max="2313" width="8.5703125" customWidth="1"/>
    <col min="2314" max="2314" width="19.42578125" bestFit="1" customWidth="1"/>
    <col min="2317" max="2317" width="17.85546875" bestFit="1" customWidth="1"/>
    <col min="2318" max="2318" width="18" bestFit="1" customWidth="1"/>
    <col min="2565" max="2565" width="33.28515625" bestFit="1" customWidth="1"/>
    <col min="2569" max="2569" width="8.5703125" customWidth="1"/>
    <col min="2570" max="2570" width="19.42578125" bestFit="1" customWidth="1"/>
    <col min="2573" max="2573" width="17.85546875" bestFit="1" customWidth="1"/>
    <col min="2574" max="2574" width="18" bestFit="1" customWidth="1"/>
    <col min="2821" max="2821" width="33.28515625" bestFit="1" customWidth="1"/>
    <col min="2825" max="2825" width="8.5703125" customWidth="1"/>
    <col min="2826" max="2826" width="19.42578125" bestFit="1" customWidth="1"/>
    <col min="2829" max="2829" width="17.85546875" bestFit="1" customWidth="1"/>
    <col min="2830" max="2830" width="18" bestFit="1" customWidth="1"/>
    <col min="3077" max="3077" width="33.28515625" bestFit="1" customWidth="1"/>
    <col min="3081" max="3081" width="8.5703125" customWidth="1"/>
    <col min="3082" max="3082" width="19.42578125" bestFit="1" customWidth="1"/>
    <col min="3085" max="3085" width="17.85546875" bestFit="1" customWidth="1"/>
    <col min="3086" max="3086" width="18" bestFit="1" customWidth="1"/>
    <col min="3333" max="3333" width="33.28515625" bestFit="1" customWidth="1"/>
    <col min="3337" max="3337" width="8.5703125" customWidth="1"/>
    <col min="3338" max="3338" width="19.42578125" bestFit="1" customWidth="1"/>
    <col min="3341" max="3341" width="17.85546875" bestFit="1" customWidth="1"/>
    <col min="3342" max="3342" width="18" bestFit="1" customWidth="1"/>
    <col min="3589" max="3589" width="33.28515625" bestFit="1" customWidth="1"/>
    <col min="3593" max="3593" width="8.5703125" customWidth="1"/>
    <col min="3594" max="3594" width="19.42578125" bestFit="1" customWidth="1"/>
    <col min="3597" max="3597" width="17.85546875" bestFit="1" customWidth="1"/>
    <col min="3598" max="3598" width="18" bestFit="1" customWidth="1"/>
    <col min="3845" max="3845" width="33.28515625" bestFit="1" customWidth="1"/>
    <col min="3849" max="3849" width="8.5703125" customWidth="1"/>
    <col min="3850" max="3850" width="19.42578125" bestFit="1" customWidth="1"/>
    <col min="3853" max="3853" width="17.85546875" bestFit="1" customWidth="1"/>
    <col min="3854" max="3854" width="18" bestFit="1" customWidth="1"/>
    <col min="4101" max="4101" width="33.28515625" bestFit="1" customWidth="1"/>
    <col min="4105" max="4105" width="8.5703125" customWidth="1"/>
    <col min="4106" max="4106" width="19.42578125" bestFit="1" customWidth="1"/>
    <col min="4109" max="4109" width="17.85546875" bestFit="1" customWidth="1"/>
    <col min="4110" max="4110" width="18" bestFit="1" customWidth="1"/>
    <col min="4357" max="4357" width="33.28515625" bestFit="1" customWidth="1"/>
    <col min="4361" max="4361" width="8.5703125" customWidth="1"/>
    <col min="4362" max="4362" width="19.42578125" bestFit="1" customWidth="1"/>
    <col min="4365" max="4365" width="17.85546875" bestFit="1" customWidth="1"/>
    <col min="4366" max="4366" width="18" bestFit="1" customWidth="1"/>
    <col min="4613" max="4613" width="33.28515625" bestFit="1" customWidth="1"/>
    <col min="4617" max="4617" width="8.5703125" customWidth="1"/>
    <col min="4618" max="4618" width="19.42578125" bestFit="1" customWidth="1"/>
    <col min="4621" max="4621" width="17.85546875" bestFit="1" customWidth="1"/>
    <col min="4622" max="4622" width="18" bestFit="1" customWidth="1"/>
    <col min="4869" max="4869" width="33.28515625" bestFit="1" customWidth="1"/>
    <col min="4873" max="4873" width="8.5703125" customWidth="1"/>
    <col min="4874" max="4874" width="19.42578125" bestFit="1" customWidth="1"/>
    <col min="4877" max="4877" width="17.85546875" bestFit="1" customWidth="1"/>
    <col min="4878" max="4878" width="18" bestFit="1" customWidth="1"/>
    <col min="5125" max="5125" width="33.28515625" bestFit="1" customWidth="1"/>
    <col min="5129" max="5129" width="8.5703125" customWidth="1"/>
    <col min="5130" max="5130" width="19.42578125" bestFit="1" customWidth="1"/>
    <col min="5133" max="5133" width="17.85546875" bestFit="1" customWidth="1"/>
    <col min="5134" max="5134" width="18" bestFit="1" customWidth="1"/>
    <col min="5381" max="5381" width="33.28515625" bestFit="1" customWidth="1"/>
    <col min="5385" max="5385" width="8.5703125" customWidth="1"/>
    <col min="5386" max="5386" width="19.42578125" bestFit="1" customWidth="1"/>
    <col min="5389" max="5389" width="17.85546875" bestFit="1" customWidth="1"/>
    <col min="5390" max="5390" width="18" bestFit="1" customWidth="1"/>
    <col min="5637" max="5637" width="33.28515625" bestFit="1" customWidth="1"/>
    <col min="5641" max="5641" width="8.5703125" customWidth="1"/>
    <col min="5642" max="5642" width="19.42578125" bestFit="1" customWidth="1"/>
    <col min="5645" max="5645" width="17.85546875" bestFit="1" customWidth="1"/>
    <col min="5646" max="5646" width="18" bestFit="1" customWidth="1"/>
    <col min="5893" max="5893" width="33.28515625" bestFit="1" customWidth="1"/>
    <col min="5897" max="5897" width="8.5703125" customWidth="1"/>
    <col min="5898" max="5898" width="19.42578125" bestFit="1" customWidth="1"/>
    <col min="5901" max="5901" width="17.85546875" bestFit="1" customWidth="1"/>
    <col min="5902" max="5902" width="18" bestFit="1" customWidth="1"/>
    <col min="6149" max="6149" width="33.28515625" bestFit="1" customWidth="1"/>
    <col min="6153" max="6153" width="8.5703125" customWidth="1"/>
    <col min="6154" max="6154" width="19.42578125" bestFit="1" customWidth="1"/>
    <col min="6157" max="6157" width="17.85546875" bestFit="1" customWidth="1"/>
    <col min="6158" max="6158" width="18" bestFit="1" customWidth="1"/>
    <col min="6405" max="6405" width="33.28515625" bestFit="1" customWidth="1"/>
    <col min="6409" max="6409" width="8.5703125" customWidth="1"/>
    <col min="6410" max="6410" width="19.42578125" bestFit="1" customWidth="1"/>
    <col min="6413" max="6413" width="17.85546875" bestFit="1" customWidth="1"/>
    <col min="6414" max="6414" width="18" bestFit="1" customWidth="1"/>
    <col min="6661" max="6661" width="33.28515625" bestFit="1" customWidth="1"/>
    <col min="6665" max="6665" width="8.5703125" customWidth="1"/>
    <col min="6666" max="6666" width="19.42578125" bestFit="1" customWidth="1"/>
    <col min="6669" max="6669" width="17.85546875" bestFit="1" customWidth="1"/>
    <col min="6670" max="6670" width="18" bestFit="1" customWidth="1"/>
    <col min="6917" max="6917" width="33.28515625" bestFit="1" customWidth="1"/>
    <col min="6921" max="6921" width="8.5703125" customWidth="1"/>
    <col min="6922" max="6922" width="19.42578125" bestFit="1" customWidth="1"/>
    <col min="6925" max="6925" width="17.85546875" bestFit="1" customWidth="1"/>
    <col min="6926" max="6926" width="18" bestFit="1" customWidth="1"/>
    <col min="7173" max="7173" width="33.28515625" bestFit="1" customWidth="1"/>
    <col min="7177" max="7177" width="8.5703125" customWidth="1"/>
    <col min="7178" max="7178" width="19.42578125" bestFit="1" customWidth="1"/>
    <col min="7181" max="7181" width="17.85546875" bestFit="1" customWidth="1"/>
    <col min="7182" max="7182" width="18" bestFit="1" customWidth="1"/>
    <col min="7429" max="7429" width="33.28515625" bestFit="1" customWidth="1"/>
    <col min="7433" max="7433" width="8.5703125" customWidth="1"/>
    <col min="7434" max="7434" width="19.42578125" bestFit="1" customWidth="1"/>
    <col min="7437" max="7437" width="17.85546875" bestFit="1" customWidth="1"/>
    <col min="7438" max="7438" width="18" bestFit="1" customWidth="1"/>
    <col min="7685" max="7685" width="33.28515625" bestFit="1" customWidth="1"/>
    <col min="7689" max="7689" width="8.5703125" customWidth="1"/>
    <col min="7690" max="7690" width="19.42578125" bestFit="1" customWidth="1"/>
    <col min="7693" max="7693" width="17.85546875" bestFit="1" customWidth="1"/>
    <col min="7694" max="7694" width="18" bestFit="1" customWidth="1"/>
    <col min="7941" max="7941" width="33.28515625" bestFit="1" customWidth="1"/>
    <col min="7945" max="7945" width="8.5703125" customWidth="1"/>
    <col min="7946" max="7946" width="19.42578125" bestFit="1" customWidth="1"/>
    <col min="7949" max="7949" width="17.85546875" bestFit="1" customWidth="1"/>
    <col min="7950" max="7950" width="18" bestFit="1" customWidth="1"/>
    <col min="8197" max="8197" width="33.28515625" bestFit="1" customWidth="1"/>
    <col min="8201" max="8201" width="8.5703125" customWidth="1"/>
    <col min="8202" max="8202" width="19.42578125" bestFit="1" customWidth="1"/>
    <col min="8205" max="8205" width="17.85546875" bestFit="1" customWidth="1"/>
    <col min="8206" max="8206" width="18" bestFit="1" customWidth="1"/>
    <col min="8453" max="8453" width="33.28515625" bestFit="1" customWidth="1"/>
    <col min="8457" max="8457" width="8.5703125" customWidth="1"/>
    <col min="8458" max="8458" width="19.42578125" bestFit="1" customWidth="1"/>
    <col min="8461" max="8461" width="17.85546875" bestFit="1" customWidth="1"/>
    <col min="8462" max="8462" width="18" bestFit="1" customWidth="1"/>
    <col min="8709" max="8709" width="33.28515625" bestFit="1" customWidth="1"/>
    <col min="8713" max="8713" width="8.5703125" customWidth="1"/>
    <col min="8714" max="8714" width="19.42578125" bestFit="1" customWidth="1"/>
    <col min="8717" max="8717" width="17.85546875" bestFit="1" customWidth="1"/>
    <col min="8718" max="8718" width="18" bestFit="1" customWidth="1"/>
    <col min="8965" max="8965" width="33.28515625" bestFit="1" customWidth="1"/>
    <col min="8969" max="8969" width="8.5703125" customWidth="1"/>
    <col min="8970" max="8970" width="19.42578125" bestFit="1" customWidth="1"/>
    <col min="8973" max="8973" width="17.85546875" bestFit="1" customWidth="1"/>
    <col min="8974" max="8974" width="18" bestFit="1" customWidth="1"/>
    <col min="9221" max="9221" width="33.28515625" bestFit="1" customWidth="1"/>
    <col min="9225" max="9225" width="8.5703125" customWidth="1"/>
    <col min="9226" max="9226" width="19.42578125" bestFit="1" customWidth="1"/>
    <col min="9229" max="9229" width="17.85546875" bestFit="1" customWidth="1"/>
    <col min="9230" max="9230" width="18" bestFit="1" customWidth="1"/>
    <col min="9477" max="9477" width="33.28515625" bestFit="1" customWidth="1"/>
    <col min="9481" max="9481" width="8.5703125" customWidth="1"/>
    <col min="9482" max="9482" width="19.42578125" bestFit="1" customWidth="1"/>
    <col min="9485" max="9485" width="17.85546875" bestFit="1" customWidth="1"/>
    <col min="9486" max="9486" width="18" bestFit="1" customWidth="1"/>
    <col min="9733" max="9733" width="33.28515625" bestFit="1" customWidth="1"/>
    <col min="9737" max="9737" width="8.5703125" customWidth="1"/>
    <col min="9738" max="9738" width="19.42578125" bestFit="1" customWidth="1"/>
    <col min="9741" max="9741" width="17.85546875" bestFit="1" customWidth="1"/>
    <col min="9742" max="9742" width="18" bestFit="1" customWidth="1"/>
    <col min="9989" max="9989" width="33.28515625" bestFit="1" customWidth="1"/>
    <col min="9993" max="9993" width="8.5703125" customWidth="1"/>
    <col min="9994" max="9994" width="19.42578125" bestFit="1" customWidth="1"/>
    <col min="9997" max="9997" width="17.85546875" bestFit="1" customWidth="1"/>
    <col min="9998" max="9998" width="18" bestFit="1" customWidth="1"/>
    <col min="10245" max="10245" width="33.28515625" bestFit="1" customWidth="1"/>
    <col min="10249" max="10249" width="8.5703125" customWidth="1"/>
    <col min="10250" max="10250" width="19.42578125" bestFit="1" customWidth="1"/>
    <col min="10253" max="10253" width="17.85546875" bestFit="1" customWidth="1"/>
    <col min="10254" max="10254" width="18" bestFit="1" customWidth="1"/>
    <col min="10501" max="10501" width="33.28515625" bestFit="1" customWidth="1"/>
    <col min="10505" max="10505" width="8.5703125" customWidth="1"/>
    <col min="10506" max="10506" width="19.42578125" bestFit="1" customWidth="1"/>
    <col min="10509" max="10509" width="17.85546875" bestFit="1" customWidth="1"/>
    <col min="10510" max="10510" width="18" bestFit="1" customWidth="1"/>
    <col min="10757" max="10757" width="33.28515625" bestFit="1" customWidth="1"/>
    <col min="10761" max="10761" width="8.5703125" customWidth="1"/>
    <col min="10762" max="10762" width="19.42578125" bestFit="1" customWidth="1"/>
    <col min="10765" max="10765" width="17.85546875" bestFit="1" customWidth="1"/>
    <col min="10766" max="10766" width="18" bestFit="1" customWidth="1"/>
    <col min="11013" max="11013" width="33.28515625" bestFit="1" customWidth="1"/>
    <col min="11017" max="11017" width="8.5703125" customWidth="1"/>
    <col min="11018" max="11018" width="19.42578125" bestFit="1" customWidth="1"/>
    <col min="11021" max="11021" width="17.85546875" bestFit="1" customWidth="1"/>
    <col min="11022" max="11022" width="18" bestFit="1" customWidth="1"/>
    <col min="11269" max="11269" width="33.28515625" bestFit="1" customWidth="1"/>
    <col min="11273" max="11273" width="8.5703125" customWidth="1"/>
    <col min="11274" max="11274" width="19.42578125" bestFit="1" customWidth="1"/>
    <col min="11277" max="11277" width="17.85546875" bestFit="1" customWidth="1"/>
    <col min="11278" max="11278" width="18" bestFit="1" customWidth="1"/>
    <col min="11525" max="11525" width="33.28515625" bestFit="1" customWidth="1"/>
    <col min="11529" max="11529" width="8.5703125" customWidth="1"/>
    <col min="11530" max="11530" width="19.42578125" bestFit="1" customWidth="1"/>
    <col min="11533" max="11533" width="17.85546875" bestFit="1" customWidth="1"/>
    <col min="11534" max="11534" width="18" bestFit="1" customWidth="1"/>
    <col min="11781" max="11781" width="33.28515625" bestFit="1" customWidth="1"/>
    <col min="11785" max="11785" width="8.5703125" customWidth="1"/>
    <col min="11786" max="11786" width="19.42578125" bestFit="1" customWidth="1"/>
    <col min="11789" max="11789" width="17.85546875" bestFit="1" customWidth="1"/>
    <col min="11790" max="11790" width="18" bestFit="1" customWidth="1"/>
    <col min="12037" max="12037" width="33.28515625" bestFit="1" customWidth="1"/>
    <col min="12041" max="12041" width="8.5703125" customWidth="1"/>
    <col min="12042" max="12042" width="19.42578125" bestFit="1" customWidth="1"/>
    <col min="12045" max="12045" width="17.85546875" bestFit="1" customWidth="1"/>
    <col min="12046" max="12046" width="18" bestFit="1" customWidth="1"/>
    <col min="12293" max="12293" width="33.28515625" bestFit="1" customWidth="1"/>
    <col min="12297" max="12297" width="8.5703125" customWidth="1"/>
    <col min="12298" max="12298" width="19.42578125" bestFit="1" customWidth="1"/>
    <col min="12301" max="12301" width="17.85546875" bestFit="1" customWidth="1"/>
    <col min="12302" max="12302" width="18" bestFit="1" customWidth="1"/>
    <col min="12549" max="12549" width="33.28515625" bestFit="1" customWidth="1"/>
    <col min="12553" max="12553" width="8.5703125" customWidth="1"/>
    <col min="12554" max="12554" width="19.42578125" bestFit="1" customWidth="1"/>
    <col min="12557" max="12557" width="17.85546875" bestFit="1" customWidth="1"/>
    <col min="12558" max="12558" width="18" bestFit="1" customWidth="1"/>
    <col min="12805" max="12805" width="33.28515625" bestFit="1" customWidth="1"/>
    <col min="12809" max="12809" width="8.5703125" customWidth="1"/>
    <col min="12810" max="12810" width="19.42578125" bestFit="1" customWidth="1"/>
    <col min="12813" max="12813" width="17.85546875" bestFit="1" customWidth="1"/>
    <col min="12814" max="12814" width="18" bestFit="1" customWidth="1"/>
    <col min="13061" max="13061" width="33.28515625" bestFit="1" customWidth="1"/>
    <col min="13065" max="13065" width="8.5703125" customWidth="1"/>
    <col min="13066" max="13066" width="19.42578125" bestFit="1" customWidth="1"/>
    <col min="13069" max="13069" width="17.85546875" bestFit="1" customWidth="1"/>
    <col min="13070" max="13070" width="18" bestFit="1" customWidth="1"/>
    <col min="13317" max="13317" width="33.28515625" bestFit="1" customWidth="1"/>
    <col min="13321" max="13321" width="8.5703125" customWidth="1"/>
    <col min="13322" max="13322" width="19.42578125" bestFit="1" customWidth="1"/>
    <col min="13325" max="13325" width="17.85546875" bestFit="1" customWidth="1"/>
    <col min="13326" max="13326" width="18" bestFit="1" customWidth="1"/>
    <col min="13573" max="13573" width="33.28515625" bestFit="1" customWidth="1"/>
    <col min="13577" max="13577" width="8.5703125" customWidth="1"/>
    <col min="13578" max="13578" width="19.42578125" bestFit="1" customWidth="1"/>
    <col min="13581" max="13581" width="17.85546875" bestFit="1" customWidth="1"/>
    <col min="13582" max="13582" width="18" bestFit="1" customWidth="1"/>
    <col min="13829" max="13829" width="33.28515625" bestFit="1" customWidth="1"/>
    <col min="13833" max="13833" width="8.5703125" customWidth="1"/>
    <col min="13834" max="13834" width="19.42578125" bestFit="1" customWidth="1"/>
    <col min="13837" max="13837" width="17.85546875" bestFit="1" customWidth="1"/>
    <col min="13838" max="13838" width="18" bestFit="1" customWidth="1"/>
    <col min="14085" max="14085" width="33.28515625" bestFit="1" customWidth="1"/>
    <col min="14089" max="14089" width="8.5703125" customWidth="1"/>
    <col min="14090" max="14090" width="19.42578125" bestFit="1" customWidth="1"/>
    <col min="14093" max="14093" width="17.85546875" bestFit="1" customWidth="1"/>
    <col min="14094" max="14094" width="18" bestFit="1" customWidth="1"/>
    <col min="14341" max="14341" width="33.28515625" bestFit="1" customWidth="1"/>
    <col min="14345" max="14345" width="8.5703125" customWidth="1"/>
    <col min="14346" max="14346" width="19.42578125" bestFit="1" customWidth="1"/>
    <col min="14349" max="14349" width="17.85546875" bestFit="1" customWidth="1"/>
    <col min="14350" max="14350" width="18" bestFit="1" customWidth="1"/>
    <col min="14597" max="14597" width="33.28515625" bestFit="1" customWidth="1"/>
    <col min="14601" max="14601" width="8.5703125" customWidth="1"/>
    <col min="14602" max="14602" width="19.42578125" bestFit="1" customWidth="1"/>
    <col min="14605" max="14605" width="17.85546875" bestFit="1" customWidth="1"/>
    <col min="14606" max="14606" width="18" bestFit="1" customWidth="1"/>
    <col min="14853" max="14853" width="33.28515625" bestFit="1" customWidth="1"/>
    <col min="14857" max="14857" width="8.5703125" customWidth="1"/>
    <col min="14858" max="14858" width="19.42578125" bestFit="1" customWidth="1"/>
    <col min="14861" max="14861" width="17.85546875" bestFit="1" customWidth="1"/>
    <col min="14862" max="14862" width="18" bestFit="1" customWidth="1"/>
    <col min="15109" max="15109" width="33.28515625" bestFit="1" customWidth="1"/>
    <col min="15113" max="15113" width="8.5703125" customWidth="1"/>
    <col min="15114" max="15114" width="19.42578125" bestFit="1" customWidth="1"/>
    <col min="15117" max="15117" width="17.85546875" bestFit="1" customWidth="1"/>
    <col min="15118" max="15118" width="18" bestFit="1" customWidth="1"/>
    <col min="15365" max="15365" width="33.28515625" bestFit="1" customWidth="1"/>
    <col min="15369" max="15369" width="8.5703125" customWidth="1"/>
    <col min="15370" max="15370" width="19.42578125" bestFit="1" customWidth="1"/>
    <col min="15373" max="15373" width="17.85546875" bestFit="1" customWidth="1"/>
    <col min="15374" max="15374" width="18" bestFit="1" customWidth="1"/>
    <col min="15621" max="15621" width="33.28515625" bestFit="1" customWidth="1"/>
    <col min="15625" max="15625" width="8.5703125" customWidth="1"/>
    <col min="15626" max="15626" width="19.42578125" bestFit="1" customWidth="1"/>
    <col min="15629" max="15629" width="17.85546875" bestFit="1" customWidth="1"/>
    <col min="15630" max="15630" width="18" bestFit="1" customWidth="1"/>
    <col min="15877" max="15877" width="33.28515625" bestFit="1" customWidth="1"/>
    <col min="15881" max="15881" width="8.5703125" customWidth="1"/>
    <col min="15882" max="15882" width="19.42578125" bestFit="1" customWidth="1"/>
    <col min="15885" max="15885" width="17.85546875" bestFit="1" customWidth="1"/>
    <col min="15886" max="15886" width="18" bestFit="1" customWidth="1"/>
    <col min="16133" max="16133" width="33.28515625" bestFit="1" customWidth="1"/>
    <col min="16137" max="16137" width="8.5703125" customWidth="1"/>
    <col min="16138" max="16138" width="19.42578125" bestFit="1" customWidth="1"/>
    <col min="16141" max="16141" width="17.85546875" bestFit="1" customWidth="1"/>
    <col min="16142" max="16142" width="18" bestFit="1" customWidth="1"/>
  </cols>
  <sheetData>
    <row r="1" spans="1:16">
      <c r="A1" s="57"/>
      <c r="B1" s="57"/>
      <c r="C1" s="57"/>
      <c r="D1" s="57"/>
      <c r="E1" s="57"/>
      <c r="F1" s="57"/>
      <c r="G1" s="57"/>
      <c r="H1" s="57"/>
      <c r="I1" s="57"/>
      <c r="J1" s="57"/>
      <c r="K1" s="57"/>
      <c r="M1" s="51" t="s">
        <v>53</v>
      </c>
      <c r="N1" s="215">
        <v>44197</v>
      </c>
      <c r="O1" s="216"/>
      <c r="P1" s="216"/>
    </row>
    <row r="2" spans="1:16" ht="23.25">
      <c r="A2" s="58"/>
      <c r="B2" s="58"/>
      <c r="C2" s="58"/>
      <c r="D2" s="57"/>
      <c r="E2" s="57"/>
      <c r="F2" s="57"/>
      <c r="G2" s="57"/>
      <c r="H2" s="57"/>
      <c r="I2" s="59"/>
      <c r="J2" s="60"/>
      <c r="K2" s="59"/>
      <c r="M2" s="51" t="s">
        <v>54</v>
      </c>
      <c r="N2" s="215">
        <v>44012</v>
      </c>
      <c r="O2" s="217">
        <v>2020</v>
      </c>
      <c r="P2" s="216"/>
    </row>
    <row r="3" spans="1:16" ht="23.25">
      <c r="A3" s="58"/>
      <c r="B3" s="58"/>
      <c r="C3" s="58"/>
      <c r="D3" s="57"/>
      <c r="E3" s="57"/>
      <c r="F3" s="57"/>
      <c r="G3" s="57"/>
      <c r="H3" s="57"/>
      <c r="I3" s="59"/>
      <c r="J3" s="61"/>
      <c r="K3" s="59"/>
      <c r="M3" s="51" t="s">
        <v>55</v>
      </c>
      <c r="N3" s="215">
        <v>44377</v>
      </c>
      <c r="O3" s="217">
        <v>2021</v>
      </c>
      <c r="P3" s="216"/>
    </row>
    <row r="4" spans="1:16" ht="23.25">
      <c r="A4" s="58"/>
      <c r="B4" s="58"/>
      <c r="C4" s="58"/>
      <c r="D4" s="57"/>
      <c r="E4" s="57"/>
      <c r="F4" s="57"/>
      <c r="G4" s="57"/>
      <c r="H4" s="57"/>
      <c r="I4" s="59"/>
      <c r="J4" s="61"/>
      <c r="K4" s="59"/>
      <c r="M4" s="51"/>
      <c r="N4" s="218">
        <f>+N3</f>
        <v>44377</v>
      </c>
      <c r="O4" s="216"/>
      <c r="P4" s="216"/>
    </row>
    <row r="5" spans="1:16" ht="17.25" customHeight="1">
      <c r="A5" s="58"/>
      <c r="B5" s="58"/>
      <c r="C5" s="58"/>
      <c r="D5" s="57"/>
      <c r="E5" s="57"/>
      <c r="F5" s="57"/>
      <c r="G5" s="57"/>
      <c r="H5" s="57"/>
      <c r="I5" s="59"/>
      <c r="J5" s="62"/>
      <c r="K5" s="59"/>
      <c r="M5" s="51" t="s">
        <v>56</v>
      </c>
      <c r="N5" s="219">
        <v>6277.54</v>
      </c>
      <c r="O5" s="216"/>
      <c r="P5" s="216"/>
    </row>
    <row r="6" spans="1:16" ht="18.75" customHeight="1">
      <c r="A6" s="58"/>
      <c r="B6" s="58"/>
      <c r="C6" s="58"/>
      <c r="D6" s="57"/>
      <c r="E6" s="57"/>
      <c r="F6" s="57"/>
      <c r="G6" s="57"/>
      <c r="H6" s="57"/>
      <c r="I6" s="57"/>
      <c r="J6" s="57"/>
      <c r="K6" s="57"/>
      <c r="M6" s="51" t="s">
        <v>57</v>
      </c>
      <c r="N6" s="219">
        <v>6351.33</v>
      </c>
      <c r="O6" s="216"/>
      <c r="P6" s="216"/>
    </row>
    <row r="7" spans="1:16" ht="34.5">
      <c r="A7" s="57"/>
      <c r="B7" s="57"/>
      <c r="C7" s="236" t="s">
        <v>63</v>
      </c>
      <c r="D7" s="236"/>
      <c r="E7" s="236"/>
      <c r="F7" s="236"/>
      <c r="G7" s="236"/>
      <c r="H7" s="236"/>
      <c r="I7" s="236"/>
      <c r="J7" s="57"/>
      <c r="K7" s="57"/>
      <c r="N7" s="216"/>
      <c r="O7" s="216"/>
      <c r="P7" s="216"/>
    </row>
    <row r="8" spans="1:16" ht="34.5">
      <c r="A8" s="57"/>
      <c r="B8" s="57"/>
      <c r="C8" s="236" t="s">
        <v>58</v>
      </c>
      <c r="D8" s="236"/>
      <c r="E8" s="236"/>
      <c r="F8" s="236"/>
      <c r="G8" s="236"/>
      <c r="H8" s="236"/>
      <c r="I8" s="236"/>
      <c r="J8" s="57"/>
      <c r="K8" s="57"/>
    </row>
    <row r="9" spans="1:16" ht="23.25">
      <c r="A9" s="57"/>
      <c r="B9" s="57"/>
      <c r="C9" s="237" t="s">
        <v>59</v>
      </c>
      <c r="D9" s="237"/>
      <c r="E9" s="237"/>
      <c r="F9" s="237"/>
      <c r="G9" s="237"/>
      <c r="H9" s="237"/>
      <c r="I9" s="237"/>
      <c r="J9" s="63"/>
      <c r="K9" s="57"/>
    </row>
    <row r="10" spans="1:16" ht="23.25">
      <c r="A10" s="57"/>
      <c r="B10" s="57"/>
      <c r="C10" s="238">
        <v>44377</v>
      </c>
      <c r="D10" s="238"/>
      <c r="E10" s="238"/>
      <c r="F10" s="238"/>
      <c r="G10" s="238"/>
      <c r="H10" s="238"/>
      <c r="I10" s="238"/>
      <c r="J10" s="63"/>
      <c r="K10" s="57"/>
    </row>
    <row r="11" spans="1:16">
      <c r="A11" s="57"/>
      <c r="B11" s="57"/>
      <c r="C11" s="64"/>
      <c r="D11" s="64"/>
      <c r="E11" s="64"/>
      <c r="F11" s="64"/>
      <c r="G11" s="64"/>
      <c r="H11" s="64"/>
      <c r="I11" s="63"/>
      <c r="J11" s="63"/>
      <c r="K11" s="57"/>
    </row>
    <row r="12" spans="1:16">
      <c r="A12" s="37"/>
      <c r="B12" s="37"/>
      <c r="C12" s="52"/>
      <c r="D12" s="52"/>
      <c r="E12" s="52"/>
      <c r="F12" s="52"/>
      <c r="G12" s="52"/>
      <c r="H12" s="52"/>
      <c r="I12" s="53"/>
      <c r="J12" s="53"/>
      <c r="K12" s="37"/>
    </row>
    <row r="13" spans="1:16" ht="23.25">
      <c r="C13" s="54"/>
      <c r="D13" s="54"/>
      <c r="E13" s="55" t="s">
        <v>60</v>
      </c>
    </row>
    <row r="14" spans="1:16">
      <c r="B14" s="56"/>
      <c r="C14" s="130" t="s">
        <v>64</v>
      </c>
      <c r="D14" s="56"/>
      <c r="E14" s="56"/>
      <c r="F14" s="56"/>
      <c r="G14" s="56"/>
      <c r="H14" s="131">
        <v>1</v>
      </c>
      <c r="I14" s="56"/>
      <c r="J14" s="56"/>
    </row>
    <row r="15" spans="1:16">
      <c r="B15" s="56"/>
      <c r="C15" s="131" t="s">
        <v>65</v>
      </c>
      <c r="D15" s="56"/>
      <c r="E15" s="56"/>
      <c r="F15" s="56"/>
      <c r="G15" s="56"/>
      <c r="H15" s="131">
        <v>2</v>
      </c>
      <c r="I15" s="56"/>
      <c r="J15" s="56"/>
    </row>
    <row r="16" spans="1:16">
      <c r="B16" s="56"/>
      <c r="C16" s="131" t="s">
        <v>66</v>
      </c>
      <c r="D16" s="56"/>
      <c r="E16" s="56"/>
      <c r="F16" s="56"/>
      <c r="G16" s="56"/>
      <c r="H16" s="131">
        <v>3</v>
      </c>
      <c r="I16" s="56"/>
      <c r="J16" s="56"/>
    </row>
    <row r="17" spans="2:10">
      <c r="B17" s="56"/>
      <c r="C17" s="131" t="s">
        <v>67</v>
      </c>
      <c r="D17" s="56"/>
      <c r="E17" s="56"/>
      <c r="F17" s="56"/>
      <c r="G17" s="56"/>
      <c r="H17" s="131">
        <v>4</v>
      </c>
      <c r="I17" s="56"/>
      <c r="J17" s="56"/>
    </row>
    <row r="18" spans="2:10">
      <c r="B18" s="56"/>
      <c r="C18" s="131" t="s">
        <v>166</v>
      </c>
      <c r="D18" s="56"/>
      <c r="E18" s="56"/>
      <c r="F18" s="56"/>
      <c r="G18" s="56"/>
      <c r="H18" s="131">
        <v>5</v>
      </c>
      <c r="I18" s="56"/>
      <c r="J18" s="56"/>
    </row>
    <row r="19" spans="2:10">
      <c r="B19" s="1"/>
      <c r="C19" s="131" t="s">
        <v>167</v>
      </c>
      <c r="D19" s="56"/>
      <c r="E19" s="56"/>
      <c r="F19" s="56"/>
      <c r="G19" s="56"/>
      <c r="H19" s="131">
        <v>6</v>
      </c>
      <c r="I19" s="1"/>
      <c r="J19" s="56"/>
    </row>
    <row r="20" spans="2:10">
      <c r="B20" s="1"/>
      <c r="C20" s="131" t="s">
        <v>62</v>
      </c>
      <c r="D20" s="56"/>
      <c r="E20" s="56"/>
      <c r="F20" s="56"/>
      <c r="G20" s="56"/>
      <c r="H20" s="131">
        <v>7</v>
      </c>
      <c r="I20" s="1"/>
      <c r="J20" s="56"/>
    </row>
    <row r="21" spans="2:10">
      <c r="B21" s="1"/>
      <c r="C21" s="131"/>
      <c r="D21" s="56"/>
      <c r="E21" s="56"/>
      <c r="F21" s="56"/>
      <c r="G21" s="56"/>
      <c r="H21" s="131"/>
      <c r="I21" s="1"/>
      <c r="J21" s="54"/>
    </row>
    <row r="22" spans="2:10">
      <c r="B22" s="1"/>
      <c r="C22" s="131"/>
      <c r="D22" s="56"/>
      <c r="E22" s="56"/>
      <c r="F22" s="56"/>
      <c r="G22" s="56"/>
      <c r="H22" s="131"/>
      <c r="I22" s="1"/>
      <c r="J22" s="54"/>
    </row>
    <row r="23" spans="2:10">
      <c r="B23" s="1"/>
      <c r="C23" s="131"/>
      <c r="D23" s="56"/>
      <c r="E23" s="56"/>
      <c r="F23" s="56"/>
      <c r="G23" s="56"/>
      <c r="H23" s="131"/>
      <c r="I23" s="1"/>
      <c r="J23" s="54"/>
    </row>
    <row r="24" spans="2:10">
      <c r="B24" s="1"/>
      <c r="C24" s="131"/>
      <c r="D24" s="56"/>
      <c r="E24" s="56"/>
      <c r="F24" s="56"/>
      <c r="G24" s="56"/>
      <c r="H24" s="131"/>
      <c r="I24" s="1"/>
      <c r="J24" s="54"/>
    </row>
    <row r="25" spans="2:10">
      <c r="B25" s="1"/>
      <c r="C25" s="131"/>
      <c r="D25" s="56"/>
      <c r="E25" s="56"/>
      <c r="F25" s="56"/>
      <c r="G25" s="56"/>
      <c r="H25" s="131"/>
      <c r="I25" s="1"/>
      <c r="J25" s="54"/>
    </row>
    <row r="26" spans="2:10">
      <c r="B26" s="1"/>
      <c r="C26" s="131"/>
      <c r="D26" s="56"/>
      <c r="E26" s="56"/>
      <c r="F26" s="56"/>
      <c r="G26" s="56"/>
      <c r="H26" s="131"/>
      <c r="I26" s="1"/>
      <c r="J26" s="54"/>
    </row>
    <row r="27" spans="2:10">
      <c r="B27" s="1"/>
      <c r="C27" s="131"/>
      <c r="D27" s="56"/>
      <c r="E27" s="56"/>
      <c r="F27" s="56"/>
      <c r="G27" s="56"/>
      <c r="H27" s="131"/>
      <c r="I27" s="1"/>
      <c r="J27" s="54"/>
    </row>
    <row r="28" spans="2:10" ht="24.75" customHeight="1">
      <c r="B28" s="1"/>
      <c r="C28" s="131"/>
      <c r="D28" s="56"/>
      <c r="E28" s="56"/>
      <c r="F28" s="56"/>
      <c r="G28" s="56"/>
      <c r="H28" s="131"/>
      <c r="I28" s="1"/>
      <c r="J28" s="54"/>
    </row>
    <row r="29" spans="2:10">
      <c r="B29" s="1"/>
      <c r="C29" s="131"/>
      <c r="D29" s="56"/>
      <c r="E29" s="56"/>
      <c r="F29" s="56"/>
      <c r="G29" s="56"/>
      <c r="H29" s="131"/>
      <c r="I29" s="1"/>
      <c r="J29" s="54"/>
    </row>
    <row r="30" spans="2:10">
      <c r="B30" s="1"/>
      <c r="C30" s="131"/>
      <c r="D30" s="56"/>
      <c r="E30" s="56"/>
      <c r="F30" s="56"/>
      <c r="G30" s="56"/>
      <c r="H30" s="131"/>
      <c r="I30" s="1"/>
      <c r="J30" s="54"/>
    </row>
    <row r="31" spans="2:10">
      <c r="B31" s="56"/>
      <c r="C31" s="131"/>
      <c r="D31" s="56"/>
      <c r="E31" s="56"/>
      <c r="F31" s="56"/>
      <c r="G31" s="56"/>
      <c r="H31" s="131"/>
      <c r="I31" s="1"/>
      <c r="J31" s="54"/>
    </row>
    <row r="32" spans="2:10">
      <c r="C32" s="65"/>
      <c r="D32" s="1"/>
      <c r="E32" s="1"/>
      <c r="F32" s="1"/>
      <c r="G32" s="1"/>
      <c r="H32" s="65"/>
      <c r="I32" s="1"/>
    </row>
    <row r="33" spans="3:10">
      <c r="C33" s="54"/>
      <c r="D33" s="54"/>
      <c r="E33" s="54"/>
      <c r="F33" s="54"/>
      <c r="G33" s="54"/>
      <c r="H33" s="54"/>
      <c r="I33" s="54"/>
      <c r="J33" s="54"/>
    </row>
  </sheetData>
  <mergeCells count="4">
    <mergeCell ref="C7:I7"/>
    <mergeCell ref="C8:I8"/>
    <mergeCell ref="C9:I9"/>
    <mergeCell ref="C10:I10"/>
  </mergeCells>
  <hyperlinks>
    <hyperlink ref="C14" location="'Estado de Flujo de caja'!A1" display="ESTADO DE FLUJO DE CAJA " xr:uid="{00000000-0004-0000-0000-000000000000}"/>
    <hyperlink ref="H14" location="'Estado de Flujo de caja'!A1" display="'Estado de Flujo de caja'!A1" xr:uid="{00000000-0004-0000-0000-000001000000}"/>
    <hyperlink ref="C15" location="Indice!A1" display="ESTADO DE VARIACION DEL ACTIVO NETO" xr:uid="{00000000-0004-0000-0000-000002000000}"/>
    <hyperlink ref="H15" location="'Estado de Variacion del Activo '!A1" display="'Estado de Variacion del Activo '!A1" xr:uid="{00000000-0004-0000-0000-000003000000}"/>
    <hyperlink ref="C16" location="'Estado de Resultados'!A1" display="ESTADO DE RESULTADO " xr:uid="{00000000-0004-0000-0000-000004000000}"/>
    <hyperlink ref="H16" location="'Estado de Resultados'!A1" display="'Estado de Resultados'!A1" xr:uid="{00000000-0004-0000-0000-000005000000}"/>
    <hyperlink ref="C17" location="'Balance General'!A1" display="BALANCE GENERAL " xr:uid="{00000000-0004-0000-0000-000006000000}"/>
    <hyperlink ref="H17" location="'Balance General'!A1" display="'Balance General'!A1" xr:uid="{00000000-0004-0000-0000-000007000000}"/>
    <hyperlink ref="C18" location="'Informe Sindico'!A1" display="INFORME SINDICO" xr:uid="{00000000-0004-0000-0000-000008000000}"/>
    <hyperlink ref="H18" location="'Informe Sindico'!A1" display="'Informe Sindico'!A1" xr:uid="{00000000-0004-0000-0000-000009000000}"/>
    <hyperlink ref="C19" location="'Notas Contables'!A1" display="NOTAS A LOS ESTADOS CONTABLES" xr:uid="{00000000-0004-0000-0000-00000A000000}"/>
    <hyperlink ref="H19" location="'Notas Contables'!A1" display="'Notas Contables'!A1" xr:uid="{00000000-0004-0000-0000-00000B000000}"/>
    <hyperlink ref="C20" location="'Cuadro de Inversiones'!A1" display="CUADRO DE INVERSIONES" xr:uid="{00000000-0004-0000-0000-00000C000000}"/>
    <hyperlink ref="H20" location="'Cuadro de Inversiones'!A1" display="'Cuadro de Inversiones'!A1" xr:uid="{00000000-0004-0000-0000-00000D000000}"/>
  </hyperlinks>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4"/>
  <sheetViews>
    <sheetView showGridLines="0" workbookViewId="0">
      <selection activeCell="B5" sqref="B5"/>
    </sheetView>
  </sheetViews>
  <sheetFormatPr baseColWidth="10" defaultColWidth="9.140625" defaultRowHeight="14.25"/>
  <cols>
    <col min="1" max="1" width="10.28515625" style="1" customWidth="1"/>
    <col min="2" max="2" width="65.42578125" style="1" customWidth="1"/>
    <col min="3" max="3" width="18.5703125" style="1" bestFit="1" customWidth="1"/>
    <col min="4" max="4" width="4.140625" style="1" customWidth="1"/>
    <col min="5" max="5" width="17.140625" style="1" bestFit="1" customWidth="1"/>
    <col min="6" max="6" width="13.28515625" style="4" bestFit="1" customWidth="1"/>
    <col min="7" max="7" width="12.85546875" style="4" bestFit="1" customWidth="1"/>
    <col min="8" max="8" width="9.28515625" style="4" customWidth="1"/>
    <col min="9" max="9" width="16" style="4" bestFit="1" customWidth="1"/>
    <col min="10" max="10" width="19.42578125" style="4" customWidth="1"/>
    <col min="11" max="16384" width="9.140625" style="4"/>
  </cols>
  <sheetData>
    <row r="1" spans="1:9" ht="15">
      <c r="B1" s="2"/>
      <c r="C1" s="2"/>
      <c r="E1" s="2"/>
      <c r="F1" s="2"/>
      <c r="G1" s="2"/>
      <c r="H1" s="3"/>
    </row>
    <row r="2" spans="1:9">
      <c r="B2" s="2"/>
      <c r="C2" s="5"/>
      <c r="E2" s="239"/>
      <c r="F2" s="239"/>
      <c r="G2" s="239"/>
      <c r="H2" s="239"/>
    </row>
    <row r="3" spans="1:9" ht="26.25">
      <c r="B3" s="240" t="s">
        <v>50</v>
      </c>
      <c r="C3" s="240"/>
      <c r="D3" s="240"/>
      <c r="E3" s="240"/>
      <c r="F3" s="50"/>
      <c r="G3" s="241"/>
      <c r="H3" s="241"/>
    </row>
    <row r="4" spans="1:9" ht="18">
      <c r="A4" s="4"/>
      <c r="B4" s="242" t="str">
        <f>+"ESTADO DE FLUJOS DE EFECTIVO AL "&amp;UPPER(TEXT(Indice!$N$3,"DD \D\E MMMM \D\E AAAA"))</f>
        <v>ESTADO DE FLUJOS DE EFECTIVO AL 30 DE JUNIO DE 2021</v>
      </c>
      <c r="C4" s="242"/>
      <c r="D4" s="242"/>
      <c r="E4" s="242"/>
    </row>
    <row r="5" spans="1:9" ht="12" customHeight="1">
      <c r="A5" s="6"/>
      <c r="C5" s="7"/>
    </row>
    <row r="6" spans="1:9" s="10" customFormat="1" ht="15">
      <c r="A6" s="1"/>
      <c r="B6" s="113"/>
      <c r="C6" s="114">
        <f>+Indice!O3</f>
        <v>2021</v>
      </c>
      <c r="D6" s="115"/>
      <c r="E6" s="116">
        <f>+Indice!O2</f>
        <v>2020</v>
      </c>
      <c r="G6" s="11"/>
      <c r="H6" s="11"/>
      <c r="I6" s="9"/>
    </row>
    <row r="7" spans="1:9" s="10" customFormat="1" ht="15">
      <c r="A7" s="1"/>
      <c r="B7" s="74"/>
      <c r="C7" s="117" t="s">
        <v>0</v>
      </c>
      <c r="D7" s="118"/>
      <c r="E7" s="119" t="s">
        <v>0</v>
      </c>
      <c r="G7" s="11"/>
      <c r="H7" s="11"/>
      <c r="I7" s="13"/>
    </row>
    <row r="8" spans="1:9" s="10" customFormat="1" ht="15">
      <c r="A8" s="1"/>
      <c r="B8" s="74"/>
      <c r="C8" s="120"/>
      <c r="D8" s="118"/>
      <c r="E8" s="121"/>
      <c r="G8" s="11"/>
      <c r="H8" s="11"/>
      <c r="I8" s="13"/>
    </row>
    <row r="9" spans="1:9" s="10" customFormat="1" ht="15">
      <c r="A9" s="1"/>
      <c r="B9" s="71" t="s">
        <v>1</v>
      </c>
      <c r="C9" s="117">
        <f>+E24</f>
        <v>1720903165.2725906</v>
      </c>
      <c r="D9" s="118"/>
      <c r="E9" s="165">
        <v>196225431</v>
      </c>
      <c r="G9" s="11"/>
      <c r="H9" s="11"/>
      <c r="I9" s="42"/>
    </row>
    <row r="10" spans="1:9" s="10" customFormat="1" ht="15">
      <c r="A10" s="1"/>
      <c r="B10" s="74" t="s">
        <v>2</v>
      </c>
      <c r="C10" s="120"/>
      <c r="D10" s="120"/>
      <c r="E10" s="121"/>
      <c r="G10" s="11"/>
      <c r="H10" s="11"/>
      <c r="I10" s="13"/>
    </row>
    <row r="11" spans="1:9" s="10" customFormat="1" ht="15">
      <c r="A11" s="6"/>
      <c r="B11" s="71" t="s">
        <v>3</v>
      </c>
      <c r="C11" s="122"/>
      <c r="D11" s="122"/>
      <c r="E11" s="123"/>
      <c r="G11" s="11"/>
      <c r="H11" s="11"/>
      <c r="I11" s="14"/>
    </row>
    <row r="12" spans="1:9" s="10" customFormat="1" ht="15">
      <c r="A12" s="6"/>
      <c r="B12" s="71" t="s">
        <v>4</v>
      </c>
      <c r="C12" s="122"/>
      <c r="D12" s="122"/>
      <c r="E12" s="123"/>
      <c r="G12" s="11"/>
      <c r="H12" s="11"/>
      <c r="I12" s="14"/>
    </row>
    <row r="13" spans="1:9" s="10" customFormat="1">
      <c r="A13" s="1"/>
      <c r="B13" s="74" t="s">
        <v>5</v>
      </c>
      <c r="C13" s="194">
        <v>-158601190498.95801</v>
      </c>
      <c r="D13" s="124"/>
      <c r="E13" s="197">
        <v>-36754630184.041496</v>
      </c>
      <c r="F13" s="11"/>
      <c r="G13" s="11"/>
      <c r="H13" s="11"/>
      <c r="I13" s="44"/>
    </row>
    <row r="14" spans="1:9" s="10" customFormat="1">
      <c r="A14" s="1"/>
      <c r="B14" s="74" t="s">
        <v>6</v>
      </c>
      <c r="C14" s="161">
        <v>0</v>
      </c>
      <c r="D14" s="161"/>
      <c r="E14" s="198">
        <v>0</v>
      </c>
      <c r="G14" s="11"/>
      <c r="H14" s="11"/>
      <c r="I14" s="7"/>
    </row>
    <row r="15" spans="1:9" s="10" customFormat="1">
      <c r="A15" s="1"/>
      <c r="B15" s="74" t="s">
        <v>7</v>
      </c>
      <c r="C15" s="161">
        <v>0</v>
      </c>
      <c r="D15" s="122"/>
      <c r="E15" s="198">
        <v>0</v>
      </c>
      <c r="G15" s="11"/>
      <c r="H15" s="11"/>
      <c r="I15" s="44"/>
    </row>
    <row r="16" spans="1:9" s="10" customFormat="1">
      <c r="A16" s="1"/>
      <c r="B16" s="74" t="s">
        <v>8</v>
      </c>
      <c r="C16" s="210">
        <v>307177595</v>
      </c>
      <c r="D16" s="161"/>
      <c r="E16" s="162">
        <v>51437507</v>
      </c>
      <c r="G16" s="11"/>
      <c r="H16" s="11"/>
      <c r="I16" s="43"/>
    </row>
    <row r="17" spans="1:10" s="10" customFormat="1" ht="15">
      <c r="A17" s="1"/>
      <c r="B17" s="74" t="s">
        <v>9</v>
      </c>
      <c r="C17" s="128">
        <f>+C13+C14+C15+C16</f>
        <v>-158294012903.95801</v>
      </c>
      <c r="D17" s="129"/>
      <c r="E17" s="203">
        <f>+E13+E14+E15+E16</f>
        <v>-36703192677.041496</v>
      </c>
      <c r="G17" s="11"/>
      <c r="H17" s="11"/>
      <c r="I17" s="43"/>
    </row>
    <row r="18" spans="1:10" s="10" customFormat="1">
      <c r="A18" s="1"/>
      <c r="B18" s="74"/>
      <c r="C18" s="124"/>
      <c r="D18" s="122"/>
      <c r="E18" s="125"/>
      <c r="G18" s="11"/>
      <c r="H18" s="11"/>
      <c r="I18" s="15"/>
    </row>
    <row r="19" spans="1:10" s="10" customFormat="1">
      <c r="A19" s="1"/>
      <c r="B19" s="74" t="s">
        <v>10</v>
      </c>
      <c r="C19" s="124"/>
      <c r="D19" s="122"/>
      <c r="E19" s="125"/>
      <c r="G19" s="11"/>
      <c r="H19" s="11"/>
      <c r="I19" s="15"/>
    </row>
    <row r="20" spans="1:10" s="10" customFormat="1" ht="15">
      <c r="A20" s="6"/>
      <c r="B20" s="74" t="s">
        <v>11</v>
      </c>
      <c r="C20" s="126"/>
      <c r="D20" s="122"/>
      <c r="E20" s="127"/>
      <c r="G20" s="11"/>
      <c r="H20" s="11"/>
      <c r="I20" s="45"/>
    </row>
    <row r="21" spans="1:10" s="10" customFormat="1" ht="15">
      <c r="A21" s="6"/>
      <c r="B21" s="74" t="s">
        <v>12</v>
      </c>
      <c r="C21" s="164">
        <v>158062576641</v>
      </c>
      <c r="D21" s="161"/>
      <c r="E21" s="199">
        <v>9095564836</v>
      </c>
      <c r="G21" s="11"/>
      <c r="H21" s="11"/>
      <c r="I21" s="38"/>
    </row>
    <row r="22" spans="1:10" s="10" customFormat="1" ht="15">
      <c r="A22" s="1"/>
      <c r="B22" s="74" t="s">
        <v>13</v>
      </c>
      <c r="C22" s="213">
        <v>0</v>
      </c>
      <c r="D22" s="122"/>
      <c r="E22" s="200">
        <v>29132305575.314087</v>
      </c>
      <c r="I22" s="42"/>
    </row>
    <row r="23" spans="1:10" s="10" customFormat="1">
      <c r="A23" s="1"/>
      <c r="B23" s="74" t="s">
        <v>14</v>
      </c>
      <c r="C23" s="196">
        <f>SUM(C20:C22)</f>
        <v>158062576641</v>
      </c>
      <c r="D23" s="122"/>
      <c r="E23" s="201">
        <f>SUM(E20:E22)</f>
        <v>38227870411.314087</v>
      </c>
      <c r="I23" s="15"/>
    </row>
    <row r="24" spans="1:10" s="10" customFormat="1" ht="15.75" thickBot="1">
      <c r="A24" s="6"/>
      <c r="B24" s="71" t="s">
        <v>15</v>
      </c>
      <c r="C24" s="195">
        <f>+C17+C23+C9</f>
        <v>1489466902.3145828</v>
      </c>
      <c r="D24" s="129"/>
      <c r="E24" s="202">
        <f>+E17+E23+E9</f>
        <v>1720903165.2725906</v>
      </c>
      <c r="F24" s="11"/>
      <c r="I24" s="15"/>
      <c r="J24" s="11"/>
    </row>
    <row r="25" spans="1:10" s="10" customFormat="1" ht="15" thickTop="1">
      <c r="A25" s="1"/>
      <c r="B25" s="110"/>
      <c r="C25" s="111"/>
      <c r="D25" s="111"/>
      <c r="E25" s="112"/>
    </row>
    <row r="26" spans="1:10" s="10" customFormat="1">
      <c r="A26" s="1"/>
      <c r="B26" s="1"/>
      <c r="C26" s="14"/>
      <c r="D26" s="14"/>
      <c r="E26" s="14"/>
    </row>
    <row r="27" spans="1:10">
      <c r="B27" s="159" t="s">
        <v>277</v>
      </c>
      <c r="C27" s="16"/>
      <c r="D27" s="16"/>
      <c r="E27" s="16"/>
      <c r="I27" s="8"/>
    </row>
    <row r="28" spans="1:10" ht="15">
      <c r="B28" s="17"/>
      <c r="C28" s="8"/>
      <c r="D28" s="8"/>
      <c r="E28" s="8"/>
      <c r="F28" s="8"/>
      <c r="G28" s="8"/>
      <c r="H28" s="8"/>
      <c r="I28" s="8"/>
      <c r="J28" s="39"/>
    </row>
    <row r="29" spans="1:10">
      <c r="B29" s="21"/>
      <c r="C29" s="16"/>
      <c r="D29" s="16"/>
      <c r="E29" s="16"/>
    </row>
    <row r="30" spans="1:10" ht="15">
      <c r="B30" s="17"/>
      <c r="C30" s="16"/>
      <c r="D30" s="16"/>
      <c r="E30" s="16"/>
    </row>
    <row r="31" spans="1:10">
      <c r="C31" s="16"/>
      <c r="D31" s="16"/>
      <c r="E31" s="16"/>
    </row>
    <row r="32" spans="1:10" ht="15">
      <c r="B32" s="12"/>
      <c r="C32" s="211"/>
      <c r="D32" s="211"/>
      <c r="E32" s="211"/>
      <c r="F32" s="211"/>
      <c r="G32" s="211"/>
    </row>
    <row r="33" spans="2:7" ht="15">
      <c r="B33" s="12"/>
      <c r="C33" s="212"/>
      <c r="D33" s="211"/>
      <c r="E33" s="211"/>
      <c r="F33" s="211"/>
      <c r="G33" s="211"/>
    </row>
    <row r="34" spans="2:7">
      <c r="C34" s="16"/>
      <c r="D34" s="16"/>
      <c r="E34" s="16"/>
    </row>
  </sheetData>
  <mergeCells count="5">
    <mergeCell ref="E2:F2"/>
    <mergeCell ref="G2:H2"/>
    <mergeCell ref="B3:E3"/>
    <mergeCell ref="G3:H3"/>
    <mergeCell ref="B4:E4"/>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36"/>
  <sheetViews>
    <sheetView showGridLines="0" workbookViewId="0">
      <selection activeCell="E15" sqref="E15"/>
    </sheetView>
  </sheetViews>
  <sheetFormatPr baseColWidth="10" defaultColWidth="9.140625" defaultRowHeight="15"/>
  <cols>
    <col min="1" max="1" width="5.7109375" customWidth="1"/>
    <col min="2" max="2" width="31.42578125" customWidth="1"/>
    <col min="3" max="3" width="19.42578125" customWidth="1"/>
    <col min="4" max="4" width="18.5703125" customWidth="1"/>
    <col min="5" max="5" width="25.42578125" customWidth="1"/>
    <col min="6" max="6" width="5.42578125" customWidth="1"/>
    <col min="7" max="11" width="12.42578125" customWidth="1"/>
  </cols>
  <sheetData>
    <row r="1" spans="1:13" ht="20.25">
      <c r="A1" s="18"/>
      <c r="B1" s="19"/>
      <c r="C1" s="19"/>
      <c r="D1" s="19"/>
    </row>
    <row r="2" spans="1:13" ht="26.25">
      <c r="A2" s="20"/>
      <c r="B2" s="245" t="s">
        <v>50</v>
      </c>
      <c r="C2" s="245"/>
      <c r="D2" s="245"/>
      <c r="E2" s="245"/>
      <c r="F2" s="21"/>
      <c r="G2" s="21"/>
      <c r="H2" s="21"/>
      <c r="I2" s="21"/>
      <c r="J2" s="21"/>
      <c r="K2" s="21"/>
    </row>
    <row r="3" spans="1:13" ht="20.25">
      <c r="A3" s="22"/>
      <c r="B3" s="243" t="s">
        <v>16</v>
      </c>
      <c r="C3" s="243"/>
      <c r="D3" s="243"/>
      <c r="E3" s="243"/>
      <c r="F3" s="21"/>
      <c r="G3" s="21"/>
      <c r="H3" s="21"/>
      <c r="I3" s="23"/>
      <c r="J3" s="23"/>
      <c r="K3" s="23"/>
    </row>
    <row r="4" spans="1:13">
      <c r="A4" s="23"/>
      <c r="B4" s="244" t="str">
        <f>+"Correspondiente al periodo cerrado al "&amp;TEXT(Indice!$N$3,"DD \d\e MMMM \d\e AAAA")</f>
        <v>Correspondiente al periodo cerrado al 30 de junio de 2021</v>
      </c>
      <c r="C4" s="244"/>
      <c r="D4" s="244"/>
      <c r="E4" s="244"/>
      <c r="F4" s="21"/>
      <c r="G4" s="21"/>
      <c r="H4" s="21"/>
      <c r="I4" s="23"/>
      <c r="J4" s="23"/>
      <c r="K4" s="23"/>
    </row>
    <row r="5" spans="1:13">
      <c r="A5" s="23"/>
      <c r="B5" s="107"/>
      <c r="C5" s="107"/>
      <c r="D5" s="107"/>
      <c r="E5" s="107"/>
      <c r="F5" s="107"/>
      <c r="G5" s="107"/>
      <c r="H5" s="107"/>
      <c r="I5" s="23"/>
      <c r="J5" s="23"/>
      <c r="K5" s="23"/>
    </row>
    <row r="6" spans="1:13" ht="28.5">
      <c r="A6" s="23"/>
      <c r="B6" s="92" t="s">
        <v>17</v>
      </c>
      <c r="C6" s="92" t="s">
        <v>18</v>
      </c>
      <c r="D6" s="92" t="s">
        <v>19</v>
      </c>
      <c r="E6" s="93" t="str">
        <f>+"TOTAL ACTIVO NETO "&amp;UPPER(TEXT(Indice!N2,"DD \D\E MMMM \D\E AAAA"))</f>
        <v>TOTAL ACTIVO NETO 30 DE JUNIO DE 2020</v>
      </c>
      <c r="F6" s="89"/>
      <c r="G6" s="89"/>
      <c r="H6" s="89"/>
      <c r="I6" s="23"/>
      <c r="J6" s="23"/>
      <c r="K6" s="23"/>
    </row>
    <row r="7" spans="1:13" ht="15.75">
      <c r="A7" s="23"/>
      <c r="B7" s="103" t="s">
        <v>20</v>
      </c>
      <c r="C7" s="91">
        <v>46768590112.314087</v>
      </c>
      <c r="D7" s="91">
        <v>10425677519</v>
      </c>
      <c r="E7" s="188">
        <f t="shared" ref="E7:E13" si="0">+C7+D7</f>
        <v>57194267631.314087</v>
      </c>
      <c r="F7" s="89"/>
      <c r="G7" s="89"/>
      <c r="H7" s="89"/>
      <c r="I7" s="23"/>
      <c r="J7" s="23"/>
      <c r="K7" s="24"/>
    </row>
    <row r="8" spans="1:13">
      <c r="B8" s="94"/>
      <c r="C8" s="90"/>
      <c r="D8" s="90"/>
      <c r="E8" s="95"/>
      <c r="F8" s="56"/>
      <c r="G8" s="56"/>
      <c r="H8" s="56"/>
    </row>
    <row r="9" spans="1:13">
      <c r="A9" s="25"/>
      <c r="B9" s="96" t="s">
        <v>21</v>
      </c>
      <c r="C9" s="97"/>
      <c r="D9" s="97"/>
      <c r="E9" s="95"/>
      <c r="F9" s="26"/>
      <c r="G9" s="26"/>
      <c r="H9" s="68"/>
      <c r="I9" s="26"/>
      <c r="J9" s="26"/>
      <c r="K9" s="26"/>
    </row>
    <row r="10" spans="1:13">
      <c r="A10" s="25"/>
      <c r="B10" s="104" t="s">
        <v>13</v>
      </c>
      <c r="C10" s="187">
        <v>462730342554</v>
      </c>
      <c r="D10" s="97"/>
      <c r="E10" s="190">
        <f t="shared" si="0"/>
        <v>462730342554</v>
      </c>
      <c r="F10" s="26"/>
      <c r="G10" s="26"/>
      <c r="H10" s="40"/>
      <c r="I10" s="26"/>
      <c r="J10" s="26"/>
      <c r="K10" s="26"/>
    </row>
    <row r="11" spans="1:13">
      <c r="A11" s="27"/>
      <c r="B11" s="105" t="s">
        <v>22</v>
      </c>
      <c r="C11" s="189">
        <v>312870379192.53296</v>
      </c>
      <c r="D11" s="98"/>
      <c r="E11" s="190">
        <f t="shared" si="0"/>
        <v>312870379192.53296</v>
      </c>
      <c r="F11" s="28"/>
      <c r="G11" s="27"/>
      <c r="H11" s="68"/>
      <c r="I11" s="28"/>
      <c r="J11" s="29"/>
      <c r="K11" s="29"/>
    </row>
    <row r="12" spans="1:13">
      <c r="A12" s="25"/>
      <c r="B12" s="99" t="s">
        <v>276</v>
      </c>
      <c r="C12" s="100"/>
      <c r="D12" s="100">
        <v>3293850023</v>
      </c>
      <c r="E12" s="190">
        <f t="shared" si="0"/>
        <v>3293850023</v>
      </c>
      <c r="F12" s="25"/>
      <c r="G12" s="25"/>
      <c r="H12" s="30"/>
      <c r="I12" s="41"/>
      <c r="J12" s="41"/>
      <c r="K12" s="25"/>
    </row>
    <row r="13" spans="1:13">
      <c r="A13" s="25"/>
      <c r="B13" s="99" t="s">
        <v>23</v>
      </c>
      <c r="C13" s="101"/>
      <c r="D13" s="101">
        <v>4908638032</v>
      </c>
      <c r="E13" s="190">
        <f t="shared" si="0"/>
        <v>4908638032</v>
      </c>
      <c r="F13" s="25"/>
      <c r="G13" s="30"/>
      <c r="H13" s="30"/>
      <c r="I13" s="41"/>
      <c r="J13" s="41"/>
      <c r="K13" s="25"/>
    </row>
    <row r="14" spans="1:13" ht="43.5">
      <c r="A14" s="25"/>
      <c r="B14" s="106" t="s">
        <v>24</v>
      </c>
      <c r="C14" s="192">
        <f>+C7+C10-C11</f>
        <v>196628553473.78113</v>
      </c>
      <c r="D14" s="193">
        <f>+D7+D12+D13</f>
        <v>18628165574</v>
      </c>
      <c r="E14" s="102" t="str">
        <f>+"TOTAL ACTIVO NETO AL "&amp;UPPER(TEXT(Indice!$N$3,"DD \D\E MMMM \D\E AAAA"))</f>
        <v>TOTAL ACTIVO NETO AL 30 DE JUNIO DE 2021</v>
      </c>
      <c r="F14" s="30"/>
      <c r="G14" s="30"/>
      <c r="H14" s="30"/>
      <c r="I14" s="30"/>
      <c r="J14" s="30"/>
      <c r="K14" s="30"/>
    </row>
    <row r="15" spans="1:13" ht="18.75" customHeight="1" thickBot="1">
      <c r="A15" s="25"/>
      <c r="B15" s="108"/>
      <c r="C15" s="109"/>
      <c r="D15" s="109"/>
      <c r="E15" s="191">
        <f>+C14+D14</f>
        <v>215256719047.78113</v>
      </c>
      <c r="F15" s="30"/>
      <c r="G15" s="30"/>
      <c r="H15" s="30"/>
      <c r="I15" s="30"/>
      <c r="J15" s="30"/>
      <c r="K15" s="30"/>
      <c r="M15" s="31"/>
    </row>
    <row r="16" spans="1:13" ht="15.75" thickTop="1">
      <c r="A16" s="32"/>
      <c r="B16" s="30"/>
      <c r="C16" s="30"/>
      <c r="D16" s="30"/>
      <c r="E16" s="49"/>
      <c r="F16" s="30"/>
      <c r="G16" s="30"/>
      <c r="H16" s="30"/>
      <c r="I16" s="30"/>
      <c r="J16" s="30"/>
      <c r="K16" s="30"/>
      <c r="M16" s="31"/>
    </row>
    <row r="17" spans="1:11">
      <c r="A17" s="25"/>
      <c r="B17" s="159" t="s">
        <v>277</v>
      </c>
      <c r="C17" s="30"/>
      <c r="D17" s="30"/>
      <c r="E17" s="30"/>
      <c r="F17" s="30"/>
      <c r="G17" s="30"/>
      <c r="H17" s="30"/>
      <c r="I17" s="30"/>
      <c r="J17" s="30"/>
      <c r="K17" s="30"/>
    </row>
    <row r="18" spans="1:11">
      <c r="A18" s="25"/>
      <c r="B18" s="17"/>
      <c r="C18" s="30"/>
      <c r="D18" s="30"/>
      <c r="E18" s="30"/>
      <c r="F18" s="30"/>
      <c r="G18" s="30"/>
      <c r="H18" s="30"/>
      <c r="I18" s="30"/>
      <c r="J18" s="30"/>
      <c r="K18" s="30"/>
    </row>
    <row r="19" spans="1:11">
      <c r="A19" s="25"/>
      <c r="B19" s="21"/>
      <c r="C19" s="220">
        <f>+C10-C11</f>
        <v>149859963361.46704</v>
      </c>
      <c r="D19" s="30"/>
      <c r="E19" s="30"/>
      <c r="F19" s="30"/>
      <c r="G19" s="30"/>
      <c r="H19" s="30"/>
      <c r="I19" s="30"/>
      <c r="J19" s="30"/>
      <c r="K19" s="30"/>
    </row>
    <row r="20" spans="1:11">
      <c r="A20" s="25"/>
      <c r="B20" s="17"/>
      <c r="C20" s="30"/>
      <c r="D20" s="30"/>
      <c r="E20" s="30"/>
      <c r="F20" s="30"/>
      <c r="G20" s="30"/>
      <c r="H20" s="30"/>
      <c r="I20" s="30"/>
      <c r="J20" s="30"/>
      <c r="K20" s="30"/>
    </row>
    <row r="21" spans="1:11">
      <c r="A21" s="25"/>
      <c r="B21" s="21"/>
      <c r="C21" s="30"/>
      <c r="D21" s="30"/>
      <c r="E21" s="30"/>
      <c r="F21" s="30"/>
      <c r="G21" s="30"/>
      <c r="H21" s="30"/>
      <c r="I21" s="30"/>
      <c r="J21" s="30"/>
      <c r="K21" s="30"/>
    </row>
    <row r="22" spans="1:11">
      <c r="A22" s="25"/>
      <c r="B22" s="30"/>
      <c r="C22" s="30"/>
      <c r="D22" s="30"/>
      <c r="E22" s="30"/>
      <c r="F22" s="30"/>
      <c r="G22" s="30"/>
      <c r="H22" s="30"/>
      <c r="I22" s="30"/>
      <c r="J22" s="30"/>
      <c r="K22" s="30"/>
    </row>
    <row r="23" spans="1:11">
      <c r="A23" s="25"/>
      <c r="B23" s="30"/>
      <c r="C23" s="30"/>
      <c r="D23" s="30"/>
      <c r="E23" s="30"/>
      <c r="F23" s="30"/>
      <c r="G23" s="30"/>
      <c r="H23" s="30"/>
      <c r="I23" s="30"/>
      <c r="J23" s="30"/>
      <c r="K23" s="30"/>
    </row>
    <row r="24" spans="1:11">
      <c r="A24" s="25"/>
      <c r="B24" s="30"/>
      <c r="C24" s="30"/>
      <c r="D24" s="30"/>
      <c r="E24" s="30"/>
      <c r="F24" s="30"/>
      <c r="G24" s="30"/>
      <c r="H24" s="30"/>
      <c r="I24" s="30"/>
      <c r="J24" s="30"/>
      <c r="K24" s="30"/>
    </row>
    <row r="25" spans="1:11">
      <c r="A25" s="33"/>
      <c r="B25" s="30"/>
      <c r="C25" s="30"/>
      <c r="D25" s="30"/>
      <c r="E25" s="30"/>
      <c r="F25" s="30"/>
      <c r="G25" s="30"/>
      <c r="H25" s="30"/>
      <c r="I25" s="30"/>
      <c r="J25" s="30"/>
      <c r="K25" s="30"/>
    </row>
    <row r="26" spans="1:11">
      <c r="A26" s="33"/>
      <c r="B26" s="30"/>
      <c r="C26" s="30"/>
      <c r="D26" s="30"/>
      <c r="E26" s="30"/>
      <c r="F26" s="30"/>
      <c r="G26" s="30"/>
      <c r="H26" s="30"/>
      <c r="I26" s="30"/>
      <c r="J26" s="30"/>
      <c r="K26" s="30"/>
    </row>
    <row r="28" spans="1:11">
      <c r="J28" s="31"/>
    </row>
    <row r="29" spans="1:11">
      <c r="G29" s="31"/>
    </row>
    <row r="30" spans="1:11">
      <c r="J30" s="31"/>
    </row>
    <row r="31" spans="1:11">
      <c r="J31" s="31"/>
    </row>
    <row r="32" spans="1:11">
      <c r="J32" s="31"/>
    </row>
    <row r="35" spans="2:8">
      <c r="B35" s="12"/>
      <c r="C35" s="6"/>
      <c r="D35" s="6"/>
      <c r="E35" s="244"/>
      <c r="F35" s="244"/>
      <c r="G35" s="244"/>
      <c r="H35" s="244"/>
    </row>
    <row r="36" spans="2:8">
      <c r="B36" s="12"/>
      <c r="C36" s="6"/>
      <c r="D36" s="6"/>
      <c r="E36" s="244"/>
      <c r="F36" s="244"/>
      <c r="G36" s="244"/>
      <c r="H36" s="244"/>
    </row>
  </sheetData>
  <mergeCells count="5">
    <mergeCell ref="B3:E3"/>
    <mergeCell ref="B4:E4"/>
    <mergeCell ref="E35:H35"/>
    <mergeCell ref="E36:H36"/>
    <mergeCell ref="B2:E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I44"/>
  <sheetViews>
    <sheetView showGridLines="0" workbookViewId="0">
      <selection activeCell="B4" sqref="B4"/>
    </sheetView>
  </sheetViews>
  <sheetFormatPr baseColWidth="10" defaultColWidth="9.140625" defaultRowHeight="15"/>
  <cols>
    <col min="1" max="1" width="11.42578125" customWidth="1"/>
    <col min="2" max="2" width="68.5703125" customWidth="1"/>
    <col min="3" max="5" width="17.85546875" customWidth="1"/>
    <col min="6" max="6" width="11.140625" style="31" bestFit="1" customWidth="1"/>
    <col min="8" max="8" width="15.5703125" customWidth="1"/>
  </cols>
  <sheetData>
    <row r="1" spans="2:8">
      <c r="B1" s="2"/>
      <c r="C1" s="34"/>
      <c r="D1" s="2"/>
      <c r="E1" s="2"/>
      <c r="F1" s="207"/>
    </row>
    <row r="2" spans="2:8" ht="26.25">
      <c r="B2" s="240" t="s">
        <v>50</v>
      </c>
      <c r="C2" s="240"/>
      <c r="D2" s="240"/>
      <c r="E2" s="66"/>
      <c r="F2" s="208"/>
    </row>
    <row r="3" spans="2:8" ht="20.25">
      <c r="B3" s="246" t="str">
        <f>+"ESTADOS DE RESULTADOS AL "&amp;UPPER(TEXT(Indice!$N$3,"DD \D\E MMMM \D\E AAAA"))</f>
        <v>ESTADOS DE RESULTADOS AL 30 DE JUNIO DE 2021</v>
      </c>
      <c r="C3" s="246"/>
      <c r="D3" s="246"/>
      <c r="E3" s="67"/>
    </row>
    <row r="4" spans="2:8" ht="20.25">
      <c r="B4" s="67"/>
      <c r="C4" s="67"/>
      <c r="D4" s="67"/>
    </row>
    <row r="5" spans="2:8">
      <c r="B5" s="79"/>
      <c r="C5" s="247">
        <f>+Indice!O3</f>
        <v>2021</v>
      </c>
      <c r="D5" s="249">
        <f>+Indice!O2</f>
        <v>2020</v>
      </c>
    </row>
    <row r="6" spans="2:8">
      <c r="B6" s="80"/>
      <c r="C6" s="248"/>
      <c r="D6" s="250"/>
      <c r="H6" s="48"/>
    </row>
    <row r="7" spans="2:8">
      <c r="B7" s="71" t="s">
        <v>25</v>
      </c>
      <c r="C7" s="85"/>
      <c r="D7" s="86"/>
      <c r="H7" s="31"/>
    </row>
    <row r="8" spans="2:8">
      <c r="B8" s="71" t="s">
        <v>26</v>
      </c>
      <c r="C8" s="85"/>
      <c r="D8" s="86"/>
      <c r="H8" s="31"/>
    </row>
    <row r="9" spans="2:8">
      <c r="B9" s="74" t="s">
        <v>27</v>
      </c>
      <c r="C9" s="181">
        <v>6600030770</v>
      </c>
      <c r="D9" s="180">
        <v>1641662790</v>
      </c>
      <c r="H9" s="31"/>
    </row>
    <row r="10" spans="2:8">
      <c r="B10" s="81" t="s">
        <v>168</v>
      </c>
      <c r="C10" s="181">
        <v>447802802</v>
      </c>
      <c r="D10" s="180">
        <v>82968385</v>
      </c>
      <c r="H10" s="31"/>
    </row>
    <row r="11" spans="2:8">
      <c r="B11" s="81" t="s">
        <v>52</v>
      </c>
      <c r="C11" s="168">
        <v>0</v>
      </c>
      <c r="D11" s="172">
        <v>0</v>
      </c>
      <c r="H11" s="31"/>
    </row>
    <row r="12" spans="2:8">
      <c r="B12" s="71" t="s">
        <v>28</v>
      </c>
      <c r="C12" s="169">
        <f>SUM(C8:C11)</f>
        <v>7047833572</v>
      </c>
      <c r="D12" s="170">
        <f>SUM(D8:D11)</f>
        <v>1724631175</v>
      </c>
      <c r="H12" s="36"/>
    </row>
    <row r="13" spans="2:8" ht="21.75" customHeight="1">
      <c r="B13" s="71" t="s">
        <v>29</v>
      </c>
      <c r="C13" s="166"/>
      <c r="D13" s="167"/>
      <c r="H13" s="31"/>
    </row>
    <row r="14" spans="2:8">
      <c r="B14" s="81" t="s">
        <v>30</v>
      </c>
      <c r="C14" s="166">
        <v>2130556082</v>
      </c>
      <c r="D14" s="180">
        <v>487453891</v>
      </c>
      <c r="H14" s="31"/>
    </row>
    <row r="15" spans="2:8" hidden="1">
      <c r="B15" s="82" t="s">
        <v>31</v>
      </c>
      <c r="C15" s="166"/>
      <c r="D15" s="180"/>
      <c r="H15" s="31"/>
    </row>
    <row r="16" spans="2:8">
      <c r="B16" s="81" t="s">
        <v>296</v>
      </c>
      <c r="C16" s="166">
        <v>0</v>
      </c>
      <c r="D16" s="180">
        <v>9431309</v>
      </c>
      <c r="H16" s="31"/>
    </row>
    <row r="17" spans="2:9">
      <c r="B17" s="81" t="s">
        <v>299</v>
      </c>
      <c r="C17" s="166">
        <v>7817388</v>
      </c>
      <c r="D17" s="167">
        <v>0</v>
      </c>
      <c r="H17" s="31"/>
    </row>
    <row r="18" spans="2:9">
      <c r="B18" s="74" t="s">
        <v>32</v>
      </c>
      <c r="C18" s="171">
        <v>822070</v>
      </c>
      <c r="D18" s="182">
        <v>2431924</v>
      </c>
      <c r="H18" s="8"/>
    </row>
    <row r="19" spans="2:9">
      <c r="B19" s="83" t="s">
        <v>33</v>
      </c>
      <c r="C19" s="183">
        <f>SUM(C14:C18)</f>
        <v>2139195540</v>
      </c>
      <c r="D19" s="184">
        <f>SUM(D14:D18)</f>
        <v>499317124</v>
      </c>
      <c r="H19" s="36"/>
    </row>
    <row r="20" spans="2:9" ht="15.75" thickBot="1">
      <c r="B20" s="83" t="s">
        <v>34</v>
      </c>
      <c r="C20" s="185">
        <f>+C12-C19</f>
        <v>4908638032</v>
      </c>
      <c r="D20" s="186">
        <f>+D12-D19</f>
        <v>1225314051</v>
      </c>
      <c r="H20" s="36"/>
    </row>
    <row r="21" spans="2:9" ht="15.75" thickTop="1">
      <c r="B21" s="84"/>
      <c r="C21" s="87"/>
      <c r="D21" s="88"/>
    </row>
    <row r="22" spans="2:9">
      <c r="B22" s="35"/>
      <c r="C22" s="31"/>
      <c r="D22" s="31"/>
      <c r="F22" s="209"/>
    </row>
    <row r="23" spans="2:9">
      <c r="B23" s="159" t="s">
        <v>277</v>
      </c>
      <c r="C23" s="36"/>
      <c r="D23" s="36"/>
      <c r="E23" s="36"/>
      <c r="I23" s="31"/>
    </row>
    <row r="24" spans="2:9">
      <c r="C24" s="31"/>
      <c r="D24" s="31"/>
      <c r="E24" s="31"/>
    </row>
    <row r="25" spans="2:9">
      <c r="B25" s="17"/>
      <c r="C25" s="31"/>
      <c r="D25" s="31"/>
      <c r="E25" s="31"/>
      <c r="I25" s="31"/>
    </row>
    <row r="26" spans="2:9">
      <c r="B26" s="21"/>
      <c r="C26" s="31"/>
      <c r="D26" s="31"/>
      <c r="E26" s="31"/>
    </row>
    <row r="27" spans="2:9">
      <c r="B27" s="17"/>
      <c r="C27" s="31"/>
      <c r="D27" s="31"/>
      <c r="E27" s="31"/>
    </row>
    <row r="28" spans="2:9">
      <c r="B28" s="21"/>
      <c r="C28" s="36"/>
      <c r="D28" s="36"/>
      <c r="E28" s="36"/>
    </row>
    <row r="29" spans="2:9">
      <c r="B29" s="21"/>
      <c r="C29" s="31"/>
      <c r="D29" s="31"/>
      <c r="E29" s="31"/>
    </row>
    <row r="30" spans="2:9">
      <c r="B30" s="4"/>
      <c r="C30" s="31"/>
      <c r="D30" s="31"/>
      <c r="E30" s="31"/>
    </row>
    <row r="31" spans="2:9">
      <c r="B31" s="21"/>
      <c r="C31" s="31"/>
      <c r="D31" s="31"/>
      <c r="E31" s="31"/>
    </row>
    <row r="32" spans="2:9">
      <c r="B32" s="4"/>
      <c r="C32" s="31"/>
      <c r="D32" s="31"/>
      <c r="E32" s="31"/>
    </row>
    <row r="33" spans="2:5">
      <c r="B33" s="21"/>
      <c r="C33" s="36"/>
      <c r="D33" s="36"/>
      <c r="E33" s="36"/>
    </row>
    <row r="34" spans="2:5">
      <c r="B34" s="4"/>
      <c r="C34" s="31"/>
      <c r="D34" s="31"/>
      <c r="E34" s="31"/>
    </row>
    <row r="35" spans="2:5">
      <c r="B35" s="21"/>
      <c r="C35" s="31"/>
      <c r="D35" s="31"/>
      <c r="E35" s="31"/>
    </row>
    <row r="36" spans="2:5">
      <c r="B36" s="21"/>
      <c r="C36" s="31"/>
      <c r="D36" s="31"/>
      <c r="E36" s="31"/>
    </row>
    <row r="37" spans="2:5">
      <c r="B37" s="21"/>
      <c r="C37" s="31"/>
      <c r="D37" s="31"/>
      <c r="E37" s="31"/>
    </row>
    <row r="38" spans="2:5">
      <c r="B38" s="21"/>
      <c r="C38" s="36"/>
      <c r="D38" s="36"/>
      <c r="E38" s="36"/>
    </row>
    <row r="40" spans="2:5">
      <c r="C40" s="31"/>
      <c r="D40" s="31"/>
      <c r="E40" s="31"/>
    </row>
    <row r="42" spans="2:5">
      <c r="C42" s="31"/>
    </row>
    <row r="43" spans="2:5">
      <c r="C43" s="31"/>
    </row>
    <row r="44" spans="2:5">
      <c r="C44" s="31"/>
    </row>
  </sheetData>
  <mergeCells count="4">
    <mergeCell ref="B2:D2"/>
    <mergeCell ref="B3:D3"/>
    <mergeCell ref="C5:C6"/>
    <mergeCell ref="D5:D6"/>
  </mergeCells>
  <pageMargins left="0.7" right="0.7" top="0.75" bottom="0.75" header="0.3" footer="0.3"/>
  <pageSetup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1"/>
  <sheetViews>
    <sheetView showGridLines="0" topLeftCell="A4" zoomScaleNormal="100" workbookViewId="0">
      <selection activeCell="F12" sqref="F12"/>
    </sheetView>
  </sheetViews>
  <sheetFormatPr baseColWidth="10" defaultColWidth="9.140625" defaultRowHeight="15"/>
  <cols>
    <col min="1" max="1" width="11.42578125" customWidth="1"/>
    <col min="2" max="2" width="51.85546875" customWidth="1"/>
    <col min="3" max="3" width="20.85546875" style="37" bestFit="1" customWidth="1"/>
    <col min="4" max="4" width="21.5703125" style="37" customWidth="1"/>
    <col min="5" max="5" width="15.85546875" style="37" customWidth="1"/>
    <col min="6" max="6" width="14.7109375" bestFit="1" customWidth="1"/>
    <col min="8" max="8" width="11.140625" bestFit="1" customWidth="1"/>
  </cols>
  <sheetData>
    <row r="1" spans="1:8" s="4" customFormat="1">
      <c r="A1" s="1"/>
      <c r="B1" s="2"/>
      <c r="C1" s="34"/>
      <c r="D1" s="2"/>
      <c r="E1" s="37"/>
    </row>
    <row r="2" spans="1:8" s="4" customFormat="1" ht="26.25">
      <c r="A2" s="1"/>
      <c r="B2" s="245" t="s">
        <v>50</v>
      </c>
      <c r="C2" s="245"/>
      <c r="D2" s="245"/>
      <c r="E2" s="37"/>
    </row>
    <row r="3" spans="1:8" ht="21.75" customHeight="1">
      <c r="B3" s="246" t="str">
        <f>+"ESTADO DEL ACTIVO NETO AL "&amp;UPPER(TEXT(Indice!$N$3,"DD \D\E MMMM \D\E AAAA"))</f>
        <v>ESTADO DEL ACTIVO NETO AL 30 DE JUNIO DE 2021</v>
      </c>
      <c r="C3" s="246"/>
      <c r="D3" s="246"/>
    </row>
    <row r="4" spans="1:8" ht="14.25" customHeight="1">
      <c r="B4" s="67"/>
      <c r="C4" s="67"/>
      <c r="D4" s="67"/>
    </row>
    <row r="5" spans="1:8" ht="14.25" customHeight="1">
      <c r="B5" s="69"/>
      <c r="C5" s="251">
        <f>+Indice!O3</f>
        <v>2021</v>
      </c>
      <c r="D5" s="253">
        <f>+Indice!O2</f>
        <v>2020</v>
      </c>
    </row>
    <row r="6" spans="1:8">
      <c r="B6" s="70" t="s">
        <v>35</v>
      </c>
      <c r="C6" s="252"/>
      <c r="D6" s="254"/>
    </row>
    <row r="7" spans="1:8" ht="17.25" customHeight="1">
      <c r="B7" s="71" t="s">
        <v>36</v>
      </c>
      <c r="C7" s="72"/>
      <c r="D7" s="73"/>
    </row>
    <row r="8" spans="1:8" ht="15" customHeight="1">
      <c r="B8" s="71" t="s">
        <v>253</v>
      </c>
      <c r="C8" s="72"/>
      <c r="D8" s="73"/>
      <c r="F8" s="221"/>
      <c r="G8" s="221"/>
      <c r="H8" s="221"/>
    </row>
    <row r="9" spans="1:8" ht="14.25" customHeight="1">
      <c r="B9" s="74" t="s">
        <v>51</v>
      </c>
      <c r="C9" s="285">
        <v>5000000</v>
      </c>
      <c r="D9" s="286">
        <v>5000000</v>
      </c>
      <c r="F9" s="221"/>
      <c r="G9" s="221"/>
      <c r="H9" s="221"/>
    </row>
    <row r="10" spans="1:8" ht="14.25" customHeight="1">
      <c r="B10" s="75" t="s">
        <v>252</v>
      </c>
      <c r="C10" s="285">
        <v>1484466902</v>
      </c>
      <c r="D10" s="287">
        <v>1715903164.958493</v>
      </c>
      <c r="F10" s="221"/>
      <c r="G10" s="221"/>
      <c r="H10" s="221"/>
    </row>
    <row r="11" spans="1:8">
      <c r="B11" s="75"/>
      <c r="C11" s="288">
        <f>SUM(C9:C10)</f>
        <v>1489466902</v>
      </c>
      <c r="D11" s="289">
        <f>SUM(D9:D10)</f>
        <v>1720903164.958493</v>
      </c>
      <c r="F11" s="222">
        <f>+C11-D11</f>
        <v>-231436262.95849299</v>
      </c>
      <c r="G11" s="221"/>
      <c r="H11" s="221"/>
    </row>
    <row r="12" spans="1:8">
      <c r="B12" s="71" t="s">
        <v>250</v>
      </c>
      <c r="C12" s="290"/>
      <c r="D12" s="291"/>
      <c r="F12" s="221"/>
      <c r="G12" s="221"/>
      <c r="H12" s="221"/>
    </row>
    <row r="13" spans="1:8">
      <c r="B13" s="74" t="s">
        <v>251</v>
      </c>
      <c r="C13" s="285">
        <v>39515337974</v>
      </c>
      <c r="D13" s="286">
        <v>9734141570.0415077</v>
      </c>
      <c r="F13" s="222">
        <f>+C13-D13</f>
        <v>29781196403.958492</v>
      </c>
      <c r="G13" s="221"/>
      <c r="H13" s="221"/>
    </row>
    <row r="14" spans="1:8">
      <c r="B14" s="74" t="s">
        <v>38</v>
      </c>
      <c r="C14" s="285">
        <v>0</v>
      </c>
      <c r="D14" s="286">
        <v>0</v>
      </c>
      <c r="F14" s="222">
        <f>+C20-D20</f>
        <v>128819994095</v>
      </c>
      <c r="G14" s="221"/>
      <c r="H14" s="221"/>
    </row>
    <row r="15" spans="1:8">
      <c r="B15" s="71"/>
      <c r="C15" s="288">
        <f>SUM(C13:C14)</f>
        <v>39515337974</v>
      </c>
      <c r="D15" s="289">
        <f>SUM(D13:D14)</f>
        <v>9734141570.0415077</v>
      </c>
      <c r="F15" s="222">
        <f>SUM(F13:F14)</f>
        <v>158601190498.9585</v>
      </c>
      <c r="G15" s="221"/>
      <c r="H15" s="221"/>
    </row>
    <row r="16" spans="1:8">
      <c r="B16" s="71" t="s">
        <v>49</v>
      </c>
      <c r="C16" s="288">
        <f>+C11+C15</f>
        <v>41004804876</v>
      </c>
      <c r="D16" s="289">
        <f>+D11+D15</f>
        <v>11455044735</v>
      </c>
      <c r="F16" s="222"/>
      <c r="G16" s="221"/>
      <c r="H16" s="221"/>
    </row>
    <row r="17" spans="2:8">
      <c r="B17" s="71"/>
      <c r="C17" s="292"/>
      <c r="D17" s="293"/>
      <c r="F17" s="221"/>
      <c r="G17" s="221"/>
      <c r="H17" s="221"/>
    </row>
    <row r="18" spans="2:8">
      <c r="B18" s="71" t="s">
        <v>39</v>
      </c>
      <c r="C18" s="292"/>
      <c r="D18" s="293"/>
      <c r="F18" s="221"/>
      <c r="G18" s="221"/>
      <c r="H18" s="221"/>
    </row>
    <row r="19" spans="2:8">
      <c r="B19" s="71" t="s">
        <v>250</v>
      </c>
      <c r="C19" s="292"/>
      <c r="D19" s="293"/>
      <c r="F19" s="221"/>
      <c r="G19" s="221"/>
      <c r="H19" s="221"/>
    </row>
    <row r="20" spans="2:8">
      <c r="B20" s="74" t="s">
        <v>254</v>
      </c>
      <c r="C20" s="294">
        <v>174651192324</v>
      </c>
      <c r="D20" s="295">
        <v>45831198229</v>
      </c>
      <c r="F20" s="221"/>
      <c r="G20" s="221"/>
      <c r="H20" s="221"/>
    </row>
    <row r="21" spans="2:8">
      <c r="B21" s="74" t="s">
        <v>38</v>
      </c>
      <c r="C21" s="296">
        <v>0</v>
      </c>
      <c r="D21" s="297">
        <v>0</v>
      </c>
      <c r="F21" s="221"/>
      <c r="G21" s="221"/>
      <c r="H21" s="221"/>
    </row>
    <row r="22" spans="2:8">
      <c r="B22" s="71"/>
      <c r="C22" s="298">
        <f>SUM(C20:C21)</f>
        <v>174651192324</v>
      </c>
      <c r="D22" s="299">
        <f>SUM(D20:D21)</f>
        <v>45831198229</v>
      </c>
      <c r="F22" s="221"/>
      <c r="G22" s="221"/>
      <c r="H22" s="221"/>
    </row>
    <row r="23" spans="2:8" ht="15.75" thickBot="1">
      <c r="B23" s="71" t="s">
        <v>40</v>
      </c>
      <c r="C23" s="300">
        <f>+C22+C16</f>
        <v>215655997200</v>
      </c>
      <c r="D23" s="301">
        <f>+D22+D16</f>
        <v>57286242964</v>
      </c>
      <c r="F23" s="221"/>
      <c r="G23" s="221"/>
      <c r="H23" s="221"/>
    </row>
    <row r="24" spans="2:8" ht="27.75" customHeight="1" thickTop="1">
      <c r="B24" s="70" t="s">
        <v>41</v>
      </c>
      <c r="C24" s="302"/>
      <c r="D24" s="303"/>
      <c r="F24" s="221"/>
      <c r="G24" s="221"/>
      <c r="H24" s="221"/>
    </row>
    <row r="25" spans="2:8">
      <c r="B25" s="71" t="s">
        <v>42</v>
      </c>
      <c r="C25" s="290"/>
      <c r="D25" s="291"/>
      <c r="F25" s="221"/>
      <c r="G25" s="221"/>
      <c r="H25" s="221"/>
    </row>
    <row r="26" spans="2:8">
      <c r="B26" s="71" t="s">
        <v>43</v>
      </c>
      <c r="C26" s="290"/>
      <c r="D26" s="291"/>
      <c r="F26" s="221"/>
      <c r="G26" s="221"/>
      <c r="H26" s="221"/>
    </row>
    <row r="27" spans="2:8">
      <c r="B27" s="75" t="s">
        <v>255</v>
      </c>
      <c r="C27" s="294">
        <v>399278152</v>
      </c>
      <c r="D27" s="295">
        <v>92100557</v>
      </c>
      <c r="F27" s="222">
        <f>+C27-D27</f>
        <v>307177595</v>
      </c>
      <c r="G27" s="221"/>
      <c r="H27" s="221"/>
    </row>
    <row r="28" spans="2:8">
      <c r="B28" s="74" t="s">
        <v>44</v>
      </c>
      <c r="C28" s="296">
        <v>0</v>
      </c>
      <c r="D28" s="286">
        <v>0</v>
      </c>
      <c r="F28" s="221"/>
      <c r="G28" s="221"/>
      <c r="H28" s="221"/>
    </row>
    <row r="29" spans="2:8" ht="15.75" customHeight="1">
      <c r="B29" s="71" t="s">
        <v>45</v>
      </c>
      <c r="C29" s="304">
        <f>SUM(C27:C28)</f>
        <v>399278152</v>
      </c>
      <c r="D29" s="289">
        <f>SUM(D27:D28)</f>
        <v>92100557</v>
      </c>
      <c r="F29" s="221"/>
      <c r="G29" s="221"/>
      <c r="H29" s="221"/>
    </row>
    <row r="30" spans="2:8" ht="15.75" thickBot="1">
      <c r="B30" s="71" t="s">
        <v>46</v>
      </c>
      <c r="C30" s="300">
        <f>+C23-C29</f>
        <v>215256719048</v>
      </c>
      <c r="D30" s="301">
        <f>+D23-D29</f>
        <v>57194142407</v>
      </c>
      <c r="F30" s="222">
        <f>+C30-D30</f>
        <v>158062576641</v>
      </c>
      <c r="G30" s="221"/>
      <c r="H30" s="222">
        <f>+F15-F27-F30</f>
        <v>231436262.95849609</v>
      </c>
    </row>
    <row r="31" spans="2:8" ht="15.75" thickTop="1">
      <c r="B31" s="71" t="s">
        <v>47</v>
      </c>
      <c r="C31" s="176">
        <v>1748953.693368</v>
      </c>
      <c r="D31" s="178">
        <v>489689.550116</v>
      </c>
      <c r="F31" s="221"/>
      <c r="G31" s="221"/>
      <c r="H31" s="221"/>
    </row>
    <row r="32" spans="2:8">
      <c r="B32" s="71" t="s">
        <v>48</v>
      </c>
      <c r="C32" s="179">
        <f>+C30/C31</f>
        <v>123077.42615727878</v>
      </c>
      <c r="D32" s="177">
        <f>+D30/D31</f>
        <v>116796.73865503476</v>
      </c>
      <c r="F32" s="223"/>
      <c r="G32" s="221"/>
      <c r="H32" s="221"/>
    </row>
    <row r="33" spans="2:8">
      <c r="B33" s="76"/>
      <c r="C33" s="77"/>
      <c r="D33" s="78"/>
      <c r="F33" s="221"/>
      <c r="G33" s="221"/>
      <c r="H33" s="221"/>
    </row>
    <row r="34" spans="2:8">
      <c r="C34" s="46"/>
      <c r="F34" s="221"/>
      <c r="G34" s="221"/>
      <c r="H34" s="221"/>
    </row>
    <row r="35" spans="2:8">
      <c r="B35" s="159" t="s">
        <v>277</v>
      </c>
      <c r="C35" s="38"/>
      <c r="F35" s="221"/>
      <c r="G35" s="221"/>
      <c r="H35" s="221"/>
    </row>
    <row r="36" spans="2:8">
      <c r="B36" s="17"/>
      <c r="C36" s="47"/>
      <c r="F36" s="221"/>
      <c r="G36" s="221"/>
      <c r="H36" s="221"/>
    </row>
    <row r="37" spans="2:8">
      <c r="B37" s="21"/>
      <c r="F37" s="221"/>
      <c r="G37" s="221"/>
      <c r="H37" s="221"/>
    </row>
    <row r="38" spans="2:8">
      <c r="B38" s="17"/>
      <c r="F38" s="221"/>
      <c r="G38" s="221"/>
      <c r="H38" s="221"/>
    </row>
    <row r="40" spans="2:8">
      <c r="C40" s="224">
        <v>-231436262.95849299</v>
      </c>
    </row>
    <row r="51" ht="21" customHeight="1"/>
  </sheetData>
  <mergeCells count="4">
    <mergeCell ref="B2:D2"/>
    <mergeCell ref="B3:D3"/>
    <mergeCell ref="C5:C6"/>
    <mergeCell ref="D5:D6"/>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H17"/>
  <sheetViews>
    <sheetView showGridLines="0" zoomScale="115" zoomScaleNormal="115" workbookViewId="0">
      <selection activeCell="B12" sqref="B12"/>
    </sheetView>
  </sheetViews>
  <sheetFormatPr baseColWidth="10" defaultRowHeight="15"/>
  <cols>
    <col min="7" max="7" width="16.42578125" customWidth="1"/>
    <col min="11" max="11" width="11.42578125" customWidth="1"/>
    <col min="12" max="12" width="5.5703125" customWidth="1"/>
  </cols>
  <sheetData>
    <row r="2" spans="2:8" ht="15" customHeight="1">
      <c r="B2" s="255" t="s">
        <v>143</v>
      </c>
      <c r="C2" s="255"/>
      <c r="D2" s="255"/>
      <c r="E2" s="255"/>
      <c r="F2" s="255"/>
      <c r="G2" s="255"/>
      <c r="H2" s="255"/>
    </row>
    <row r="3" spans="2:8" ht="15" customHeight="1">
      <c r="B3" s="152"/>
      <c r="C3" s="152"/>
      <c r="D3" s="152"/>
      <c r="E3" s="152"/>
      <c r="F3" s="152"/>
      <c r="G3" s="152"/>
      <c r="H3" s="152"/>
    </row>
    <row r="4" spans="2:8">
      <c r="C4" s="153"/>
    </row>
    <row r="5" spans="2:8">
      <c r="B5" s="256" t="s">
        <v>144</v>
      </c>
      <c r="C5" s="256"/>
      <c r="D5" s="256"/>
    </row>
    <row r="6" spans="2:8">
      <c r="B6" s="257" t="s">
        <v>145</v>
      </c>
      <c r="C6" s="257"/>
      <c r="D6" s="257"/>
      <c r="E6" s="257"/>
      <c r="F6" s="257"/>
      <c r="G6" s="257"/>
      <c r="H6" s="257"/>
    </row>
    <row r="7" spans="2:8">
      <c r="C7" s="153"/>
    </row>
    <row r="8" spans="2:8">
      <c r="B8" s="258" t="s">
        <v>486</v>
      </c>
      <c r="C8" s="258"/>
      <c r="D8" s="258"/>
      <c r="E8" s="258"/>
      <c r="F8" s="258"/>
      <c r="G8" s="258"/>
      <c r="H8" s="258"/>
    </row>
    <row r="9" spans="2:8">
      <c r="B9" s="258"/>
      <c r="C9" s="258"/>
      <c r="D9" s="258"/>
      <c r="E9" s="258"/>
      <c r="F9" s="258"/>
      <c r="G9" s="258"/>
      <c r="H9" s="258"/>
    </row>
    <row r="10" spans="2:8" ht="34.5" customHeight="1">
      <c r="B10" s="258"/>
      <c r="C10" s="258"/>
      <c r="D10" s="258"/>
      <c r="E10" s="258"/>
      <c r="F10" s="258"/>
      <c r="G10" s="258"/>
      <c r="H10" s="258"/>
    </row>
    <row r="11" spans="2:8" ht="43.5" customHeight="1">
      <c r="B11" s="258"/>
      <c r="C11" s="258"/>
      <c r="D11" s="258"/>
      <c r="E11" s="258"/>
      <c r="F11" s="258"/>
      <c r="G11" s="258"/>
      <c r="H11" s="258"/>
    </row>
    <row r="12" spans="2:8">
      <c r="C12" s="153"/>
    </row>
    <row r="13" spans="2:8">
      <c r="B13" s="153" t="s">
        <v>146</v>
      </c>
    </row>
    <row r="14" spans="2:8">
      <c r="C14" s="153"/>
    </row>
    <row r="16" spans="2:8">
      <c r="C16" s="154" t="s">
        <v>147</v>
      </c>
    </row>
    <row r="17" spans="3:3">
      <c r="C17" s="153" t="s">
        <v>148</v>
      </c>
    </row>
  </sheetData>
  <mergeCells count="4">
    <mergeCell ref="B2:H2"/>
    <mergeCell ref="B5:D5"/>
    <mergeCell ref="B6:H6"/>
    <mergeCell ref="B8:H11"/>
  </mergeCells>
  <pageMargins left="0.7" right="0.7" top="0.75" bottom="0.75" header="0.3" footer="0.3"/>
  <pageSetup scale="8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G149"/>
  <sheetViews>
    <sheetView showGridLines="0" zoomScale="85" zoomScaleNormal="85" zoomScalePageLayoutView="85" workbookViewId="0">
      <pane ySplit="2" topLeftCell="A64" activePane="bottomLeft" state="frozen"/>
      <selection pane="bottomLeft" activeCell="E90" sqref="E90"/>
    </sheetView>
  </sheetViews>
  <sheetFormatPr baseColWidth="10" defaultRowHeight="15"/>
  <cols>
    <col min="2" max="2" width="34.42578125" customWidth="1"/>
    <col min="3" max="3" width="15.42578125" customWidth="1"/>
    <col min="4" max="4" width="16.28515625" customWidth="1"/>
    <col min="5" max="5" width="15" bestFit="1" customWidth="1"/>
    <col min="6" max="6" width="14.140625" bestFit="1" customWidth="1"/>
    <col min="7" max="7" width="23.28515625" customWidth="1"/>
  </cols>
  <sheetData>
    <row r="2" spans="1:7" ht="15.75">
      <c r="A2" s="261" t="s">
        <v>61</v>
      </c>
      <c r="B2" s="261"/>
      <c r="C2" s="261"/>
      <c r="D2" s="261"/>
      <c r="E2" s="261"/>
      <c r="F2" s="261"/>
      <c r="G2" s="261"/>
    </row>
    <row r="3" spans="1:7" ht="15.75">
      <c r="A3" s="262" t="s">
        <v>68</v>
      </c>
      <c r="B3" s="262"/>
      <c r="C3" s="262"/>
      <c r="D3" s="262"/>
      <c r="E3" s="262"/>
      <c r="F3" s="262"/>
      <c r="G3" s="262"/>
    </row>
    <row r="4" spans="1:7" ht="15.75">
      <c r="A4" s="263" t="s">
        <v>69</v>
      </c>
      <c r="B4" s="263"/>
      <c r="C4" s="263"/>
      <c r="D4" s="263"/>
      <c r="E4" s="263"/>
      <c r="F4" s="263"/>
      <c r="G4" s="263"/>
    </row>
    <row r="5" spans="1:7" ht="34.5" customHeight="1">
      <c r="A5" s="260" t="s">
        <v>70</v>
      </c>
      <c r="B5" s="260"/>
      <c r="C5" s="260"/>
      <c r="D5" s="260"/>
      <c r="E5" s="260"/>
      <c r="F5" s="260"/>
      <c r="G5" s="260"/>
    </row>
    <row r="6" spans="1:7">
      <c r="A6" s="259" t="s">
        <v>71</v>
      </c>
      <c r="B6" s="259"/>
      <c r="C6" s="259"/>
      <c r="D6" s="259"/>
      <c r="E6" s="259"/>
      <c r="F6" s="259"/>
      <c r="G6" s="259"/>
    </row>
    <row r="7" spans="1:7" ht="121.5" customHeight="1">
      <c r="A7" s="259"/>
      <c r="B7" s="259"/>
      <c r="C7" s="259"/>
      <c r="D7" s="259"/>
      <c r="E7" s="259"/>
      <c r="F7" s="259"/>
      <c r="G7" s="259"/>
    </row>
    <row r="8" spans="1:7" ht="15.75">
      <c r="A8" s="262" t="s">
        <v>261</v>
      </c>
      <c r="B8" s="262"/>
      <c r="C8" s="262"/>
      <c r="D8" s="262"/>
      <c r="E8" s="262"/>
      <c r="F8" s="262"/>
      <c r="G8" s="262"/>
    </row>
    <row r="9" spans="1:7">
      <c r="A9" s="260" t="s">
        <v>72</v>
      </c>
      <c r="B9" s="260"/>
      <c r="C9" s="260"/>
      <c r="D9" s="260"/>
      <c r="E9" s="260"/>
      <c r="F9" s="260"/>
      <c r="G9" s="260"/>
    </row>
    <row r="10" spans="1:7" ht="91.5" customHeight="1">
      <c r="A10" s="260"/>
      <c r="B10" s="260"/>
      <c r="C10" s="260"/>
      <c r="D10" s="260"/>
      <c r="E10" s="260"/>
      <c r="F10" s="260"/>
      <c r="G10" s="260"/>
    </row>
    <row r="11" spans="1:7">
      <c r="A11" s="259" t="s">
        <v>73</v>
      </c>
      <c r="B11" s="259"/>
      <c r="C11" s="259"/>
      <c r="D11" s="259"/>
      <c r="E11" s="259"/>
      <c r="F11" s="259"/>
      <c r="G11" s="259"/>
    </row>
    <row r="12" spans="1:7" ht="19.5" customHeight="1">
      <c r="A12" s="259"/>
      <c r="B12" s="259"/>
      <c r="C12" s="259"/>
      <c r="D12" s="259"/>
      <c r="E12" s="259"/>
      <c r="F12" s="259"/>
      <c r="G12" s="259"/>
    </row>
    <row r="13" spans="1:7" ht="15.75">
      <c r="A13" s="262" t="s">
        <v>74</v>
      </c>
      <c r="B13" s="262"/>
      <c r="C13" s="262"/>
      <c r="D13" s="262"/>
      <c r="E13" s="262"/>
      <c r="F13" s="262"/>
      <c r="G13" s="262"/>
    </row>
    <row r="14" spans="1:7" ht="34.5" customHeight="1">
      <c r="A14" s="260" t="s">
        <v>75</v>
      </c>
      <c r="B14" s="260"/>
      <c r="C14" s="260"/>
      <c r="D14" s="260"/>
      <c r="E14" s="260"/>
      <c r="F14" s="260"/>
      <c r="G14" s="260"/>
    </row>
    <row r="15" spans="1:7" ht="76.5" customHeight="1">
      <c r="A15" s="260"/>
      <c r="B15" s="260"/>
      <c r="C15" s="260"/>
      <c r="D15" s="260"/>
      <c r="E15" s="260"/>
      <c r="F15" s="260"/>
      <c r="G15" s="260"/>
    </row>
    <row r="16" spans="1:7">
      <c r="A16" s="260" t="s">
        <v>76</v>
      </c>
      <c r="B16" s="260"/>
      <c r="C16" s="260"/>
      <c r="D16" s="260"/>
      <c r="E16" s="260"/>
      <c r="F16" s="260"/>
      <c r="G16" s="260"/>
    </row>
    <row r="17" spans="1:7" ht="15.75" customHeight="1">
      <c r="A17" s="260"/>
      <c r="B17" s="260"/>
      <c r="C17" s="260"/>
      <c r="D17" s="260"/>
      <c r="E17" s="260"/>
      <c r="F17" s="260"/>
      <c r="G17" s="260"/>
    </row>
    <row r="18" spans="1:7">
      <c r="A18" s="260" t="s">
        <v>77</v>
      </c>
      <c r="B18" s="260"/>
      <c r="C18" s="260"/>
      <c r="D18" s="260"/>
      <c r="E18" s="260"/>
      <c r="F18" s="260"/>
      <c r="G18" s="260"/>
    </row>
    <row r="19" spans="1:7" ht="18.75" customHeight="1">
      <c r="A19" s="260"/>
      <c r="B19" s="260"/>
      <c r="C19" s="260"/>
      <c r="D19" s="260"/>
      <c r="E19" s="260"/>
      <c r="F19" s="260"/>
      <c r="G19" s="260"/>
    </row>
    <row r="20" spans="1:7" ht="15.75">
      <c r="A20" s="262" t="s">
        <v>78</v>
      </c>
      <c r="B20" s="262"/>
      <c r="C20" s="262"/>
      <c r="D20" s="262"/>
      <c r="E20" s="262"/>
      <c r="F20" s="262"/>
      <c r="G20" s="262"/>
    </row>
    <row r="21" spans="1:7">
      <c r="A21" s="260" t="s">
        <v>79</v>
      </c>
      <c r="B21" s="260"/>
      <c r="C21" s="260"/>
      <c r="D21" s="260"/>
      <c r="E21" s="260"/>
      <c r="F21" s="260"/>
      <c r="G21" s="260"/>
    </row>
    <row r="22" spans="1:7" ht="38.25" customHeight="1">
      <c r="A22" s="260"/>
      <c r="B22" s="260"/>
      <c r="C22" s="260"/>
      <c r="D22" s="260"/>
      <c r="E22" s="260"/>
      <c r="F22" s="260"/>
      <c r="G22" s="260"/>
    </row>
    <row r="23" spans="1:7">
      <c r="A23" s="135"/>
      <c r="B23" s="135"/>
      <c r="C23" s="135"/>
      <c r="D23" s="135"/>
      <c r="E23" s="135"/>
      <c r="F23" s="135"/>
      <c r="G23" s="135"/>
    </row>
    <row r="24" spans="1:7">
      <c r="A24" s="135"/>
      <c r="B24" s="135"/>
      <c r="C24" s="135"/>
      <c r="D24" s="135"/>
      <c r="E24" s="135"/>
      <c r="F24" s="135"/>
      <c r="G24" s="135"/>
    </row>
    <row r="25" spans="1:7" ht="15" customHeight="1">
      <c r="A25" s="134"/>
      <c r="B25" s="136"/>
      <c r="C25" s="136"/>
      <c r="D25" s="136"/>
      <c r="E25" s="136"/>
    </row>
    <row r="26" spans="1:7" ht="15.75">
      <c r="A26" s="133" t="s">
        <v>80</v>
      </c>
      <c r="B26" s="136"/>
      <c r="C26" s="136"/>
      <c r="D26" s="136"/>
      <c r="E26" s="136"/>
    </row>
    <row r="27" spans="1:7">
      <c r="A27" s="260" t="s">
        <v>297</v>
      </c>
      <c r="B27" s="260"/>
      <c r="C27" s="260"/>
      <c r="D27" s="260"/>
      <c r="E27" s="260"/>
      <c r="F27" s="260"/>
      <c r="G27" s="260"/>
    </row>
    <row r="28" spans="1:7" ht="79.5" customHeight="1">
      <c r="A28" s="260"/>
      <c r="B28" s="260"/>
      <c r="C28" s="260"/>
      <c r="D28" s="260"/>
      <c r="E28" s="260"/>
      <c r="F28" s="260"/>
      <c r="G28" s="260"/>
    </row>
    <row r="29" spans="1:7" ht="15.75">
      <c r="A29" s="262" t="s">
        <v>81</v>
      </c>
      <c r="B29" s="262"/>
      <c r="C29" s="262"/>
      <c r="D29" s="262"/>
      <c r="E29" s="262"/>
      <c r="F29" s="262"/>
      <c r="G29" s="262"/>
    </row>
    <row r="30" spans="1:7">
      <c r="A30" s="260" t="s">
        <v>82</v>
      </c>
      <c r="B30" s="260"/>
      <c r="C30" s="260"/>
      <c r="D30" s="260"/>
      <c r="E30" s="260"/>
      <c r="F30" s="260"/>
      <c r="G30" s="260"/>
    </row>
    <row r="31" spans="1:7" ht="22.5" customHeight="1">
      <c r="A31" s="260"/>
      <c r="B31" s="260"/>
      <c r="C31" s="260"/>
      <c r="D31" s="260"/>
      <c r="E31" s="260"/>
      <c r="F31" s="260"/>
      <c r="G31" s="260"/>
    </row>
    <row r="32" spans="1:7" ht="15.75">
      <c r="A32" s="262" t="s">
        <v>83</v>
      </c>
      <c r="B32" s="262"/>
      <c r="C32" s="262"/>
      <c r="D32" s="262"/>
      <c r="E32" s="262"/>
      <c r="F32" s="262"/>
      <c r="G32" s="262"/>
    </row>
    <row r="33" spans="1:7" ht="19.5" customHeight="1">
      <c r="A33" s="264" t="s">
        <v>84</v>
      </c>
      <c r="B33" s="264"/>
      <c r="C33" s="264"/>
      <c r="D33" s="264"/>
      <c r="E33" s="264"/>
      <c r="F33" s="264"/>
      <c r="G33" s="264"/>
    </row>
    <row r="34" spans="1:7" ht="29.25" customHeight="1">
      <c r="A34" s="264"/>
      <c r="B34" s="264"/>
      <c r="C34" s="264"/>
      <c r="D34" s="264"/>
      <c r="E34" s="264"/>
      <c r="F34" s="264"/>
      <c r="G34" s="264"/>
    </row>
    <row r="35" spans="1:7" ht="15.75">
      <c r="A35" s="262" t="s">
        <v>85</v>
      </c>
      <c r="B35" s="262"/>
      <c r="C35" s="262"/>
      <c r="D35" s="262"/>
      <c r="E35" s="262"/>
      <c r="F35" s="262"/>
      <c r="G35" s="262"/>
    </row>
    <row r="36" spans="1:7" ht="15.75" customHeight="1">
      <c r="A36" s="260" t="s">
        <v>86</v>
      </c>
      <c r="B36" s="260"/>
      <c r="C36" s="260"/>
      <c r="D36" s="260"/>
      <c r="E36" s="260"/>
      <c r="F36" s="260"/>
      <c r="G36" s="260"/>
    </row>
    <row r="37" spans="1:7" ht="23.25" customHeight="1">
      <c r="A37" s="260"/>
      <c r="B37" s="260"/>
      <c r="C37" s="260"/>
      <c r="D37" s="260"/>
      <c r="E37" s="260"/>
      <c r="F37" s="260"/>
      <c r="G37" s="260"/>
    </row>
    <row r="38" spans="1:7" ht="15.75">
      <c r="A38" s="262" t="s">
        <v>87</v>
      </c>
      <c r="B38" s="262"/>
      <c r="C38" s="262"/>
      <c r="D38" s="262"/>
      <c r="E38" s="262"/>
      <c r="F38" s="262"/>
      <c r="G38" s="262"/>
    </row>
    <row r="39" spans="1:7">
      <c r="A39" s="260" t="s">
        <v>262</v>
      </c>
      <c r="B39" s="260"/>
      <c r="C39" s="260"/>
      <c r="D39" s="260"/>
      <c r="E39" s="260"/>
      <c r="F39" s="260"/>
      <c r="G39" s="260"/>
    </row>
    <row r="40" spans="1:7" ht="24.75" customHeight="1">
      <c r="A40" s="260"/>
      <c r="B40" s="260"/>
      <c r="C40" s="260"/>
      <c r="D40" s="260"/>
      <c r="E40" s="260"/>
      <c r="F40" s="260"/>
      <c r="G40" s="260"/>
    </row>
    <row r="41" spans="1:7" ht="31.5" customHeight="1">
      <c r="A41" s="260" t="s">
        <v>487</v>
      </c>
      <c r="B41" s="265"/>
      <c r="C41" s="265"/>
      <c r="D41" s="265"/>
      <c r="E41" s="265"/>
      <c r="F41" s="265"/>
      <c r="G41" s="265"/>
    </row>
    <row r="42" spans="1:7" ht="33" customHeight="1">
      <c r="A42" s="260" t="s">
        <v>257</v>
      </c>
      <c r="B42" s="260"/>
      <c r="C42" s="260"/>
      <c r="D42" s="260"/>
      <c r="E42" s="260"/>
      <c r="F42" s="260"/>
      <c r="G42" s="260"/>
    </row>
    <row r="43" spans="1:7" ht="54.75" customHeight="1">
      <c r="A43" s="260" t="s">
        <v>259</v>
      </c>
      <c r="B43" s="260"/>
      <c r="C43" s="260"/>
      <c r="D43" s="260"/>
      <c r="E43" s="260"/>
      <c r="F43" s="260"/>
      <c r="G43" s="260"/>
    </row>
    <row r="44" spans="1:7" ht="38.25" customHeight="1">
      <c r="A44" s="260" t="s">
        <v>258</v>
      </c>
      <c r="B44" s="260"/>
      <c r="C44" s="260"/>
      <c r="D44" s="260"/>
      <c r="E44" s="260"/>
      <c r="F44" s="260"/>
      <c r="G44" s="260"/>
    </row>
    <row r="45" spans="1:7">
      <c r="A45" s="260" t="s">
        <v>260</v>
      </c>
      <c r="B45" s="260"/>
      <c r="C45" s="260"/>
      <c r="D45" s="260"/>
      <c r="E45" s="260"/>
      <c r="F45" s="260"/>
      <c r="G45" s="260"/>
    </row>
    <row r="46" spans="1:7">
      <c r="A46" s="260"/>
      <c r="B46" s="260"/>
      <c r="C46" s="260"/>
      <c r="D46" s="260"/>
      <c r="E46" s="260"/>
      <c r="F46" s="260"/>
      <c r="G46" s="260"/>
    </row>
    <row r="47" spans="1:7">
      <c r="A47" s="135"/>
      <c r="B47" s="135"/>
      <c r="C47" s="135"/>
      <c r="D47" s="135"/>
      <c r="E47" s="135"/>
      <c r="F47" s="135"/>
      <c r="G47" s="135"/>
    </row>
    <row r="48" spans="1:7">
      <c r="A48" s="134"/>
      <c r="B48" s="136"/>
      <c r="C48" s="136"/>
      <c r="D48" s="136"/>
      <c r="E48" s="136"/>
    </row>
    <row r="49" spans="1:7" ht="15.75">
      <c r="A49" s="133" t="s">
        <v>88</v>
      </c>
      <c r="B49" s="136"/>
      <c r="C49" s="136"/>
      <c r="D49" s="136"/>
      <c r="E49" s="136"/>
    </row>
    <row r="50" spans="1:7" ht="15.75">
      <c r="A50" s="133"/>
      <c r="B50" s="136"/>
      <c r="C50" s="136"/>
      <c r="D50" s="136"/>
      <c r="E50" s="136"/>
    </row>
    <row r="51" spans="1:7" ht="30">
      <c r="B51" s="138"/>
      <c r="C51" s="140" t="s">
        <v>89</v>
      </c>
      <c r="D51" s="140" t="s">
        <v>90</v>
      </c>
      <c r="E51" s="140" t="s">
        <v>91</v>
      </c>
    </row>
    <row r="52" spans="1:7">
      <c r="B52" s="141" t="s">
        <v>92</v>
      </c>
      <c r="C52" s="270" t="s">
        <v>93</v>
      </c>
      <c r="D52" s="271"/>
      <c r="E52" s="272"/>
    </row>
    <row r="53" spans="1:7">
      <c r="B53" s="141" t="s">
        <v>94</v>
      </c>
      <c r="C53" s="273"/>
      <c r="D53" s="274"/>
      <c r="E53" s="275"/>
    </row>
    <row r="54" spans="1:7" ht="15.75">
      <c r="A54" s="133"/>
      <c r="B54" s="136"/>
      <c r="C54" s="136"/>
      <c r="D54" s="136"/>
      <c r="E54" s="136"/>
    </row>
    <row r="55" spans="1:7" ht="15.75">
      <c r="A55" s="133"/>
      <c r="B55" s="136"/>
      <c r="C55" s="136"/>
      <c r="D55" s="136"/>
      <c r="E55" s="136"/>
    </row>
    <row r="56" spans="1:7" ht="15.75">
      <c r="A56" s="133" t="s">
        <v>95</v>
      </c>
      <c r="B56" s="136"/>
      <c r="C56" s="136"/>
      <c r="D56" s="136"/>
      <c r="E56" s="136"/>
    </row>
    <row r="57" spans="1:7" ht="15.75">
      <c r="A57" s="133"/>
      <c r="B57" s="136"/>
      <c r="C57" s="136"/>
      <c r="D57" s="136"/>
      <c r="E57" s="136"/>
    </row>
    <row r="58" spans="1:7" ht="45">
      <c r="B58" s="138" t="s">
        <v>96</v>
      </c>
      <c r="C58" s="140" t="s">
        <v>97</v>
      </c>
      <c r="D58" s="140" t="s">
        <v>98</v>
      </c>
      <c r="E58" s="140" t="s">
        <v>99</v>
      </c>
      <c r="F58" s="140" t="s">
        <v>100</v>
      </c>
    </row>
    <row r="59" spans="1:7">
      <c r="B59" s="138" t="s">
        <v>101</v>
      </c>
      <c r="C59" s="270" t="s">
        <v>93</v>
      </c>
      <c r="D59" s="271"/>
      <c r="E59" s="271"/>
      <c r="F59" s="272"/>
    </row>
    <row r="60" spans="1:7">
      <c r="B60" s="138" t="s">
        <v>102</v>
      </c>
      <c r="C60" s="273"/>
      <c r="D60" s="274"/>
      <c r="E60" s="274"/>
      <c r="F60" s="275"/>
    </row>
    <row r="61" spans="1:7" ht="15.75">
      <c r="A61" s="133"/>
      <c r="B61" s="136"/>
      <c r="C61" s="136"/>
      <c r="D61" s="136"/>
      <c r="E61" s="136"/>
    </row>
    <row r="62" spans="1:7" ht="15.75">
      <c r="A62" s="133"/>
      <c r="B62" s="136"/>
      <c r="C62" s="136"/>
      <c r="D62" s="136"/>
      <c r="E62" s="136"/>
    </row>
    <row r="63" spans="1:7" ht="15.75">
      <c r="A63" s="262" t="s">
        <v>103</v>
      </c>
      <c r="B63" s="262"/>
      <c r="C63" s="262"/>
      <c r="D63" s="262"/>
      <c r="E63" s="262"/>
      <c r="F63" s="262"/>
      <c r="G63" s="262"/>
    </row>
    <row r="64" spans="1:7" ht="15.75">
      <c r="A64" s="133" t="s">
        <v>93</v>
      </c>
      <c r="B64" s="136"/>
      <c r="C64" s="136"/>
      <c r="D64" s="136"/>
      <c r="E64" s="136"/>
    </row>
    <row r="65" spans="1:7" ht="15.75">
      <c r="A65" s="133"/>
      <c r="B65" s="136"/>
      <c r="C65" s="136"/>
      <c r="D65" s="136"/>
      <c r="E65" s="136"/>
    </row>
    <row r="66" spans="1:7" ht="15.75">
      <c r="A66" s="261" t="s">
        <v>104</v>
      </c>
      <c r="B66" s="261"/>
      <c r="C66" s="261"/>
      <c r="D66" s="261"/>
      <c r="E66" s="261"/>
      <c r="F66" s="261"/>
      <c r="G66" s="261"/>
    </row>
    <row r="67" spans="1:7" ht="15.75">
      <c r="A67" s="133"/>
      <c r="B67" s="136"/>
      <c r="C67" s="136"/>
      <c r="D67" s="136"/>
      <c r="E67" s="136"/>
    </row>
    <row r="68" spans="1:7">
      <c r="A68" s="276" t="s">
        <v>105</v>
      </c>
      <c r="B68" s="276"/>
      <c r="C68" s="276"/>
      <c r="D68" s="276"/>
      <c r="E68" s="276"/>
      <c r="F68" s="276"/>
      <c r="G68" s="276"/>
    </row>
    <row r="69" spans="1:7" ht="37.5" customHeight="1">
      <c r="A69" s="276"/>
      <c r="B69" s="276"/>
      <c r="C69" s="276"/>
      <c r="D69" s="276"/>
      <c r="E69" s="276"/>
      <c r="F69" s="276"/>
      <c r="G69" s="276"/>
    </row>
    <row r="70" spans="1:7">
      <c r="A70" s="276" t="s">
        <v>106</v>
      </c>
      <c r="B70" s="276"/>
      <c r="C70" s="276"/>
      <c r="D70" s="276"/>
      <c r="E70" s="276"/>
      <c r="F70" s="276"/>
      <c r="G70" s="276"/>
    </row>
    <row r="71" spans="1:7" ht="37.5" customHeight="1">
      <c r="A71" s="276"/>
      <c r="B71" s="276"/>
      <c r="C71" s="276"/>
      <c r="D71" s="276"/>
      <c r="E71" s="276"/>
      <c r="F71" s="276"/>
      <c r="G71" s="276"/>
    </row>
    <row r="72" spans="1:7">
      <c r="A72" s="276" t="s">
        <v>107</v>
      </c>
      <c r="B72" s="276"/>
      <c r="C72" s="276"/>
      <c r="D72" s="276"/>
      <c r="E72" s="276"/>
      <c r="F72" s="276"/>
      <c r="G72" s="276"/>
    </row>
    <row r="73" spans="1:7" ht="25.5" customHeight="1">
      <c r="A73" s="276"/>
      <c r="B73" s="276"/>
      <c r="C73" s="276"/>
      <c r="D73" s="276"/>
      <c r="E73" s="276"/>
      <c r="F73" s="276"/>
      <c r="G73" s="276"/>
    </row>
    <row r="74" spans="1:7" ht="15.75">
      <c r="A74" s="133"/>
      <c r="B74" s="136"/>
      <c r="C74" s="136"/>
      <c r="D74" s="136"/>
      <c r="E74" s="136"/>
    </row>
    <row r="75" spans="1:7" ht="30">
      <c r="B75" s="144" t="s">
        <v>108</v>
      </c>
      <c r="C75" s="144" t="s">
        <v>109</v>
      </c>
      <c r="D75" s="144" t="s">
        <v>110</v>
      </c>
      <c r="E75" s="136"/>
    </row>
    <row r="76" spans="1:7">
      <c r="B76" s="138" t="s">
        <v>111</v>
      </c>
      <c r="C76" s="204">
        <v>2130556082</v>
      </c>
      <c r="D76" s="204">
        <v>91975333</v>
      </c>
      <c r="E76" s="136"/>
    </row>
    <row r="77" spans="1:7">
      <c r="B77" s="138" t="s">
        <v>298</v>
      </c>
      <c r="C77" s="204">
        <v>0</v>
      </c>
      <c r="D77" s="204">
        <v>9431309</v>
      </c>
      <c r="E77" s="136"/>
    </row>
    <row r="78" spans="1:7">
      <c r="B78" s="138" t="s">
        <v>263</v>
      </c>
      <c r="C78" s="204">
        <v>7817388</v>
      </c>
      <c r="D78" s="204">
        <v>0</v>
      </c>
      <c r="E78" s="136"/>
    </row>
    <row r="79" spans="1:7">
      <c r="B79" s="138" t="s">
        <v>112</v>
      </c>
      <c r="C79" s="204">
        <v>822070</v>
      </c>
      <c r="D79" s="204">
        <v>2431924</v>
      </c>
      <c r="E79" s="136"/>
    </row>
    <row r="80" spans="1:7">
      <c r="B80" s="142" t="s">
        <v>113</v>
      </c>
      <c r="C80" s="205">
        <f>+SUM(C76:C79)</f>
        <v>2139195540</v>
      </c>
      <c r="D80" s="205">
        <f>+SUM(D76:D79)</f>
        <v>103838566</v>
      </c>
      <c r="E80" s="136"/>
    </row>
    <row r="81" spans="1:5" ht="15.75">
      <c r="A81" s="133"/>
      <c r="B81" s="136"/>
      <c r="C81" s="136"/>
      <c r="D81" s="136"/>
      <c r="E81" s="136"/>
    </row>
    <row r="82" spans="1:5" ht="15.75">
      <c r="A82" s="133"/>
      <c r="B82" s="136"/>
      <c r="C82" s="136"/>
      <c r="D82" s="136"/>
      <c r="E82" s="136"/>
    </row>
    <row r="83" spans="1:5" ht="15.75">
      <c r="A83" s="133"/>
      <c r="B83" s="136"/>
      <c r="C83" s="136"/>
      <c r="D83" s="136"/>
      <c r="E83" s="136"/>
    </row>
    <row r="84" spans="1:5" ht="15.75">
      <c r="A84" s="133" t="s">
        <v>114</v>
      </c>
      <c r="B84" s="136"/>
      <c r="C84" s="136"/>
      <c r="D84" s="136"/>
      <c r="E84" s="136"/>
    </row>
    <row r="85" spans="1:5" ht="15.75">
      <c r="A85" s="133"/>
      <c r="B85" s="136"/>
      <c r="C85" s="136"/>
      <c r="D85" s="136"/>
      <c r="E85" s="136"/>
    </row>
    <row r="86" spans="1:5" ht="15.75">
      <c r="A86" s="133"/>
      <c r="B86" s="136"/>
      <c r="C86" s="136"/>
      <c r="D86" s="136"/>
      <c r="E86" s="136"/>
    </row>
    <row r="87" spans="1:5" ht="30">
      <c r="B87" s="145" t="s">
        <v>115</v>
      </c>
      <c r="C87" s="144" t="s">
        <v>116</v>
      </c>
      <c r="D87" s="144" t="s">
        <v>117</v>
      </c>
      <c r="E87" s="144" t="s">
        <v>118</v>
      </c>
    </row>
    <row r="88" spans="1:5">
      <c r="B88" s="142" t="s">
        <v>119</v>
      </c>
      <c r="C88" s="145"/>
      <c r="D88" s="146"/>
      <c r="E88" s="145"/>
    </row>
    <row r="89" spans="1:5">
      <c r="B89" s="138" t="s">
        <v>120</v>
      </c>
      <c r="C89" s="206">
        <v>120560.45942299999</v>
      </c>
      <c r="D89" s="204">
        <v>176725385978.97162</v>
      </c>
      <c r="E89" s="148">
        <v>293</v>
      </c>
    </row>
    <row r="90" spans="1:5">
      <c r="B90" s="138" t="s">
        <v>121</v>
      </c>
      <c r="C90" s="206">
        <v>121019.592825</v>
      </c>
      <c r="D90" s="204">
        <v>188464563995.33917</v>
      </c>
      <c r="E90" s="148">
        <v>311</v>
      </c>
    </row>
    <row r="91" spans="1:5">
      <c r="B91" s="138" t="s">
        <v>122</v>
      </c>
      <c r="C91" s="206">
        <v>121548.62278200001</v>
      </c>
      <c r="D91" s="204">
        <v>203043765275.68686</v>
      </c>
      <c r="E91" s="148">
        <v>331</v>
      </c>
    </row>
    <row r="92" spans="1:5">
      <c r="B92" s="142" t="s">
        <v>123</v>
      </c>
      <c r="C92" s="145"/>
      <c r="D92" s="145"/>
      <c r="E92" s="145"/>
    </row>
    <row r="93" spans="1:5">
      <c r="B93" s="138" t="s">
        <v>124</v>
      </c>
      <c r="C93" s="206">
        <v>122057.172295</v>
      </c>
      <c r="D93" s="148">
        <v>211270249047.92056</v>
      </c>
      <c r="E93" s="148">
        <v>344</v>
      </c>
    </row>
    <row r="94" spans="1:5">
      <c r="B94" s="138" t="s">
        <v>125</v>
      </c>
      <c r="C94" s="206">
        <v>122574.02888100001</v>
      </c>
      <c r="D94" s="148">
        <v>230971605109.94177</v>
      </c>
      <c r="E94" s="148">
        <v>359</v>
      </c>
    </row>
    <row r="95" spans="1:5">
      <c r="B95" s="138" t="s">
        <v>126</v>
      </c>
      <c r="C95" s="206">
        <v>123077.42615699999</v>
      </c>
      <c r="D95" s="148">
        <v>215256719047.51242</v>
      </c>
      <c r="E95" s="148">
        <v>378</v>
      </c>
    </row>
    <row r="96" spans="1:5">
      <c r="B96" s="142" t="s">
        <v>127</v>
      </c>
      <c r="C96" s="145"/>
      <c r="D96" s="149"/>
      <c r="E96" s="148"/>
    </row>
    <row r="97" spans="1:6">
      <c r="B97" s="138" t="s">
        <v>128</v>
      </c>
      <c r="C97" s="147"/>
      <c r="D97" s="148"/>
      <c r="E97" s="139"/>
    </row>
    <row r="98" spans="1:6">
      <c r="B98" s="138" t="s">
        <v>129</v>
      </c>
      <c r="C98" s="147"/>
      <c r="D98" s="148"/>
      <c r="E98" s="139"/>
    </row>
    <row r="99" spans="1:6">
      <c r="B99" s="138" t="s">
        <v>130</v>
      </c>
      <c r="C99" s="147"/>
      <c r="D99" s="148"/>
      <c r="E99" s="139"/>
    </row>
    <row r="100" spans="1:6">
      <c r="B100" s="142" t="s">
        <v>131</v>
      </c>
      <c r="C100" s="145"/>
      <c r="D100" s="149"/>
      <c r="E100" s="145"/>
    </row>
    <row r="101" spans="1:6">
      <c r="B101" s="138" t="s">
        <v>132</v>
      </c>
      <c r="C101" s="147"/>
      <c r="D101" s="148"/>
      <c r="E101" s="139"/>
    </row>
    <row r="102" spans="1:6">
      <c r="B102" s="138" t="s">
        <v>133</v>
      </c>
      <c r="C102" s="147"/>
      <c r="D102" s="148"/>
      <c r="E102" s="139"/>
    </row>
    <row r="103" spans="1:6">
      <c r="B103" s="138" t="s">
        <v>134</v>
      </c>
      <c r="C103" s="147"/>
      <c r="D103" s="148"/>
      <c r="E103" s="139"/>
    </row>
    <row r="104" spans="1:6" ht="15.75">
      <c r="A104" s="133"/>
      <c r="B104" s="136"/>
      <c r="C104" s="136"/>
      <c r="D104" s="136"/>
      <c r="E104" s="136"/>
    </row>
    <row r="105" spans="1:6" ht="15.75">
      <c r="A105" s="133"/>
      <c r="B105" s="136"/>
      <c r="C105" s="136"/>
      <c r="D105" s="136"/>
      <c r="E105" s="136"/>
    </row>
    <row r="106" spans="1:6" ht="15.75">
      <c r="A106" s="133" t="s">
        <v>135</v>
      </c>
      <c r="B106" s="136"/>
      <c r="C106" s="136"/>
      <c r="D106" s="136"/>
      <c r="E106" s="136"/>
    </row>
    <row r="107" spans="1:6" ht="15.75">
      <c r="A107" s="133"/>
      <c r="B107" s="136"/>
      <c r="C107" s="136"/>
      <c r="D107" s="136"/>
      <c r="E107" s="136"/>
    </row>
    <row r="108" spans="1:6" ht="15.75">
      <c r="A108" s="133" t="s">
        <v>136</v>
      </c>
      <c r="B108" s="136"/>
      <c r="C108" s="136"/>
      <c r="D108" s="136"/>
      <c r="E108" s="136"/>
    </row>
    <row r="109" spans="1:6">
      <c r="A109" s="260" t="s">
        <v>137</v>
      </c>
      <c r="B109" s="260"/>
      <c r="C109" s="260"/>
      <c r="D109" s="260"/>
      <c r="E109" s="260"/>
      <c r="F109" s="260"/>
    </row>
    <row r="110" spans="1:6" ht="21" customHeight="1">
      <c r="A110" s="260"/>
      <c r="B110" s="260"/>
      <c r="C110" s="260"/>
      <c r="D110" s="260"/>
      <c r="E110" s="260"/>
      <c r="F110" s="260"/>
    </row>
    <row r="111" spans="1:6">
      <c r="B111" s="277" t="s">
        <v>37</v>
      </c>
      <c r="C111" s="278"/>
      <c r="D111" s="279"/>
      <c r="E111" s="136"/>
    </row>
    <row r="112" spans="1:6" ht="30">
      <c r="B112" s="145" t="s">
        <v>17</v>
      </c>
      <c r="C112" s="144" t="s">
        <v>300</v>
      </c>
      <c r="D112" s="144" t="s">
        <v>301</v>
      </c>
      <c r="E112" s="136"/>
    </row>
    <row r="113" spans="1:6">
      <c r="B113" s="138"/>
      <c r="C113" s="138"/>
      <c r="D113" s="138"/>
      <c r="E113" s="136"/>
    </row>
    <row r="114" spans="1:6">
      <c r="B114" s="138" t="s">
        <v>264</v>
      </c>
      <c r="C114" s="143">
        <v>5000000</v>
      </c>
      <c r="D114" s="143">
        <v>5000000</v>
      </c>
      <c r="E114" s="136"/>
    </row>
    <row r="115" spans="1:6">
      <c r="B115" s="138" t="s">
        <v>265</v>
      </c>
      <c r="C115" s="143">
        <v>1433667057</v>
      </c>
      <c r="D115" s="143">
        <v>1411710834</v>
      </c>
      <c r="E115" s="136"/>
      <c r="F115" s="173"/>
    </row>
    <row r="116" spans="1:6">
      <c r="B116" s="138" t="s">
        <v>138</v>
      </c>
      <c r="C116" s="143">
        <v>50799845</v>
      </c>
      <c r="D116" s="143">
        <v>304192330.95849299</v>
      </c>
      <c r="E116" s="136"/>
    </row>
    <row r="117" spans="1:6">
      <c r="B117" s="142" t="s">
        <v>113</v>
      </c>
      <c r="C117" s="150">
        <f>+SUM(C114:C116)</f>
        <v>1489466902</v>
      </c>
      <c r="D117" s="150">
        <f>+SUM(D114:D116)</f>
        <v>1720903164.958493</v>
      </c>
      <c r="E117" s="136"/>
    </row>
    <row r="118" spans="1:6">
      <c r="B118" s="157"/>
      <c r="C118" s="158"/>
      <c r="D118" s="158"/>
      <c r="E118" s="136"/>
    </row>
    <row r="119" spans="1:6" ht="15.75">
      <c r="A119" s="133"/>
      <c r="B119" s="136"/>
      <c r="C119" s="136"/>
      <c r="D119" s="136"/>
      <c r="E119" s="136"/>
    </row>
    <row r="120" spans="1:6" ht="15.75">
      <c r="A120" s="262" t="s">
        <v>142</v>
      </c>
      <c r="B120" s="262"/>
      <c r="C120" s="262"/>
      <c r="D120" s="262"/>
      <c r="E120" s="262"/>
      <c r="F120" s="262"/>
    </row>
    <row r="121" spans="1:6">
      <c r="A121" s="137"/>
      <c r="B121" s="136"/>
      <c r="C121" s="136"/>
      <c r="D121" s="136"/>
      <c r="E121" s="136"/>
    </row>
    <row r="122" spans="1:6">
      <c r="A122" s="160" t="s">
        <v>256</v>
      </c>
      <c r="B122" s="136"/>
      <c r="C122" s="136"/>
      <c r="D122" s="136"/>
      <c r="E122" s="136"/>
    </row>
    <row r="123" spans="1:6" ht="15.75">
      <c r="A123" s="133"/>
      <c r="B123" s="136"/>
      <c r="C123" s="136"/>
      <c r="D123" s="136"/>
      <c r="E123" s="136"/>
    </row>
    <row r="124" spans="1:6" ht="15.75">
      <c r="A124" s="133" t="s">
        <v>139</v>
      </c>
      <c r="B124" s="136"/>
      <c r="C124" s="136"/>
      <c r="D124" s="136"/>
      <c r="E124" s="136"/>
    </row>
    <row r="125" spans="1:6" ht="15.75">
      <c r="A125" s="133"/>
      <c r="B125" s="136"/>
      <c r="C125" s="136"/>
      <c r="D125" s="136"/>
      <c r="E125" s="136"/>
    </row>
    <row r="126" spans="1:6">
      <c r="B126" s="145" t="s">
        <v>108</v>
      </c>
      <c r="C126" s="144" t="s">
        <v>89</v>
      </c>
      <c r="D126" s="144" t="s">
        <v>90</v>
      </c>
      <c r="E126" s="136"/>
    </row>
    <row r="127" spans="1:6" ht="15" customHeight="1">
      <c r="B127" s="138"/>
      <c r="C127" s="266" t="s">
        <v>140</v>
      </c>
      <c r="D127" s="267"/>
      <c r="E127" s="136"/>
    </row>
    <row r="128" spans="1:6">
      <c r="B128" s="138"/>
      <c r="C128" s="268"/>
      <c r="D128" s="269"/>
      <c r="E128" s="136"/>
    </row>
    <row r="129" spans="1:5">
      <c r="B129" s="145" t="s">
        <v>113</v>
      </c>
      <c r="C129" s="138"/>
      <c r="D129" s="138"/>
      <c r="E129" s="136"/>
    </row>
    <row r="130" spans="1:5" ht="15.75">
      <c r="A130" s="133"/>
      <c r="B130" s="136"/>
      <c r="C130" s="136"/>
      <c r="D130" s="136"/>
      <c r="E130" s="136"/>
    </row>
    <row r="131" spans="1:5">
      <c r="A131" s="137"/>
      <c r="B131" s="136"/>
      <c r="C131" s="136"/>
      <c r="D131" s="136"/>
      <c r="E131" s="136"/>
    </row>
    <row r="132" spans="1:5" ht="15.75">
      <c r="A132" s="133" t="s">
        <v>141</v>
      </c>
      <c r="B132" s="136"/>
      <c r="C132" s="136"/>
      <c r="D132" s="136"/>
      <c r="E132" s="136"/>
    </row>
    <row r="133" spans="1:5">
      <c r="A133" s="137"/>
      <c r="B133" s="136"/>
      <c r="C133" s="136"/>
      <c r="D133" s="136"/>
      <c r="E133" s="136"/>
    </row>
    <row r="134" spans="1:5">
      <c r="B134" s="144" t="s">
        <v>108</v>
      </c>
      <c r="C134" s="144" t="s">
        <v>89</v>
      </c>
      <c r="D134" s="144" t="s">
        <v>90</v>
      </c>
      <c r="E134" s="136"/>
    </row>
    <row r="135" spans="1:5">
      <c r="B135" s="138" t="s">
        <v>30</v>
      </c>
      <c r="C135" s="148">
        <v>2130556082</v>
      </c>
      <c r="D135" s="148">
        <v>91975333</v>
      </c>
      <c r="E135" s="136"/>
    </row>
    <row r="136" spans="1:5">
      <c r="B136" s="138"/>
      <c r="C136" s="139"/>
      <c r="D136" s="139"/>
      <c r="E136" s="136"/>
    </row>
    <row r="137" spans="1:5">
      <c r="B137" s="145" t="s">
        <v>113</v>
      </c>
      <c r="C137" s="151">
        <f>SUM(C135:C136)</f>
        <v>2130556082</v>
      </c>
      <c r="D137" s="151">
        <f>SUM(D135:D136)</f>
        <v>91975333</v>
      </c>
      <c r="E137" s="136"/>
    </row>
    <row r="138" spans="1:5">
      <c r="A138" s="132"/>
      <c r="B138" s="136"/>
      <c r="C138" s="136"/>
      <c r="D138" s="136"/>
      <c r="E138" s="136"/>
    </row>
    <row r="140" spans="1:5" ht="15.75">
      <c r="A140" s="163" t="s">
        <v>266</v>
      </c>
    </row>
    <row r="142" spans="1:5">
      <c r="A142" s="259" t="s">
        <v>488</v>
      </c>
      <c r="B142" s="259"/>
      <c r="C142" s="259"/>
      <c r="D142" s="259"/>
      <c r="E142" s="259"/>
    </row>
    <row r="143" spans="1:5">
      <c r="A143" s="259"/>
      <c r="B143" s="259"/>
      <c r="C143" s="259"/>
      <c r="D143" s="259"/>
      <c r="E143" s="259"/>
    </row>
    <row r="144" spans="1:5">
      <c r="A144" s="259"/>
      <c r="B144" s="259"/>
      <c r="C144" s="259"/>
      <c r="D144" s="259"/>
      <c r="E144" s="259"/>
    </row>
    <row r="145" spans="1:5">
      <c r="A145" s="259"/>
      <c r="B145" s="259"/>
      <c r="C145" s="259"/>
      <c r="D145" s="259"/>
      <c r="E145" s="259"/>
    </row>
    <row r="146" spans="1:5">
      <c r="A146" s="259"/>
      <c r="B146" s="259"/>
      <c r="C146" s="259"/>
      <c r="D146" s="259"/>
      <c r="E146" s="259"/>
    </row>
    <row r="147" spans="1:5">
      <c r="A147" s="259"/>
      <c r="B147" s="259"/>
      <c r="C147" s="259"/>
      <c r="D147" s="259"/>
      <c r="E147" s="259"/>
    </row>
    <row r="148" spans="1:5">
      <c r="A148" s="259"/>
      <c r="B148" s="259"/>
      <c r="C148" s="259"/>
      <c r="D148" s="259"/>
      <c r="E148" s="259"/>
    </row>
    <row r="149" spans="1:5">
      <c r="A149" s="259"/>
      <c r="B149" s="259"/>
      <c r="C149" s="259"/>
      <c r="D149" s="259"/>
      <c r="E149" s="259"/>
    </row>
  </sheetData>
  <mergeCells count="40">
    <mergeCell ref="A120:F120"/>
    <mergeCell ref="C127:D128"/>
    <mergeCell ref="A45:G46"/>
    <mergeCell ref="C52:E53"/>
    <mergeCell ref="C59:F60"/>
    <mergeCell ref="A63:G63"/>
    <mergeCell ref="A66:G66"/>
    <mergeCell ref="A68:G69"/>
    <mergeCell ref="A70:G71"/>
    <mergeCell ref="A72:G73"/>
    <mergeCell ref="A109:F110"/>
    <mergeCell ref="B111:D111"/>
    <mergeCell ref="A44:G44"/>
    <mergeCell ref="A29:G29"/>
    <mergeCell ref="A30:G31"/>
    <mergeCell ref="A32:G32"/>
    <mergeCell ref="A33:G34"/>
    <mergeCell ref="A35:G35"/>
    <mergeCell ref="A36:G37"/>
    <mergeCell ref="A38:G38"/>
    <mergeCell ref="A39:G40"/>
    <mergeCell ref="A41:G41"/>
    <mergeCell ref="A42:G42"/>
    <mergeCell ref="A43:G43"/>
    <mergeCell ref="A142:E149"/>
    <mergeCell ref="A27:G28"/>
    <mergeCell ref="A2:G2"/>
    <mergeCell ref="A3:G3"/>
    <mergeCell ref="A4:G4"/>
    <mergeCell ref="A5:G5"/>
    <mergeCell ref="A6:G7"/>
    <mergeCell ref="A8:G8"/>
    <mergeCell ref="A9:G10"/>
    <mergeCell ref="A11:G12"/>
    <mergeCell ref="A13:G13"/>
    <mergeCell ref="A14:G15"/>
    <mergeCell ref="A16:G17"/>
    <mergeCell ref="A18:G19"/>
    <mergeCell ref="A20:G20"/>
    <mergeCell ref="A21:G22"/>
  </mergeCells>
  <hyperlinks>
    <hyperlink ref="A122" location="'7'!A1" display="Ver Cuadro" xr:uid="{00000000-0004-0000-0600-000000000000}"/>
  </hyperlinks>
  <pageMargins left="0.35539215686274511"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198"/>
  <sheetViews>
    <sheetView showGridLines="0" topLeftCell="A163" zoomScale="85" zoomScaleNormal="85" workbookViewId="0">
      <selection activeCell="J196" sqref="J196"/>
    </sheetView>
  </sheetViews>
  <sheetFormatPr baseColWidth="10" defaultColWidth="11.42578125" defaultRowHeight="15"/>
  <cols>
    <col min="1" max="1" width="24.42578125" style="155" customWidth="1"/>
    <col min="2" max="2" width="47.85546875" style="155" bestFit="1" customWidth="1"/>
    <col min="3" max="3" width="23.85546875" style="155" bestFit="1" customWidth="1"/>
    <col min="4" max="4" width="13.28515625" style="155" customWidth="1"/>
    <col min="5" max="5" width="19.7109375" style="155" customWidth="1"/>
    <col min="6" max="6" width="22.140625" style="155" bestFit="1" customWidth="1"/>
    <col min="7" max="7" width="11.42578125" style="155" bestFit="1" customWidth="1"/>
    <col min="8" max="9" width="17.140625" style="155" bestFit="1" customWidth="1"/>
    <col min="10" max="10" width="17.85546875" style="155" bestFit="1" customWidth="1"/>
    <col min="11" max="11" width="17.140625" style="155" bestFit="1" customWidth="1"/>
    <col min="12" max="16384" width="11.42578125" style="155"/>
  </cols>
  <sheetData>
    <row r="1" spans="1:15">
      <c r="A1" s="280" t="s">
        <v>149</v>
      </c>
      <c r="B1" s="280"/>
    </row>
    <row r="2" spans="1:15" ht="18.75">
      <c r="A2" s="281" t="str">
        <f>+"COMPOSICIÓN DE LAS INVERSIONES DEL FONDO MUTUO CORTO PLAZO GUARANÍES CORRESPONDIENTE AL "&amp;UPPER(TEXT(Indice!$N$3,"DD \D\E MMMM \D\E AAAA"))</f>
        <v>COMPOSICIÓN DE LAS INVERSIONES DEL FONDO MUTUO CORTO PLAZO GUARANÍES CORRESPONDIENTE AL 30 DE JUNIO DE 2021</v>
      </c>
      <c r="B2" s="282"/>
      <c r="C2" s="282"/>
      <c r="D2" s="282"/>
      <c r="E2" s="282"/>
      <c r="F2" s="282"/>
      <c r="G2" s="282"/>
      <c r="H2" s="282"/>
      <c r="I2" s="282"/>
    </row>
    <row r="3" spans="1:15" ht="15" customHeight="1">
      <c r="A3"/>
      <c r="B3"/>
      <c r="C3"/>
      <c r="D3"/>
      <c r="E3"/>
      <c r="F3"/>
      <c r="G3"/>
      <c r="H3"/>
      <c r="I3"/>
      <c r="J3"/>
      <c r="K3"/>
      <c r="L3"/>
      <c r="M3"/>
      <c r="N3"/>
      <c r="O3"/>
    </row>
    <row r="4" spans="1:15" s="231" customFormat="1" ht="56.25">
      <c r="A4" s="214" t="s">
        <v>150</v>
      </c>
      <c r="B4" s="214" t="s">
        <v>151</v>
      </c>
      <c r="C4" s="214" t="s">
        <v>169</v>
      </c>
      <c r="D4" s="214" t="s">
        <v>170</v>
      </c>
      <c r="E4" s="214" t="s">
        <v>171</v>
      </c>
      <c r="F4" s="214" t="s">
        <v>152</v>
      </c>
      <c r="G4" s="214" t="s">
        <v>172</v>
      </c>
      <c r="H4" s="233" t="s">
        <v>173</v>
      </c>
      <c r="I4" s="233" t="s">
        <v>174</v>
      </c>
      <c r="J4" s="233" t="s">
        <v>175</v>
      </c>
      <c r="K4" s="233" t="s">
        <v>176</v>
      </c>
      <c r="L4" s="234" t="s">
        <v>177</v>
      </c>
      <c r="M4" s="214" t="s">
        <v>178</v>
      </c>
      <c r="N4" s="234" t="s">
        <v>179</v>
      </c>
      <c r="O4" s="234" t="s">
        <v>180</v>
      </c>
    </row>
    <row r="5" spans="1:15" ht="16.5" customHeight="1">
      <c r="A5" s="156" t="s">
        <v>154</v>
      </c>
      <c r="B5" s="156" t="s">
        <v>158</v>
      </c>
      <c r="C5" s="156" t="s">
        <v>186</v>
      </c>
      <c r="D5" s="156" t="s">
        <v>182</v>
      </c>
      <c r="E5" s="156" t="s">
        <v>190</v>
      </c>
      <c r="F5" s="156" t="s">
        <v>191</v>
      </c>
      <c r="G5" s="156" t="s">
        <v>183</v>
      </c>
      <c r="H5" s="225">
        <v>965836388</v>
      </c>
      <c r="I5" s="225">
        <v>714260292.67201102</v>
      </c>
      <c r="J5" s="225">
        <v>920129027.70385206</v>
      </c>
      <c r="K5" s="225">
        <v>965836388</v>
      </c>
      <c r="L5" s="226">
        <v>10</v>
      </c>
      <c r="M5" s="175" t="s">
        <v>184</v>
      </c>
      <c r="N5" s="227">
        <f>+J5/$E$198</f>
        <v>4.2745658847496851E-3</v>
      </c>
      <c r="O5" s="174">
        <f>+SUMIFS($N$5:$N$195,$B$5:$B$195,B5)</f>
        <v>2.647032023580366E-2</v>
      </c>
    </row>
    <row r="6" spans="1:15" ht="16.5" customHeight="1">
      <c r="A6" s="156" t="s">
        <v>154</v>
      </c>
      <c r="B6" s="156" t="s">
        <v>158</v>
      </c>
      <c r="C6" s="156" t="s">
        <v>186</v>
      </c>
      <c r="D6" s="156" t="s">
        <v>182</v>
      </c>
      <c r="E6" s="156" t="s">
        <v>207</v>
      </c>
      <c r="F6" s="156" t="s">
        <v>208</v>
      </c>
      <c r="G6" s="156" t="s">
        <v>183</v>
      </c>
      <c r="H6" s="225">
        <v>214460314</v>
      </c>
      <c r="I6" s="225">
        <v>162968081.85041499</v>
      </c>
      <c r="J6" s="225">
        <v>200913178.313728</v>
      </c>
      <c r="K6" s="225">
        <v>214460314</v>
      </c>
      <c r="L6" s="226">
        <v>7.25</v>
      </c>
      <c r="M6" s="175" t="s">
        <v>184</v>
      </c>
      <c r="N6" s="227">
        <f t="shared" ref="N6:N69" si="0">+J6/$E$198</f>
        <v>9.3336542154271243E-4</v>
      </c>
      <c r="O6" s="174">
        <f t="shared" ref="O6:O69" si="1">+SUMIFS($N$5:$N$195,$B$5:$B$195,B6)</f>
        <v>2.647032023580366E-2</v>
      </c>
    </row>
    <row r="7" spans="1:15" ht="16.5" customHeight="1">
      <c r="A7" s="156" t="s">
        <v>156</v>
      </c>
      <c r="B7" s="156" t="s">
        <v>192</v>
      </c>
      <c r="C7" s="156" t="s">
        <v>186</v>
      </c>
      <c r="D7" s="156" t="s">
        <v>182</v>
      </c>
      <c r="E7" s="156" t="s">
        <v>197</v>
      </c>
      <c r="F7" s="156" t="s">
        <v>198</v>
      </c>
      <c r="G7" s="156" t="s">
        <v>183</v>
      </c>
      <c r="H7" s="225">
        <v>46260818</v>
      </c>
      <c r="I7" s="225">
        <v>23686685.022473902</v>
      </c>
      <c r="J7" s="225">
        <v>33407501.414354101</v>
      </c>
      <c r="K7" s="225">
        <v>46260818</v>
      </c>
      <c r="L7" s="226">
        <v>13.75</v>
      </c>
      <c r="M7" s="175" t="s">
        <v>184</v>
      </c>
      <c r="N7" s="227">
        <f t="shared" si="0"/>
        <v>1.5519841407121284E-4</v>
      </c>
      <c r="O7" s="174">
        <f t="shared" si="1"/>
        <v>7.9967993419910177E-3</v>
      </c>
    </row>
    <row r="8" spans="1:15" ht="16.5" customHeight="1">
      <c r="A8" s="156" t="s">
        <v>156</v>
      </c>
      <c r="B8" s="156" t="s">
        <v>192</v>
      </c>
      <c r="C8" s="156" t="s">
        <v>186</v>
      </c>
      <c r="D8" s="156" t="s">
        <v>182</v>
      </c>
      <c r="E8" s="156" t="s">
        <v>193</v>
      </c>
      <c r="F8" s="156" t="s">
        <v>194</v>
      </c>
      <c r="G8" s="156" t="s">
        <v>183</v>
      </c>
      <c r="H8" s="225">
        <v>28526576</v>
      </c>
      <c r="I8" s="225">
        <v>12912567.0904251</v>
      </c>
      <c r="J8" s="225">
        <v>20275370.462438501</v>
      </c>
      <c r="K8" s="225">
        <v>28526576</v>
      </c>
      <c r="L8" s="226">
        <v>14.25</v>
      </c>
      <c r="M8" s="175" t="s">
        <v>184</v>
      </c>
      <c r="N8" s="227">
        <f t="shared" si="0"/>
        <v>9.4191579952301765E-5</v>
      </c>
      <c r="O8" s="174">
        <f t="shared" si="1"/>
        <v>7.9967993419910177E-3</v>
      </c>
    </row>
    <row r="9" spans="1:15" ht="16.5" customHeight="1">
      <c r="A9" s="156" t="s">
        <v>154</v>
      </c>
      <c r="B9" s="156" t="s">
        <v>185</v>
      </c>
      <c r="C9" s="156" t="s">
        <v>186</v>
      </c>
      <c r="D9" s="156" t="s">
        <v>182</v>
      </c>
      <c r="E9" s="156" t="s">
        <v>201</v>
      </c>
      <c r="F9" s="156" t="s">
        <v>202</v>
      </c>
      <c r="G9" s="156" t="s">
        <v>183</v>
      </c>
      <c r="H9" s="225">
        <v>240008603</v>
      </c>
      <c r="I9" s="225">
        <v>160533247.92938301</v>
      </c>
      <c r="J9" s="225">
        <v>209356051.735046</v>
      </c>
      <c r="K9" s="225">
        <v>240008603</v>
      </c>
      <c r="L9" s="226">
        <v>10</v>
      </c>
      <c r="M9" s="175" t="s">
        <v>184</v>
      </c>
      <c r="N9" s="227">
        <f t="shared" si="0"/>
        <v>9.7258776711536116E-4</v>
      </c>
      <c r="O9" s="174">
        <f t="shared" si="1"/>
        <v>3.1230021771938135E-2</v>
      </c>
    </row>
    <row r="10" spans="1:15" ht="16.5" customHeight="1">
      <c r="A10" s="156" t="s">
        <v>154</v>
      </c>
      <c r="B10" s="156" t="s">
        <v>185</v>
      </c>
      <c r="C10" s="156" t="s">
        <v>186</v>
      </c>
      <c r="D10" s="156" t="s">
        <v>182</v>
      </c>
      <c r="E10" s="156" t="s">
        <v>206</v>
      </c>
      <c r="F10" s="156" t="s">
        <v>203</v>
      </c>
      <c r="G10" s="156" t="s">
        <v>183</v>
      </c>
      <c r="H10" s="225">
        <v>731748627</v>
      </c>
      <c r="I10" s="225">
        <v>494613060.71722299</v>
      </c>
      <c r="J10" s="225">
        <v>642563207.71499205</v>
      </c>
      <c r="K10" s="225">
        <v>731748627</v>
      </c>
      <c r="L10" s="226">
        <v>16.5</v>
      </c>
      <c r="M10" s="175" t="s">
        <v>184</v>
      </c>
      <c r="N10" s="227">
        <f t="shared" si="0"/>
        <v>2.9851017452933379E-3</v>
      </c>
      <c r="O10" s="174">
        <f t="shared" si="1"/>
        <v>3.1230021771938135E-2</v>
      </c>
    </row>
    <row r="11" spans="1:15" ht="16.5" customHeight="1">
      <c r="A11" s="156" t="s">
        <v>154</v>
      </c>
      <c r="B11" s="156" t="s">
        <v>185</v>
      </c>
      <c r="C11" s="156" t="s">
        <v>186</v>
      </c>
      <c r="D11" s="156" t="s">
        <v>182</v>
      </c>
      <c r="E11" s="156" t="s">
        <v>201</v>
      </c>
      <c r="F11" s="156" t="s">
        <v>203</v>
      </c>
      <c r="G11" s="156" t="s">
        <v>183</v>
      </c>
      <c r="H11" s="225">
        <v>728552041</v>
      </c>
      <c r="I11" s="225">
        <v>488622334.425515</v>
      </c>
      <c r="J11" s="225">
        <v>637320731.81758499</v>
      </c>
      <c r="K11" s="225">
        <v>728552041</v>
      </c>
      <c r="L11" s="226">
        <v>12</v>
      </c>
      <c r="M11" s="175" t="s">
        <v>184</v>
      </c>
      <c r="N11" s="227">
        <f t="shared" si="0"/>
        <v>2.9607472168000893E-3</v>
      </c>
      <c r="O11" s="174">
        <f t="shared" si="1"/>
        <v>3.1230021771938135E-2</v>
      </c>
    </row>
    <row r="12" spans="1:15" ht="16.5" customHeight="1">
      <c r="A12" s="156" t="s">
        <v>156</v>
      </c>
      <c r="B12" s="156" t="s">
        <v>185</v>
      </c>
      <c r="C12" s="156" t="s">
        <v>186</v>
      </c>
      <c r="D12" s="156" t="s">
        <v>182</v>
      </c>
      <c r="E12" s="156" t="s">
        <v>187</v>
      </c>
      <c r="F12" s="156" t="s">
        <v>188</v>
      </c>
      <c r="G12" s="156" t="s">
        <v>183</v>
      </c>
      <c r="H12" s="225">
        <v>106147945.20550001</v>
      </c>
      <c r="I12" s="225">
        <v>76481714.363040894</v>
      </c>
      <c r="J12" s="225">
        <v>105608091.999116</v>
      </c>
      <c r="K12" s="225">
        <v>106147945.20550001</v>
      </c>
      <c r="L12" s="226">
        <v>12</v>
      </c>
      <c r="M12" s="175" t="s">
        <v>184</v>
      </c>
      <c r="N12" s="227">
        <f t="shared" si="0"/>
        <v>4.9061461340856862E-4</v>
      </c>
      <c r="O12" s="174">
        <f t="shared" si="1"/>
        <v>3.1230021771938135E-2</v>
      </c>
    </row>
    <row r="13" spans="1:15" ht="16.5" customHeight="1">
      <c r="A13" s="156" t="s">
        <v>154</v>
      </c>
      <c r="B13" s="156" t="s">
        <v>185</v>
      </c>
      <c r="C13" s="156" t="s">
        <v>186</v>
      </c>
      <c r="D13" s="156" t="s">
        <v>182</v>
      </c>
      <c r="E13" s="156" t="s">
        <v>204</v>
      </c>
      <c r="F13" s="156" t="s">
        <v>205</v>
      </c>
      <c r="G13" s="156" t="s">
        <v>183</v>
      </c>
      <c r="H13" s="225">
        <v>106321881</v>
      </c>
      <c r="I13" s="225">
        <v>71111787.2585399</v>
      </c>
      <c r="J13" s="225">
        <v>92695430.565984905</v>
      </c>
      <c r="K13" s="225">
        <v>106321881</v>
      </c>
      <c r="L13" s="226">
        <v>12</v>
      </c>
      <c r="M13" s="175" t="s">
        <v>184</v>
      </c>
      <c r="N13" s="227">
        <f t="shared" si="0"/>
        <v>4.3062735033838287E-4</v>
      </c>
      <c r="O13" s="174">
        <f t="shared" si="1"/>
        <v>3.1230021771938135E-2</v>
      </c>
    </row>
    <row r="14" spans="1:15" ht="16.5" customHeight="1">
      <c r="A14" s="156" t="s">
        <v>154</v>
      </c>
      <c r="B14" s="156" t="s">
        <v>160</v>
      </c>
      <c r="C14" s="156" t="s">
        <v>181</v>
      </c>
      <c r="D14" s="156" t="s">
        <v>182</v>
      </c>
      <c r="E14" s="156" t="s">
        <v>199</v>
      </c>
      <c r="F14" s="156" t="s">
        <v>200</v>
      </c>
      <c r="G14" s="156" t="s">
        <v>183</v>
      </c>
      <c r="H14" s="225">
        <v>238794544</v>
      </c>
      <c r="I14" s="225">
        <v>156438665.09220299</v>
      </c>
      <c r="J14" s="225">
        <v>206750710.63225999</v>
      </c>
      <c r="K14" s="225">
        <v>238794544</v>
      </c>
      <c r="L14" s="226">
        <v>10</v>
      </c>
      <c r="M14" s="175" t="s">
        <v>184</v>
      </c>
      <c r="N14" s="227">
        <f t="shared" si="0"/>
        <v>9.60484353506189E-4</v>
      </c>
      <c r="O14" s="174">
        <f t="shared" si="1"/>
        <v>1.2236069520343045E-2</v>
      </c>
    </row>
    <row r="15" spans="1:15" ht="16.5" customHeight="1">
      <c r="A15" s="156" t="s">
        <v>209</v>
      </c>
      <c r="B15" s="156" t="s">
        <v>158</v>
      </c>
      <c r="C15" s="156" t="s">
        <v>186</v>
      </c>
      <c r="D15" s="156" t="s">
        <v>182</v>
      </c>
      <c r="E15" s="156" t="s">
        <v>210</v>
      </c>
      <c r="F15" s="156" t="s">
        <v>211</v>
      </c>
      <c r="G15" s="156" t="s">
        <v>183</v>
      </c>
      <c r="H15" s="225">
        <v>367833492.99998498</v>
      </c>
      <c r="I15" s="225">
        <v>297572387.96475899</v>
      </c>
      <c r="J15" s="225">
        <v>360736426.78095597</v>
      </c>
      <c r="K15" s="225">
        <v>367833492.99998498</v>
      </c>
      <c r="L15" s="226">
        <v>7.25</v>
      </c>
      <c r="M15" s="175" t="s">
        <v>184</v>
      </c>
      <c r="N15" s="227">
        <f t="shared" si="0"/>
        <v>1.6758428186450765E-3</v>
      </c>
      <c r="O15" s="174">
        <f t="shared" si="1"/>
        <v>2.647032023580366E-2</v>
      </c>
    </row>
    <row r="16" spans="1:15" ht="16.5" customHeight="1">
      <c r="A16" s="156" t="s">
        <v>209</v>
      </c>
      <c r="B16" s="156" t="s">
        <v>158</v>
      </c>
      <c r="C16" s="156" t="s">
        <v>186</v>
      </c>
      <c r="D16" s="156" t="s">
        <v>182</v>
      </c>
      <c r="E16" s="156" t="s">
        <v>213</v>
      </c>
      <c r="F16" s="156" t="s">
        <v>214</v>
      </c>
      <c r="G16" s="156" t="s">
        <v>183</v>
      </c>
      <c r="H16" s="225">
        <v>77012329</v>
      </c>
      <c r="I16" s="225">
        <v>41327131.532201201</v>
      </c>
      <c r="J16" s="225">
        <v>51531148.308350697</v>
      </c>
      <c r="K16" s="225">
        <v>77012329</v>
      </c>
      <c r="L16" s="226">
        <v>9</v>
      </c>
      <c r="M16" s="175" t="s">
        <v>184</v>
      </c>
      <c r="N16" s="227">
        <f t="shared" si="0"/>
        <v>2.3939391316730459E-4</v>
      </c>
      <c r="O16" s="174">
        <f t="shared" si="1"/>
        <v>2.647032023580366E-2</v>
      </c>
    </row>
    <row r="17" spans="1:15" ht="16.5" customHeight="1">
      <c r="A17" s="156" t="s">
        <v>154</v>
      </c>
      <c r="B17" s="156" t="s">
        <v>159</v>
      </c>
      <c r="C17" s="156" t="s">
        <v>181</v>
      </c>
      <c r="D17" s="156" t="s">
        <v>182</v>
      </c>
      <c r="E17" s="156" t="s">
        <v>215</v>
      </c>
      <c r="F17" s="156" t="s">
        <v>217</v>
      </c>
      <c r="G17" s="156" t="s">
        <v>183</v>
      </c>
      <c r="H17" s="225">
        <v>101388490</v>
      </c>
      <c r="I17" s="225">
        <v>79138257.654137105</v>
      </c>
      <c r="J17" s="225">
        <v>100543974.05584399</v>
      </c>
      <c r="K17" s="225">
        <v>101388490</v>
      </c>
      <c r="L17" s="226">
        <v>9.0500000000000007</v>
      </c>
      <c r="M17" s="175" t="s">
        <v>184</v>
      </c>
      <c r="N17" s="227">
        <f t="shared" si="0"/>
        <v>4.6708866743262398E-4</v>
      </c>
      <c r="O17" s="174">
        <f t="shared" si="1"/>
        <v>2.6805006898879394E-2</v>
      </c>
    </row>
    <row r="18" spans="1:15" ht="16.5" customHeight="1">
      <c r="A18" s="156" t="s">
        <v>209</v>
      </c>
      <c r="B18" s="156" t="s">
        <v>158</v>
      </c>
      <c r="C18" s="156" t="s">
        <v>186</v>
      </c>
      <c r="D18" s="156" t="s">
        <v>182</v>
      </c>
      <c r="E18" s="156" t="s">
        <v>219</v>
      </c>
      <c r="F18" s="156" t="s">
        <v>214</v>
      </c>
      <c r="G18" s="156" t="s">
        <v>183</v>
      </c>
      <c r="H18" s="225">
        <v>154024658</v>
      </c>
      <c r="I18" s="225">
        <v>83397881.819251806</v>
      </c>
      <c r="J18" s="225">
        <v>103133439.469817</v>
      </c>
      <c r="K18" s="225">
        <v>154024658</v>
      </c>
      <c r="L18" s="226">
        <v>9</v>
      </c>
      <c r="M18" s="175" t="s">
        <v>184</v>
      </c>
      <c r="N18" s="227">
        <f t="shared" si="0"/>
        <v>4.7911832869212154E-4</v>
      </c>
      <c r="O18" s="174">
        <f t="shared" si="1"/>
        <v>2.647032023580366E-2</v>
      </c>
    </row>
    <row r="19" spans="1:15" ht="16.5" customHeight="1">
      <c r="A19" s="156" t="s">
        <v>154</v>
      </c>
      <c r="B19" s="156" t="s">
        <v>159</v>
      </c>
      <c r="C19" s="156" t="s">
        <v>181</v>
      </c>
      <c r="D19" s="156" t="s">
        <v>182</v>
      </c>
      <c r="E19" s="156" t="s">
        <v>221</v>
      </c>
      <c r="F19" s="156" t="s">
        <v>217</v>
      </c>
      <c r="G19" s="156" t="s">
        <v>183</v>
      </c>
      <c r="H19" s="225">
        <v>50694245</v>
      </c>
      <c r="I19" s="225">
        <v>40641417.523794703</v>
      </c>
      <c r="J19" s="225">
        <v>50285088.597181998</v>
      </c>
      <c r="K19" s="225">
        <v>50694245</v>
      </c>
      <c r="L19" s="226">
        <v>9.0500000000000007</v>
      </c>
      <c r="M19" s="175" t="s">
        <v>184</v>
      </c>
      <c r="N19" s="227">
        <f t="shared" si="0"/>
        <v>2.3360519857255419E-4</v>
      </c>
      <c r="O19" s="174">
        <f t="shared" si="1"/>
        <v>2.6805006898879394E-2</v>
      </c>
    </row>
    <row r="20" spans="1:15" ht="16.5" customHeight="1">
      <c r="A20" s="156" t="s">
        <v>154</v>
      </c>
      <c r="B20" s="156" t="s">
        <v>160</v>
      </c>
      <c r="C20" s="156" t="s">
        <v>181</v>
      </c>
      <c r="D20" s="156" t="s">
        <v>182</v>
      </c>
      <c r="E20" s="156" t="s">
        <v>221</v>
      </c>
      <c r="F20" s="156" t="s">
        <v>222</v>
      </c>
      <c r="G20" s="156" t="s">
        <v>183</v>
      </c>
      <c r="H20" s="225">
        <v>62539723</v>
      </c>
      <c r="I20" s="225">
        <v>38398444.417267203</v>
      </c>
      <c r="J20" s="225">
        <v>50189848.7767483</v>
      </c>
      <c r="K20" s="225">
        <v>62539723</v>
      </c>
      <c r="L20" s="226">
        <v>11.5</v>
      </c>
      <c r="M20" s="175" t="s">
        <v>184</v>
      </c>
      <c r="N20" s="227">
        <f t="shared" si="0"/>
        <v>2.3316275096462306E-4</v>
      </c>
      <c r="O20" s="174">
        <f t="shared" si="1"/>
        <v>1.2236069520343045E-2</v>
      </c>
    </row>
    <row r="21" spans="1:15" ht="16.5" customHeight="1">
      <c r="A21" s="156" t="s">
        <v>209</v>
      </c>
      <c r="B21" s="156" t="s">
        <v>239</v>
      </c>
      <c r="C21" s="156" t="s">
        <v>186</v>
      </c>
      <c r="D21" s="156" t="s">
        <v>182</v>
      </c>
      <c r="E21" s="156" t="s">
        <v>240</v>
      </c>
      <c r="F21" s="156" t="s">
        <v>241</v>
      </c>
      <c r="G21" s="156" t="s">
        <v>183</v>
      </c>
      <c r="H21" s="225">
        <v>3998528219.1676798</v>
      </c>
      <c r="I21" s="225">
        <v>2851370708.88132</v>
      </c>
      <c r="J21" s="225">
        <v>3420374925.2396998</v>
      </c>
      <c r="K21" s="225">
        <v>3998528219.1676798</v>
      </c>
      <c r="L21" s="226">
        <v>9</v>
      </c>
      <c r="M21" s="175" t="s">
        <v>184</v>
      </c>
      <c r="N21" s="227">
        <f t="shared" si="0"/>
        <v>1.5889747555261992E-2</v>
      </c>
      <c r="O21" s="174">
        <f t="shared" si="1"/>
        <v>3.8730271659711754E-2</v>
      </c>
    </row>
    <row r="22" spans="1:15" ht="16.5" customHeight="1">
      <c r="A22" s="156" t="s">
        <v>154</v>
      </c>
      <c r="B22" s="156" t="s">
        <v>192</v>
      </c>
      <c r="C22" s="156" t="s">
        <v>186</v>
      </c>
      <c r="D22" s="156" t="s">
        <v>182</v>
      </c>
      <c r="E22" s="156" t="s">
        <v>234</v>
      </c>
      <c r="F22" s="156" t="s">
        <v>236</v>
      </c>
      <c r="G22" s="156" t="s">
        <v>183</v>
      </c>
      <c r="H22" s="225">
        <v>107157534</v>
      </c>
      <c r="I22" s="225">
        <v>85485183.794068605</v>
      </c>
      <c r="J22" s="225">
        <v>101686571.24854399</v>
      </c>
      <c r="K22" s="225">
        <v>107157534</v>
      </c>
      <c r="L22" s="226">
        <v>9.5</v>
      </c>
      <c r="M22" s="175" t="s">
        <v>184</v>
      </c>
      <c r="N22" s="227">
        <f t="shared" si="0"/>
        <v>4.7239673492410858E-4</v>
      </c>
      <c r="O22" s="174">
        <f t="shared" si="1"/>
        <v>7.9967993419910177E-3</v>
      </c>
    </row>
    <row r="23" spans="1:15" ht="16.5" customHeight="1">
      <c r="A23" s="156" t="s">
        <v>154</v>
      </c>
      <c r="B23" s="156" t="s">
        <v>159</v>
      </c>
      <c r="C23" s="156" t="s">
        <v>181</v>
      </c>
      <c r="D23" s="156" t="s">
        <v>182</v>
      </c>
      <c r="E23" s="156" t="s">
        <v>237</v>
      </c>
      <c r="F23" s="156" t="s">
        <v>217</v>
      </c>
      <c r="G23" s="156" t="s">
        <v>183</v>
      </c>
      <c r="H23" s="225">
        <v>709719423</v>
      </c>
      <c r="I23" s="225">
        <v>601744864.78657305</v>
      </c>
      <c r="J23" s="225">
        <v>704444646.25811696</v>
      </c>
      <c r="K23" s="225">
        <v>709719423</v>
      </c>
      <c r="L23" s="226">
        <v>9.0500000000000007</v>
      </c>
      <c r="M23" s="175" t="s">
        <v>184</v>
      </c>
      <c r="N23" s="227">
        <f t="shared" si="0"/>
        <v>3.2725791295855895E-3</v>
      </c>
      <c r="O23" s="174">
        <f t="shared" si="1"/>
        <v>2.6805006898879394E-2</v>
      </c>
    </row>
    <row r="24" spans="1:15" ht="16.5" customHeight="1">
      <c r="A24" s="156" t="s">
        <v>154</v>
      </c>
      <c r="B24" s="156" t="s">
        <v>160</v>
      </c>
      <c r="C24" s="156" t="s">
        <v>181</v>
      </c>
      <c r="D24" s="156" t="s">
        <v>182</v>
      </c>
      <c r="E24" s="156" t="s">
        <v>242</v>
      </c>
      <c r="F24" s="156" t="s">
        <v>243</v>
      </c>
      <c r="G24" s="156" t="s">
        <v>183</v>
      </c>
      <c r="H24" s="225">
        <v>596287676</v>
      </c>
      <c r="I24" s="225">
        <v>493145190.125898</v>
      </c>
      <c r="J24" s="225">
        <v>585183690.02283502</v>
      </c>
      <c r="K24" s="225">
        <v>596287676</v>
      </c>
      <c r="L24" s="226">
        <v>12.5</v>
      </c>
      <c r="M24" s="175" t="s">
        <v>184</v>
      </c>
      <c r="N24" s="227">
        <f t="shared" si="0"/>
        <v>2.718538555321651E-3</v>
      </c>
      <c r="O24" s="174">
        <f t="shared" si="1"/>
        <v>1.2236069520343045E-2</v>
      </c>
    </row>
    <row r="25" spans="1:15" ht="16.5" customHeight="1">
      <c r="A25" s="156" t="s">
        <v>154</v>
      </c>
      <c r="B25" s="156" t="s">
        <v>160</v>
      </c>
      <c r="C25" s="156" t="s">
        <v>181</v>
      </c>
      <c r="D25" s="156" t="s">
        <v>182</v>
      </c>
      <c r="E25" s="156" t="s">
        <v>242</v>
      </c>
      <c r="F25" s="156" t="s">
        <v>245</v>
      </c>
      <c r="G25" s="156" t="s">
        <v>183</v>
      </c>
      <c r="H25" s="225">
        <v>50821899</v>
      </c>
      <c r="I25" s="225">
        <v>42999771.328291804</v>
      </c>
      <c r="J25" s="225">
        <v>50722940.153392904</v>
      </c>
      <c r="K25" s="225">
        <v>50821899</v>
      </c>
      <c r="L25" s="226">
        <v>12</v>
      </c>
      <c r="M25" s="175" t="s">
        <v>184</v>
      </c>
      <c r="N25" s="227">
        <f t="shared" si="0"/>
        <v>2.3563928864950162E-4</v>
      </c>
      <c r="O25" s="174">
        <f t="shared" si="1"/>
        <v>1.2236069520343045E-2</v>
      </c>
    </row>
    <row r="26" spans="1:15" ht="16.5" customHeight="1">
      <c r="A26" s="156" t="s">
        <v>154</v>
      </c>
      <c r="B26" s="156" t="s">
        <v>185</v>
      </c>
      <c r="C26" s="156" t="s">
        <v>186</v>
      </c>
      <c r="D26" s="156" t="s">
        <v>182</v>
      </c>
      <c r="E26" s="156" t="s">
        <v>246</v>
      </c>
      <c r="F26" s="156" t="s">
        <v>247</v>
      </c>
      <c r="G26" s="156" t="s">
        <v>183</v>
      </c>
      <c r="H26" s="225">
        <v>964335613</v>
      </c>
      <c r="I26" s="225">
        <v>659544371.51137495</v>
      </c>
      <c r="J26" s="225">
        <v>768185567.37305701</v>
      </c>
      <c r="K26" s="225">
        <v>964335613</v>
      </c>
      <c r="L26" s="226">
        <v>9.5</v>
      </c>
      <c r="M26" s="175" t="s">
        <v>184</v>
      </c>
      <c r="N26" s="227">
        <f t="shared" si="0"/>
        <v>3.5686949553631647E-3</v>
      </c>
      <c r="O26" s="174">
        <f t="shared" si="1"/>
        <v>3.1230021771938135E-2</v>
      </c>
    </row>
    <row r="27" spans="1:15" ht="16.5" customHeight="1">
      <c r="A27" s="156" t="s">
        <v>154</v>
      </c>
      <c r="B27" s="156" t="s">
        <v>231</v>
      </c>
      <c r="C27" s="156" t="s">
        <v>181</v>
      </c>
      <c r="D27" s="156" t="s">
        <v>182</v>
      </c>
      <c r="E27" s="156" t="s">
        <v>248</v>
      </c>
      <c r="F27" s="156" t="s">
        <v>249</v>
      </c>
      <c r="G27" s="156" t="s">
        <v>183</v>
      </c>
      <c r="H27" s="225">
        <v>620205478</v>
      </c>
      <c r="I27" s="225">
        <v>428926757.64143902</v>
      </c>
      <c r="J27" s="225">
        <v>515349564.31728899</v>
      </c>
      <c r="K27" s="225">
        <v>620205478</v>
      </c>
      <c r="L27" s="226">
        <v>11.25</v>
      </c>
      <c r="M27" s="175" t="s">
        <v>184</v>
      </c>
      <c r="N27" s="227">
        <f t="shared" si="0"/>
        <v>2.3941160424517222E-3</v>
      </c>
      <c r="O27" s="174">
        <f t="shared" si="1"/>
        <v>2.093102466413516E-2</v>
      </c>
    </row>
    <row r="28" spans="1:15" ht="16.5" customHeight="1">
      <c r="A28" s="156" t="s">
        <v>154</v>
      </c>
      <c r="B28" s="156" t="s">
        <v>163</v>
      </c>
      <c r="C28" s="156" t="s">
        <v>186</v>
      </c>
      <c r="D28" s="156" t="s">
        <v>182</v>
      </c>
      <c r="E28" s="156" t="s">
        <v>267</v>
      </c>
      <c r="F28" s="156" t="s">
        <v>223</v>
      </c>
      <c r="G28" s="156" t="s">
        <v>183</v>
      </c>
      <c r="H28" s="225">
        <v>540647945</v>
      </c>
      <c r="I28" s="225">
        <v>474457362.95635998</v>
      </c>
      <c r="J28" s="225">
        <v>534370750.66769201</v>
      </c>
      <c r="K28" s="225">
        <v>540647945</v>
      </c>
      <c r="L28" s="226">
        <v>7.85</v>
      </c>
      <c r="M28" s="175" t="s">
        <v>184</v>
      </c>
      <c r="N28" s="227">
        <f t="shared" si="0"/>
        <v>2.48248116496481E-3</v>
      </c>
      <c r="O28" s="174">
        <f t="shared" si="1"/>
        <v>7.138540168672579E-3</v>
      </c>
    </row>
    <row r="29" spans="1:15" ht="16.5" customHeight="1">
      <c r="A29" s="156" t="s">
        <v>154</v>
      </c>
      <c r="B29" s="156" t="s">
        <v>226</v>
      </c>
      <c r="C29" s="156" t="s">
        <v>186</v>
      </c>
      <c r="D29" s="156" t="s">
        <v>182</v>
      </c>
      <c r="E29" s="156" t="s">
        <v>267</v>
      </c>
      <c r="F29" s="156" t="s">
        <v>227</v>
      </c>
      <c r="G29" s="156" t="s">
        <v>183</v>
      </c>
      <c r="H29" s="225">
        <v>469461510</v>
      </c>
      <c r="I29" s="225">
        <v>402713655.71859401</v>
      </c>
      <c r="J29" s="225">
        <v>460623949.71501398</v>
      </c>
      <c r="K29" s="225">
        <v>469461510</v>
      </c>
      <c r="L29" s="226">
        <v>8.25</v>
      </c>
      <c r="M29" s="175" t="s">
        <v>184</v>
      </c>
      <c r="N29" s="227">
        <f t="shared" si="0"/>
        <v>2.1398818664203419E-3</v>
      </c>
      <c r="O29" s="174">
        <f t="shared" si="1"/>
        <v>2.6942075132416459E-3</v>
      </c>
    </row>
    <row r="30" spans="1:15" ht="16.5" customHeight="1">
      <c r="A30" s="156" t="s">
        <v>154</v>
      </c>
      <c r="B30" s="156" t="s">
        <v>164</v>
      </c>
      <c r="C30" s="156" t="s">
        <v>186</v>
      </c>
      <c r="D30" s="156" t="s">
        <v>182</v>
      </c>
      <c r="E30" s="156" t="s">
        <v>267</v>
      </c>
      <c r="F30" s="156" t="s">
        <v>228</v>
      </c>
      <c r="G30" s="156" t="s">
        <v>183</v>
      </c>
      <c r="H30" s="225">
        <v>471247944</v>
      </c>
      <c r="I30" s="225">
        <v>401592080.94184798</v>
      </c>
      <c r="J30" s="225">
        <v>461107076.76180398</v>
      </c>
      <c r="K30" s="225">
        <v>471247944</v>
      </c>
      <c r="L30" s="226">
        <v>8.5</v>
      </c>
      <c r="M30" s="175" t="s">
        <v>184</v>
      </c>
      <c r="N30" s="227">
        <f t="shared" si="0"/>
        <v>2.142126289028508E-3</v>
      </c>
      <c r="O30" s="174">
        <f t="shared" si="1"/>
        <v>2.142126289028508E-3</v>
      </c>
    </row>
    <row r="31" spans="1:15" ht="16.5" customHeight="1">
      <c r="A31" s="156" t="s">
        <v>154</v>
      </c>
      <c r="B31" s="156" t="s">
        <v>216</v>
      </c>
      <c r="C31" s="156" t="s">
        <v>181</v>
      </c>
      <c r="D31" s="156" t="s">
        <v>182</v>
      </c>
      <c r="E31" s="156" t="s">
        <v>268</v>
      </c>
      <c r="F31" s="156" t="s">
        <v>269</v>
      </c>
      <c r="G31" s="156" t="s">
        <v>183</v>
      </c>
      <c r="H31" s="225">
        <v>455652052</v>
      </c>
      <c r="I31" s="225">
        <v>349101720.73441797</v>
      </c>
      <c r="J31" s="225">
        <v>405246005.81890798</v>
      </c>
      <c r="K31" s="225">
        <v>455652052</v>
      </c>
      <c r="L31" s="226">
        <v>9.25</v>
      </c>
      <c r="M31" s="175" t="s">
        <v>184</v>
      </c>
      <c r="N31" s="227">
        <f t="shared" si="0"/>
        <v>1.8826172191603869E-3</v>
      </c>
      <c r="O31" s="174">
        <f t="shared" si="1"/>
        <v>5.3374058813892761E-2</v>
      </c>
    </row>
    <row r="32" spans="1:15" ht="16.5" customHeight="1">
      <c r="A32" s="156" t="s">
        <v>156</v>
      </c>
      <c r="B32" s="156" t="s">
        <v>185</v>
      </c>
      <c r="C32" s="156" t="s">
        <v>186</v>
      </c>
      <c r="D32" s="156" t="s">
        <v>182</v>
      </c>
      <c r="E32" s="156" t="s">
        <v>270</v>
      </c>
      <c r="F32" s="156" t="s">
        <v>188</v>
      </c>
      <c r="G32" s="156" t="s">
        <v>183</v>
      </c>
      <c r="H32" s="225">
        <v>318443835.61650002</v>
      </c>
      <c r="I32" s="225">
        <v>275132559.54614198</v>
      </c>
      <c r="J32" s="225">
        <v>316837292.00261497</v>
      </c>
      <c r="K32" s="225">
        <v>318443835.61650002</v>
      </c>
      <c r="L32" s="226">
        <v>12</v>
      </c>
      <c r="M32" s="175" t="s">
        <v>184</v>
      </c>
      <c r="N32" s="227">
        <f t="shared" si="0"/>
        <v>1.471904307584516E-3</v>
      </c>
      <c r="O32" s="174">
        <f t="shared" si="1"/>
        <v>3.1230021771938135E-2</v>
      </c>
    </row>
    <row r="33" spans="1:15" ht="16.5" customHeight="1">
      <c r="A33" s="156" t="s">
        <v>165</v>
      </c>
      <c r="B33" s="156" t="s">
        <v>302</v>
      </c>
      <c r="C33" s="156" t="s">
        <v>189</v>
      </c>
      <c r="D33" s="156" t="s">
        <v>182</v>
      </c>
      <c r="E33" s="156" t="s">
        <v>278</v>
      </c>
      <c r="F33" s="156" t="s">
        <v>271</v>
      </c>
      <c r="G33" s="156" t="s">
        <v>183</v>
      </c>
      <c r="H33" s="225">
        <v>224655479.45030001</v>
      </c>
      <c r="I33" s="225">
        <v>106381208.439913</v>
      </c>
      <c r="J33" s="225">
        <v>125970951.069223</v>
      </c>
      <c r="K33" s="225">
        <v>224655479.45030001</v>
      </c>
      <c r="L33" s="226">
        <v>11.25</v>
      </c>
      <c r="M33" s="175" t="s">
        <v>184</v>
      </c>
      <c r="N33" s="227">
        <f t="shared" si="0"/>
        <v>5.8521263181285268E-4</v>
      </c>
      <c r="O33" s="174">
        <f t="shared" si="1"/>
        <v>5.2015284633294013E-3</v>
      </c>
    </row>
    <row r="34" spans="1:15" ht="16.5" customHeight="1">
      <c r="A34" s="156" t="s">
        <v>154</v>
      </c>
      <c r="B34" s="156" t="s">
        <v>233</v>
      </c>
      <c r="C34" s="156" t="s">
        <v>186</v>
      </c>
      <c r="D34" s="156" t="s">
        <v>182</v>
      </c>
      <c r="E34" s="156" t="s">
        <v>272</v>
      </c>
      <c r="F34" s="156" t="s">
        <v>235</v>
      </c>
      <c r="G34" s="156" t="s">
        <v>183</v>
      </c>
      <c r="H34" s="225">
        <v>306843700</v>
      </c>
      <c r="I34" s="225">
        <v>268110214.29438001</v>
      </c>
      <c r="J34" s="225">
        <v>305321653.04514903</v>
      </c>
      <c r="K34" s="225">
        <v>306843700</v>
      </c>
      <c r="L34" s="226">
        <v>9.15</v>
      </c>
      <c r="M34" s="175" t="s">
        <v>184</v>
      </c>
      <c r="N34" s="227">
        <f t="shared" si="0"/>
        <v>1.4184070741024729E-3</v>
      </c>
      <c r="O34" s="174">
        <f t="shared" si="1"/>
        <v>4.0030472128247344E-3</v>
      </c>
    </row>
    <row r="35" spans="1:15" ht="16.5" customHeight="1">
      <c r="A35" s="156" t="s">
        <v>154</v>
      </c>
      <c r="B35" s="156" t="s">
        <v>159</v>
      </c>
      <c r="C35" s="156" t="s">
        <v>181</v>
      </c>
      <c r="D35" s="156" t="s">
        <v>182</v>
      </c>
      <c r="E35" s="156" t="s">
        <v>274</v>
      </c>
      <c r="F35" s="156" t="s">
        <v>275</v>
      </c>
      <c r="G35" s="156" t="s">
        <v>183</v>
      </c>
      <c r="H35" s="225">
        <v>138092052</v>
      </c>
      <c r="I35" s="225">
        <v>119118626.11092301</v>
      </c>
      <c r="J35" s="225">
        <v>135892683.64610499</v>
      </c>
      <c r="K35" s="225">
        <v>138092052</v>
      </c>
      <c r="L35" s="226">
        <v>9.5</v>
      </c>
      <c r="M35" s="175" t="s">
        <v>184</v>
      </c>
      <c r="N35" s="227">
        <f t="shared" si="0"/>
        <v>6.3130518874107472E-4</v>
      </c>
      <c r="O35" s="174">
        <f t="shared" si="1"/>
        <v>2.6805006898879394E-2</v>
      </c>
    </row>
    <row r="36" spans="1:15" ht="16.5" customHeight="1">
      <c r="A36" s="156" t="s">
        <v>154</v>
      </c>
      <c r="B36" s="156" t="s">
        <v>216</v>
      </c>
      <c r="C36" s="156" t="s">
        <v>181</v>
      </c>
      <c r="D36" s="156" t="s">
        <v>182</v>
      </c>
      <c r="E36" s="156" t="s">
        <v>280</v>
      </c>
      <c r="F36" s="156" t="s">
        <v>281</v>
      </c>
      <c r="G36" s="156" t="s">
        <v>183</v>
      </c>
      <c r="H36" s="225">
        <v>1138876720</v>
      </c>
      <c r="I36" s="225">
        <v>898269918.62221396</v>
      </c>
      <c r="J36" s="225">
        <v>1016809254.35747</v>
      </c>
      <c r="K36" s="225">
        <v>1138876720</v>
      </c>
      <c r="L36" s="226">
        <v>9.25</v>
      </c>
      <c r="M36" s="175" t="s">
        <v>184</v>
      </c>
      <c r="N36" s="227">
        <f t="shared" si="0"/>
        <v>4.7237050664737015E-3</v>
      </c>
      <c r="O36" s="174">
        <f t="shared" si="1"/>
        <v>5.3374058813892761E-2</v>
      </c>
    </row>
    <row r="37" spans="1:15" ht="16.5" customHeight="1">
      <c r="A37" s="156" t="s">
        <v>154</v>
      </c>
      <c r="B37" s="156" t="s">
        <v>216</v>
      </c>
      <c r="C37" s="156" t="s">
        <v>181</v>
      </c>
      <c r="D37" s="156" t="s">
        <v>182</v>
      </c>
      <c r="E37" s="156" t="s">
        <v>280</v>
      </c>
      <c r="F37" s="156" t="s">
        <v>269</v>
      </c>
      <c r="G37" s="156" t="s">
        <v>183</v>
      </c>
      <c r="H37" s="225">
        <v>227826026</v>
      </c>
      <c r="I37" s="225">
        <v>180053606.054638</v>
      </c>
      <c r="J37" s="225">
        <v>203814208.98041999</v>
      </c>
      <c r="K37" s="225">
        <v>227826026</v>
      </c>
      <c r="L37" s="226">
        <v>9.25</v>
      </c>
      <c r="M37" s="175" t="s">
        <v>184</v>
      </c>
      <c r="N37" s="227">
        <f t="shared" si="0"/>
        <v>9.4684249524116929E-4</v>
      </c>
      <c r="O37" s="174">
        <f t="shared" si="1"/>
        <v>5.3374058813892761E-2</v>
      </c>
    </row>
    <row r="38" spans="1:15" ht="16.5" customHeight="1">
      <c r="A38" s="156" t="s">
        <v>209</v>
      </c>
      <c r="B38" s="156" t="s">
        <v>239</v>
      </c>
      <c r="C38" s="156" t="s">
        <v>186</v>
      </c>
      <c r="D38" s="156" t="s">
        <v>182</v>
      </c>
      <c r="E38" s="156" t="s">
        <v>282</v>
      </c>
      <c r="F38" s="156" t="s">
        <v>241</v>
      </c>
      <c r="G38" s="156" t="s">
        <v>183</v>
      </c>
      <c r="H38" s="225">
        <v>460007671.23167998</v>
      </c>
      <c r="I38" s="225">
        <v>347382762.93971503</v>
      </c>
      <c r="J38" s="225">
        <v>393515790.58327299</v>
      </c>
      <c r="K38" s="225">
        <v>460007671.23167998</v>
      </c>
      <c r="L38" s="226">
        <v>9</v>
      </c>
      <c r="M38" s="175" t="s">
        <v>184</v>
      </c>
      <c r="N38" s="227">
        <f t="shared" si="0"/>
        <v>1.8281231467451922E-3</v>
      </c>
      <c r="O38" s="174">
        <f t="shared" si="1"/>
        <v>3.8730271659711754E-2</v>
      </c>
    </row>
    <row r="39" spans="1:15" ht="16.5" customHeight="1">
      <c r="A39" s="156" t="s">
        <v>154</v>
      </c>
      <c r="B39" s="156" t="s">
        <v>192</v>
      </c>
      <c r="C39" s="156" t="s">
        <v>186</v>
      </c>
      <c r="D39" s="156" t="s">
        <v>182</v>
      </c>
      <c r="E39" s="156" t="s">
        <v>283</v>
      </c>
      <c r="F39" s="156" t="s">
        <v>236</v>
      </c>
      <c r="G39" s="156" t="s">
        <v>183</v>
      </c>
      <c r="H39" s="225">
        <v>107157534</v>
      </c>
      <c r="I39" s="225">
        <v>90645580.276643202</v>
      </c>
      <c r="J39" s="225">
        <v>101955517.19473501</v>
      </c>
      <c r="K39" s="225">
        <v>107157534</v>
      </c>
      <c r="L39" s="226">
        <v>9.5</v>
      </c>
      <c r="M39" s="175" t="s">
        <v>184</v>
      </c>
      <c r="N39" s="227">
        <f t="shared" si="0"/>
        <v>4.7364615444225888E-4</v>
      </c>
      <c r="O39" s="174">
        <f t="shared" si="1"/>
        <v>7.9967993419910177E-3</v>
      </c>
    </row>
    <row r="40" spans="1:15" ht="16.5" customHeight="1">
      <c r="A40" s="156" t="s">
        <v>156</v>
      </c>
      <c r="B40" s="156" t="s">
        <v>185</v>
      </c>
      <c r="C40" s="156" t="s">
        <v>186</v>
      </c>
      <c r="D40" s="156" t="s">
        <v>182</v>
      </c>
      <c r="E40" s="156" t="s">
        <v>285</v>
      </c>
      <c r="F40" s="156" t="s">
        <v>188</v>
      </c>
      <c r="G40" s="156" t="s">
        <v>183</v>
      </c>
      <c r="H40" s="225">
        <v>59442849.315080002</v>
      </c>
      <c r="I40" s="225">
        <v>52546803.518890299</v>
      </c>
      <c r="J40" s="225">
        <v>59146430.257617801</v>
      </c>
      <c r="K40" s="225">
        <v>59442849.315080002</v>
      </c>
      <c r="L40" s="226">
        <v>12</v>
      </c>
      <c r="M40" s="175" t="s">
        <v>184</v>
      </c>
      <c r="N40" s="227">
        <f t="shared" si="0"/>
        <v>2.7477158677936266E-4</v>
      </c>
      <c r="O40" s="174">
        <f t="shared" si="1"/>
        <v>3.1230021771938135E-2</v>
      </c>
    </row>
    <row r="41" spans="1:15" ht="16.5" customHeight="1">
      <c r="A41" s="156" t="s">
        <v>165</v>
      </c>
      <c r="B41" s="156" t="s">
        <v>302</v>
      </c>
      <c r="C41" s="156" t="s">
        <v>189</v>
      </c>
      <c r="D41" s="156" t="s">
        <v>182</v>
      </c>
      <c r="E41" s="156" t="s">
        <v>286</v>
      </c>
      <c r="F41" s="156" t="s">
        <v>271</v>
      </c>
      <c r="G41" s="156" t="s">
        <v>183</v>
      </c>
      <c r="H41" s="225">
        <v>1340567123.2772</v>
      </c>
      <c r="I41" s="225">
        <v>684443825.99922097</v>
      </c>
      <c r="J41" s="225">
        <v>781441058.29508698</v>
      </c>
      <c r="K41" s="225">
        <v>1340567123.2772</v>
      </c>
      <c r="L41" s="226">
        <v>11.25</v>
      </c>
      <c r="M41" s="175" t="s">
        <v>184</v>
      </c>
      <c r="N41" s="227">
        <f t="shared" si="0"/>
        <v>3.6302748724996942E-3</v>
      </c>
      <c r="O41" s="174">
        <f t="shared" si="1"/>
        <v>5.2015284633294013E-3</v>
      </c>
    </row>
    <row r="42" spans="1:15" ht="16.5" customHeight="1">
      <c r="A42" s="156" t="s">
        <v>209</v>
      </c>
      <c r="B42" s="156" t="s">
        <v>158</v>
      </c>
      <c r="C42" s="156" t="s">
        <v>186</v>
      </c>
      <c r="D42" s="156" t="s">
        <v>182</v>
      </c>
      <c r="E42" s="156" t="s">
        <v>287</v>
      </c>
      <c r="F42" s="156" t="s">
        <v>211</v>
      </c>
      <c r="G42" s="156" t="s">
        <v>183</v>
      </c>
      <c r="H42" s="225">
        <v>3626527397.9970002</v>
      </c>
      <c r="I42" s="225">
        <v>3278137013.5444002</v>
      </c>
      <c r="J42" s="225">
        <v>3563707569.3536601</v>
      </c>
      <c r="K42" s="225">
        <v>3626527397.9970002</v>
      </c>
      <c r="L42" s="226">
        <v>7.25</v>
      </c>
      <c r="M42" s="175" t="s">
        <v>184</v>
      </c>
      <c r="N42" s="227">
        <f t="shared" si="0"/>
        <v>1.6555615941383266E-2</v>
      </c>
      <c r="O42" s="174">
        <f t="shared" si="1"/>
        <v>2.647032023580366E-2</v>
      </c>
    </row>
    <row r="43" spans="1:15" ht="16.5" customHeight="1">
      <c r="A43" s="156" t="s">
        <v>154</v>
      </c>
      <c r="B43" s="156" t="s">
        <v>160</v>
      </c>
      <c r="C43" s="156" t="s">
        <v>181</v>
      </c>
      <c r="D43" s="156" t="s">
        <v>182</v>
      </c>
      <c r="E43" s="156" t="s">
        <v>232</v>
      </c>
      <c r="F43" s="156" t="s">
        <v>288</v>
      </c>
      <c r="G43" s="156" t="s">
        <v>183</v>
      </c>
      <c r="H43" s="225">
        <v>662739725</v>
      </c>
      <c r="I43" s="225">
        <v>454241588.36665899</v>
      </c>
      <c r="J43" s="225">
        <v>508568281.740264</v>
      </c>
      <c r="K43" s="225">
        <v>662739725</v>
      </c>
      <c r="L43" s="226">
        <v>9</v>
      </c>
      <c r="M43" s="175" t="s">
        <v>184</v>
      </c>
      <c r="N43" s="227">
        <f t="shared" si="0"/>
        <v>2.3626128094421796E-3</v>
      </c>
      <c r="O43" s="174">
        <f t="shared" si="1"/>
        <v>1.2236069520343045E-2</v>
      </c>
    </row>
    <row r="44" spans="1:15" ht="16.5" customHeight="1">
      <c r="A44" s="156" t="s">
        <v>154</v>
      </c>
      <c r="B44" s="156" t="s">
        <v>162</v>
      </c>
      <c r="C44" s="156" t="s">
        <v>181</v>
      </c>
      <c r="D44" s="156" t="s">
        <v>182</v>
      </c>
      <c r="E44" s="156" t="s">
        <v>232</v>
      </c>
      <c r="F44" s="156" t="s">
        <v>289</v>
      </c>
      <c r="G44" s="156" t="s">
        <v>183</v>
      </c>
      <c r="H44" s="225">
        <v>542534250</v>
      </c>
      <c r="I44" s="225">
        <v>461880523.83512002</v>
      </c>
      <c r="J44" s="225">
        <v>508678683.70473701</v>
      </c>
      <c r="K44" s="225">
        <v>542534250</v>
      </c>
      <c r="L44" s="226">
        <v>9</v>
      </c>
      <c r="M44" s="175" t="s">
        <v>184</v>
      </c>
      <c r="N44" s="227">
        <f t="shared" si="0"/>
        <v>2.3631256945449604E-3</v>
      </c>
      <c r="O44" s="174">
        <f t="shared" si="1"/>
        <v>3.2497493573108653E-2</v>
      </c>
    </row>
    <row r="45" spans="1:15" ht="16.5" customHeight="1">
      <c r="A45" s="156" t="s">
        <v>154</v>
      </c>
      <c r="B45" s="156" t="s">
        <v>216</v>
      </c>
      <c r="C45" s="156" t="s">
        <v>181</v>
      </c>
      <c r="D45" s="156" t="s">
        <v>182</v>
      </c>
      <c r="E45" s="156" t="s">
        <v>291</v>
      </c>
      <c r="F45" s="156" t="s">
        <v>292</v>
      </c>
      <c r="G45" s="156" t="s">
        <v>183</v>
      </c>
      <c r="H45" s="225">
        <v>170850513</v>
      </c>
      <c r="I45" s="225">
        <v>135128130.63244799</v>
      </c>
      <c r="J45" s="225">
        <v>151381703.728591</v>
      </c>
      <c r="K45" s="225">
        <v>170850513</v>
      </c>
      <c r="L45" s="226">
        <v>9.25</v>
      </c>
      <c r="M45" s="175" t="s">
        <v>184</v>
      </c>
      <c r="N45" s="227">
        <f t="shared" si="0"/>
        <v>7.0326122407887855E-4</v>
      </c>
      <c r="O45" s="174">
        <f t="shared" si="1"/>
        <v>5.3374058813892761E-2</v>
      </c>
    </row>
    <row r="46" spans="1:15" ht="16.5" customHeight="1">
      <c r="A46" s="156" t="s">
        <v>156</v>
      </c>
      <c r="B46" s="156" t="s">
        <v>185</v>
      </c>
      <c r="C46" s="156" t="s">
        <v>186</v>
      </c>
      <c r="D46" s="156" t="s">
        <v>182</v>
      </c>
      <c r="E46" s="156" t="s">
        <v>286</v>
      </c>
      <c r="F46" s="156" t="s">
        <v>188</v>
      </c>
      <c r="G46" s="156" t="s">
        <v>183</v>
      </c>
      <c r="H46" s="225">
        <v>265369863.01374999</v>
      </c>
      <c r="I46" s="225">
        <v>233431403.114142</v>
      </c>
      <c r="J46" s="225">
        <v>263932978.78488901</v>
      </c>
      <c r="K46" s="225">
        <v>265369863.01374999</v>
      </c>
      <c r="L46" s="226">
        <v>12</v>
      </c>
      <c r="M46" s="175" t="s">
        <v>184</v>
      </c>
      <c r="N46" s="227">
        <f t="shared" si="0"/>
        <v>1.2261311979143053E-3</v>
      </c>
      <c r="O46" s="174">
        <f t="shared" si="1"/>
        <v>3.1230021771938135E-2</v>
      </c>
    </row>
    <row r="47" spans="1:15" ht="16.5" customHeight="1">
      <c r="A47" s="156" t="s">
        <v>154</v>
      </c>
      <c r="B47" s="156" t="s">
        <v>216</v>
      </c>
      <c r="C47" s="156" t="s">
        <v>181</v>
      </c>
      <c r="D47" s="156" t="s">
        <v>182</v>
      </c>
      <c r="E47" s="156" t="s">
        <v>293</v>
      </c>
      <c r="F47" s="156" t="s">
        <v>294</v>
      </c>
      <c r="G47" s="156" t="s">
        <v>183</v>
      </c>
      <c r="H47" s="225">
        <v>143970288</v>
      </c>
      <c r="I47" s="225">
        <v>126571407.351484</v>
      </c>
      <c r="J47" s="225">
        <v>140811042.052266</v>
      </c>
      <c r="K47" s="225">
        <v>143970288</v>
      </c>
      <c r="L47" s="226">
        <v>8.5</v>
      </c>
      <c r="M47" s="175" t="s">
        <v>184</v>
      </c>
      <c r="N47" s="227">
        <f t="shared" si="0"/>
        <v>6.5415399191861591E-4</v>
      </c>
      <c r="O47" s="174">
        <f t="shared" si="1"/>
        <v>5.3374058813892761E-2</v>
      </c>
    </row>
    <row r="48" spans="1:15" ht="16.5" customHeight="1">
      <c r="A48" s="156" t="s">
        <v>154</v>
      </c>
      <c r="B48" s="156" t="s">
        <v>231</v>
      </c>
      <c r="C48" s="156" t="s">
        <v>181</v>
      </c>
      <c r="D48" s="156" t="s">
        <v>182</v>
      </c>
      <c r="E48" s="156" t="s">
        <v>293</v>
      </c>
      <c r="F48" s="156" t="s">
        <v>295</v>
      </c>
      <c r="G48" s="156" t="s">
        <v>183</v>
      </c>
      <c r="H48" s="225">
        <v>313650680</v>
      </c>
      <c r="I48" s="225">
        <v>247432993.868736</v>
      </c>
      <c r="J48" s="225">
        <v>277035008.64885497</v>
      </c>
      <c r="K48" s="225">
        <v>313650680</v>
      </c>
      <c r="L48" s="226">
        <v>9</v>
      </c>
      <c r="M48" s="175" t="s">
        <v>184</v>
      </c>
      <c r="N48" s="227">
        <f t="shared" si="0"/>
        <v>1.2869981939455466E-3</v>
      </c>
      <c r="O48" s="174">
        <f t="shared" si="1"/>
        <v>2.093102466413516E-2</v>
      </c>
    </row>
    <row r="49" spans="1:15" ht="16.5" customHeight="1">
      <c r="A49" s="156" t="s">
        <v>154</v>
      </c>
      <c r="B49" s="156" t="s">
        <v>185</v>
      </c>
      <c r="C49" s="156" t="s">
        <v>186</v>
      </c>
      <c r="D49" s="156" t="s">
        <v>182</v>
      </c>
      <c r="E49" s="156" t="s">
        <v>303</v>
      </c>
      <c r="F49" s="156" t="s">
        <v>230</v>
      </c>
      <c r="G49" s="156" t="s">
        <v>183</v>
      </c>
      <c r="H49" s="225">
        <v>2297983572</v>
      </c>
      <c r="I49" s="225">
        <v>1714808120.3463199</v>
      </c>
      <c r="J49" s="225">
        <v>1869141633.76421</v>
      </c>
      <c r="K49" s="225">
        <v>2297983572</v>
      </c>
      <c r="L49" s="226">
        <v>9</v>
      </c>
      <c r="M49" s="175" t="s">
        <v>184</v>
      </c>
      <c r="N49" s="227">
        <f t="shared" si="0"/>
        <v>8.6833137754516402E-3</v>
      </c>
      <c r="O49" s="174">
        <f t="shared" si="1"/>
        <v>3.1230021771938135E-2</v>
      </c>
    </row>
    <row r="50" spans="1:15" ht="16.5" customHeight="1">
      <c r="A50" s="156" t="s">
        <v>156</v>
      </c>
      <c r="B50" s="156" t="s">
        <v>185</v>
      </c>
      <c r="C50" s="156" t="s">
        <v>186</v>
      </c>
      <c r="D50" s="156" t="s">
        <v>182</v>
      </c>
      <c r="E50" s="156" t="s">
        <v>304</v>
      </c>
      <c r="F50" s="156" t="s">
        <v>188</v>
      </c>
      <c r="G50" s="156" t="s">
        <v>183</v>
      </c>
      <c r="H50" s="225">
        <v>291906849.31512499</v>
      </c>
      <c r="I50" s="225">
        <v>261800066.242156</v>
      </c>
      <c r="J50" s="225">
        <v>290314848.59337199</v>
      </c>
      <c r="K50" s="225">
        <v>291906849.31512499</v>
      </c>
      <c r="L50" s="226">
        <v>12</v>
      </c>
      <c r="M50" s="175" t="s">
        <v>184</v>
      </c>
      <c r="N50" s="227">
        <f t="shared" si="0"/>
        <v>1.3486912272839525E-3</v>
      </c>
      <c r="O50" s="174">
        <f t="shared" si="1"/>
        <v>3.1230021771938135E-2</v>
      </c>
    </row>
    <row r="51" spans="1:15" ht="16.5" customHeight="1">
      <c r="A51" s="156" t="s">
        <v>154</v>
      </c>
      <c r="B51" s="156" t="s">
        <v>239</v>
      </c>
      <c r="C51" s="156" t="s">
        <v>186</v>
      </c>
      <c r="D51" s="156" t="s">
        <v>182</v>
      </c>
      <c r="E51" s="156" t="s">
        <v>305</v>
      </c>
      <c r="F51" s="156" t="s">
        <v>306</v>
      </c>
      <c r="G51" s="156" t="s">
        <v>183</v>
      </c>
      <c r="H51" s="225">
        <v>1056876736</v>
      </c>
      <c r="I51" s="225">
        <v>748375513.835747</v>
      </c>
      <c r="J51" s="225">
        <v>812341732.07587194</v>
      </c>
      <c r="K51" s="225">
        <v>1056876736</v>
      </c>
      <c r="L51" s="226">
        <v>8</v>
      </c>
      <c r="M51" s="175" t="s">
        <v>184</v>
      </c>
      <c r="N51" s="227">
        <f t="shared" si="0"/>
        <v>3.7738275286839473E-3</v>
      </c>
      <c r="O51" s="174">
        <f t="shared" si="1"/>
        <v>3.8730271659711754E-2</v>
      </c>
    </row>
    <row r="52" spans="1:15" ht="16.5" customHeight="1">
      <c r="A52" s="156" t="s">
        <v>154</v>
      </c>
      <c r="B52" s="156" t="s">
        <v>160</v>
      </c>
      <c r="C52" s="156" t="s">
        <v>181</v>
      </c>
      <c r="D52" s="156" t="s">
        <v>182</v>
      </c>
      <c r="E52" s="156" t="s">
        <v>307</v>
      </c>
      <c r="F52" s="156" t="s">
        <v>308</v>
      </c>
      <c r="G52" s="156" t="s">
        <v>183</v>
      </c>
      <c r="H52" s="225">
        <v>212964372</v>
      </c>
      <c r="I52" s="225">
        <v>186625191.589313</v>
      </c>
      <c r="J52" s="225">
        <v>200690068.789377</v>
      </c>
      <c r="K52" s="225">
        <v>212964372</v>
      </c>
      <c r="L52" s="226">
        <v>7</v>
      </c>
      <c r="M52" s="175" t="s">
        <v>184</v>
      </c>
      <c r="N52" s="227">
        <f t="shared" si="0"/>
        <v>9.3232894042687001E-4</v>
      </c>
      <c r="O52" s="174">
        <f t="shared" si="1"/>
        <v>1.2236069520343045E-2</v>
      </c>
    </row>
    <row r="53" spans="1:15" ht="16.5" customHeight="1">
      <c r="A53" s="156" t="s">
        <v>156</v>
      </c>
      <c r="B53" s="156" t="s">
        <v>192</v>
      </c>
      <c r="C53" s="156" t="s">
        <v>186</v>
      </c>
      <c r="D53" s="156" t="s">
        <v>182</v>
      </c>
      <c r="E53" s="156" t="s">
        <v>309</v>
      </c>
      <c r="F53" s="156" t="s">
        <v>310</v>
      </c>
      <c r="G53" s="156" t="s">
        <v>183</v>
      </c>
      <c r="H53" s="225">
        <v>54711342.465648003</v>
      </c>
      <c r="I53" s="225">
        <v>37482960.442055099</v>
      </c>
      <c r="J53" s="225">
        <v>41173589.434716597</v>
      </c>
      <c r="K53" s="225">
        <v>54711342.465648003</v>
      </c>
      <c r="L53" s="226">
        <v>12</v>
      </c>
      <c r="M53" s="175" t="s">
        <v>184</v>
      </c>
      <c r="N53" s="227">
        <f t="shared" si="0"/>
        <v>1.9127667473933433E-4</v>
      </c>
      <c r="O53" s="174">
        <f t="shared" si="1"/>
        <v>7.9967993419910177E-3</v>
      </c>
    </row>
    <row r="54" spans="1:15" ht="16.5" customHeight="1">
      <c r="A54" s="156" t="s">
        <v>154</v>
      </c>
      <c r="B54" s="156" t="s">
        <v>239</v>
      </c>
      <c r="C54" s="156" t="s">
        <v>186</v>
      </c>
      <c r="D54" s="156" t="s">
        <v>182</v>
      </c>
      <c r="E54" s="156" t="s">
        <v>309</v>
      </c>
      <c r="F54" s="156" t="s">
        <v>311</v>
      </c>
      <c r="G54" s="156" t="s">
        <v>183</v>
      </c>
      <c r="H54" s="225">
        <v>1585315104</v>
      </c>
      <c r="I54" s="225">
        <v>1123507959.3629799</v>
      </c>
      <c r="J54" s="225">
        <v>1216464315.2923901</v>
      </c>
      <c r="K54" s="225">
        <v>1585315104</v>
      </c>
      <c r="L54" s="226">
        <v>8</v>
      </c>
      <c r="M54" s="175" t="s">
        <v>184</v>
      </c>
      <c r="N54" s="227">
        <f t="shared" si="0"/>
        <v>5.6512257581312116E-3</v>
      </c>
      <c r="O54" s="174">
        <f t="shared" si="1"/>
        <v>3.8730271659711754E-2</v>
      </c>
    </row>
    <row r="55" spans="1:15" ht="16.5" customHeight="1">
      <c r="A55" s="156" t="s">
        <v>154</v>
      </c>
      <c r="B55" s="156" t="s">
        <v>231</v>
      </c>
      <c r="C55" s="156" t="s">
        <v>181</v>
      </c>
      <c r="D55" s="156" t="s">
        <v>182</v>
      </c>
      <c r="E55" s="156" t="s">
        <v>309</v>
      </c>
      <c r="F55" s="156" t="s">
        <v>312</v>
      </c>
      <c r="G55" s="156" t="s">
        <v>183</v>
      </c>
      <c r="H55" s="225">
        <v>701764385</v>
      </c>
      <c r="I55" s="225">
        <v>527400071.99964499</v>
      </c>
      <c r="J55" s="225">
        <v>581256908.30461204</v>
      </c>
      <c r="K55" s="225">
        <v>701764385</v>
      </c>
      <c r="L55" s="226">
        <v>11</v>
      </c>
      <c r="M55" s="175" t="s">
        <v>184</v>
      </c>
      <c r="N55" s="227">
        <f t="shared" si="0"/>
        <v>2.7002962364031167E-3</v>
      </c>
      <c r="O55" s="174">
        <f t="shared" si="1"/>
        <v>2.093102466413516E-2</v>
      </c>
    </row>
    <row r="56" spans="1:15" ht="16.5" customHeight="1">
      <c r="A56" s="156" t="s">
        <v>154</v>
      </c>
      <c r="B56" s="156" t="s">
        <v>313</v>
      </c>
      <c r="C56" s="156" t="s">
        <v>186</v>
      </c>
      <c r="D56" s="156" t="s">
        <v>182</v>
      </c>
      <c r="E56" s="156" t="s">
        <v>314</v>
      </c>
      <c r="F56" s="156" t="s">
        <v>315</v>
      </c>
      <c r="G56" s="156" t="s">
        <v>183</v>
      </c>
      <c r="H56" s="225">
        <v>1032534248</v>
      </c>
      <c r="I56" s="225">
        <v>941143020.651407</v>
      </c>
      <c r="J56" s="225">
        <v>1003395673.5945801</v>
      </c>
      <c r="K56" s="225">
        <v>1032534248</v>
      </c>
      <c r="L56" s="226">
        <v>6.25</v>
      </c>
      <c r="M56" s="175" t="s">
        <v>184</v>
      </c>
      <c r="N56" s="227">
        <f t="shared" si="0"/>
        <v>4.6613907246857164E-3</v>
      </c>
      <c r="O56" s="174">
        <f t="shared" si="1"/>
        <v>4.6613907246857164E-3</v>
      </c>
    </row>
    <row r="57" spans="1:15" ht="16.5" customHeight="1">
      <c r="A57" s="156" t="s">
        <v>154</v>
      </c>
      <c r="B57" s="156" t="s">
        <v>231</v>
      </c>
      <c r="C57" s="156" t="s">
        <v>181</v>
      </c>
      <c r="D57" s="156" t="s">
        <v>182</v>
      </c>
      <c r="E57" s="156" t="s">
        <v>316</v>
      </c>
      <c r="F57" s="156" t="s">
        <v>317</v>
      </c>
      <c r="G57" s="156" t="s">
        <v>183</v>
      </c>
      <c r="H57" s="225">
        <v>108389403</v>
      </c>
      <c r="I57" s="225">
        <v>77677084.340751797</v>
      </c>
      <c r="J57" s="225">
        <v>85996567.5378564</v>
      </c>
      <c r="K57" s="225">
        <v>108389403</v>
      </c>
      <c r="L57" s="226">
        <v>11</v>
      </c>
      <c r="M57" s="175" t="s">
        <v>184</v>
      </c>
      <c r="N57" s="227">
        <f t="shared" si="0"/>
        <v>3.9950700688165487E-4</v>
      </c>
      <c r="O57" s="174">
        <f t="shared" si="1"/>
        <v>2.093102466413516E-2</v>
      </c>
    </row>
    <row r="58" spans="1:15" ht="16.5" customHeight="1">
      <c r="A58" s="156" t="s">
        <v>154</v>
      </c>
      <c r="B58" s="156" t="s">
        <v>318</v>
      </c>
      <c r="C58" s="156" t="s">
        <v>186</v>
      </c>
      <c r="D58" s="156" t="s">
        <v>182</v>
      </c>
      <c r="E58" s="156" t="s">
        <v>284</v>
      </c>
      <c r="F58" s="156" t="s">
        <v>191</v>
      </c>
      <c r="G58" s="156" t="s">
        <v>183</v>
      </c>
      <c r="H58" s="225">
        <v>1070273974</v>
      </c>
      <c r="I58" s="225">
        <v>964430514.193066</v>
      </c>
      <c r="J58" s="225">
        <v>1027052080.78538</v>
      </c>
      <c r="K58" s="225">
        <v>1070273974</v>
      </c>
      <c r="L58" s="226">
        <v>6.75</v>
      </c>
      <c r="M58" s="175" t="s">
        <v>184</v>
      </c>
      <c r="N58" s="227">
        <f t="shared" si="0"/>
        <v>4.771289302047072E-3</v>
      </c>
      <c r="O58" s="174">
        <f t="shared" si="1"/>
        <v>5.1819597101124486E-2</v>
      </c>
    </row>
    <row r="59" spans="1:15" ht="16.5" customHeight="1">
      <c r="A59" s="156" t="s">
        <v>154</v>
      </c>
      <c r="B59" s="156" t="s">
        <v>318</v>
      </c>
      <c r="C59" s="156" t="s">
        <v>186</v>
      </c>
      <c r="D59" s="156" t="s">
        <v>182</v>
      </c>
      <c r="E59" s="156" t="s">
        <v>284</v>
      </c>
      <c r="F59" s="156" t="s">
        <v>191</v>
      </c>
      <c r="G59" s="156" t="s">
        <v>183</v>
      </c>
      <c r="H59" s="225">
        <v>1070273974</v>
      </c>
      <c r="I59" s="225">
        <v>964430514.193066</v>
      </c>
      <c r="J59" s="225">
        <v>1027052080.78538</v>
      </c>
      <c r="K59" s="225">
        <v>1070273974</v>
      </c>
      <c r="L59" s="226">
        <v>6.75</v>
      </c>
      <c r="M59" s="175" t="s">
        <v>184</v>
      </c>
      <c r="N59" s="227">
        <f t="shared" si="0"/>
        <v>4.771289302047072E-3</v>
      </c>
      <c r="O59" s="174">
        <f t="shared" si="1"/>
        <v>5.1819597101124486E-2</v>
      </c>
    </row>
    <row r="60" spans="1:15" ht="16.5" customHeight="1">
      <c r="A60" s="156" t="s">
        <v>154</v>
      </c>
      <c r="B60" s="156" t="s">
        <v>162</v>
      </c>
      <c r="C60" s="156" t="s">
        <v>181</v>
      </c>
      <c r="D60" s="156" t="s">
        <v>182</v>
      </c>
      <c r="E60" s="156" t="s">
        <v>319</v>
      </c>
      <c r="F60" s="156" t="s">
        <v>320</v>
      </c>
      <c r="G60" s="156" t="s">
        <v>183</v>
      </c>
      <c r="H60" s="225">
        <v>1036986296</v>
      </c>
      <c r="I60" s="225">
        <v>933443371.35759401</v>
      </c>
      <c r="J60" s="225">
        <v>1003770316.81548</v>
      </c>
      <c r="K60" s="225">
        <v>1036986296</v>
      </c>
      <c r="L60" s="226">
        <v>7.5</v>
      </c>
      <c r="M60" s="175" t="s">
        <v>184</v>
      </c>
      <c r="N60" s="227">
        <f t="shared" si="0"/>
        <v>4.6631311731258748E-3</v>
      </c>
      <c r="O60" s="174">
        <f t="shared" si="1"/>
        <v>3.2497493573108653E-2</v>
      </c>
    </row>
    <row r="61" spans="1:15" ht="16.5" customHeight="1">
      <c r="A61" s="156" t="s">
        <v>154</v>
      </c>
      <c r="B61" s="156" t="s">
        <v>163</v>
      </c>
      <c r="C61" s="156" t="s">
        <v>186</v>
      </c>
      <c r="D61" s="156" t="s">
        <v>182</v>
      </c>
      <c r="E61" s="156" t="s">
        <v>319</v>
      </c>
      <c r="F61" s="156" t="s">
        <v>321</v>
      </c>
      <c r="G61" s="156" t="s">
        <v>183</v>
      </c>
      <c r="H61" s="225">
        <v>1069756164</v>
      </c>
      <c r="I61" s="225">
        <v>935277338.42449903</v>
      </c>
      <c r="J61" s="225">
        <v>1002247984.82999</v>
      </c>
      <c r="K61" s="225">
        <v>1069756164</v>
      </c>
      <c r="L61" s="226">
        <v>6.9</v>
      </c>
      <c r="M61" s="175" t="s">
        <v>184</v>
      </c>
      <c r="N61" s="227">
        <f t="shared" si="0"/>
        <v>4.6560590037077691E-3</v>
      </c>
      <c r="O61" s="174">
        <f t="shared" si="1"/>
        <v>7.138540168672579E-3</v>
      </c>
    </row>
    <row r="62" spans="1:15" ht="16.5" customHeight="1">
      <c r="A62" s="156" t="s">
        <v>154</v>
      </c>
      <c r="B62" s="156" t="s">
        <v>155</v>
      </c>
      <c r="C62" s="156" t="s">
        <v>181</v>
      </c>
      <c r="D62" s="156" t="s">
        <v>182</v>
      </c>
      <c r="E62" s="156" t="s">
        <v>322</v>
      </c>
      <c r="F62" s="156" t="s">
        <v>323</v>
      </c>
      <c r="G62" s="156" t="s">
        <v>183</v>
      </c>
      <c r="H62" s="225">
        <v>300342463</v>
      </c>
      <c r="I62" s="225">
        <v>226672952.932982</v>
      </c>
      <c r="J62" s="225">
        <v>250407890.200066</v>
      </c>
      <c r="K62" s="225">
        <v>300342463</v>
      </c>
      <c r="L62" s="226">
        <v>10</v>
      </c>
      <c r="M62" s="175" t="s">
        <v>184</v>
      </c>
      <c r="N62" s="227">
        <f t="shared" si="0"/>
        <v>1.1632988336347278E-3</v>
      </c>
      <c r="O62" s="174">
        <f t="shared" si="1"/>
        <v>2.8258821542377138E-3</v>
      </c>
    </row>
    <row r="63" spans="1:15" ht="16.5" customHeight="1">
      <c r="A63" s="156" t="s">
        <v>154</v>
      </c>
      <c r="B63" s="156" t="s">
        <v>159</v>
      </c>
      <c r="C63" s="156" t="s">
        <v>181</v>
      </c>
      <c r="D63" s="156" t="s">
        <v>182</v>
      </c>
      <c r="E63" s="156" t="s">
        <v>322</v>
      </c>
      <c r="F63" s="156" t="s">
        <v>324</v>
      </c>
      <c r="G63" s="156" t="s">
        <v>183</v>
      </c>
      <c r="H63" s="225">
        <v>1260575344</v>
      </c>
      <c r="I63" s="225">
        <v>952800363.73066294</v>
      </c>
      <c r="J63" s="225">
        <v>1051708250.44438</v>
      </c>
      <c r="K63" s="225">
        <v>1260575344</v>
      </c>
      <c r="L63" s="226">
        <v>10</v>
      </c>
      <c r="M63" s="175" t="s">
        <v>184</v>
      </c>
      <c r="N63" s="227">
        <f t="shared" si="0"/>
        <v>4.8858323916569826E-3</v>
      </c>
      <c r="O63" s="174">
        <f t="shared" si="1"/>
        <v>2.6805006898879394E-2</v>
      </c>
    </row>
    <row r="64" spans="1:15" ht="16.5" customHeight="1">
      <c r="A64" s="156" t="s">
        <v>154</v>
      </c>
      <c r="B64" s="156" t="s">
        <v>155</v>
      </c>
      <c r="C64" s="156" t="s">
        <v>181</v>
      </c>
      <c r="D64" s="156" t="s">
        <v>182</v>
      </c>
      <c r="E64" s="156" t="s">
        <v>325</v>
      </c>
      <c r="F64" s="156" t="s">
        <v>326</v>
      </c>
      <c r="G64" s="156" t="s">
        <v>183</v>
      </c>
      <c r="H64" s="225">
        <v>178818492</v>
      </c>
      <c r="I64" s="225">
        <v>141048921.53436601</v>
      </c>
      <c r="J64" s="225">
        <v>152719767.28986001</v>
      </c>
      <c r="K64" s="225">
        <v>178818492</v>
      </c>
      <c r="L64" s="226">
        <v>8.5</v>
      </c>
      <c r="M64" s="175" t="s">
        <v>184</v>
      </c>
      <c r="N64" s="227">
        <f t="shared" si="0"/>
        <v>7.094773532068774E-4</v>
      </c>
      <c r="O64" s="174">
        <f t="shared" si="1"/>
        <v>2.8258821542377138E-3</v>
      </c>
    </row>
    <row r="65" spans="1:15" ht="16.5" customHeight="1">
      <c r="A65" s="156" t="s">
        <v>154</v>
      </c>
      <c r="B65" s="156" t="s">
        <v>162</v>
      </c>
      <c r="C65" s="156" t="s">
        <v>181</v>
      </c>
      <c r="D65" s="156" t="s">
        <v>182</v>
      </c>
      <c r="E65" s="156" t="s">
        <v>327</v>
      </c>
      <c r="F65" s="156" t="s">
        <v>328</v>
      </c>
      <c r="G65" s="156" t="s">
        <v>183</v>
      </c>
      <c r="H65" s="225">
        <v>108175342</v>
      </c>
      <c r="I65" s="225">
        <v>101027783.390007</v>
      </c>
      <c r="J65" s="225">
        <v>107811581.532555</v>
      </c>
      <c r="K65" s="225">
        <v>108175342</v>
      </c>
      <c r="L65" s="226">
        <v>8</v>
      </c>
      <c r="M65" s="175" t="s">
        <v>184</v>
      </c>
      <c r="N65" s="227">
        <f t="shared" si="0"/>
        <v>5.0085117904604879E-4</v>
      </c>
      <c r="O65" s="174">
        <f t="shared" si="1"/>
        <v>3.2497493573108653E-2</v>
      </c>
    </row>
    <row r="66" spans="1:15" ht="16.5" customHeight="1">
      <c r="A66" s="156" t="s">
        <v>154</v>
      </c>
      <c r="B66" s="156" t="s">
        <v>159</v>
      </c>
      <c r="C66" s="156" t="s">
        <v>181</v>
      </c>
      <c r="D66" s="156" t="s">
        <v>182</v>
      </c>
      <c r="E66" s="156" t="s">
        <v>329</v>
      </c>
      <c r="F66" s="156" t="s">
        <v>330</v>
      </c>
      <c r="G66" s="156" t="s">
        <v>183</v>
      </c>
      <c r="H66" s="225">
        <v>52433561</v>
      </c>
      <c r="I66" s="225">
        <v>47981995.890055902</v>
      </c>
      <c r="J66" s="225">
        <v>51222250.4542505</v>
      </c>
      <c r="K66" s="225">
        <v>52433561</v>
      </c>
      <c r="L66" s="226">
        <v>9.5</v>
      </c>
      <c r="M66" s="175" t="s">
        <v>184</v>
      </c>
      <c r="N66" s="227">
        <f t="shared" si="0"/>
        <v>2.3795889243732706E-4</v>
      </c>
      <c r="O66" s="174">
        <f t="shared" si="1"/>
        <v>2.6805006898879394E-2</v>
      </c>
    </row>
    <row r="67" spans="1:15" ht="16.5" customHeight="1">
      <c r="A67" s="156" t="s">
        <v>165</v>
      </c>
      <c r="B67" s="156" t="s">
        <v>302</v>
      </c>
      <c r="C67" s="156" t="s">
        <v>189</v>
      </c>
      <c r="D67" s="156" t="s">
        <v>182</v>
      </c>
      <c r="E67" s="156" t="s">
        <v>238</v>
      </c>
      <c r="F67" s="156" t="s">
        <v>271</v>
      </c>
      <c r="G67" s="156" t="s">
        <v>183</v>
      </c>
      <c r="H67" s="225">
        <v>200716780.89883</v>
      </c>
      <c r="I67" s="225">
        <v>110690134.79964601</v>
      </c>
      <c r="J67" s="225">
        <v>120079837.241144</v>
      </c>
      <c r="K67" s="225">
        <v>200716780.89883</v>
      </c>
      <c r="L67" s="226">
        <v>11.25</v>
      </c>
      <c r="M67" s="175" t="s">
        <v>184</v>
      </c>
      <c r="N67" s="227">
        <f t="shared" si="0"/>
        <v>5.5784478074578632E-4</v>
      </c>
      <c r="O67" s="174">
        <f t="shared" si="1"/>
        <v>5.2015284633294013E-3</v>
      </c>
    </row>
    <row r="68" spans="1:15" ht="16.5" customHeight="1">
      <c r="A68" s="156" t="s">
        <v>154</v>
      </c>
      <c r="B68" s="156" t="s">
        <v>159</v>
      </c>
      <c r="C68" s="156" t="s">
        <v>181</v>
      </c>
      <c r="D68" s="156" t="s">
        <v>182</v>
      </c>
      <c r="E68" s="156" t="s">
        <v>331</v>
      </c>
      <c r="F68" s="156" t="s">
        <v>290</v>
      </c>
      <c r="G68" s="156" t="s">
        <v>183</v>
      </c>
      <c r="H68" s="225">
        <v>266526027</v>
      </c>
      <c r="I68" s="225">
        <v>190181838.926101</v>
      </c>
      <c r="J68" s="225">
        <v>205076525.00506401</v>
      </c>
      <c r="K68" s="225">
        <v>266526027</v>
      </c>
      <c r="L68" s="226">
        <v>9.5</v>
      </c>
      <c r="M68" s="175" t="s">
        <v>184</v>
      </c>
      <c r="N68" s="227">
        <f t="shared" si="0"/>
        <v>9.5270673042151277E-4</v>
      </c>
      <c r="O68" s="174">
        <f t="shared" si="1"/>
        <v>2.6805006898879394E-2</v>
      </c>
    </row>
    <row r="69" spans="1:15" ht="16.5" customHeight="1">
      <c r="A69" s="156" t="s">
        <v>154</v>
      </c>
      <c r="B69" s="156" t="s">
        <v>159</v>
      </c>
      <c r="C69" s="156" t="s">
        <v>181</v>
      </c>
      <c r="D69" s="156" t="s">
        <v>182</v>
      </c>
      <c r="E69" s="156" t="s">
        <v>331</v>
      </c>
      <c r="F69" s="156" t="s">
        <v>290</v>
      </c>
      <c r="G69" s="156" t="s">
        <v>183</v>
      </c>
      <c r="H69" s="225">
        <v>399789039</v>
      </c>
      <c r="I69" s="225">
        <v>285272757.23124403</v>
      </c>
      <c r="J69" s="225">
        <v>307614786.25969797</v>
      </c>
      <c r="K69" s="225">
        <v>399789039</v>
      </c>
      <c r="L69" s="226">
        <v>9.5</v>
      </c>
      <c r="M69" s="175" t="s">
        <v>184</v>
      </c>
      <c r="N69" s="227">
        <f t="shared" si="0"/>
        <v>1.4290600898350144E-3</v>
      </c>
      <c r="O69" s="174">
        <f t="shared" si="1"/>
        <v>2.6805006898879394E-2</v>
      </c>
    </row>
    <row r="70" spans="1:15" ht="16.5" customHeight="1">
      <c r="A70" s="156" t="s">
        <v>154</v>
      </c>
      <c r="B70" s="156" t="s">
        <v>159</v>
      </c>
      <c r="C70" s="156" t="s">
        <v>181</v>
      </c>
      <c r="D70" s="156" t="s">
        <v>182</v>
      </c>
      <c r="E70" s="156" t="s">
        <v>332</v>
      </c>
      <c r="F70" s="156" t="s">
        <v>333</v>
      </c>
      <c r="G70" s="156" t="s">
        <v>183</v>
      </c>
      <c r="H70" s="225">
        <v>367726028</v>
      </c>
      <c r="I70" s="225">
        <v>281842207.75249898</v>
      </c>
      <c r="J70" s="225">
        <v>306911972.29350001</v>
      </c>
      <c r="K70" s="225">
        <v>367726028</v>
      </c>
      <c r="L70" s="226">
        <v>10</v>
      </c>
      <c r="M70" s="175" t="s">
        <v>184</v>
      </c>
      <c r="N70" s="227">
        <f t="shared" ref="N70:N133" si="2">+J70/$E$198</f>
        <v>1.4257950862183667E-3</v>
      </c>
      <c r="O70" s="174">
        <f t="shared" ref="O70:O133" si="3">+SUMIFS($N$5:$N$195,$B$5:$B$195,B70)</f>
        <v>2.6805006898879394E-2</v>
      </c>
    </row>
    <row r="71" spans="1:15" ht="16.5" customHeight="1">
      <c r="A71" s="156" t="s">
        <v>154</v>
      </c>
      <c r="B71" s="156" t="s">
        <v>216</v>
      </c>
      <c r="C71" s="156" t="s">
        <v>181</v>
      </c>
      <c r="D71" s="156" t="s">
        <v>182</v>
      </c>
      <c r="E71" s="156" t="s">
        <v>334</v>
      </c>
      <c r="F71" s="156" t="s">
        <v>335</v>
      </c>
      <c r="G71" s="156" t="s">
        <v>183</v>
      </c>
      <c r="H71" s="225">
        <v>1787398962</v>
      </c>
      <c r="I71" s="225">
        <v>1429581544.48189</v>
      </c>
      <c r="J71" s="225">
        <v>1530390805.3552401</v>
      </c>
      <c r="K71" s="225">
        <v>1787398962</v>
      </c>
      <c r="L71" s="226">
        <v>8.5</v>
      </c>
      <c r="M71" s="175" t="s">
        <v>184</v>
      </c>
      <c r="N71" s="227">
        <f t="shared" si="2"/>
        <v>7.1096075984373808E-3</v>
      </c>
      <c r="O71" s="174">
        <f t="shared" si="3"/>
        <v>5.3374058813892761E-2</v>
      </c>
    </row>
    <row r="72" spans="1:15" ht="15" customHeight="1">
      <c r="A72" s="156" t="s">
        <v>154</v>
      </c>
      <c r="B72" s="156" t="s">
        <v>159</v>
      </c>
      <c r="C72" s="156" t="s">
        <v>181</v>
      </c>
      <c r="D72" s="156" t="s">
        <v>182</v>
      </c>
      <c r="E72" s="156" t="s">
        <v>336</v>
      </c>
      <c r="F72" s="156" t="s">
        <v>337</v>
      </c>
      <c r="G72" s="156" t="s">
        <v>183</v>
      </c>
      <c r="H72" s="225">
        <v>324197260</v>
      </c>
      <c r="I72" s="225">
        <v>291031059.42927802</v>
      </c>
      <c r="J72" s="225">
        <v>309748785.22813499</v>
      </c>
      <c r="K72" s="225">
        <v>324197260</v>
      </c>
      <c r="L72" s="226">
        <v>8</v>
      </c>
      <c r="M72" s="175" t="s">
        <v>184</v>
      </c>
      <c r="N72" s="227">
        <f t="shared" si="2"/>
        <v>1.4389738290106334E-3</v>
      </c>
      <c r="O72" s="174">
        <f t="shared" si="3"/>
        <v>2.6805006898879394E-2</v>
      </c>
    </row>
    <row r="73" spans="1:15" ht="16.5" customHeight="1">
      <c r="A73" s="156" t="s">
        <v>154</v>
      </c>
      <c r="B73" s="156" t="s">
        <v>159</v>
      </c>
      <c r="C73" s="156" t="s">
        <v>181</v>
      </c>
      <c r="D73" s="156" t="s">
        <v>182</v>
      </c>
      <c r="E73" s="156" t="s">
        <v>338</v>
      </c>
      <c r="F73" s="156" t="s">
        <v>333</v>
      </c>
      <c r="G73" s="156" t="s">
        <v>183</v>
      </c>
      <c r="H73" s="225">
        <v>735452056</v>
      </c>
      <c r="I73" s="225">
        <v>565517025.742769</v>
      </c>
      <c r="J73" s="225">
        <v>613823785.31020606</v>
      </c>
      <c r="K73" s="225">
        <v>735452056</v>
      </c>
      <c r="L73" s="226">
        <v>10</v>
      </c>
      <c r="M73" s="175" t="s">
        <v>184</v>
      </c>
      <c r="N73" s="227">
        <f t="shared" si="2"/>
        <v>2.8515894324979544E-3</v>
      </c>
      <c r="O73" s="174">
        <f t="shared" si="3"/>
        <v>2.6805006898879394E-2</v>
      </c>
    </row>
    <row r="74" spans="1:15" ht="16.5" customHeight="1">
      <c r="A74" s="156" t="s">
        <v>339</v>
      </c>
      <c r="B74" s="156" t="s">
        <v>340</v>
      </c>
      <c r="C74" s="156" t="s">
        <v>341</v>
      </c>
      <c r="D74" s="156" t="s">
        <v>182</v>
      </c>
      <c r="E74" s="156" t="s">
        <v>342</v>
      </c>
      <c r="F74" s="156" t="s">
        <v>343</v>
      </c>
      <c r="G74" s="156" t="s">
        <v>183</v>
      </c>
      <c r="H74" s="225">
        <v>3551410000</v>
      </c>
      <c r="I74" s="225">
        <v>2950821194.3263102</v>
      </c>
      <c r="J74" s="225">
        <v>3055310834.19874</v>
      </c>
      <c r="K74" s="225">
        <v>3551410000</v>
      </c>
      <c r="L74" s="226">
        <v>7.75</v>
      </c>
      <c r="M74" s="175" t="s">
        <v>184</v>
      </c>
      <c r="N74" s="227">
        <f t="shared" si="2"/>
        <v>1.4193800071456392E-2</v>
      </c>
      <c r="O74" s="174">
        <f t="shared" si="3"/>
        <v>1.4193800071456392E-2</v>
      </c>
    </row>
    <row r="75" spans="1:15" ht="16.5" customHeight="1">
      <c r="A75" s="156" t="s">
        <v>154</v>
      </c>
      <c r="B75" s="156" t="s">
        <v>192</v>
      </c>
      <c r="C75" s="156" t="s">
        <v>186</v>
      </c>
      <c r="D75" s="156" t="s">
        <v>182</v>
      </c>
      <c r="E75" s="156" t="s">
        <v>344</v>
      </c>
      <c r="F75" s="156" t="s">
        <v>345</v>
      </c>
      <c r="G75" s="156" t="s">
        <v>183</v>
      </c>
      <c r="H75" s="225">
        <v>547668986</v>
      </c>
      <c r="I75" s="225">
        <v>504137499.02008301</v>
      </c>
      <c r="J75" s="225">
        <v>533636492.57579201</v>
      </c>
      <c r="K75" s="225">
        <v>547668986</v>
      </c>
      <c r="L75" s="226">
        <v>8.5</v>
      </c>
      <c r="M75" s="175" t="s">
        <v>184</v>
      </c>
      <c r="N75" s="227">
        <f t="shared" si="2"/>
        <v>2.4790700840231841E-3</v>
      </c>
      <c r="O75" s="174">
        <f t="shared" si="3"/>
        <v>7.9967993419910177E-3</v>
      </c>
    </row>
    <row r="76" spans="1:15" ht="16.5" customHeight="1">
      <c r="A76" s="156" t="s">
        <v>156</v>
      </c>
      <c r="B76" s="156" t="s">
        <v>185</v>
      </c>
      <c r="C76" s="156" t="s">
        <v>186</v>
      </c>
      <c r="D76" s="156" t="s">
        <v>182</v>
      </c>
      <c r="E76" s="156" t="s">
        <v>346</v>
      </c>
      <c r="F76" s="156" t="s">
        <v>188</v>
      </c>
      <c r="G76" s="156" t="s">
        <v>183</v>
      </c>
      <c r="H76" s="225">
        <v>95533150.680000007</v>
      </c>
      <c r="I76" s="225">
        <v>90761512.433723897</v>
      </c>
      <c r="J76" s="225">
        <v>95184152.090010807</v>
      </c>
      <c r="K76" s="225">
        <v>95533150.680000007</v>
      </c>
      <c r="L76" s="226">
        <v>12</v>
      </c>
      <c r="M76" s="175" t="s">
        <v>184</v>
      </c>
      <c r="N76" s="227">
        <f t="shared" si="2"/>
        <v>4.4218899419803872E-4</v>
      </c>
      <c r="O76" s="174">
        <f t="shared" si="3"/>
        <v>3.1230021771938135E-2</v>
      </c>
    </row>
    <row r="77" spans="1:15" ht="15" customHeight="1">
      <c r="A77" s="156" t="s">
        <v>209</v>
      </c>
      <c r="B77" s="156" t="s">
        <v>239</v>
      </c>
      <c r="C77" s="156" t="s">
        <v>186</v>
      </c>
      <c r="D77" s="156" t="s">
        <v>182</v>
      </c>
      <c r="E77" s="156" t="s">
        <v>346</v>
      </c>
      <c r="F77" s="156" t="s">
        <v>241</v>
      </c>
      <c r="G77" s="156" t="s">
        <v>183</v>
      </c>
      <c r="H77" s="225">
        <v>589753424.63999999</v>
      </c>
      <c r="I77" s="225">
        <v>490319797.56697601</v>
      </c>
      <c r="J77" s="225">
        <v>518106266.84370399</v>
      </c>
      <c r="K77" s="225">
        <v>589753424.63999999</v>
      </c>
      <c r="L77" s="226">
        <v>9</v>
      </c>
      <c r="M77" s="175" t="s">
        <v>184</v>
      </c>
      <c r="N77" s="227">
        <f t="shared" si="2"/>
        <v>2.4069226230714236E-3</v>
      </c>
      <c r="O77" s="174">
        <f t="shared" si="3"/>
        <v>3.8730271659711754E-2</v>
      </c>
    </row>
    <row r="78" spans="1:15">
      <c r="A78" s="156" t="s">
        <v>154</v>
      </c>
      <c r="B78" s="156" t="s">
        <v>216</v>
      </c>
      <c r="C78" s="156" t="s">
        <v>181</v>
      </c>
      <c r="D78" s="156" t="s">
        <v>182</v>
      </c>
      <c r="E78" s="156" t="s">
        <v>346</v>
      </c>
      <c r="F78" s="156" t="s">
        <v>347</v>
      </c>
      <c r="G78" s="156" t="s">
        <v>183</v>
      </c>
      <c r="H78" s="225">
        <v>1787137008</v>
      </c>
      <c r="I78" s="225">
        <v>1471744621.4428</v>
      </c>
      <c r="J78" s="225">
        <v>1553571182.2214501</v>
      </c>
      <c r="K78" s="225">
        <v>1787137008</v>
      </c>
      <c r="L78" s="226">
        <v>8.5</v>
      </c>
      <c r="M78" s="175" t="s">
        <v>184</v>
      </c>
      <c r="N78" s="227">
        <f t="shared" si="2"/>
        <v>7.217294721834854E-3</v>
      </c>
      <c r="O78" s="174">
        <f t="shared" si="3"/>
        <v>5.3374058813892761E-2</v>
      </c>
    </row>
    <row r="79" spans="1:15" ht="15" customHeight="1">
      <c r="A79" s="156" t="s">
        <v>154</v>
      </c>
      <c r="B79" s="156" t="s">
        <v>279</v>
      </c>
      <c r="C79" s="156" t="s">
        <v>186</v>
      </c>
      <c r="D79" s="156" t="s">
        <v>182</v>
      </c>
      <c r="E79" s="156" t="s">
        <v>224</v>
      </c>
      <c r="F79" s="156" t="s">
        <v>348</v>
      </c>
      <c r="G79" s="156" t="s">
        <v>183</v>
      </c>
      <c r="H79" s="225">
        <v>7611817908</v>
      </c>
      <c r="I79" s="225">
        <v>5834422379.0549097</v>
      </c>
      <c r="J79" s="225">
        <v>6152936075.6871796</v>
      </c>
      <c r="K79" s="225">
        <v>7611817908</v>
      </c>
      <c r="L79" s="226">
        <v>7.6</v>
      </c>
      <c r="M79" s="175" t="s">
        <v>184</v>
      </c>
      <c r="N79" s="227">
        <f t="shared" si="2"/>
        <v>2.8584176619024317E-2</v>
      </c>
      <c r="O79" s="174">
        <f t="shared" si="3"/>
        <v>0.57578072049953866</v>
      </c>
    </row>
    <row r="80" spans="1:15" ht="15" customHeight="1">
      <c r="A80" s="156" t="s">
        <v>154</v>
      </c>
      <c r="B80" s="156" t="s">
        <v>279</v>
      </c>
      <c r="C80" s="156" t="s">
        <v>186</v>
      </c>
      <c r="D80" s="156" t="s">
        <v>182</v>
      </c>
      <c r="E80" s="156" t="s">
        <v>349</v>
      </c>
      <c r="F80" s="156" t="s">
        <v>348</v>
      </c>
      <c r="G80" s="156" t="s">
        <v>183</v>
      </c>
      <c r="H80" s="225">
        <v>1268636318</v>
      </c>
      <c r="I80" s="225">
        <v>972790977.37973106</v>
      </c>
      <c r="J80" s="225">
        <v>1025489345.94789</v>
      </c>
      <c r="K80" s="225">
        <v>1268636318</v>
      </c>
      <c r="L80" s="226">
        <v>7.6</v>
      </c>
      <c r="M80" s="175" t="s">
        <v>184</v>
      </c>
      <c r="N80" s="227">
        <f t="shared" si="2"/>
        <v>4.7640294365041769E-3</v>
      </c>
      <c r="O80" s="174">
        <f t="shared" si="3"/>
        <v>0.57578072049953866</v>
      </c>
    </row>
    <row r="81" spans="1:15" ht="15" customHeight="1">
      <c r="A81" s="156" t="s">
        <v>154</v>
      </c>
      <c r="B81" s="156" t="s">
        <v>161</v>
      </c>
      <c r="C81" s="156" t="s">
        <v>186</v>
      </c>
      <c r="D81" s="156" t="s">
        <v>182</v>
      </c>
      <c r="E81" s="156" t="s">
        <v>350</v>
      </c>
      <c r="F81" s="156" t="s">
        <v>351</v>
      </c>
      <c r="G81" s="156" t="s">
        <v>183</v>
      </c>
      <c r="H81" s="225">
        <v>104808220</v>
      </c>
      <c r="I81" s="225">
        <v>98579782.720971003</v>
      </c>
      <c r="J81" s="225">
        <v>103709737.51884399</v>
      </c>
      <c r="K81" s="225">
        <v>104808220</v>
      </c>
      <c r="L81" s="226">
        <v>9</v>
      </c>
      <c r="M81" s="175" t="s">
        <v>184</v>
      </c>
      <c r="N81" s="227">
        <f t="shared" si="2"/>
        <v>4.8179558797386163E-4</v>
      </c>
      <c r="O81" s="174">
        <f t="shared" si="3"/>
        <v>3.8675840433698371E-3</v>
      </c>
    </row>
    <row r="82" spans="1:15" ht="15" customHeight="1">
      <c r="A82" s="156" t="s">
        <v>154</v>
      </c>
      <c r="B82" s="156" t="s">
        <v>279</v>
      </c>
      <c r="C82" s="156" t="s">
        <v>186</v>
      </c>
      <c r="D82" s="156" t="s">
        <v>182</v>
      </c>
      <c r="E82" s="156" t="s">
        <v>350</v>
      </c>
      <c r="F82" s="156" t="s">
        <v>352</v>
      </c>
      <c r="G82" s="156" t="s">
        <v>183</v>
      </c>
      <c r="H82" s="225">
        <v>1902954477</v>
      </c>
      <c r="I82" s="225">
        <v>1459475721.7614601</v>
      </c>
      <c r="J82" s="225">
        <v>1537008251.75334</v>
      </c>
      <c r="K82" s="225">
        <v>1902954477</v>
      </c>
      <c r="L82" s="226">
        <v>7.6</v>
      </c>
      <c r="M82" s="175" t="s">
        <v>184</v>
      </c>
      <c r="N82" s="227">
        <f t="shared" si="2"/>
        <v>7.1403497115169624E-3</v>
      </c>
      <c r="O82" s="174">
        <f t="shared" si="3"/>
        <v>0.57578072049953866</v>
      </c>
    </row>
    <row r="83" spans="1:15" ht="15" customHeight="1">
      <c r="A83" s="156" t="s">
        <v>154</v>
      </c>
      <c r="B83" s="156" t="s">
        <v>279</v>
      </c>
      <c r="C83" s="156" t="s">
        <v>186</v>
      </c>
      <c r="D83" s="156" t="s">
        <v>182</v>
      </c>
      <c r="E83" s="156" t="s">
        <v>353</v>
      </c>
      <c r="F83" s="156" t="s">
        <v>352</v>
      </c>
      <c r="G83" s="156" t="s">
        <v>183</v>
      </c>
      <c r="H83" s="225">
        <v>634318159</v>
      </c>
      <c r="I83" s="225">
        <v>486590082.520033</v>
      </c>
      <c r="J83" s="225">
        <v>512337197.74136299</v>
      </c>
      <c r="K83" s="225">
        <v>634318159</v>
      </c>
      <c r="L83" s="226">
        <v>7.6</v>
      </c>
      <c r="M83" s="175" t="s">
        <v>184</v>
      </c>
      <c r="N83" s="227">
        <f t="shared" si="2"/>
        <v>2.3801217449020118E-3</v>
      </c>
      <c r="O83" s="174">
        <f t="shared" si="3"/>
        <v>0.57578072049953866</v>
      </c>
    </row>
    <row r="84" spans="1:15" ht="15" customHeight="1">
      <c r="A84" s="156" t="s">
        <v>154</v>
      </c>
      <c r="B84" s="156" t="s">
        <v>233</v>
      </c>
      <c r="C84" s="156" t="s">
        <v>186</v>
      </c>
      <c r="D84" s="156" t="s">
        <v>182</v>
      </c>
      <c r="E84" s="156" t="s">
        <v>354</v>
      </c>
      <c r="F84" s="156" t="s">
        <v>355</v>
      </c>
      <c r="G84" s="156" t="s">
        <v>183</v>
      </c>
      <c r="H84" s="225">
        <v>267643836</v>
      </c>
      <c r="I84" s="225">
        <v>241046979.541794</v>
      </c>
      <c r="J84" s="225">
        <v>252170492.66688001</v>
      </c>
      <c r="K84" s="225">
        <v>267643836</v>
      </c>
      <c r="L84" s="226">
        <v>7</v>
      </c>
      <c r="M84" s="175" t="s">
        <v>184</v>
      </c>
      <c r="N84" s="227">
        <f t="shared" si="2"/>
        <v>1.1714872073803322E-3</v>
      </c>
      <c r="O84" s="174">
        <f t="shared" si="3"/>
        <v>4.0030472128247344E-3</v>
      </c>
    </row>
    <row r="85" spans="1:15">
      <c r="A85" s="156" t="s">
        <v>154</v>
      </c>
      <c r="B85" s="156" t="s">
        <v>231</v>
      </c>
      <c r="C85" s="156" t="s">
        <v>181</v>
      </c>
      <c r="D85" s="156" t="s">
        <v>182</v>
      </c>
      <c r="E85" s="156" t="s">
        <v>356</v>
      </c>
      <c r="F85" s="156" t="s">
        <v>357</v>
      </c>
      <c r="G85" s="156" t="s">
        <v>183</v>
      </c>
      <c r="H85" s="225">
        <v>2757636990</v>
      </c>
      <c r="I85" s="225">
        <v>2182704238.16501</v>
      </c>
      <c r="J85" s="225">
        <v>2308414098.1168799</v>
      </c>
      <c r="K85" s="225">
        <v>2757636990</v>
      </c>
      <c r="L85" s="226">
        <v>9</v>
      </c>
      <c r="M85" s="175" t="s">
        <v>184</v>
      </c>
      <c r="N85" s="227">
        <f t="shared" si="2"/>
        <v>1.072400484561337E-2</v>
      </c>
      <c r="O85" s="174">
        <f t="shared" si="3"/>
        <v>2.093102466413516E-2</v>
      </c>
    </row>
    <row r="86" spans="1:15" ht="15" customHeight="1">
      <c r="A86" s="156" t="s">
        <v>154</v>
      </c>
      <c r="B86" s="156" t="s">
        <v>279</v>
      </c>
      <c r="C86" s="156" t="s">
        <v>186</v>
      </c>
      <c r="D86" s="156" t="s">
        <v>182</v>
      </c>
      <c r="E86" s="156" t="s">
        <v>358</v>
      </c>
      <c r="F86" s="156" t="s">
        <v>359</v>
      </c>
      <c r="G86" s="156" t="s">
        <v>183</v>
      </c>
      <c r="H86" s="225">
        <v>2537272636</v>
      </c>
      <c r="I86" s="225">
        <v>1944420727.2374599</v>
      </c>
      <c r="J86" s="225">
        <v>2039578321.9169199</v>
      </c>
      <c r="K86" s="225">
        <v>2537272636</v>
      </c>
      <c r="L86" s="226">
        <v>7.6</v>
      </c>
      <c r="M86" s="175" t="s">
        <v>184</v>
      </c>
      <c r="N86" s="227">
        <f t="shared" si="2"/>
        <v>9.4750971349065061E-3</v>
      </c>
      <c r="O86" s="174">
        <f t="shared" si="3"/>
        <v>0.57578072049953866</v>
      </c>
    </row>
    <row r="87" spans="1:15" ht="15" customHeight="1">
      <c r="A87" s="156" t="s">
        <v>154</v>
      </c>
      <c r="B87" s="156" t="s">
        <v>226</v>
      </c>
      <c r="C87" s="156" t="s">
        <v>186</v>
      </c>
      <c r="D87" s="156" t="s">
        <v>182</v>
      </c>
      <c r="E87" s="156" t="s">
        <v>360</v>
      </c>
      <c r="F87" s="156" t="s">
        <v>361</v>
      </c>
      <c r="G87" s="156" t="s">
        <v>183</v>
      </c>
      <c r="H87" s="225">
        <v>151207431</v>
      </c>
      <c r="I87" s="225">
        <v>113653770.14483599</v>
      </c>
      <c r="J87" s="225">
        <v>119322320.01867101</v>
      </c>
      <c r="K87" s="225">
        <v>151207431</v>
      </c>
      <c r="L87" s="226">
        <v>8.1999999999999993</v>
      </c>
      <c r="M87" s="175" t="s">
        <v>184</v>
      </c>
      <c r="N87" s="227">
        <f t="shared" si="2"/>
        <v>5.5432564682130424E-4</v>
      </c>
      <c r="O87" s="174">
        <f t="shared" si="3"/>
        <v>2.6942075132416459E-3</v>
      </c>
    </row>
    <row r="88" spans="1:15" ht="15" customHeight="1">
      <c r="A88" s="156" t="s">
        <v>154</v>
      </c>
      <c r="B88" s="156" t="s">
        <v>279</v>
      </c>
      <c r="C88" s="156" t="s">
        <v>186</v>
      </c>
      <c r="D88" s="156" t="s">
        <v>182</v>
      </c>
      <c r="E88" s="156" t="s">
        <v>362</v>
      </c>
      <c r="F88" s="156" t="s">
        <v>363</v>
      </c>
      <c r="G88" s="156" t="s">
        <v>183</v>
      </c>
      <c r="H88" s="225">
        <v>1268844954</v>
      </c>
      <c r="I88" s="225">
        <v>972403507.35911596</v>
      </c>
      <c r="J88" s="225">
        <v>1017963186.77193</v>
      </c>
      <c r="K88" s="225">
        <v>1268844954</v>
      </c>
      <c r="L88" s="226">
        <v>7.6</v>
      </c>
      <c r="M88" s="175" t="s">
        <v>184</v>
      </c>
      <c r="N88" s="227">
        <f t="shared" si="2"/>
        <v>4.7290657930496973E-3</v>
      </c>
      <c r="O88" s="174">
        <f t="shared" si="3"/>
        <v>0.57578072049953866</v>
      </c>
    </row>
    <row r="89" spans="1:15">
      <c r="A89" s="156" t="s">
        <v>154</v>
      </c>
      <c r="B89" s="156" t="s">
        <v>161</v>
      </c>
      <c r="C89" s="156" t="s">
        <v>186</v>
      </c>
      <c r="D89" s="156" t="s">
        <v>182</v>
      </c>
      <c r="E89" s="156" t="s">
        <v>364</v>
      </c>
      <c r="F89" s="156" t="s">
        <v>365</v>
      </c>
      <c r="G89" s="156" t="s">
        <v>183</v>
      </c>
      <c r="H89" s="225">
        <v>732967122</v>
      </c>
      <c r="I89" s="225">
        <v>706578288.99629402</v>
      </c>
      <c r="J89" s="225">
        <v>728813714.297647</v>
      </c>
      <c r="K89" s="225">
        <v>732967122</v>
      </c>
      <c r="L89" s="226">
        <v>9</v>
      </c>
      <c r="M89" s="175" t="s">
        <v>184</v>
      </c>
      <c r="N89" s="227">
        <f t="shared" si="2"/>
        <v>3.3857884553959755E-3</v>
      </c>
      <c r="O89" s="174">
        <f t="shared" si="3"/>
        <v>3.8675840433698371E-3</v>
      </c>
    </row>
    <row r="90" spans="1:15">
      <c r="A90" s="156" t="s">
        <v>156</v>
      </c>
      <c r="B90" s="156" t="s">
        <v>185</v>
      </c>
      <c r="C90" s="156" t="s">
        <v>186</v>
      </c>
      <c r="D90" s="156" t="s">
        <v>182</v>
      </c>
      <c r="E90" s="156" t="s">
        <v>366</v>
      </c>
      <c r="F90" s="156" t="s">
        <v>367</v>
      </c>
      <c r="G90" s="156" t="s">
        <v>183</v>
      </c>
      <c r="H90" s="225">
        <v>550410958.90999997</v>
      </c>
      <c r="I90" s="225">
        <v>505977288.95392001</v>
      </c>
      <c r="J90" s="225">
        <v>524607341.78242898</v>
      </c>
      <c r="K90" s="225">
        <v>550410958.90999997</v>
      </c>
      <c r="L90" s="226">
        <v>10</v>
      </c>
      <c r="M90" s="175" t="s">
        <v>184</v>
      </c>
      <c r="N90" s="227">
        <f t="shared" si="2"/>
        <v>2.4371241190688079E-3</v>
      </c>
      <c r="O90" s="174">
        <f t="shared" si="3"/>
        <v>3.1230021771938135E-2</v>
      </c>
    </row>
    <row r="91" spans="1:15">
      <c r="A91" s="156" t="s">
        <v>156</v>
      </c>
      <c r="B91" s="156" t="s">
        <v>185</v>
      </c>
      <c r="C91" s="156" t="s">
        <v>186</v>
      </c>
      <c r="D91" s="156" t="s">
        <v>182</v>
      </c>
      <c r="E91" s="156" t="s">
        <v>366</v>
      </c>
      <c r="F91" s="156" t="s">
        <v>368</v>
      </c>
      <c r="G91" s="156" t="s">
        <v>183</v>
      </c>
      <c r="H91" s="225">
        <v>657787671.22000003</v>
      </c>
      <c r="I91" s="225">
        <v>530407505.75052702</v>
      </c>
      <c r="J91" s="225">
        <v>553251863.19452703</v>
      </c>
      <c r="K91" s="225">
        <v>657787671.22000003</v>
      </c>
      <c r="L91" s="226">
        <v>10.5</v>
      </c>
      <c r="M91" s="175" t="s">
        <v>184</v>
      </c>
      <c r="N91" s="227">
        <f t="shared" si="2"/>
        <v>2.5701955583197658E-3</v>
      </c>
      <c r="O91" s="174">
        <f t="shared" si="3"/>
        <v>3.1230021771938135E-2</v>
      </c>
    </row>
    <row r="92" spans="1:15">
      <c r="A92" s="156" t="s">
        <v>154</v>
      </c>
      <c r="B92" s="156" t="s">
        <v>279</v>
      </c>
      <c r="C92" s="156" t="s">
        <v>186</v>
      </c>
      <c r="D92" s="156" t="s">
        <v>182</v>
      </c>
      <c r="E92" s="156" t="s">
        <v>369</v>
      </c>
      <c r="F92" s="156" t="s">
        <v>370</v>
      </c>
      <c r="G92" s="156" t="s">
        <v>183</v>
      </c>
      <c r="H92" s="225">
        <v>661550000</v>
      </c>
      <c r="I92" s="225">
        <v>526179751.730012</v>
      </c>
      <c r="J92" s="225">
        <v>547463152.97235298</v>
      </c>
      <c r="K92" s="225">
        <v>661550000</v>
      </c>
      <c r="L92" s="226">
        <v>7.75</v>
      </c>
      <c r="M92" s="175" t="s">
        <v>184</v>
      </c>
      <c r="N92" s="227">
        <f t="shared" si="2"/>
        <v>2.5433034350551024E-3</v>
      </c>
      <c r="O92" s="174">
        <f t="shared" si="3"/>
        <v>0.57578072049953866</v>
      </c>
    </row>
    <row r="93" spans="1:15">
      <c r="A93" s="156" t="s">
        <v>154</v>
      </c>
      <c r="B93" s="156" t="s">
        <v>279</v>
      </c>
      <c r="C93" s="156" t="s">
        <v>186</v>
      </c>
      <c r="D93" s="156" t="s">
        <v>182</v>
      </c>
      <c r="E93" s="156" t="s">
        <v>369</v>
      </c>
      <c r="F93" s="156" t="s">
        <v>371</v>
      </c>
      <c r="G93" s="156" t="s">
        <v>183</v>
      </c>
      <c r="H93" s="225">
        <v>5109000000</v>
      </c>
      <c r="I93" s="225">
        <v>4078867706.4001198</v>
      </c>
      <c r="J93" s="225">
        <v>4243853488.77315</v>
      </c>
      <c r="K93" s="225">
        <v>5109000000</v>
      </c>
      <c r="L93" s="226">
        <v>7.75</v>
      </c>
      <c r="M93" s="175" t="s">
        <v>184</v>
      </c>
      <c r="N93" s="227">
        <f t="shared" si="2"/>
        <v>1.9715312523347853E-2</v>
      </c>
      <c r="O93" s="174">
        <f t="shared" si="3"/>
        <v>0.57578072049953866</v>
      </c>
    </row>
    <row r="94" spans="1:15">
      <c r="A94" s="156" t="s">
        <v>154</v>
      </c>
      <c r="B94" s="156" t="s">
        <v>159</v>
      </c>
      <c r="C94" s="156" t="s">
        <v>181</v>
      </c>
      <c r="D94" s="156" t="s">
        <v>182</v>
      </c>
      <c r="E94" s="156" t="s">
        <v>372</v>
      </c>
      <c r="F94" s="156" t="s">
        <v>373</v>
      </c>
      <c r="G94" s="156" t="s">
        <v>183</v>
      </c>
      <c r="H94" s="225">
        <v>1299511647</v>
      </c>
      <c r="I94" s="225">
        <v>1009697431.91152</v>
      </c>
      <c r="J94" s="225">
        <v>1061774646.62099</v>
      </c>
      <c r="K94" s="225">
        <v>1299511647</v>
      </c>
      <c r="L94" s="226">
        <v>9.5</v>
      </c>
      <c r="M94" s="175" t="s">
        <v>184</v>
      </c>
      <c r="N94" s="227">
        <f t="shared" si="2"/>
        <v>4.9325970000796623E-3</v>
      </c>
      <c r="O94" s="174">
        <f t="shared" si="3"/>
        <v>2.6805006898879394E-2</v>
      </c>
    </row>
    <row r="95" spans="1:15">
      <c r="A95" s="156" t="s">
        <v>209</v>
      </c>
      <c r="B95" s="156" t="s">
        <v>239</v>
      </c>
      <c r="C95" s="156" t="s">
        <v>186</v>
      </c>
      <c r="D95" s="156" t="s">
        <v>182</v>
      </c>
      <c r="E95" s="156" t="s">
        <v>374</v>
      </c>
      <c r="F95" s="156" t="s">
        <v>241</v>
      </c>
      <c r="G95" s="156" t="s">
        <v>183</v>
      </c>
      <c r="H95" s="225">
        <v>23590136.960000001</v>
      </c>
      <c r="I95" s="225">
        <v>20094028.718272101</v>
      </c>
      <c r="J95" s="225">
        <v>20880834.372932199</v>
      </c>
      <c r="K95" s="225">
        <v>23590136.960000001</v>
      </c>
      <c r="L95" s="226">
        <v>9</v>
      </c>
      <c r="M95" s="175" t="s">
        <v>184</v>
      </c>
      <c r="N95" s="227">
        <f t="shared" si="2"/>
        <v>9.7004332618851145E-5</v>
      </c>
      <c r="O95" s="174">
        <f t="shared" si="3"/>
        <v>3.8730271659711754E-2</v>
      </c>
    </row>
    <row r="96" spans="1:15">
      <c r="A96" s="156" t="s">
        <v>154</v>
      </c>
      <c r="B96" s="156" t="s">
        <v>239</v>
      </c>
      <c r="C96" s="156" t="s">
        <v>186</v>
      </c>
      <c r="D96" s="156" t="s">
        <v>182</v>
      </c>
      <c r="E96" s="156" t="s">
        <v>375</v>
      </c>
      <c r="F96" s="156" t="s">
        <v>376</v>
      </c>
      <c r="G96" s="156" t="s">
        <v>183</v>
      </c>
      <c r="H96" s="225">
        <v>944068023</v>
      </c>
      <c r="I96" s="225">
        <v>845854119.94889498</v>
      </c>
      <c r="J96" s="225">
        <v>873405095.46321702</v>
      </c>
      <c r="K96" s="225">
        <v>944068023</v>
      </c>
      <c r="L96" s="226">
        <v>8.5</v>
      </c>
      <c r="M96" s="175" t="s">
        <v>184</v>
      </c>
      <c r="N96" s="227">
        <f t="shared" si="2"/>
        <v>4.0575044501641689E-3</v>
      </c>
      <c r="O96" s="174">
        <f t="shared" si="3"/>
        <v>3.8730271659711754E-2</v>
      </c>
    </row>
    <row r="97" spans="1:15">
      <c r="A97" s="156" t="s">
        <v>154</v>
      </c>
      <c r="B97" s="156" t="s">
        <v>279</v>
      </c>
      <c r="C97" s="156" t="s">
        <v>186</v>
      </c>
      <c r="D97" s="156" t="s">
        <v>182</v>
      </c>
      <c r="E97" s="156" t="s">
        <v>377</v>
      </c>
      <c r="F97" s="156" t="s">
        <v>378</v>
      </c>
      <c r="G97" s="156" t="s">
        <v>183</v>
      </c>
      <c r="H97" s="225">
        <v>1192692954</v>
      </c>
      <c r="I97" s="225">
        <v>994001855.00371003</v>
      </c>
      <c r="J97" s="225">
        <v>1031413285.57765</v>
      </c>
      <c r="K97" s="225">
        <v>1192692954</v>
      </c>
      <c r="L97" s="226">
        <v>7.6</v>
      </c>
      <c r="M97" s="175" t="s">
        <v>184</v>
      </c>
      <c r="N97" s="227">
        <f t="shared" si="2"/>
        <v>4.7915497836318833E-3</v>
      </c>
      <c r="O97" s="174">
        <f t="shared" si="3"/>
        <v>0.57578072049953866</v>
      </c>
    </row>
    <row r="98" spans="1:15">
      <c r="A98" s="156" t="s">
        <v>154</v>
      </c>
      <c r="B98" s="156" t="s">
        <v>159</v>
      </c>
      <c r="C98" s="156" t="s">
        <v>181</v>
      </c>
      <c r="D98" s="156" t="s">
        <v>182</v>
      </c>
      <c r="E98" s="156" t="s">
        <v>379</v>
      </c>
      <c r="F98" s="156" t="s">
        <v>373</v>
      </c>
      <c r="G98" s="156" t="s">
        <v>183</v>
      </c>
      <c r="H98" s="225">
        <v>556933563</v>
      </c>
      <c r="I98" s="225">
        <v>430878718.88116503</v>
      </c>
      <c r="J98" s="225">
        <v>452661645.75496799</v>
      </c>
      <c r="K98" s="225">
        <v>556933563</v>
      </c>
      <c r="L98" s="226">
        <v>9.5</v>
      </c>
      <c r="M98" s="175" t="s">
        <v>184</v>
      </c>
      <c r="N98" s="227">
        <f t="shared" si="2"/>
        <v>2.102892061896346E-3</v>
      </c>
      <c r="O98" s="174">
        <f t="shared" si="3"/>
        <v>2.6805006898879394E-2</v>
      </c>
    </row>
    <row r="99" spans="1:15">
      <c r="A99" s="156" t="s">
        <v>165</v>
      </c>
      <c r="B99" s="156" t="s">
        <v>229</v>
      </c>
      <c r="C99" s="156" t="s">
        <v>225</v>
      </c>
      <c r="D99" s="156" t="s">
        <v>182</v>
      </c>
      <c r="E99" s="156" t="s">
        <v>380</v>
      </c>
      <c r="F99" s="156" t="s">
        <v>381</v>
      </c>
      <c r="G99" s="156" t="s">
        <v>183</v>
      </c>
      <c r="H99" s="225">
        <v>1477327944.77461</v>
      </c>
      <c r="I99" s="225">
        <v>880178150.73061001</v>
      </c>
      <c r="J99" s="225">
        <v>914292480.47758698</v>
      </c>
      <c r="K99" s="225">
        <v>1477327944.77461</v>
      </c>
      <c r="L99" s="226">
        <v>10</v>
      </c>
      <c r="M99" s="175" t="s">
        <v>184</v>
      </c>
      <c r="N99" s="227">
        <f t="shared" si="2"/>
        <v>4.2474515291463398E-3</v>
      </c>
      <c r="O99" s="174">
        <f t="shared" si="3"/>
        <v>5.808236588731793E-3</v>
      </c>
    </row>
    <row r="100" spans="1:15">
      <c r="A100" s="156" t="s">
        <v>154</v>
      </c>
      <c r="B100" s="156" t="s">
        <v>192</v>
      </c>
      <c r="C100" s="156" t="s">
        <v>186</v>
      </c>
      <c r="D100" s="156" t="s">
        <v>182</v>
      </c>
      <c r="E100" s="156" t="s">
        <v>273</v>
      </c>
      <c r="F100" s="156" t="s">
        <v>382</v>
      </c>
      <c r="G100" s="156" t="s">
        <v>183</v>
      </c>
      <c r="H100" s="225">
        <v>139580876</v>
      </c>
      <c r="I100" s="225">
        <v>132187794.90579601</v>
      </c>
      <c r="J100" s="225">
        <v>136032195.485313</v>
      </c>
      <c r="K100" s="225">
        <v>139580876</v>
      </c>
      <c r="L100" s="226">
        <v>9</v>
      </c>
      <c r="M100" s="175" t="s">
        <v>184</v>
      </c>
      <c r="N100" s="227">
        <f t="shared" si="2"/>
        <v>6.319533071358236E-4</v>
      </c>
      <c r="O100" s="174">
        <f t="shared" si="3"/>
        <v>7.9967993419910177E-3</v>
      </c>
    </row>
    <row r="101" spans="1:15">
      <c r="A101" s="156" t="s">
        <v>154</v>
      </c>
      <c r="B101" s="156" t="s">
        <v>159</v>
      </c>
      <c r="C101" s="156" t="s">
        <v>181</v>
      </c>
      <c r="D101" s="156" t="s">
        <v>182</v>
      </c>
      <c r="E101" s="156" t="s">
        <v>383</v>
      </c>
      <c r="F101" s="156" t="s">
        <v>384</v>
      </c>
      <c r="G101" s="156" t="s">
        <v>183</v>
      </c>
      <c r="H101" s="225">
        <v>70000008</v>
      </c>
      <c r="I101" s="225">
        <v>49792528.113133401</v>
      </c>
      <c r="J101" s="225">
        <v>51877717.724322498</v>
      </c>
      <c r="K101" s="225">
        <v>70000008</v>
      </c>
      <c r="L101" s="226">
        <v>10</v>
      </c>
      <c r="M101" s="175" t="s">
        <v>184</v>
      </c>
      <c r="N101" s="227">
        <f t="shared" si="2"/>
        <v>2.4100394149768726E-4</v>
      </c>
      <c r="O101" s="174">
        <f t="shared" si="3"/>
        <v>2.6805006898879394E-2</v>
      </c>
    </row>
    <row r="102" spans="1:15">
      <c r="A102" s="156" t="s">
        <v>154</v>
      </c>
      <c r="B102" s="156" t="s">
        <v>192</v>
      </c>
      <c r="C102" s="156" t="s">
        <v>186</v>
      </c>
      <c r="D102" s="156" t="s">
        <v>182</v>
      </c>
      <c r="E102" s="156" t="s">
        <v>385</v>
      </c>
      <c r="F102" s="156" t="s">
        <v>223</v>
      </c>
      <c r="G102" s="156" t="s">
        <v>183</v>
      </c>
      <c r="H102" s="225">
        <v>152819179</v>
      </c>
      <c r="I102" s="225">
        <v>146456420.99408299</v>
      </c>
      <c r="J102" s="225">
        <v>151082689.48479101</v>
      </c>
      <c r="K102" s="225">
        <v>152819179</v>
      </c>
      <c r="L102" s="226">
        <v>7</v>
      </c>
      <c r="M102" s="175" t="s">
        <v>184</v>
      </c>
      <c r="N102" s="227">
        <f t="shared" si="2"/>
        <v>7.0187211880438102E-4</v>
      </c>
      <c r="O102" s="174">
        <f t="shared" si="3"/>
        <v>7.9967993419910177E-3</v>
      </c>
    </row>
    <row r="103" spans="1:15">
      <c r="A103" s="156" t="s">
        <v>154</v>
      </c>
      <c r="B103" s="156" t="s">
        <v>279</v>
      </c>
      <c r="C103" s="156" t="s">
        <v>186</v>
      </c>
      <c r="D103" s="156" t="s">
        <v>182</v>
      </c>
      <c r="E103" s="156" t="s">
        <v>386</v>
      </c>
      <c r="F103" s="156" t="s">
        <v>370</v>
      </c>
      <c r="G103" s="156" t="s">
        <v>183</v>
      </c>
      <c r="H103" s="225">
        <v>1323100000</v>
      </c>
      <c r="I103" s="225">
        <v>1043025616.4400001</v>
      </c>
      <c r="J103" s="225">
        <v>1077616419.28228</v>
      </c>
      <c r="K103" s="225">
        <v>1323100000</v>
      </c>
      <c r="L103" s="226">
        <v>7.75</v>
      </c>
      <c r="M103" s="175" t="s">
        <v>184</v>
      </c>
      <c r="N103" s="227">
        <f t="shared" si="2"/>
        <v>5.0061917883463623E-3</v>
      </c>
      <c r="O103" s="174">
        <f t="shared" si="3"/>
        <v>0.57578072049953866</v>
      </c>
    </row>
    <row r="104" spans="1:15">
      <c r="A104" s="156" t="s">
        <v>154</v>
      </c>
      <c r="B104" s="156" t="s">
        <v>279</v>
      </c>
      <c r="C104" s="156" t="s">
        <v>186</v>
      </c>
      <c r="D104" s="156" t="s">
        <v>182</v>
      </c>
      <c r="E104" s="156" t="s">
        <v>386</v>
      </c>
      <c r="F104" s="156" t="s">
        <v>387</v>
      </c>
      <c r="G104" s="156" t="s">
        <v>183</v>
      </c>
      <c r="H104" s="225">
        <v>2780549996</v>
      </c>
      <c r="I104" s="225">
        <v>2063145452.05007</v>
      </c>
      <c r="J104" s="225">
        <v>2131612294.0827999</v>
      </c>
      <c r="K104" s="225">
        <v>2780549996</v>
      </c>
      <c r="L104" s="226">
        <v>7.75</v>
      </c>
      <c r="M104" s="175" t="s">
        <v>184</v>
      </c>
      <c r="N104" s="227">
        <f t="shared" si="2"/>
        <v>9.9026516036966068E-3</v>
      </c>
      <c r="O104" s="174">
        <f t="shared" si="3"/>
        <v>0.57578072049953866</v>
      </c>
    </row>
    <row r="105" spans="1:15">
      <c r="A105" s="156" t="s">
        <v>154</v>
      </c>
      <c r="B105" s="156" t="s">
        <v>279</v>
      </c>
      <c r="C105" s="156" t="s">
        <v>186</v>
      </c>
      <c r="D105" s="156" t="s">
        <v>182</v>
      </c>
      <c r="E105" s="156" t="s">
        <v>386</v>
      </c>
      <c r="F105" s="156" t="s">
        <v>388</v>
      </c>
      <c r="G105" s="156" t="s">
        <v>183</v>
      </c>
      <c r="H105" s="225">
        <v>2625240000</v>
      </c>
      <c r="I105" s="225">
        <v>2064847479.4500101</v>
      </c>
      <c r="J105" s="225">
        <v>2133332540.72858</v>
      </c>
      <c r="K105" s="225">
        <v>2625240000</v>
      </c>
      <c r="L105" s="226">
        <v>7.75</v>
      </c>
      <c r="M105" s="175" t="s">
        <v>184</v>
      </c>
      <c r="N105" s="227">
        <f t="shared" si="2"/>
        <v>9.9106432085737575E-3</v>
      </c>
      <c r="O105" s="174">
        <f t="shared" si="3"/>
        <v>0.57578072049953866</v>
      </c>
    </row>
    <row r="106" spans="1:15">
      <c r="A106" s="156" t="s">
        <v>165</v>
      </c>
      <c r="B106" s="156" t="s">
        <v>302</v>
      </c>
      <c r="C106" s="156" t="s">
        <v>189</v>
      </c>
      <c r="D106" s="156" t="s">
        <v>182</v>
      </c>
      <c r="E106" s="156" t="s">
        <v>389</v>
      </c>
      <c r="F106" s="156" t="s">
        <v>271</v>
      </c>
      <c r="G106" s="156" t="s">
        <v>183</v>
      </c>
      <c r="H106" s="225">
        <v>79181849.314449996</v>
      </c>
      <c r="I106" s="225">
        <v>42499412.780026302</v>
      </c>
      <c r="J106" s="225">
        <v>44469546.290056802</v>
      </c>
      <c r="K106" s="225">
        <v>79181849.314449996</v>
      </c>
      <c r="L106" s="226">
        <v>11.25</v>
      </c>
      <c r="M106" s="175" t="s">
        <v>184</v>
      </c>
      <c r="N106" s="227">
        <f t="shared" si="2"/>
        <v>2.065884237519724E-4</v>
      </c>
      <c r="O106" s="174">
        <f t="shared" si="3"/>
        <v>5.2015284633294013E-3</v>
      </c>
    </row>
    <row r="107" spans="1:15">
      <c r="A107" s="156" t="s">
        <v>165</v>
      </c>
      <c r="B107" s="156" t="s">
        <v>229</v>
      </c>
      <c r="C107" s="156" t="s">
        <v>225</v>
      </c>
      <c r="D107" s="156" t="s">
        <v>182</v>
      </c>
      <c r="E107" s="156" t="s">
        <v>390</v>
      </c>
      <c r="F107" s="156" t="s">
        <v>391</v>
      </c>
      <c r="G107" s="156" t="s">
        <v>183</v>
      </c>
      <c r="H107" s="225">
        <v>153190020.548215</v>
      </c>
      <c r="I107" s="225">
        <v>107676293.443709</v>
      </c>
      <c r="J107" s="225">
        <v>106746614.98478401</v>
      </c>
      <c r="K107" s="225">
        <v>153190020.548215</v>
      </c>
      <c r="L107" s="226">
        <v>9.25</v>
      </c>
      <c r="M107" s="175" t="s">
        <v>184</v>
      </c>
      <c r="N107" s="227">
        <f t="shared" si="2"/>
        <v>4.9590375369977806E-4</v>
      </c>
      <c r="O107" s="174">
        <f t="shared" si="3"/>
        <v>5.808236588731793E-3</v>
      </c>
    </row>
    <row r="108" spans="1:15">
      <c r="A108" s="156" t="s">
        <v>165</v>
      </c>
      <c r="B108" s="156" t="s">
        <v>229</v>
      </c>
      <c r="C108" s="156" t="s">
        <v>225</v>
      </c>
      <c r="D108" s="156" t="s">
        <v>182</v>
      </c>
      <c r="E108" s="156" t="s">
        <v>389</v>
      </c>
      <c r="F108" s="156" t="s">
        <v>391</v>
      </c>
      <c r="G108" s="156" t="s">
        <v>183</v>
      </c>
      <c r="H108" s="225">
        <v>767876.71232599998</v>
      </c>
      <c r="I108" s="225">
        <v>742199.69303449604</v>
      </c>
      <c r="J108" s="225">
        <v>767876.71232599998</v>
      </c>
      <c r="K108" s="225">
        <v>767876.71232599998</v>
      </c>
      <c r="L108" s="226">
        <v>9.25</v>
      </c>
      <c r="M108" s="175" t="s">
        <v>184</v>
      </c>
      <c r="N108" s="227">
        <f t="shared" si="2"/>
        <v>3.5672601334982602E-6</v>
      </c>
      <c r="O108" s="174">
        <f t="shared" si="3"/>
        <v>5.808236588731793E-3</v>
      </c>
    </row>
    <row r="109" spans="1:15">
      <c r="A109" s="156" t="s">
        <v>165</v>
      </c>
      <c r="B109" s="156" t="s">
        <v>229</v>
      </c>
      <c r="C109" s="156" t="s">
        <v>225</v>
      </c>
      <c r="D109" s="156" t="s">
        <v>182</v>
      </c>
      <c r="E109" s="156" t="s">
        <v>389</v>
      </c>
      <c r="F109" s="156" t="s">
        <v>381</v>
      </c>
      <c r="G109" s="156" t="s">
        <v>183</v>
      </c>
      <c r="H109" s="225">
        <v>74706849.314879999</v>
      </c>
      <c r="I109" s="225">
        <v>41057356.710548401</v>
      </c>
      <c r="J109" s="225">
        <v>42665052.838374801</v>
      </c>
      <c r="K109" s="225">
        <v>74706849.314879999</v>
      </c>
      <c r="L109" s="226">
        <v>10</v>
      </c>
      <c r="M109" s="175" t="s">
        <v>184</v>
      </c>
      <c r="N109" s="227">
        <f t="shared" si="2"/>
        <v>1.9820544058811912E-4</v>
      </c>
      <c r="O109" s="174">
        <f t="shared" si="3"/>
        <v>5.808236588731793E-3</v>
      </c>
    </row>
    <row r="110" spans="1:15">
      <c r="A110" s="156" t="s">
        <v>154</v>
      </c>
      <c r="B110" s="156" t="s">
        <v>279</v>
      </c>
      <c r="C110" s="156" t="s">
        <v>186</v>
      </c>
      <c r="D110" s="156" t="s">
        <v>182</v>
      </c>
      <c r="E110" s="156" t="s">
        <v>389</v>
      </c>
      <c r="F110" s="156" t="s">
        <v>392</v>
      </c>
      <c r="G110" s="156" t="s">
        <v>183</v>
      </c>
      <c r="H110" s="225">
        <v>1212612164</v>
      </c>
      <c r="I110" s="225">
        <v>1002000000.00002</v>
      </c>
      <c r="J110" s="225">
        <v>1031398777.8409899</v>
      </c>
      <c r="K110" s="225">
        <v>1212612164</v>
      </c>
      <c r="L110" s="226">
        <v>7</v>
      </c>
      <c r="M110" s="175" t="s">
        <v>184</v>
      </c>
      <c r="N110" s="227">
        <f t="shared" si="2"/>
        <v>4.7914823862622484E-3</v>
      </c>
      <c r="O110" s="174">
        <f t="shared" si="3"/>
        <v>0.57578072049953866</v>
      </c>
    </row>
    <row r="111" spans="1:15">
      <c r="A111" s="156" t="s">
        <v>209</v>
      </c>
      <c r="B111" s="156" t="s">
        <v>158</v>
      </c>
      <c r="C111" s="156" t="s">
        <v>186</v>
      </c>
      <c r="D111" s="156" t="s">
        <v>182</v>
      </c>
      <c r="E111" s="156" t="s">
        <v>393</v>
      </c>
      <c r="F111" s="156" t="s">
        <v>214</v>
      </c>
      <c r="G111" s="156" t="s">
        <v>183</v>
      </c>
      <c r="H111" s="225">
        <v>705432931.50526202</v>
      </c>
      <c r="I111" s="225">
        <v>482723298.177463</v>
      </c>
      <c r="J111" s="225">
        <v>497763496.16699302</v>
      </c>
      <c r="K111" s="225">
        <v>705432931.50526202</v>
      </c>
      <c r="L111" s="226">
        <v>9</v>
      </c>
      <c r="M111" s="175" t="s">
        <v>184</v>
      </c>
      <c r="N111" s="227">
        <f t="shared" si="2"/>
        <v>2.3124179276234908E-3</v>
      </c>
      <c r="O111" s="174">
        <f t="shared" si="3"/>
        <v>2.647032023580366E-2</v>
      </c>
    </row>
    <row r="112" spans="1:15">
      <c r="A112" s="156" t="s">
        <v>154</v>
      </c>
      <c r="B112" s="156" t="s">
        <v>216</v>
      </c>
      <c r="C112" s="156" t="s">
        <v>181</v>
      </c>
      <c r="D112" s="156" t="s">
        <v>182</v>
      </c>
      <c r="E112" s="156" t="s">
        <v>195</v>
      </c>
      <c r="F112" s="156" t="s">
        <v>394</v>
      </c>
      <c r="G112" s="156" t="s">
        <v>183</v>
      </c>
      <c r="H112" s="225">
        <v>610301378</v>
      </c>
      <c r="I112" s="225">
        <v>493518346.50538301</v>
      </c>
      <c r="J112" s="225">
        <v>509120201.8179</v>
      </c>
      <c r="K112" s="225">
        <v>610301378</v>
      </c>
      <c r="L112" s="226">
        <v>8</v>
      </c>
      <c r="M112" s="175" t="s">
        <v>184</v>
      </c>
      <c r="N112" s="227">
        <f t="shared" si="2"/>
        <v>2.3651768180365596E-3</v>
      </c>
      <c r="O112" s="174">
        <f t="shared" si="3"/>
        <v>5.3374058813892761E-2</v>
      </c>
    </row>
    <row r="113" spans="1:15">
      <c r="A113" s="156" t="s">
        <v>154</v>
      </c>
      <c r="B113" s="156" t="s">
        <v>192</v>
      </c>
      <c r="C113" s="156" t="s">
        <v>186</v>
      </c>
      <c r="D113" s="156" t="s">
        <v>182</v>
      </c>
      <c r="E113" s="156" t="s">
        <v>395</v>
      </c>
      <c r="F113" s="156" t="s">
        <v>396</v>
      </c>
      <c r="G113" s="156" t="s">
        <v>183</v>
      </c>
      <c r="H113" s="225">
        <v>151327395</v>
      </c>
      <c r="I113" s="225">
        <v>147578118.344372</v>
      </c>
      <c r="J113" s="225">
        <v>150831932.80586901</v>
      </c>
      <c r="K113" s="225">
        <v>151327395</v>
      </c>
      <c r="L113" s="226">
        <v>9.5</v>
      </c>
      <c r="M113" s="175" t="s">
        <v>184</v>
      </c>
      <c r="N113" s="227">
        <f t="shared" si="2"/>
        <v>7.0070719963237331E-4</v>
      </c>
      <c r="O113" s="174">
        <f t="shared" si="3"/>
        <v>7.9967993419910177E-3</v>
      </c>
    </row>
    <row r="114" spans="1:15">
      <c r="A114" s="156" t="s">
        <v>154</v>
      </c>
      <c r="B114" s="156" t="s">
        <v>216</v>
      </c>
      <c r="C114" s="156" t="s">
        <v>181</v>
      </c>
      <c r="D114" s="156" t="s">
        <v>182</v>
      </c>
      <c r="E114" s="156" t="s">
        <v>397</v>
      </c>
      <c r="F114" s="156" t="s">
        <v>398</v>
      </c>
      <c r="G114" s="156" t="s">
        <v>183</v>
      </c>
      <c r="H114" s="225">
        <v>2637936605</v>
      </c>
      <c r="I114" s="225">
        <v>1958334396.5622201</v>
      </c>
      <c r="J114" s="225">
        <v>2018364004.4216101</v>
      </c>
      <c r="K114" s="225">
        <v>2637936605</v>
      </c>
      <c r="L114" s="226">
        <v>8.5</v>
      </c>
      <c r="M114" s="175" t="s">
        <v>184</v>
      </c>
      <c r="N114" s="227">
        <f t="shared" si="2"/>
        <v>9.3765435678486407E-3</v>
      </c>
      <c r="O114" s="174">
        <f t="shared" si="3"/>
        <v>5.3374058813892761E-2</v>
      </c>
    </row>
    <row r="115" spans="1:15">
      <c r="A115" s="156" t="s">
        <v>154</v>
      </c>
      <c r="B115" s="156" t="s">
        <v>216</v>
      </c>
      <c r="C115" s="156" t="s">
        <v>181</v>
      </c>
      <c r="D115" s="156" t="s">
        <v>182</v>
      </c>
      <c r="E115" s="156" t="s">
        <v>397</v>
      </c>
      <c r="F115" s="156" t="s">
        <v>399</v>
      </c>
      <c r="G115" s="156" t="s">
        <v>183</v>
      </c>
      <c r="H115" s="225">
        <v>3660602712</v>
      </c>
      <c r="I115" s="225">
        <v>2957111558.67138</v>
      </c>
      <c r="J115" s="225">
        <v>3040244799.4651399</v>
      </c>
      <c r="K115" s="225">
        <v>3660602712</v>
      </c>
      <c r="L115" s="226">
        <v>8</v>
      </c>
      <c r="M115" s="175" t="s">
        <v>184</v>
      </c>
      <c r="N115" s="227">
        <f t="shared" si="2"/>
        <v>1.412380906350894E-2</v>
      </c>
      <c r="O115" s="174">
        <f t="shared" si="3"/>
        <v>5.3374058813892761E-2</v>
      </c>
    </row>
    <row r="116" spans="1:15">
      <c r="A116" s="156" t="s">
        <v>154</v>
      </c>
      <c r="B116" s="156" t="s">
        <v>279</v>
      </c>
      <c r="C116" s="156" t="s">
        <v>186</v>
      </c>
      <c r="D116" s="156" t="s">
        <v>182</v>
      </c>
      <c r="E116" s="156" t="s">
        <v>400</v>
      </c>
      <c r="F116" s="156" t="s">
        <v>401</v>
      </c>
      <c r="G116" s="156" t="s">
        <v>183</v>
      </c>
      <c r="H116" s="225">
        <v>1192901590</v>
      </c>
      <c r="I116" s="225">
        <v>1013116992.34518</v>
      </c>
      <c r="J116" s="225">
        <v>1036803702.97442</v>
      </c>
      <c r="K116" s="225">
        <v>1192901590</v>
      </c>
      <c r="L116" s="226">
        <v>7.6</v>
      </c>
      <c r="M116" s="175" t="s">
        <v>184</v>
      </c>
      <c r="N116" s="227">
        <f t="shared" si="2"/>
        <v>4.8165915914816946E-3</v>
      </c>
      <c r="O116" s="174">
        <f t="shared" si="3"/>
        <v>0.57578072049953866</v>
      </c>
    </row>
    <row r="117" spans="1:15">
      <c r="A117" s="156" t="s">
        <v>154</v>
      </c>
      <c r="B117" s="156" t="s">
        <v>279</v>
      </c>
      <c r="C117" s="156" t="s">
        <v>186</v>
      </c>
      <c r="D117" s="156" t="s">
        <v>182</v>
      </c>
      <c r="E117" s="156" t="s">
        <v>400</v>
      </c>
      <c r="F117" s="156" t="s">
        <v>402</v>
      </c>
      <c r="G117" s="156" t="s">
        <v>183</v>
      </c>
      <c r="H117" s="225">
        <v>634318159</v>
      </c>
      <c r="I117" s="225">
        <v>504549467.93599498</v>
      </c>
      <c r="J117" s="225">
        <v>516871354.25811601</v>
      </c>
      <c r="K117" s="225">
        <v>634318159</v>
      </c>
      <c r="L117" s="226">
        <v>7.6</v>
      </c>
      <c r="M117" s="175" t="s">
        <v>184</v>
      </c>
      <c r="N117" s="227">
        <f t="shared" si="2"/>
        <v>2.4011856937386153E-3</v>
      </c>
      <c r="O117" s="174">
        <f t="shared" si="3"/>
        <v>0.57578072049953866</v>
      </c>
    </row>
    <row r="118" spans="1:15">
      <c r="A118" s="156" t="s">
        <v>154</v>
      </c>
      <c r="B118" s="156" t="s">
        <v>279</v>
      </c>
      <c r="C118" s="156" t="s">
        <v>186</v>
      </c>
      <c r="D118" s="156" t="s">
        <v>182</v>
      </c>
      <c r="E118" s="156" t="s">
        <v>400</v>
      </c>
      <c r="F118" s="156" t="s">
        <v>403</v>
      </c>
      <c r="G118" s="156" t="s">
        <v>183</v>
      </c>
      <c r="H118" s="225">
        <v>1312619998</v>
      </c>
      <c r="I118" s="225">
        <v>1062926522.13002</v>
      </c>
      <c r="J118" s="225">
        <v>1087734119.53473</v>
      </c>
      <c r="K118" s="225">
        <v>1312619998</v>
      </c>
      <c r="L118" s="226">
        <v>7.75</v>
      </c>
      <c r="M118" s="175" t="s">
        <v>184</v>
      </c>
      <c r="N118" s="227">
        <f t="shared" si="2"/>
        <v>5.0531947357907786E-3</v>
      </c>
      <c r="O118" s="174">
        <f t="shared" si="3"/>
        <v>0.57578072049953866</v>
      </c>
    </row>
    <row r="119" spans="1:15">
      <c r="A119" s="156" t="s">
        <v>154</v>
      </c>
      <c r="B119" s="156" t="s">
        <v>279</v>
      </c>
      <c r="C119" s="156" t="s">
        <v>186</v>
      </c>
      <c r="D119" s="156" t="s">
        <v>182</v>
      </c>
      <c r="E119" s="156" t="s">
        <v>390</v>
      </c>
      <c r="F119" s="156" t="s">
        <v>402</v>
      </c>
      <c r="G119" s="156" t="s">
        <v>183</v>
      </c>
      <c r="H119" s="225">
        <v>1902954477</v>
      </c>
      <c r="I119" s="225">
        <v>1514790130.9516301</v>
      </c>
      <c r="J119" s="225">
        <v>1550614062.7790899</v>
      </c>
      <c r="K119" s="225">
        <v>1902954477</v>
      </c>
      <c r="L119" s="226">
        <v>7.6</v>
      </c>
      <c r="M119" s="175" t="s">
        <v>184</v>
      </c>
      <c r="N119" s="227">
        <f t="shared" si="2"/>
        <v>7.2035570812378751E-3</v>
      </c>
      <c r="O119" s="174">
        <f t="shared" si="3"/>
        <v>0.57578072049953866</v>
      </c>
    </row>
    <row r="120" spans="1:15">
      <c r="A120" s="156" t="s">
        <v>154</v>
      </c>
      <c r="B120" s="156" t="s">
        <v>279</v>
      </c>
      <c r="C120" s="156" t="s">
        <v>186</v>
      </c>
      <c r="D120" s="156" t="s">
        <v>182</v>
      </c>
      <c r="E120" s="156" t="s">
        <v>390</v>
      </c>
      <c r="F120" s="156" t="s">
        <v>404</v>
      </c>
      <c r="G120" s="156" t="s">
        <v>183</v>
      </c>
      <c r="H120" s="225">
        <v>2161500000</v>
      </c>
      <c r="I120" s="225">
        <v>1748022607.9300001</v>
      </c>
      <c r="J120" s="225">
        <v>1788666937.2518401</v>
      </c>
      <c r="K120" s="225">
        <v>2161500000</v>
      </c>
      <c r="L120" s="226">
        <v>7.75</v>
      </c>
      <c r="M120" s="175" t="s">
        <v>184</v>
      </c>
      <c r="N120" s="227">
        <f t="shared" si="2"/>
        <v>8.3094592594651316E-3</v>
      </c>
      <c r="O120" s="174">
        <f t="shared" si="3"/>
        <v>0.57578072049953866</v>
      </c>
    </row>
    <row r="121" spans="1:15">
      <c r="A121" s="156" t="s">
        <v>154</v>
      </c>
      <c r="B121" s="156" t="s">
        <v>279</v>
      </c>
      <c r="C121" s="156" t="s">
        <v>186</v>
      </c>
      <c r="D121" s="156" t="s">
        <v>182</v>
      </c>
      <c r="E121" s="156" t="s">
        <v>390</v>
      </c>
      <c r="F121" s="156" t="s">
        <v>403</v>
      </c>
      <c r="G121" s="156" t="s">
        <v>183</v>
      </c>
      <c r="H121" s="225">
        <v>656522753</v>
      </c>
      <c r="I121" s="225">
        <v>528907750.950001</v>
      </c>
      <c r="J121" s="225">
        <v>541205704.48525798</v>
      </c>
      <c r="K121" s="225">
        <v>656522753</v>
      </c>
      <c r="L121" s="226">
        <v>7.75</v>
      </c>
      <c r="M121" s="175" t="s">
        <v>184</v>
      </c>
      <c r="N121" s="227">
        <f t="shared" si="2"/>
        <v>2.5142337339336593E-3</v>
      </c>
      <c r="O121" s="174">
        <f t="shared" si="3"/>
        <v>0.57578072049953866</v>
      </c>
    </row>
    <row r="122" spans="1:15">
      <c r="A122" s="156" t="s">
        <v>154</v>
      </c>
      <c r="B122" s="156" t="s">
        <v>279</v>
      </c>
      <c r="C122" s="156" t="s">
        <v>186</v>
      </c>
      <c r="D122" s="156" t="s">
        <v>182</v>
      </c>
      <c r="E122" s="156" t="s">
        <v>390</v>
      </c>
      <c r="F122" s="156" t="s">
        <v>403</v>
      </c>
      <c r="G122" s="156" t="s">
        <v>183</v>
      </c>
      <c r="H122" s="225">
        <v>1969568259</v>
      </c>
      <c r="I122" s="225">
        <v>1586723252.8499999</v>
      </c>
      <c r="J122" s="225">
        <v>1623617113.45577</v>
      </c>
      <c r="K122" s="225">
        <v>1969568259</v>
      </c>
      <c r="L122" s="226">
        <v>7.75</v>
      </c>
      <c r="M122" s="175" t="s">
        <v>184</v>
      </c>
      <c r="N122" s="227">
        <f t="shared" si="2"/>
        <v>7.5427012018009602E-3</v>
      </c>
      <c r="O122" s="174">
        <f t="shared" si="3"/>
        <v>0.57578072049953866</v>
      </c>
    </row>
    <row r="123" spans="1:15">
      <c r="A123" s="156" t="s">
        <v>154</v>
      </c>
      <c r="B123" s="156" t="s">
        <v>279</v>
      </c>
      <c r="C123" s="156" t="s">
        <v>186</v>
      </c>
      <c r="D123" s="156" t="s">
        <v>182</v>
      </c>
      <c r="E123" s="156" t="s">
        <v>390</v>
      </c>
      <c r="F123" s="156" t="s">
        <v>405</v>
      </c>
      <c r="G123" s="156" t="s">
        <v>183</v>
      </c>
      <c r="H123" s="225">
        <v>656309999</v>
      </c>
      <c r="I123" s="225">
        <v>528015568.87000501</v>
      </c>
      <c r="J123" s="225">
        <v>540292777.74115705</v>
      </c>
      <c r="K123" s="225">
        <v>656309999</v>
      </c>
      <c r="L123" s="226">
        <v>7.75</v>
      </c>
      <c r="M123" s="175" t="s">
        <v>184</v>
      </c>
      <c r="N123" s="227">
        <f t="shared" si="2"/>
        <v>2.5099926270909078E-3</v>
      </c>
      <c r="O123" s="174">
        <f t="shared" si="3"/>
        <v>0.57578072049953866</v>
      </c>
    </row>
    <row r="124" spans="1:15">
      <c r="A124" s="156" t="s">
        <v>154</v>
      </c>
      <c r="B124" s="156" t="s">
        <v>279</v>
      </c>
      <c r="C124" s="156" t="s">
        <v>186</v>
      </c>
      <c r="D124" s="156" t="s">
        <v>182</v>
      </c>
      <c r="E124" s="156" t="s">
        <v>220</v>
      </c>
      <c r="F124" s="156" t="s">
        <v>363</v>
      </c>
      <c r="G124" s="156" t="s">
        <v>183</v>
      </c>
      <c r="H124" s="225">
        <v>1903267431</v>
      </c>
      <c r="I124" s="225">
        <v>1534849038.84517</v>
      </c>
      <c r="J124" s="225">
        <v>1567468626.18483</v>
      </c>
      <c r="K124" s="225">
        <v>1903267431</v>
      </c>
      <c r="L124" s="226">
        <v>7.6</v>
      </c>
      <c r="M124" s="175" t="s">
        <v>184</v>
      </c>
      <c r="N124" s="227">
        <f t="shared" si="2"/>
        <v>7.2818569061182132E-3</v>
      </c>
      <c r="O124" s="174">
        <f t="shared" si="3"/>
        <v>0.57578072049953866</v>
      </c>
    </row>
    <row r="125" spans="1:15">
      <c r="A125" s="156" t="s">
        <v>165</v>
      </c>
      <c r="B125" s="156" t="s">
        <v>406</v>
      </c>
      <c r="C125" s="156" t="s">
        <v>407</v>
      </c>
      <c r="D125" s="156" t="s">
        <v>182</v>
      </c>
      <c r="E125" s="156" t="s">
        <v>408</v>
      </c>
      <c r="F125" s="156" t="s">
        <v>409</v>
      </c>
      <c r="G125" s="156" t="s">
        <v>183</v>
      </c>
      <c r="H125" s="225">
        <v>1862153534.2435501</v>
      </c>
      <c r="I125" s="225">
        <v>1018112512.44195</v>
      </c>
      <c r="J125" s="225">
        <v>1046974337.94043</v>
      </c>
      <c r="K125" s="225">
        <v>1862153534.2435501</v>
      </c>
      <c r="L125" s="226">
        <v>9.75</v>
      </c>
      <c r="M125" s="175" t="s">
        <v>184</v>
      </c>
      <c r="N125" s="227">
        <f t="shared" si="2"/>
        <v>4.8638404532640907E-3</v>
      </c>
      <c r="O125" s="174">
        <f t="shared" si="3"/>
        <v>1.5334429407193401E-2</v>
      </c>
    </row>
    <row r="126" spans="1:15">
      <c r="A126" s="156" t="s">
        <v>154</v>
      </c>
      <c r="B126" s="156" t="s">
        <v>279</v>
      </c>
      <c r="C126" s="156" t="s">
        <v>186</v>
      </c>
      <c r="D126" s="156" t="s">
        <v>182</v>
      </c>
      <c r="E126" s="156" t="s">
        <v>196</v>
      </c>
      <c r="F126" s="156" t="s">
        <v>410</v>
      </c>
      <c r="G126" s="156" t="s">
        <v>183</v>
      </c>
      <c r="H126" s="225">
        <v>2218882191</v>
      </c>
      <c r="I126" s="225">
        <v>1931927533.26</v>
      </c>
      <c r="J126" s="225">
        <v>1971322562.2555201</v>
      </c>
      <c r="K126" s="225">
        <v>2218882191</v>
      </c>
      <c r="L126" s="226">
        <v>7.75</v>
      </c>
      <c r="M126" s="175" t="s">
        <v>184</v>
      </c>
      <c r="N126" s="227">
        <f t="shared" si="2"/>
        <v>9.1580071041589932E-3</v>
      </c>
      <c r="O126" s="174">
        <f t="shared" si="3"/>
        <v>0.57578072049953866</v>
      </c>
    </row>
    <row r="127" spans="1:15">
      <c r="A127" s="156" t="s">
        <v>154</v>
      </c>
      <c r="B127" s="156" t="s">
        <v>279</v>
      </c>
      <c r="C127" s="156" t="s">
        <v>186</v>
      </c>
      <c r="D127" s="156" t="s">
        <v>182</v>
      </c>
      <c r="E127" s="156" t="s">
        <v>196</v>
      </c>
      <c r="F127" s="156" t="s">
        <v>411</v>
      </c>
      <c r="G127" s="156" t="s">
        <v>183</v>
      </c>
      <c r="H127" s="225">
        <v>739627398</v>
      </c>
      <c r="I127" s="225">
        <v>644308482.290007</v>
      </c>
      <c r="J127" s="225">
        <v>657446941.62962902</v>
      </c>
      <c r="K127" s="225">
        <v>739627398</v>
      </c>
      <c r="L127" s="226">
        <v>7.75</v>
      </c>
      <c r="M127" s="175" t="s">
        <v>184</v>
      </c>
      <c r="N127" s="227">
        <f t="shared" si="2"/>
        <v>3.0542458536886182E-3</v>
      </c>
      <c r="O127" s="174">
        <f t="shared" si="3"/>
        <v>0.57578072049953866</v>
      </c>
    </row>
    <row r="128" spans="1:15">
      <c r="A128" s="156" t="s">
        <v>154</v>
      </c>
      <c r="B128" s="156" t="s">
        <v>279</v>
      </c>
      <c r="C128" s="156" t="s">
        <v>186</v>
      </c>
      <c r="D128" s="156" t="s">
        <v>182</v>
      </c>
      <c r="E128" s="156" t="s">
        <v>196</v>
      </c>
      <c r="F128" s="156" t="s">
        <v>411</v>
      </c>
      <c r="G128" s="156" t="s">
        <v>183</v>
      </c>
      <c r="H128" s="225">
        <v>862898630</v>
      </c>
      <c r="I128" s="225">
        <v>751693228.38000703</v>
      </c>
      <c r="J128" s="225">
        <v>767021430.92224395</v>
      </c>
      <c r="K128" s="225">
        <v>862898630</v>
      </c>
      <c r="L128" s="226">
        <v>7.75</v>
      </c>
      <c r="M128" s="175" t="s">
        <v>184</v>
      </c>
      <c r="N128" s="227">
        <f t="shared" si="2"/>
        <v>3.563286824755377E-3</v>
      </c>
      <c r="O128" s="174">
        <f t="shared" si="3"/>
        <v>0.57578072049953866</v>
      </c>
    </row>
    <row r="129" spans="1:15">
      <c r="A129" s="156" t="s">
        <v>154</v>
      </c>
      <c r="B129" s="156" t="s">
        <v>216</v>
      </c>
      <c r="C129" s="156" t="s">
        <v>181</v>
      </c>
      <c r="D129" s="156" t="s">
        <v>182</v>
      </c>
      <c r="E129" s="156" t="s">
        <v>412</v>
      </c>
      <c r="F129" s="156" t="s">
        <v>413</v>
      </c>
      <c r="G129" s="156" t="s">
        <v>183</v>
      </c>
      <c r="H129" s="225">
        <v>187099171</v>
      </c>
      <c r="I129" s="225">
        <v>151575401.32002699</v>
      </c>
      <c r="J129" s="225">
        <v>155155257.97194201</v>
      </c>
      <c r="K129" s="225">
        <v>187099171</v>
      </c>
      <c r="L129" s="226">
        <v>8</v>
      </c>
      <c r="M129" s="175" t="s">
        <v>184</v>
      </c>
      <c r="N129" s="227">
        <f t="shared" si="2"/>
        <v>7.2079170702987641E-4</v>
      </c>
      <c r="O129" s="174">
        <f t="shared" si="3"/>
        <v>5.3374058813892761E-2</v>
      </c>
    </row>
    <row r="130" spans="1:15">
      <c r="A130" s="156" t="s">
        <v>154</v>
      </c>
      <c r="B130" s="156" t="s">
        <v>279</v>
      </c>
      <c r="C130" s="156" t="s">
        <v>186</v>
      </c>
      <c r="D130" s="156" t="s">
        <v>182</v>
      </c>
      <c r="E130" s="156" t="s">
        <v>414</v>
      </c>
      <c r="F130" s="156" t="s">
        <v>410</v>
      </c>
      <c r="G130" s="156" t="s">
        <v>183</v>
      </c>
      <c r="H130" s="225">
        <v>1479254794</v>
      </c>
      <c r="I130" s="225">
        <v>1289508134.00001</v>
      </c>
      <c r="J130" s="225">
        <v>1314215041.5062001</v>
      </c>
      <c r="K130" s="225">
        <v>1479254794</v>
      </c>
      <c r="L130" s="226">
        <v>7.75</v>
      </c>
      <c r="M130" s="175" t="s">
        <v>184</v>
      </c>
      <c r="N130" s="227">
        <f t="shared" si="2"/>
        <v>6.1053380694510353E-3</v>
      </c>
      <c r="O130" s="174">
        <f t="shared" si="3"/>
        <v>0.57578072049953866</v>
      </c>
    </row>
    <row r="131" spans="1:15">
      <c r="A131" s="156" t="s">
        <v>154</v>
      </c>
      <c r="B131" s="156" t="s">
        <v>279</v>
      </c>
      <c r="C131" s="156" t="s">
        <v>186</v>
      </c>
      <c r="D131" s="156" t="s">
        <v>182</v>
      </c>
      <c r="E131" s="156" t="s">
        <v>414</v>
      </c>
      <c r="F131" s="156" t="s">
        <v>415</v>
      </c>
      <c r="G131" s="156" t="s">
        <v>183</v>
      </c>
      <c r="H131" s="225">
        <v>862898630</v>
      </c>
      <c r="I131" s="225">
        <v>751693228.38000703</v>
      </c>
      <c r="J131" s="225">
        <v>766095630.79732096</v>
      </c>
      <c r="K131" s="225">
        <v>862898630</v>
      </c>
      <c r="L131" s="226">
        <v>7.75</v>
      </c>
      <c r="M131" s="175" t="s">
        <v>184</v>
      </c>
      <c r="N131" s="227">
        <f t="shared" si="2"/>
        <v>3.5589859131321799E-3</v>
      </c>
      <c r="O131" s="174">
        <f t="shared" si="3"/>
        <v>0.57578072049953866</v>
      </c>
    </row>
    <row r="132" spans="1:15">
      <c r="A132" s="156" t="s">
        <v>165</v>
      </c>
      <c r="B132" s="156" t="s">
        <v>302</v>
      </c>
      <c r="C132" s="156" t="s">
        <v>189</v>
      </c>
      <c r="D132" s="156" t="s">
        <v>182</v>
      </c>
      <c r="E132" s="156" t="s">
        <v>416</v>
      </c>
      <c r="F132" s="156" t="s">
        <v>271</v>
      </c>
      <c r="G132" s="156" t="s">
        <v>183</v>
      </c>
      <c r="H132" s="225">
        <v>20255821.917649999</v>
      </c>
      <c r="I132" s="225">
        <v>13063910.0181644</v>
      </c>
      <c r="J132" s="225">
        <v>13355244.9902633</v>
      </c>
      <c r="K132" s="225">
        <v>20255821.917649999</v>
      </c>
      <c r="L132" s="226">
        <v>11.25</v>
      </c>
      <c r="M132" s="175" t="s">
        <v>184</v>
      </c>
      <c r="N132" s="227">
        <f t="shared" si="2"/>
        <v>6.2043336205047596E-5</v>
      </c>
      <c r="O132" s="174">
        <f t="shared" si="3"/>
        <v>5.2015284633294013E-3</v>
      </c>
    </row>
    <row r="133" spans="1:15">
      <c r="A133" s="156" t="s">
        <v>165</v>
      </c>
      <c r="B133" s="156" t="s">
        <v>302</v>
      </c>
      <c r="C133" s="156" t="s">
        <v>189</v>
      </c>
      <c r="D133" s="156" t="s">
        <v>182</v>
      </c>
      <c r="E133" s="156" t="s">
        <v>416</v>
      </c>
      <c r="F133" s="156" t="s">
        <v>271</v>
      </c>
      <c r="G133" s="156" t="s">
        <v>183</v>
      </c>
      <c r="H133" s="225">
        <v>36828767.123000003</v>
      </c>
      <c r="I133" s="225">
        <v>23752562.851941802</v>
      </c>
      <c r="J133" s="225">
        <v>24282262.826707602</v>
      </c>
      <c r="K133" s="225">
        <v>36828767.123000003</v>
      </c>
      <c r="L133" s="226">
        <v>11.25</v>
      </c>
      <c r="M133" s="175" t="s">
        <v>184</v>
      </c>
      <c r="N133" s="227">
        <f t="shared" si="2"/>
        <v>1.1280606214825021E-4</v>
      </c>
      <c r="O133" s="174">
        <f t="shared" si="3"/>
        <v>5.2015284633294013E-3</v>
      </c>
    </row>
    <row r="134" spans="1:15">
      <c r="A134" s="156" t="s">
        <v>154</v>
      </c>
      <c r="B134" s="156" t="s">
        <v>279</v>
      </c>
      <c r="C134" s="156" t="s">
        <v>186</v>
      </c>
      <c r="D134" s="156" t="s">
        <v>182</v>
      </c>
      <c r="E134" s="156" t="s">
        <v>416</v>
      </c>
      <c r="F134" s="156" t="s">
        <v>405</v>
      </c>
      <c r="G134" s="156" t="s">
        <v>183</v>
      </c>
      <c r="H134" s="225">
        <v>656309999</v>
      </c>
      <c r="I134" s="225">
        <v>537540447.04001498</v>
      </c>
      <c r="J134" s="225">
        <v>547556204.46830797</v>
      </c>
      <c r="K134" s="225">
        <v>656309999</v>
      </c>
      <c r="L134" s="226">
        <v>7.75</v>
      </c>
      <c r="M134" s="175" t="s">
        <v>184</v>
      </c>
      <c r="N134" s="227">
        <f t="shared" ref="N134:N194" si="4">+J134/$E$198</f>
        <v>2.5437357165484127E-3</v>
      </c>
      <c r="O134" s="174">
        <f t="shared" ref="O134:O195" si="5">+SUMIFS($N$5:$N$195,$B$5:$B$195,B134)</f>
        <v>0.57578072049953866</v>
      </c>
    </row>
    <row r="135" spans="1:15">
      <c r="A135" s="156" t="s">
        <v>156</v>
      </c>
      <c r="B135" s="156" t="s">
        <v>192</v>
      </c>
      <c r="C135" s="156" t="s">
        <v>186</v>
      </c>
      <c r="D135" s="156" t="s">
        <v>182</v>
      </c>
      <c r="E135" s="156" t="s">
        <v>417</v>
      </c>
      <c r="F135" s="156" t="s">
        <v>418</v>
      </c>
      <c r="G135" s="156" t="s">
        <v>183</v>
      </c>
      <c r="H135" s="225">
        <v>256753972.60271999</v>
      </c>
      <c r="I135" s="225">
        <v>245668556.80714399</v>
      </c>
      <c r="J135" s="225">
        <v>249905532.70391601</v>
      </c>
      <c r="K135" s="225">
        <v>256753972.60271999</v>
      </c>
      <c r="L135" s="226">
        <v>14</v>
      </c>
      <c r="M135" s="175" t="s">
        <v>184</v>
      </c>
      <c r="N135" s="227">
        <f t="shared" si="4"/>
        <v>1.1609650737485196E-3</v>
      </c>
      <c r="O135" s="174">
        <f t="shared" si="5"/>
        <v>7.9967993419910177E-3</v>
      </c>
    </row>
    <row r="136" spans="1:15">
      <c r="A136" s="156" t="s">
        <v>154</v>
      </c>
      <c r="B136" s="156" t="s">
        <v>160</v>
      </c>
      <c r="C136" s="156" t="s">
        <v>181</v>
      </c>
      <c r="D136" s="156" t="s">
        <v>182</v>
      </c>
      <c r="E136" s="156" t="s">
        <v>419</v>
      </c>
      <c r="F136" s="156" t="s">
        <v>420</v>
      </c>
      <c r="G136" s="156" t="s">
        <v>183</v>
      </c>
      <c r="H136" s="225">
        <v>1042616440</v>
      </c>
      <c r="I136" s="225">
        <v>1020985625.39388</v>
      </c>
      <c r="J136" s="225">
        <v>1031790638.87203</v>
      </c>
      <c r="K136" s="225">
        <v>1042616440</v>
      </c>
      <c r="L136" s="226">
        <v>8.5</v>
      </c>
      <c r="M136" s="175" t="s">
        <v>184</v>
      </c>
      <c r="N136" s="227">
        <f t="shared" si="4"/>
        <v>4.7933028220320303E-3</v>
      </c>
      <c r="O136" s="174">
        <f t="shared" si="5"/>
        <v>1.2236069520343045E-2</v>
      </c>
    </row>
    <row r="137" spans="1:15">
      <c r="A137" s="156" t="s">
        <v>154</v>
      </c>
      <c r="B137" s="156" t="s">
        <v>279</v>
      </c>
      <c r="C137" s="156" t="s">
        <v>186</v>
      </c>
      <c r="D137" s="156" t="s">
        <v>182</v>
      </c>
      <c r="E137" s="156" t="s">
        <v>419</v>
      </c>
      <c r="F137" s="156" t="s">
        <v>421</v>
      </c>
      <c r="G137" s="156" t="s">
        <v>183</v>
      </c>
      <c r="H137" s="225">
        <v>6063060820</v>
      </c>
      <c r="I137" s="225">
        <v>5010960821.9201097</v>
      </c>
      <c r="J137" s="225">
        <v>5107546377.0249996</v>
      </c>
      <c r="K137" s="225">
        <v>6063060820</v>
      </c>
      <c r="L137" s="226">
        <v>7</v>
      </c>
      <c r="M137" s="175" t="s">
        <v>184</v>
      </c>
      <c r="N137" s="227">
        <f t="shared" si="4"/>
        <v>2.3727697790917674E-2</v>
      </c>
      <c r="O137" s="174">
        <f t="shared" si="5"/>
        <v>0.57578072049953866</v>
      </c>
    </row>
    <row r="138" spans="1:15">
      <c r="A138" s="156" t="s">
        <v>154</v>
      </c>
      <c r="B138" s="156" t="s">
        <v>233</v>
      </c>
      <c r="C138" s="156" t="s">
        <v>186</v>
      </c>
      <c r="D138" s="156" t="s">
        <v>182</v>
      </c>
      <c r="E138" s="156" t="s">
        <v>422</v>
      </c>
      <c r="F138" s="156" t="s">
        <v>351</v>
      </c>
      <c r="G138" s="156" t="s">
        <v>183</v>
      </c>
      <c r="H138" s="225">
        <v>307144521</v>
      </c>
      <c r="I138" s="225">
        <v>298795365.64987397</v>
      </c>
      <c r="J138" s="225">
        <v>304190663.513107</v>
      </c>
      <c r="K138" s="225">
        <v>307144521</v>
      </c>
      <c r="L138" s="226">
        <v>9.15</v>
      </c>
      <c r="M138" s="175" t="s">
        <v>184</v>
      </c>
      <c r="N138" s="227">
        <f t="shared" si="4"/>
        <v>1.4131529313419296E-3</v>
      </c>
      <c r="O138" s="174">
        <f t="shared" si="5"/>
        <v>4.0030472128247344E-3</v>
      </c>
    </row>
    <row r="139" spans="1:15">
      <c r="A139" s="156" t="s">
        <v>156</v>
      </c>
      <c r="B139" s="156" t="s">
        <v>185</v>
      </c>
      <c r="C139" s="156" t="s">
        <v>186</v>
      </c>
      <c r="D139" s="156" t="s">
        <v>182</v>
      </c>
      <c r="E139" s="156" t="s">
        <v>422</v>
      </c>
      <c r="F139" s="156" t="s">
        <v>188</v>
      </c>
      <c r="G139" s="156" t="s">
        <v>183</v>
      </c>
      <c r="H139" s="225">
        <v>106147945.20550001</v>
      </c>
      <c r="I139" s="225">
        <v>103616887</v>
      </c>
      <c r="J139" s="225">
        <v>105704278.490622</v>
      </c>
      <c r="K139" s="225">
        <v>106147945.20550001</v>
      </c>
      <c r="L139" s="226">
        <v>12</v>
      </c>
      <c r="M139" s="175" t="s">
        <v>184</v>
      </c>
      <c r="N139" s="227">
        <f t="shared" si="4"/>
        <v>4.9106145888652437E-4</v>
      </c>
      <c r="O139" s="174">
        <f t="shared" si="5"/>
        <v>3.1230021771938135E-2</v>
      </c>
    </row>
    <row r="140" spans="1:15">
      <c r="A140" s="156" t="s">
        <v>154</v>
      </c>
      <c r="B140" s="156" t="s">
        <v>157</v>
      </c>
      <c r="C140" s="156" t="s">
        <v>186</v>
      </c>
      <c r="D140" s="156" t="s">
        <v>182</v>
      </c>
      <c r="E140" s="156" t="s">
        <v>423</v>
      </c>
      <c r="F140" s="156" t="s">
        <v>424</v>
      </c>
      <c r="G140" s="156" t="s">
        <v>183</v>
      </c>
      <c r="H140" s="225">
        <v>216000008</v>
      </c>
      <c r="I140" s="225">
        <v>200308130.929331</v>
      </c>
      <c r="J140" s="225">
        <v>202796334.01559499</v>
      </c>
      <c r="K140" s="225">
        <v>216000008</v>
      </c>
      <c r="L140" s="226">
        <v>8</v>
      </c>
      <c r="M140" s="175" t="s">
        <v>184</v>
      </c>
      <c r="N140" s="227">
        <f t="shared" si="4"/>
        <v>9.4211383929338399E-4</v>
      </c>
      <c r="O140" s="174">
        <f t="shared" si="5"/>
        <v>2.6736622653218273E-3</v>
      </c>
    </row>
    <row r="141" spans="1:15">
      <c r="A141" s="156" t="s">
        <v>154</v>
      </c>
      <c r="B141" s="156" t="s">
        <v>162</v>
      </c>
      <c r="C141" s="156" t="s">
        <v>181</v>
      </c>
      <c r="D141" s="156" t="s">
        <v>182</v>
      </c>
      <c r="E141" s="156" t="s">
        <v>212</v>
      </c>
      <c r="F141" s="156" t="s">
        <v>425</v>
      </c>
      <c r="G141" s="156" t="s">
        <v>183</v>
      </c>
      <c r="H141" s="225">
        <v>357821918</v>
      </c>
      <c r="I141" s="225">
        <v>294909765.81465799</v>
      </c>
      <c r="J141" s="225">
        <v>300341762.69815701</v>
      </c>
      <c r="K141" s="225">
        <v>357821918</v>
      </c>
      <c r="L141" s="226">
        <v>7</v>
      </c>
      <c r="M141" s="175" t="s">
        <v>184</v>
      </c>
      <c r="N141" s="227">
        <f t="shared" si="4"/>
        <v>1.3952724171727084E-3</v>
      </c>
      <c r="O141" s="174">
        <f t="shared" si="5"/>
        <v>3.2497493573108653E-2</v>
      </c>
    </row>
    <row r="142" spans="1:15">
      <c r="A142" s="156" t="s">
        <v>154</v>
      </c>
      <c r="B142" s="156" t="s">
        <v>279</v>
      </c>
      <c r="C142" s="156" t="s">
        <v>186</v>
      </c>
      <c r="D142" s="156" t="s">
        <v>182</v>
      </c>
      <c r="E142" s="156" t="s">
        <v>426</v>
      </c>
      <c r="F142" s="156" t="s">
        <v>415</v>
      </c>
      <c r="G142" s="156" t="s">
        <v>183</v>
      </c>
      <c r="H142" s="225">
        <v>2033975343</v>
      </c>
      <c r="I142" s="225">
        <v>1762890693.1100299</v>
      </c>
      <c r="J142" s="225">
        <v>1793117485.15658</v>
      </c>
      <c r="K142" s="225">
        <v>2033975343</v>
      </c>
      <c r="L142" s="226">
        <v>7.75</v>
      </c>
      <c r="M142" s="175" t="s">
        <v>184</v>
      </c>
      <c r="N142" s="227">
        <f t="shared" si="4"/>
        <v>8.330134794818601E-3</v>
      </c>
      <c r="O142" s="174">
        <f t="shared" si="5"/>
        <v>0.57578072049953866</v>
      </c>
    </row>
    <row r="143" spans="1:15">
      <c r="A143" s="156" t="s">
        <v>154</v>
      </c>
      <c r="B143" s="156" t="s">
        <v>279</v>
      </c>
      <c r="C143" s="156" t="s">
        <v>186</v>
      </c>
      <c r="D143" s="156" t="s">
        <v>182</v>
      </c>
      <c r="E143" s="156" t="s">
        <v>426</v>
      </c>
      <c r="F143" s="156" t="s">
        <v>427</v>
      </c>
      <c r="G143" s="156" t="s">
        <v>183</v>
      </c>
      <c r="H143" s="225">
        <v>26071161526</v>
      </c>
      <c r="I143" s="225">
        <v>21543000000.0005</v>
      </c>
      <c r="J143" s="225">
        <v>21917589847.932499</v>
      </c>
      <c r="K143" s="225">
        <v>26071161526</v>
      </c>
      <c r="L143" s="226">
        <v>7</v>
      </c>
      <c r="M143" s="175" t="s">
        <v>184</v>
      </c>
      <c r="N143" s="227">
        <f t="shared" si="4"/>
        <v>0.10182070016169764</v>
      </c>
      <c r="O143" s="174">
        <f t="shared" si="5"/>
        <v>0.57578072049953866</v>
      </c>
    </row>
    <row r="144" spans="1:15">
      <c r="A144" s="156" t="s">
        <v>154</v>
      </c>
      <c r="B144" s="156" t="s">
        <v>279</v>
      </c>
      <c r="C144" s="156" t="s">
        <v>186</v>
      </c>
      <c r="D144" s="156" t="s">
        <v>182</v>
      </c>
      <c r="E144" s="156" t="s">
        <v>428</v>
      </c>
      <c r="F144" s="156" t="s">
        <v>387</v>
      </c>
      <c r="G144" s="156" t="s">
        <v>183</v>
      </c>
      <c r="H144" s="225">
        <v>1390274998</v>
      </c>
      <c r="I144" s="225">
        <v>1092373382.3400099</v>
      </c>
      <c r="J144" s="225">
        <v>1109851080.0005901</v>
      </c>
      <c r="K144" s="225">
        <v>1390274998</v>
      </c>
      <c r="L144" s="226">
        <v>7.75</v>
      </c>
      <c r="M144" s="175" t="s">
        <v>184</v>
      </c>
      <c r="N144" s="227">
        <f t="shared" si="4"/>
        <v>5.1559416352312251E-3</v>
      </c>
      <c r="O144" s="174">
        <f t="shared" si="5"/>
        <v>0.57578072049953866</v>
      </c>
    </row>
    <row r="145" spans="1:15">
      <c r="A145" s="156" t="s">
        <v>154</v>
      </c>
      <c r="B145" s="156" t="s">
        <v>159</v>
      </c>
      <c r="C145" s="156" t="s">
        <v>181</v>
      </c>
      <c r="D145" s="156" t="s">
        <v>182</v>
      </c>
      <c r="E145" s="156" t="s">
        <v>428</v>
      </c>
      <c r="F145" s="156" t="s">
        <v>324</v>
      </c>
      <c r="G145" s="156" t="s">
        <v>183</v>
      </c>
      <c r="H145" s="225">
        <v>420191781</v>
      </c>
      <c r="I145" s="225">
        <v>359542518.22483402</v>
      </c>
      <c r="J145" s="225">
        <v>366371081.447254</v>
      </c>
      <c r="K145" s="225">
        <v>420191781</v>
      </c>
      <c r="L145" s="226">
        <v>10</v>
      </c>
      <c r="M145" s="175" t="s">
        <v>184</v>
      </c>
      <c r="N145" s="227">
        <f t="shared" si="4"/>
        <v>1.7020192589960654E-3</v>
      </c>
      <c r="O145" s="174">
        <f t="shared" si="5"/>
        <v>2.6805006898879394E-2</v>
      </c>
    </row>
    <row r="146" spans="1:15">
      <c r="A146" s="156" t="s">
        <v>154</v>
      </c>
      <c r="B146" s="156" t="s">
        <v>279</v>
      </c>
      <c r="C146" s="156" t="s">
        <v>186</v>
      </c>
      <c r="D146" s="156" t="s">
        <v>182</v>
      </c>
      <c r="E146" s="156" t="s">
        <v>428</v>
      </c>
      <c r="F146" s="156" t="s">
        <v>429</v>
      </c>
      <c r="G146" s="156" t="s">
        <v>183</v>
      </c>
      <c r="H146" s="225">
        <v>8490975458</v>
      </c>
      <c r="I146" s="225">
        <v>7014000000.0000401</v>
      </c>
      <c r="J146" s="225">
        <v>7134629972.3849697</v>
      </c>
      <c r="K146" s="225">
        <v>8490975458</v>
      </c>
      <c r="L146" s="226">
        <v>7</v>
      </c>
      <c r="M146" s="175" t="s">
        <v>184</v>
      </c>
      <c r="N146" s="227">
        <f t="shared" si="4"/>
        <v>3.3144749227588907E-2</v>
      </c>
      <c r="O146" s="174">
        <f t="shared" si="5"/>
        <v>0.57578072049953866</v>
      </c>
    </row>
    <row r="147" spans="1:15">
      <c r="A147" s="156" t="s">
        <v>154</v>
      </c>
      <c r="B147" s="156" t="s">
        <v>279</v>
      </c>
      <c r="C147" s="156" t="s">
        <v>186</v>
      </c>
      <c r="D147" s="156" t="s">
        <v>182</v>
      </c>
      <c r="E147" s="156" t="s">
        <v>430</v>
      </c>
      <c r="F147" s="156" t="s">
        <v>429</v>
      </c>
      <c r="G147" s="156" t="s">
        <v>183</v>
      </c>
      <c r="H147" s="225">
        <v>7276825968</v>
      </c>
      <c r="I147" s="225">
        <v>6012000000.0001297</v>
      </c>
      <c r="J147" s="225">
        <v>6114266665.2244396</v>
      </c>
      <c r="K147" s="225">
        <v>7276825968</v>
      </c>
      <c r="L147" s="226">
        <v>7</v>
      </c>
      <c r="M147" s="175" t="s">
        <v>184</v>
      </c>
      <c r="N147" s="227">
        <f t="shared" si="4"/>
        <v>2.8404533397507984E-2</v>
      </c>
      <c r="O147" s="174">
        <f t="shared" si="5"/>
        <v>0.57578072049953866</v>
      </c>
    </row>
    <row r="148" spans="1:15">
      <c r="A148" s="156" t="s">
        <v>154</v>
      </c>
      <c r="B148" s="156" t="s">
        <v>279</v>
      </c>
      <c r="C148" s="156" t="s">
        <v>186</v>
      </c>
      <c r="D148" s="156" t="s">
        <v>182</v>
      </c>
      <c r="E148" s="156" t="s">
        <v>431</v>
      </c>
      <c r="F148" s="156" t="s">
        <v>432</v>
      </c>
      <c r="G148" s="156" t="s">
        <v>183</v>
      </c>
      <c r="H148" s="225">
        <v>6670423804</v>
      </c>
      <c r="I148" s="225">
        <v>5511000000.0001202</v>
      </c>
      <c r="J148" s="225">
        <v>5597477060.61726</v>
      </c>
      <c r="K148" s="225">
        <v>6670423804</v>
      </c>
      <c r="L148" s="226">
        <v>7</v>
      </c>
      <c r="M148" s="175" t="s">
        <v>184</v>
      </c>
      <c r="N148" s="227">
        <f t="shared" si="4"/>
        <v>2.6003727481233682E-2</v>
      </c>
      <c r="O148" s="174">
        <f t="shared" si="5"/>
        <v>0.57578072049953866</v>
      </c>
    </row>
    <row r="149" spans="1:15">
      <c r="A149" s="156" t="s">
        <v>154</v>
      </c>
      <c r="B149" s="156" t="s">
        <v>279</v>
      </c>
      <c r="C149" s="156" t="s">
        <v>186</v>
      </c>
      <c r="D149" s="156" t="s">
        <v>182</v>
      </c>
      <c r="E149" s="156" t="s">
        <v>433</v>
      </c>
      <c r="F149" s="156" t="s">
        <v>415</v>
      </c>
      <c r="G149" s="156" t="s">
        <v>183</v>
      </c>
      <c r="H149" s="225">
        <v>2033975343</v>
      </c>
      <c r="I149" s="225">
        <v>1767408171.57003</v>
      </c>
      <c r="J149" s="225">
        <v>1793117485.15837</v>
      </c>
      <c r="K149" s="225">
        <v>2033975343</v>
      </c>
      <c r="L149" s="226">
        <v>7.75</v>
      </c>
      <c r="M149" s="175" t="s">
        <v>184</v>
      </c>
      <c r="N149" s="227">
        <f t="shared" si="4"/>
        <v>8.3301347948269173E-3</v>
      </c>
      <c r="O149" s="174">
        <f t="shared" si="5"/>
        <v>0.57578072049953866</v>
      </c>
    </row>
    <row r="150" spans="1:15">
      <c r="A150" s="156" t="s">
        <v>154</v>
      </c>
      <c r="B150" s="156" t="s">
        <v>216</v>
      </c>
      <c r="C150" s="156" t="s">
        <v>181</v>
      </c>
      <c r="D150" s="156" t="s">
        <v>182</v>
      </c>
      <c r="E150" s="156" t="s">
        <v>433</v>
      </c>
      <c r="F150" s="156" t="s">
        <v>434</v>
      </c>
      <c r="G150" s="156" t="s">
        <v>183</v>
      </c>
      <c r="H150" s="225">
        <v>921383897</v>
      </c>
      <c r="I150" s="225">
        <v>752023973.00000703</v>
      </c>
      <c r="J150" s="225">
        <v>764216316.33917296</v>
      </c>
      <c r="K150" s="225">
        <v>921383897</v>
      </c>
      <c r="L150" s="226">
        <v>7.5</v>
      </c>
      <c r="M150" s="175" t="s">
        <v>184</v>
      </c>
      <c r="N150" s="227">
        <f t="shared" si="4"/>
        <v>3.5502553403237518E-3</v>
      </c>
      <c r="O150" s="174">
        <f t="shared" si="5"/>
        <v>5.3374058813892761E-2</v>
      </c>
    </row>
    <row r="151" spans="1:15">
      <c r="A151" s="156" t="s">
        <v>154</v>
      </c>
      <c r="B151" s="156" t="s">
        <v>279</v>
      </c>
      <c r="C151" s="156" t="s">
        <v>186</v>
      </c>
      <c r="D151" s="156" t="s">
        <v>182</v>
      </c>
      <c r="E151" s="156" t="s">
        <v>435</v>
      </c>
      <c r="F151" s="156" t="s">
        <v>387</v>
      </c>
      <c r="G151" s="156" t="s">
        <v>183</v>
      </c>
      <c r="H151" s="225">
        <v>1390274998</v>
      </c>
      <c r="I151" s="225">
        <v>1095393087.9100399</v>
      </c>
      <c r="J151" s="225">
        <v>1109851080.0016201</v>
      </c>
      <c r="K151" s="225">
        <v>1390274998</v>
      </c>
      <c r="L151" s="226">
        <v>7.75</v>
      </c>
      <c r="M151" s="175" t="s">
        <v>184</v>
      </c>
      <c r="N151" s="227">
        <f t="shared" si="4"/>
        <v>5.1559416352360103E-3</v>
      </c>
      <c r="O151" s="174">
        <f t="shared" si="5"/>
        <v>0.57578072049953866</v>
      </c>
    </row>
    <row r="152" spans="1:15">
      <c r="A152" s="156" t="s">
        <v>154</v>
      </c>
      <c r="B152" s="156" t="s">
        <v>279</v>
      </c>
      <c r="C152" s="156" t="s">
        <v>186</v>
      </c>
      <c r="D152" s="156" t="s">
        <v>182</v>
      </c>
      <c r="E152" s="156" t="s">
        <v>436</v>
      </c>
      <c r="F152" s="156" t="s">
        <v>387</v>
      </c>
      <c r="G152" s="156" t="s">
        <v>183</v>
      </c>
      <c r="H152" s="225">
        <v>695137499</v>
      </c>
      <c r="I152" s="225">
        <v>548169228.36001301</v>
      </c>
      <c r="J152" s="225">
        <v>554925540.00402904</v>
      </c>
      <c r="K152" s="225">
        <v>695137499</v>
      </c>
      <c r="L152" s="226">
        <v>7.75</v>
      </c>
      <c r="M152" s="175" t="s">
        <v>184</v>
      </c>
      <c r="N152" s="227">
        <f t="shared" si="4"/>
        <v>2.5779708176329593E-3</v>
      </c>
      <c r="O152" s="174">
        <f t="shared" si="5"/>
        <v>0.57578072049953866</v>
      </c>
    </row>
    <row r="153" spans="1:15">
      <c r="A153" s="156" t="s">
        <v>154</v>
      </c>
      <c r="B153" s="156" t="s">
        <v>157</v>
      </c>
      <c r="C153" s="156" t="s">
        <v>186</v>
      </c>
      <c r="D153" s="156" t="s">
        <v>182</v>
      </c>
      <c r="E153" s="156" t="s">
        <v>437</v>
      </c>
      <c r="F153" s="156" t="s">
        <v>438</v>
      </c>
      <c r="G153" s="156" t="s">
        <v>183</v>
      </c>
      <c r="H153" s="225">
        <v>81754177</v>
      </c>
      <c r="I153" s="225">
        <v>69358748.668998197</v>
      </c>
      <c r="J153" s="225">
        <v>70225292.462669104</v>
      </c>
      <c r="K153" s="225">
        <v>81754177</v>
      </c>
      <c r="L153" s="226">
        <v>6.5</v>
      </c>
      <c r="M153" s="175" t="s">
        <v>184</v>
      </c>
      <c r="N153" s="227">
        <f t="shared" si="4"/>
        <v>3.2623972330988104E-4</v>
      </c>
      <c r="O153" s="174">
        <f t="shared" si="5"/>
        <v>2.6736622653218273E-3</v>
      </c>
    </row>
    <row r="154" spans="1:15">
      <c r="A154" s="156" t="s">
        <v>154</v>
      </c>
      <c r="B154" s="156" t="s">
        <v>231</v>
      </c>
      <c r="C154" s="156" t="s">
        <v>181</v>
      </c>
      <c r="D154" s="156" t="s">
        <v>182</v>
      </c>
      <c r="E154" s="156" t="s">
        <v>437</v>
      </c>
      <c r="F154" s="156" t="s">
        <v>402</v>
      </c>
      <c r="G154" s="156" t="s">
        <v>183</v>
      </c>
      <c r="H154" s="225">
        <v>25523287</v>
      </c>
      <c r="I154" s="225">
        <v>20221857.7391157</v>
      </c>
      <c r="J154" s="225">
        <v>20512218.215107799</v>
      </c>
      <c r="K154" s="225">
        <v>25523287</v>
      </c>
      <c r="L154" s="226">
        <v>8</v>
      </c>
      <c r="M154" s="175" t="s">
        <v>184</v>
      </c>
      <c r="N154" s="227">
        <f t="shared" si="4"/>
        <v>9.5291883597722313E-5</v>
      </c>
      <c r="O154" s="174">
        <f t="shared" si="5"/>
        <v>2.093102466413516E-2</v>
      </c>
    </row>
    <row r="155" spans="1:15">
      <c r="A155" s="156" t="s">
        <v>165</v>
      </c>
      <c r="B155" s="156" t="s">
        <v>406</v>
      </c>
      <c r="C155" s="156" t="s">
        <v>407</v>
      </c>
      <c r="D155" s="156" t="s">
        <v>182</v>
      </c>
      <c r="E155" s="156" t="s">
        <v>439</v>
      </c>
      <c r="F155" s="156" t="s">
        <v>440</v>
      </c>
      <c r="G155" s="156" t="s">
        <v>183</v>
      </c>
      <c r="H155" s="225">
        <v>17094636.986435998</v>
      </c>
      <c r="I155" s="225">
        <v>9747867.3854848109</v>
      </c>
      <c r="J155" s="225">
        <v>9892637.58592196</v>
      </c>
      <c r="K155" s="225">
        <v>17094636.986435998</v>
      </c>
      <c r="L155" s="226">
        <v>9.25</v>
      </c>
      <c r="M155" s="175" t="s">
        <v>184</v>
      </c>
      <c r="N155" s="227">
        <f t="shared" si="4"/>
        <v>4.5957392780553254E-5</v>
      </c>
      <c r="O155" s="174">
        <f t="shared" si="5"/>
        <v>1.5334429407193401E-2</v>
      </c>
    </row>
    <row r="156" spans="1:15">
      <c r="A156" s="156" t="s">
        <v>165</v>
      </c>
      <c r="B156" s="156" t="s">
        <v>441</v>
      </c>
      <c r="C156" s="156" t="s">
        <v>442</v>
      </c>
      <c r="D156" s="156" t="s">
        <v>182</v>
      </c>
      <c r="E156" s="156" t="s">
        <v>443</v>
      </c>
      <c r="F156" s="156" t="s">
        <v>444</v>
      </c>
      <c r="G156" s="156" t="s">
        <v>183</v>
      </c>
      <c r="H156" s="225">
        <v>57102465.75316</v>
      </c>
      <c r="I156" s="225">
        <v>40015870.287117302</v>
      </c>
      <c r="J156" s="225">
        <v>40281831.394836798</v>
      </c>
      <c r="K156" s="225">
        <v>57102465.75316</v>
      </c>
      <c r="L156" s="226">
        <v>9</v>
      </c>
      <c r="M156" s="175" t="s">
        <v>184</v>
      </c>
      <c r="N156" s="227">
        <f t="shared" si="4"/>
        <v>1.8713390956189629E-4</v>
      </c>
      <c r="O156" s="174">
        <f t="shared" si="5"/>
        <v>1.8713390956189629E-4</v>
      </c>
    </row>
    <row r="157" spans="1:15">
      <c r="A157" s="156" t="s">
        <v>154</v>
      </c>
      <c r="B157" s="156" t="s">
        <v>279</v>
      </c>
      <c r="C157" s="156" t="s">
        <v>186</v>
      </c>
      <c r="D157" s="156" t="s">
        <v>182</v>
      </c>
      <c r="E157" s="156" t="s">
        <v>445</v>
      </c>
      <c r="F157" s="156" t="s">
        <v>368</v>
      </c>
      <c r="G157" s="156" t="s">
        <v>183</v>
      </c>
      <c r="H157" s="225">
        <v>3031530410</v>
      </c>
      <c r="I157" s="225">
        <v>2505000000.0000401</v>
      </c>
      <c r="J157" s="225">
        <v>2533484624.3369498</v>
      </c>
      <c r="K157" s="225">
        <v>3031530410</v>
      </c>
      <c r="L157" s="226">
        <v>7</v>
      </c>
      <c r="M157" s="175" t="s">
        <v>184</v>
      </c>
      <c r="N157" s="227">
        <f t="shared" si="4"/>
        <v>1.1769596022585368E-2</v>
      </c>
      <c r="O157" s="174">
        <f t="shared" si="5"/>
        <v>0.57578072049953866</v>
      </c>
    </row>
    <row r="158" spans="1:15">
      <c r="A158" s="156" t="s">
        <v>154</v>
      </c>
      <c r="B158" s="156" t="s">
        <v>279</v>
      </c>
      <c r="C158" s="156" t="s">
        <v>186</v>
      </c>
      <c r="D158" s="156" t="s">
        <v>182</v>
      </c>
      <c r="E158" s="156" t="s">
        <v>445</v>
      </c>
      <c r="F158" s="156" t="s">
        <v>368</v>
      </c>
      <c r="G158" s="156" t="s">
        <v>183</v>
      </c>
      <c r="H158" s="225">
        <v>2425224328</v>
      </c>
      <c r="I158" s="225">
        <v>2004000000.00003</v>
      </c>
      <c r="J158" s="225">
        <v>2026787699.4695599</v>
      </c>
      <c r="K158" s="225">
        <v>2425224328</v>
      </c>
      <c r="L158" s="226">
        <v>7</v>
      </c>
      <c r="M158" s="175" t="s">
        <v>184</v>
      </c>
      <c r="N158" s="227">
        <f t="shared" si="4"/>
        <v>9.4156768180682932E-3</v>
      </c>
      <c r="O158" s="174">
        <f t="shared" si="5"/>
        <v>0.57578072049953866</v>
      </c>
    </row>
    <row r="159" spans="1:15">
      <c r="A159" s="156" t="s">
        <v>165</v>
      </c>
      <c r="B159" s="156" t="s">
        <v>406</v>
      </c>
      <c r="C159" s="156" t="s">
        <v>407</v>
      </c>
      <c r="D159" s="156" t="s">
        <v>182</v>
      </c>
      <c r="E159" s="156" t="s">
        <v>446</v>
      </c>
      <c r="F159" s="156" t="s">
        <v>440</v>
      </c>
      <c r="G159" s="156" t="s">
        <v>183</v>
      </c>
      <c r="H159" s="225">
        <v>134857691.78188401</v>
      </c>
      <c r="I159" s="225">
        <v>77138847.986026496</v>
      </c>
      <c r="J159" s="225">
        <v>77980176.729505196</v>
      </c>
      <c r="K159" s="225">
        <v>134857691.78188401</v>
      </c>
      <c r="L159" s="226">
        <v>9.25</v>
      </c>
      <c r="M159" s="175" t="s">
        <v>184</v>
      </c>
      <c r="N159" s="227">
        <f t="shared" si="4"/>
        <v>3.6226593564438501E-4</v>
      </c>
      <c r="O159" s="174">
        <f t="shared" si="5"/>
        <v>1.5334429407193401E-2</v>
      </c>
    </row>
    <row r="160" spans="1:15">
      <c r="A160" s="156" t="s">
        <v>154</v>
      </c>
      <c r="B160" s="156" t="s">
        <v>279</v>
      </c>
      <c r="C160" s="156" t="s">
        <v>186</v>
      </c>
      <c r="D160" s="156" t="s">
        <v>182</v>
      </c>
      <c r="E160" s="156" t="s">
        <v>447</v>
      </c>
      <c r="F160" s="156" t="s">
        <v>448</v>
      </c>
      <c r="G160" s="156" t="s">
        <v>183</v>
      </c>
      <c r="H160" s="225">
        <v>2385385908</v>
      </c>
      <c r="I160" s="225">
        <v>2078403275.22001</v>
      </c>
      <c r="J160" s="225">
        <v>2095999513.1557701</v>
      </c>
      <c r="K160" s="225">
        <v>2385385908</v>
      </c>
      <c r="L160" s="226">
        <v>7.6</v>
      </c>
      <c r="M160" s="175" t="s">
        <v>184</v>
      </c>
      <c r="N160" s="227">
        <f t="shared" si="4"/>
        <v>9.7372083084322145E-3</v>
      </c>
      <c r="O160" s="174">
        <f t="shared" si="5"/>
        <v>0.57578072049953866</v>
      </c>
    </row>
    <row r="161" spans="1:15">
      <c r="A161" s="156" t="s">
        <v>156</v>
      </c>
      <c r="B161" s="156" t="s">
        <v>192</v>
      </c>
      <c r="C161" s="156" t="s">
        <v>186</v>
      </c>
      <c r="D161" s="156" t="s">
        <v>182</v>
      </c>
      <c r="E161" s="156" t="s">
        <v>449</v>
      </c>
      <c r="F161" s="156" t="s">
        <v>198</v>
      </c>
      <c r="G161" s="156" t="s">
        <v>183</v>
      </c>
      <c r="H161" s="225">
        <v>57826027.397359997</v>
      </c>
      <c r="I161" s="225">
        <v>46959031.000072502</v>
      </c>
      <c r="J161" s="225">
        <v>46088840.6912378</v>
      </c>
      <c r="K161" s="225">
        <v>57826027.397359997</v>
      </c>
      <c r="L161" s="226">
        <v>13.75</v>
      </c>
      <c r="M161" s="175" t="s">
        <v>184</v>
      </c>
      <c r="N161" s="227">
        <f t="shared" si="4"/>
        <v>2.1411104329363334E-4</v>
      </c>
      <c r="O161" s="174">
        <f t="shared" si="5"/>
        <v>7.9967993419910177E-3</v>
      </c>
    </row>
    <row r="162" spans="1:15">
      <c r="A162" s="156" t="s">
        <v>154</v>
      </c>
      <c r="B162" s="156" t="s">
        <v>231</v>
      </c>
      <c r="C162" s="156" t="s">
        <v>181</v>
      </c>
      <c r="D162" s="156" t="s">
        <v>182</v>
      </c>
      <c r="E162" s="156" t="s">
        <v>449</v>
      </c>
      <c r="F162" s="156" t="s">
        <v>450</v>
      </c>
      <c r="G162" s="156" t="s">
        <v>183</v>
      </c>
      <c r="H162" s="225">
        <v>180936575</v>
      </c>
      <c r="I162" s="225">
        <v>150028356.16000199</v>
      </c>
      <c r="J162" s="225">
        <v>151412594.85760599</v>
      </c>
      <c r="K162" s="225">
        <v>180936575</v>
      </c>
      <c r="L162" s="226">
        <v>6.9</v>
      </c>
      <c r="M162" s="175" t="s">
        <v>184</v>
      </c>
      <c r="N162" s="227">
        <f t="shared" si="4"/>
        <v>7.0340473239374865E-4</v>
      </c>
      <c r="O162" s="174">
        <f t="shared" si="5"/>
        <v>2.093102466413516E-2</v>
      </c>
    </row>
    <row r="163" spans="1:15">
      <c r="A163" s="156" t="s">
        <v>154</v>
      </c>
      <c r="B163" s="156" t="s">
        <v>279</v>
      </c>
      <c r="C163" s="156" t="s">
        <v>186</v>
      </c>
      <c r="D163" s="156" t="s">
        <v>182</v>
      </c>
      <c r="E163" s="156" t="s">
        <v>451</v>
      </c>
      <c r="F163" s="156" t="s">
        <v>402</v>
      </c>
      <c r="G163" s="156" t="s">
        <v>183</v>
      </c>
      <c r="H163" s="225">
        <v>2537272636</v>
      </c>
      <c r="I163" s="225">
        <v>2100211171.9000499</v>
      </c>
      <c r="J163" s="225">
        <v>2115372839.21211</v>
      </c>
      <c r="K163" s="225">
        <v>2537272636</v>
      </c>
      <c r="L163" s="226">
        <v>7.6</v>
      </c>
      <c r="M163" s="175" t="s">
        <v>184</v>
      </c>
      <c r="N163" s="227">
        <f t="shared" si="4"/>
        <v>9.8272093367023691E-3</v>
      </c>
      <c r="O163" s="174">
        <f t="shared" si="5"/>
        <v>0.57578072049953866</v>
      </c>
    </row>
    <row r="164" spans="1:15">
      <c r="A164" s="156" t="s">
        <v>165</v>
      </c>
      <c r="B164" s="156" t="s">
        <v>452</v>
      </c>
      <c r="C164" s="156" t="s">
        <v>225</v>
      </c>
      <c r="D164" s="156" t="s">
        <v>182</v>
      </c>
      <c r="E164" s="156" t="s">
        <v>453</v>
      </c>
      <c r="F164" s="156" t="s">
        <v>454</v>
      </c>
      <c r="G164" s="156" t="s">
        <v>183</v>
      </c>
      <c r="H164" s="225">
        <v>8945205479.4650002</v>
      </c>
      <c r="I164" s="225">
        <v>5076710000.0002003</v>
      </c>
      <c r="J164" s="225">
        <v>5122737134.9273195</v>
      </c>
      <c r="K164" s="225">
        <v>8945205479.4650002</v>
      </c>
      <c r="L164" s="226">
        <v>8</v>
      </c>
      <c r="M164" s="175" t="s">
        <v>184</v>
      </c>
      <c r="N164" s="227">
        <f t="shared" si="4"/>
        <v>2.3798268214779629E-2</v>
      </c>
      <c r="O164" s="174">
        <f t="shared" si="5"/>
        <v>4.6405008808414437E-2</v>
      </c>
    </row>
    <row r="165" spans="1:15">
      <c r="A165" s="156" t="s">
        <v>154</v>
      </c>
      <c r="B165" s="156" t="s">
        <v>279</v>
      </c>
      <c r="C165" s="156" t="s">
        <v>186</v>
      </c>
      <c r="D165" s="156" t="s">
        <v>182</v>
      </c>
      <c r="E165" s="156" t="s">
        <v>455</v>
      </c>
      <c r="F165" s="156" t="s">
        <v>456</v>
      </c>
      <c r="G165" s="156" t="s">
        <v>183</v>
      </c>
      <c r="H165" s="225">
        <v>5458484223</v>
      </c>
      <c r="I165" s="225">
        <v>4625739863.0100203</v>
      </c>
      <c r="J165" s="225">
        <v>4660917922.2142</v>
      </c>
      <c r="K165" s="225">
        <v>5458484223</v>
      </c>
      <c r="L165" s="226">
        <v>7</v>
      </c>
      <c r="M165" s="175" t="s">
        <v>184</v>
      </c>
      <c r="N165" s="227">
        <f t="shared" si="4"/>
        <v>2.1652833615773776E-2</v>
      </c>
      <c r="O165" s="174">
        <f t="shared" si="5"/>
        <v>0.57578072049953866</v>
      </c>
    </row>
    <row r="166" spans="1:15">
      <c r="A166" s="156" t="s">
        <v>154</v>
      </c>
      <c r="B166" s="156" t="s">
        <v>279</v>
      </c>
      <c r="C166" s="156" t="s">
        <v>186</v>
      </c>
      <c r="D166" s="156" t="s">
        <v>182</v>
      </c>
      <c r="E166" s="156" t="s">
        <v>455</v>
      </c>
      <c r="F166" s="156" t="s">
        <v>457</v>
      </c>
      <c r="G166" s="156" t="s">
        <v>183</v>
      </c>
      <c r="H166" s="225">
        <v>1212612164</v>
      </c>
      <c r="I166" s="225">
        <v>1026020547.95002</v>
      </c>
      <c r="J166" s="225">
        <v>1033823787.0050499</v>
      </c>
      <c r="K166" s="225">
        <v>1212612164</v>
      </c>
      <c r="L166" s="226">
        <v>7</v>
      </c>
      <c r="M166" s="175" t="s">
        <v>184</v>
      </c>
      <c r="N166" s="227">
        <f t="shared" si="4"/>
        <v>4.8027480469802495E-3</v>
      </c>
      <c r="O166" s="174">
        <f t="shared" si="5"/>
        <v>0.57578072049953866</v>
      </c>
    </row>
    <row r="167" spans="1:15">
      <c r="A167" s="156" t="s">
        <v>154</v>
      </c>
      <c r="B167" s="156" t="s">
        <v>279</v>
      </c>
      <c r="C167" s="156" t="s">
        <v>186</v>
      </c>
      <c r="D167" s="156" t="s">
        <v>182</v>
      </c>
      <c r="E167" s="156" t="s">
        <v>458</v>
      </c>
      <c r="F167" s="156" t="s">
        <v>405</v>
      </c>
      <c r="G167" s="156" t="s">
        <v>183</v>
      </c>
      <c r="H167" s="225">
        <v>1312619998</v>
      </c>
      <c r="I167" s="225">
        <v>1073485942.7200201</v>
      </c>
      <c r="J167" s="225">
        <v>1080476822.22914</v>
      </c>
      <c r="K167" s="225">
        <v>1312619998</v>
      </c>
      <c r="L167" s="226">
        <v>7.75</v>
      </c>
      <c r="M167" s="175" t="s">
        <v>184</v>
      </c>
      <c r="N167" s="227">
        <f t="shared" si="4"/>
        <v>5.0194801212704934E-3</v>
      </c>
      <c r="O167" s="174">
        <f t="shared" si="5"/>
        <v>0.57578072049953866</v>
      </c>
    </row>
    <row r="168" spans="1:15">
      <c r="A168" s="156" t="s">
        <v>154</v>
      </c>
      <c r="B168" s="156" t="s">
        <v>231</v>
      </c>
      <c r="C168" s="156" t="s">
        <v>181</v>
      </c>
      <c r="D168" s="156" t="s">
        <v>182</v>
      </c>
      <c r="E168" s="156" t="s">
        <v>458</v>
      </c>
      <c r="F168" s="156" t="s">
        <v>459</v>
      </c>
      <c r="G168" s="156" t="s">
        <v>183</v>
      </c>
      <c r="H168" s="225">
        <v>138465754</v>
      </c>
      <c r="I168" s="225">
        <v>114687708.02000199</v>
      </c>
      <c r="J168" s="225">
        <v>115500292.92076901</v>
      </c>
      <c r="K168" s="225">
        <v>138465754</v>
      </c>
      <c r="L168" s="226">
        <v>13</v>
      </c>
      <c r="M168" s="175" t="s">
        <v>184</v>
      </c>
      <c r="N168" s="227">
        <f t="shared" si="4"/>
        <v>5.3656997761472526E-4</v>
      </c>
      <c r="O168" s="174">
        <f t="shared" si="5"/>
        <v>2.093102466413516E-2</v>
      </c>
    </row>
    <row r="169" spans="1:15">
      <c r="A169" s="156" t="s">
        <v>154</v>
      </c>
      <c r="B169" s="156" t="s">
        <v>231</v>
      </c>
      <c r="C169" s="156" t="s">
        <v>181</v>
      </c>
      <c r="D169" s="156" t="s">
        <v>182</v>
      </c>
      <c r="E169" s="156" t="s">
        <v>458</v>
      </c>
      <c r="F169" s="156" t="s">
        <v>459</v>
      </c>
      <c r="G169" s="156" t="s">
        <v>183</v>
      </c>
      <c r="H169" s="225">
        <v>137726023</v>
      </c>
      <c r="I169" s="225">
        <v>114145056.52000099</v>
      </c>
      <c r="J169" s="225">
        <v>114961265.98999</v>
      </c>
      <c r="K169" s="225">
        <v>137726023</v>
      </c>
      <c r="L169" s="226">
        <v>12.75</v>
      </c>
      <c r="M169" s="175" t="s">
        <v>184</v>
      </c>
      <c r="N169" s="227">
        <f t="shared" si="4"/>
        <v>5.3406586562619346E-4</v>
      </c>
      <c r="O169" s="174">
        <f t="shared" si="5"/>
        <v>2.093102466413516E-2</v>
      </c>
    </row>
    <row r="170" spans="1:15">
      <c r="A170" s="156" t="s">
        <v>154</v>
      </c>
      <c r="B170" s="156" t="s">
        <v>231</v>
      </c>
      <c r="C170" s="156" t="s">
        <v>181</v>
      </c>
      <c r="D170" s="156" t="s">
        <v>182</v>
      </c>
      <c r="E170" s="156" t="s">
        <v>458</v>
      </c>
      <c r="F170" s="156" t="s">
        <v>460</v>
      </c>
      <c r="G170" s="156" t="s">
        <v>183</v>
      </c>
      <c r="H170" s="225">
        <v>57089042</v>
      </c>
      <c r="I170" s="225">
        <v>52260679.191082597</v>
      </c>
      <c r="J170" s="225">
        <v>52634376.156392798</v>
      </c>
      <c r="K170" s="225">
        <v>57089042</v>
      </c>
      <c r="L170" s="226">
        <v>11.5</v>
      </c>
      <c r="M170" s="175" t="s">
        <v>184</v>
      </c>
      <c r="N170" s="227">
        <f t="shared" si="4"/>
        <v>2.4451908581196589E-4</v>
      </c>
      <c r="O170" s="174">
        <f t="shared" si="5"/>
        <v>2.093102466413516E-2</v>
      </c>
    </row>
    <row r="171" spans="1:15">
      <c r="A171" s="156" t="s">
        <v>154</v>
      </c>
      <c r="B171" s="156" t="s">
        <v>231</v>
      </c>
      <c r="C171" s="156" t="s">
        <v>181</v>
      </c>
      <c r="D171" s="156" t="s">
        <v>182</v>
      </c>
      <c r="E171" s="156" t="s">
        <v>458</v>
      </c>
      <c r="F171" s="156" t="s">
        <v>461</v>
      </c>
      <c r="G171" s="156" t="s">
        <v>183</v>
      </c>
      <c r="H171" s="225">
        <v>69513702</v>
      </c>
      <c r="I171" s="225">
        <v>53942925.496065199</v>
      </c>
      <c r="J171" s="225">
        <v>54366982.712725602</v>
      </c>
      <c r="K171" s="225">
        <v>69513702</v>
      </c>
      <c r="L171" s="226">
        <v>11</v>
      </c>
      <c r="M171" s="175" t="s">
        <v>184</v>
      </c>
      <c r="N171" s="227">
        <f t="shared" si="4"/>
        <v>2.5256811008400257E-4</v>
      </c>
      <c r="O171" s="174">
        <f t="shared" si="5"/>
        <v>2.093102466413516E-2</v>
      </c>
    </row>
    <row r="172" spans="1:15">
      <c r="A172" s="156" t="s">
        <v>165</v>
      </c>
      <c r="B172" s="156" t="s">
        <v>406</v>
      </c>
      <c r="C172" s="156" t="s">
        <v>407</v>
      </c>
      <c r="D172" s="156" t="s">
        <v>182</v>
      </c>
      <c r="E172" s="156" t="s">
        <v>462</v>
      </c>
      <c r="F172" s="156" t="s">
        <v>440</v>
      </c>
      <c r="G172" s="156" t="s">
        <v>183</v>
      </c>
      <c r="H172" s="225">
        <v>3741826095.9198799</v>
      </c>
      <c r="I172" s="225">
        <v>2155753176.6469302</v>
      </c>
      <c r="J172" s="225">
        <v>2165991810.4030299</v>
      </c>
      <c r="K172" s="225">
        <v>3741826095.9198799</v>
      </c>
      <c r="L172" s="226">
        <v>9.25</v>
      </c>
      <c r="M172" s="175" t="s">
        <v>184</v>
      </c>
      <c r="N172" s="227">
        <f t="shared" si="4"/>
        <v>1.0062365625504371E-2</v>
      </c>
      <c r="O172" s="174">
        <f t="shared" si="5"/>
        <v>1.5334429407193401E-2</v>
      </c>
    </row>
    <row r="173" spans="1:15">
      <c r="A173" s="156" t="s">
        <v>154</v>
      </c>
      <c r="B173" s="156" t="s">
        <v>157</v>
      </c>
      <c r="C173" s="156" t="s">
        <v>186</v>
      </c>
      <c r="D173" s="156" t="s">
        <v>182</v>
      </c>
      <c r="E173" s="156" t="s">
        <v>462</v>
      </c>
      <c r="F173" s="156" t="s">
        <v>463</v>
      </c>
      <c r="G173" s="156" t="s">
        <v>183</v>
      </c>
      <c r="H173" s="225">
        <v>305630139</v>
      </c>
      <c r="I173" s="225">
        <v>301276713.34586</v>
      </c>
      <c r="J173" s="225">
        <v>302502140.59618199</v>
      </c>
      <c r="K173" s="225">
        <v>305630139</v>
      </c>
      <c r="L173" s="226">
        <v>7.5</v>
      </c>
      <c r="M173" s="175" t="s">
        <v>184</v>
      </c>
      <c r="N173" s="227">
        <f t="shared" si="4"/>
        <v>1.4053087027185622E-3</v>
      </c>
      <c r="O173" s="174">
        <f t="shared" si="5"/>
        <v>2.6736622653218273E-3</v>
      </c>
    </row>
    <row r="174" spans="1:15">
      <c r="A174" s="156" t="s">
        <v>154</v>
      </c>
      <c r="B174" s="156" t="s">
        <v>231</v>
      </c>
      <c r="C174" s="156" t="s">
        <v>181</v>
      </c>
      <c r="D174" s="156" t="s">
        <v>182</v>
      </c>
      <c r="E174" s="156" t="s">
        <v>443</v>
      </c>
      <c r="F174" s="156" t="s">
        <v>464</v>
      </c>
      <c r="G174" s="156" t="s">
        <v>183</v>
      </c>
      <c r="H174" s="225">
        <v>219119178</v>
      </c>
      <c r="I174" s="225">
        <v>166219608.140338</v>
      </c>
      <c r="J174" s="225">
        <v>167188794.43130699</v>
      </c>
      <c r="K174" s="225">
        <v>219119178</v>
      </c>
      <c r="L174" s="226">
        <v>11</v>
      </c>
      <c r="M174" s="175" t="s">
        <v>184</v>
      </c>
      <c r="N174" s="227">
        <f t="shared" si="4"/>
        <v>7.7669489329328014E-4</v>
      </c>
      <c r="O174" s="174">
        <f t="shared" si="5"/>
        <v>2.093102466413516E-2</v>
      </c>
    </row>
    <row r="175" spans="1:15">
      <c r="A175" s="156" t="s">
        <v>154</v>
      </c>
      <c r="B175" s="156" t="s">
        <v>162</v>
      </c>
      <c r="C175" s="156" t="s">
        <v>181</v>
      </c>
      <c r="D175" s="156" t="s">
        <v>182</v>
      </c>
      <c r="E175" s="156" t="s">
        <v>443</v>
      </c>
      <c r="F175" s="156" t="s">
        <v>230</v>
      </c>
      <c r="G175" s="156" t="s">
        <v>183</v>
      </c>
      <c r="H175" s="225">
        <v>6050958940</v>
      </c>
      <c r="I175" s="225">
        <v>5051195784.6501198</v>
      </c>
      <c r="J175" s="225">
        <v>5074701499.0656404</v>
      </c>
      <c r="K175" s="225">
        <v>6050958940</v>
      </c>
      <c r="L175" s="226">
        <v>7</v>
      </c>
      <c r="M175" s="175" t="s">
        <v>184</v>
      </c>
      <c r="N175" s="227">
        <f t="shared" si="4"/>
        <v>2.3575113109219063E-2</v>
      </c>
      <c r="O175" s="174">
        <f t="shared" si="5"/>
        <v>3.2497493573108653E-2</v>
      </c>
    </row>
    <row r="176" spans="1:15">
      <c r="A176" s="156" t="s">
        <v>209</v>
      </c>
      <c r="B176" s="156" t="s">
        <v>239</v>
      </c>
      <c r="C176" s="156" t="s">
        <v>186</v>
      </c>
      <c r="D176" s="156" t="s">
        <v>182</v>
      </c>
      <c r="E176" s="156" t="s">
        <v>465</v>
      </c>
      <c r="F176" s="156" t="s">
        <v>466</v>
      </c>
      <c r="G176" s="156" t="s">
        <v>183</v>
      </c>
      <c r="H176" s="225">
        <v>1414221369.8628199</v>
      </c>
      <c r="I176" s="225">
        <v>1077514985.40663</v>
      </c>
      <c r="J176" s="225">
        <v>1081862245.4191999</v>
      </c>
      <c r="K176" s="225">
        <v>1414221369.8628199</v>
      </c>
      <c r="L176" s="226">
        <v>8</v>
      </c>
      <c r="M176" s="175" t="s">
        <v>184</v>
      </c>
      <c r="N176" s="227">
        <f t="shared" si="4"/>
        <v>5.0259162650349715E-3</v>
      </c>
      <c r="O176" s="174">
        <f t="shared" si="5"/>
        <v>3.8730271659711754E-2</v>
      </c>
    </row>
    <row r="177" spans="1:15">
      <c r="A177" s="156" t="s">
        <v>154</v>
      </c>
      <c r="B177" s="156" t="s">
        <v>279</v>
      </c>
      <c r="C177" s="156" t="s">
        <v>186</v>
      </c>
      <c r="D177" s="156" t="s">
        <v>182</v>
      </c>
      <c r="E177" s="156" t="s">
        <v>467</v>
      </c>
      <c r="F177" s="156" t="s">
        <v>402</v>
      </c>
      <c r="G177" s="156" t="s">
        <v>183</v>
      </c>
      <c r="H177" s="225">
        <v>634318159</v>
      </c>
      <c r="I177" s="225">
        <v>529998021.62000799</v>
      </c>
      <c r="J177" s="225">
        <v>531889907.22491002</v>
      </c>
      <c r="K177" s="225">
        <v>634318159</v>
      </c>
      <c r="L177" s="226">
        <v>7.6</v>
      </c>
      <c r="M177" s="175" t="s">
        <v>184</v>
      </c>
      <c r="N177" s="227">
        <f t="shared" si="4"/>
        <v>2.4709561196433029E-3</v>
      </c>
      <c r="O177" s="174">
        <f t="shared" si="5"/>
        <v>0.57578072049953866</v>
      </c>
    </row>
    <row r="178" spans="1:15">
      <c r="A178" s="156" t="s">
        <v>154</v>
      </c>
      <c r="B178" s="156" t="s">
        <v>279</v>
      </c>
      <c r="C178" s="156" t="s">
        <v>186</v>
      </c>
      <c r="D178" s="156" t="s">
        <v>182</v>
      </c>
      <c r="E178" s="156" t="s">
        <v>468</v>
      </c>
      <c r="F178" s="156" t="s">
        <v>363</v>
      </c>
      <c r="G178" s="156" t="s">
        <v>183</v>
      </c>
      <c r="H178" s="225">
        <v>634422477</v>
      </c>
      <c r="I178" s="225">
        <v>528556836.26000899</v>
      </c>
      <c r="J178" s="225">
        <v>530185898.468292</v>
      </c>
      <c r="K178" s="225">
        <v>634422477</v>
      </c>
      <c r="L178" s="226">
        <v>7.6</v>
      </c>
      <c r="M178" s="175" t="s">
        <v>184</v>
      </c>
      <c r="N178" s="227">
        <f t="shared" si="4"/>
        <v>2.4630399497594653E-3</v>
      </c>
      <c r="O178" s="174">
        <f t="shared" si="5"/>
        <v>0.57578072049953866</v>
      </c>
    </row>
    <row r="179" spans="1:15">
      <c r="A179" s="156" t="s">
        <v>154</v>
      </c>
      <c r="B179" s="156" t="s">
        <v>279</v>
      </c>
      <c r="C179" s="156" t="s">
        <v>186</v>
      </c>
      <c r="D179" s="156" t="s">
        <v>182</v>
      </c>
      <c r="E179" s="156" t="s">
        <v>468</v>
      </c>
      <c r="F179" s="156" t="s">
        <v>402</v>
      </c>
      <c r="G179" s="156" t="s">
        <v>183</v>
      </c>
      <c r="H179" s="225">
        <v>634318159</v>
      </c>
      <c r="I179" s="225">
        <v>530255609.24000299</v>
      </c>
      <c r="J179" s="225">
        <v>531889907.22746301</v>
      </c>
      <c r="K179" s="225">
        <v>634318159</v>
      </c>
      <c r="L179" s="226">
        <v>7.6</v>
      </c>
      <c r="M179" s="175" t="s">
        <v>184</v>
      </c>
      <c r="N179" s="227">
        <f t="shared" si="4"/>
        <v>2.4709561196551632E-3</v>
      </c>
      <c r="O179" s="174">
        <f t="shared" si="5"/>
        <v>0.57578072049953866</v>
      </c>
    </row>
    <row r="180" spans="1:15">
      <c r="A180" s="156" t="s">
        <v>154</v>
      </c>
      <c r="B180" s="156" t="s">
        <v>192</v>
      </c>
      <c r="C180" s="156" t="s">
        <v>186</v>
      </c>
      <c r="D180" s="156" t="s">
        <v>182</v>
      </c>
      <c r="E180" s="156" t="s">
        <v>244</v>
      </c>
      <c r="F180" s="156" t="s">
        <v>469</v>
      </c>
      <c r="G180" s="156" t="s">
        <v>183</v>
      </c>
      <c r="H180" s="225">
        <v>163693152</v>
      </c>
      <c r="I180" s="225">
        <v>154915465.69</v>
      </c>
      <c r="J180" s="225">
        <v>155288555.736974</v>
      </c>
      <c r="K180" s="225">
        <v>163693152</v>
      </c>
      <c r="L180" s="226">
        <v>8.5</v>
      </c>
      <c r="M180" s="175" t="s">
        <v>184</v>
      </c>
      <c r="N180" s="227">
        <f t="shared" si="4"/>
        <v>7.2141095722388568E-4</v>
      </c>
      <c r="O180" s="174">
        <f t="shared" si="5"/>
        <v>7.9967993419910177E-3</v>
      </c>
    </row>
    <row r="181" spans="1:15">
      <c r="A181" s="156" t="s">
        <v>154</v>
      </c>
      <c r="B181" s="156" t="s">
        <v>318</v>
      </c>
      <c r="C181" s="156" t="s">
        <v>186</v>
      </c>
      <c r="D181" s="156" t="s">
        <v>182</v>
      </c>
      <c r="E181" s="156" t="s">
        <v>470</v>
      </c>
      <c r="F181" s="156" t="s">
        <v>230</v>
      </c>
      <c r="G181" s="156" t="s">
        <v>183</v>
      </c>
      <c r="H181" s="225">
        <v>5791369860</v>
      </c>
      <c r="I181" s="225">
        <v>5046637810.3700304</v>
      </c>
      <c r="J181" s="225">
        <v>5055522283.23487</v>
      </c>
      <c r="K181" s="225">
        <v>5791369860</v>
      </c>
      <c r="L181" s="226">
        <v>5.3</v>
      </c>
      <c r="M181" s="175" t="s">
        <v>184</v>
      </c>
      <c r="N181" s="227">
        <f t="shared" si="4"/>
        <v>2.3486013842466173E-2</v>
      </c>
      <c r="O181" s="174">
        <f t="shared" si="5"/>
        <v>5.1819597101124486E-2</v>
      </c>
    </row>
    <row r="182" spans="1:15">
      <c r="A182" s="156" t="s">
        <v>154</v>
      </c>
      <c r="B182" s="156" t="s">
        <v>279</v>
      </c>
      <c r="C182" s="156" t="s">
        <v>186</v>
      </c>
      <c r="D182" s="156" t="s">
        <v>182</v>
      </c>
      <c r="E182" s="156" t="s">
        <v>465</v>
      </c>
      <c r="F182" s="156" t="s">
        <v>471</v>
      </c>
      <c r="G182" s="156" t="s">
        <v>183</v>
      </c>
      <c r="H182" s="225">
        <v>3637836492</v>
      </c>
      <c r="I182" s="225">
        <v>3140217544.8300099</v>
      </c>
      <c r="J182" s="225">
        <v>3146433982.5426402</v>
      </c>
      <c r="K182" s="225">
        <v>3637836492</v>
      </c>
      <c r="L182" s="226">
        <v>7</v>
      </c>
      <c r="M182" s="175" t="s">
        <v>184</v>
      </c>
      <c r="N182" s="227">
        <f t="shared" si="4"/>
        <v>1.4617123202771826E-2</v>
      </c>
      <c r="O182" s="174">
        <f t="shared" si="5"/>
        <v>0.57578072049953866</v>
      </c>
    </row>
    <row r="183" spans="1:15">
      <c r="A183" s="156" t="s">
        <v>154</v>
      </c>
      <c r="B183" s="156" t="s">
        <v>279</v>
      </c>
      <c r="C183" s="156" t="s">
        <v>186</v>
      </c>
      <c r="D183" s="156" t="s">
        <v>182</v>
      </c>
      <c r="E183" s="156" t="s">
        <v>465</v>
      </c>
      <c r="F183" s="156" t="s">
        <v>472</v>
      </c>
      <c r="G183" s="156" t="s">
        <v>183</v>
      </c>
      <c r="H183" s="225">
        <v>6175888770</v>
      </c>
      <c r="I183" s="225">
        <v>5357750851.71</v>
      </c>
      <c r="J183" s="225">
        <v>5368855053.5390797</v>
      </c>
      <c r="K183" s="225">
        <v>6175888770</v>
      </c>
      <c r="L183" s="226">
        <v>7.75</v>
      </c>
      <c r="M183" s="175" t="s">
        <v>184</v>
      </c>
      <c r="N183" s="227">
        <f t="shared" si="4"/>
        <v>2.4941637488922381E-2</v>
      </c>
      <c r="O183" s="174">
        <f t="shared" si="5"/>
        <v>0.57578072049953866</v>
      </c>
    </row>
    <row r="184" spans="1:15">
      <c r="A184" s="156" t="s">
        <v>165</v>
      </c>
      <c r="B184" s="156" t="s">
        <v>302</v>
      </c>
      <c r="C184" s="156" t="s">
        <v>189</v>
      </c>
      <c r="D184" s="156" t="s">
        <v>182</v>
      </c>
      <c r="E184" s="156" t="s">
        <v>473</v>
      </c>
      <c r="F184" s="156" t="s">
        <v>218</v>
      </c>
      <c r="G184" s="156" t="s">
        <v>183</v>
      </c>
      <c r="H184" s="225">
        <v>13243438.356201001</v>
      </c>
      <c r="I184" s="225">
        <v>10050732.000000101</v>
      </c>
      <c r="J184" s="225">
        <v>10065050.336306799</v>
      </c>
      <c r="K184" s="225">
        <v>13243438.356201001</v>
      </c>
      <c r="L184" s="226">
        <v>10.5</v>
      </c>
      <c r="M184" s="175" t="s">
        <v>184</v>
      </c>
      <c r="N184" s="227">
        <f t="shared" si="4"/>
        <v>4.6758356165797195E-5</v>
      </c>
      <c r="O184" s="174">
        <f t="shared" si="5"/>
        <v>5.2015284633294013E-3</v>
      </c>
    </row>
    <row r="185" spans="1:15">
      <c r="A185" s="156" t="s">
        <v>156</v>
      </c>
      <c r="B185" s="156" t="s">
        <v>185</v>
      </c>
      <c r="C185" s="156" t="s">
        <v>186</v>
      </c>
      <c r="D185" s="156" t="s">
        <v>182</v>
      </c>
      <c r="E185" s="156" t="s">
        <v>473</v>
      </c>
      <c r="F185" s="156" t="s">
        <v>188</v>
      </c>
      <c r="G185" s="156" t="s">
        <v>183</v>
      </c>
      <c r="H185" s="225">
        <v>2122958.90411</v>
      </c>
      <c r="I185" s="225">
        <v>2117946</v>
      </c>
      <c r="J185" s="225">
        <v>2119198.1152268401</v>
      </c>
      <c r="K185" s="225">
        <v>2122958.90411</v>
      </c>
      <c r="L185" s="226">
        <v>12</v>
      </c>
      <c r="M185" s="175" t="s">
        <v>184</v>
      </c>
      <c r="N185" s="227">
        <f t="shared" si="4"/>
        <v>9.8449800991280694E-6</v>
      </c>
      <c r="O185" s="174">
        <f t="shared" si="5"/>
        <v>3.1230021771938135E-2</v>
      </c>
    </row>
    <row r="186" spans="1:15">
      <c r="A186" s="156" t="s">
        <v>154</v>
      </c>
      <c r="B186" s="156" t="s">
        <v>318</v>
      </c>
      <c r="C186" s="156" t="s">
        <v>186</v>
      </c>
      <c r="D186" s="156" t="s">
        <v>182</v>
      </c>
      <c r="E186" s="156" t="s">
        <v>474</v>
      </c>
      <c r="F186" s="156" t="s">
        <v>475</v>
      </c>
      <c r="G186" s="156" t="s">
        <v>183</v>
      </c>
      <c r="H186" s="225">
        <v>4413589040</v>
      </c>
      <c r="I186" s="225">
        <v>4041866195.5720501</v>
      </c>
      <c r="J186" s="225">
        <v>4044890009.5489302</v>
      </c>
      <c r="K186" s="225">
        <v>4413589040</v>
      </c>
      <c r="L186" s="226">
        <v>5.0999999999999996</v>
      </c>
      <c r="M186" s="175" t="s">
        <v>184</v>
      </c>
      <c r="N186" s="227">
        <f t="shared" si="4"/>
        <v>1.8791004654564167E-2</v>
      </c>
      <c r="O186" s="174">
        <f t="shared" si="5"/>
        <v>5.1819597101124486E-2</v>
      </c>
    </row>
    <row r="187" spans="1:15">
      <c r="A187" s="156" t="s">
        <v>154</v>
      </c>
      <c r="B187" s="156" t="s">
        <v>231</v>
      </c>
      <c r="C187" s="156" t="s">
        <v>181</v>
      </c>
      <c r="D187" s="156" t="s">
        <v>182</v>
      </c>
      <c r="E187" s="156" t="s">
        <v>476</v>
      </c>
      <c r="F187" s="156" t="s">
        <v>477</v>
      </c>
      <c r="G187" s="156" t="s">
        <v>183</v>
      </c>
      <c r="H187" s="225">
        <v>23744657</v>
      </c>
      <c r="I187" s="225">
        <v>19949627.000000201</v>
      </c>
      <c r="J187" s="225">
        <v>19968667.815914299</v>
      </c>
      <c r="K187" s="225">
        <v>23744657</v>
      </c>
      <c r="L187" s="226">
        <v>6.8</v>
      </c>
      <c r="M187" s="175" t="s">
        <v>184</v>
      </c>
      <c r="N187" s="227">
        <f t="shared" si="4"/>
        <v>9.2766757313169951E-5</v>
      </c>
      <c r="O187" s="174">
        <f t="shared" si="5"/>
        <v>2.093102466413516E-2</v>
      </c>
    </row>
    <row r="188" spans="1:15">
      <c r="A188" s="156" t="s">
        <v>165</v>
      </c>
      <c r="B188" s="156" t="s">
        <v>452</v>
      </c>
      <c r="C188" s="156" t="s">
        <v>225</v>
      </c>
      <c r="D188" s="156" t="s">
        <v>182</v>
      </c>
      <c r="E188" s="156" t="s">
        <v>478</v>
      </c>
      <c r="F188" s="156" t="s">
        <v>454</v>
      </c>
      <c r="G188" s="156" t="s">
        <v>183</v>
      </c>
      <c r="H188" s="225">
        <v>4867985686</v>
      </c>
      <c r="I188" s="225">
        <v>4864520547.9499998</v>
      </c>
      <c r="J188" s="225">
        <v>4866252808.5451403</v>
      </c>
      <c r="K188" s="225">
        <v>4867985686</v>
      </c>
      <c r="L188" s="226">
        <v>8</v>
      </c>
      <c r="M188" s="175" t="s">
        <v>184</v>
      </c>
      <c r="N188" s="227">
        <f t="shared" si="4"/>
        <v>2.2606740593634808E-2</v>
      </c>
      <c r="O188" s="174">
        <f t="shared" si="5"/>
        <v>4.6405008808414437E-2</v>
      </c>
    </row>
    <row r="189" spans="1:15">
      <c r="A189" s="156" t="s">
        <v>154</v>
      </c>
      <c r="B189" s="156" t="s">
        <v>155</v>
      </c>
      <c r="C189" s="156" t="s">
        <v>181</v>
      </c>
      <c r="D189" s="156" t="s">
        <v>182</v>
      </c>
      <c r="E189" s="156" t="s">
        <v>478</v>
      </c>
      <c r="F189" s="156" t="s">
        <v>479</v>
      </c>
      <c r="G189" s="156" t="s">
        <v>183</v>
      </c>
      <c r="H189" s="225">
        <v>229105753</v>
      </c>
      <c r="I189" s="225">
        <v>205097726.03000101</v>
      </c>
      <c r="J189" s="225">
        <v>205162463.446338</v>
      </c>
      <c r="K189" s="225">
        <v>229105753</v>
      </c>
      <c r="L189" s="226">
        <v>5.8</v>
      </c>
      <c r="M189" s="175" t="s">
        <v>184</v>
      </c>
      <c r="N189" s="227">
        <f t="shared" si="4"/>
        <v>9.5310596739610863E-4</v>
      </c>
      <c r="O189" s="174">
        <f t="shared" si="5"/>
        <v>2.8258821542377138E-3</v>
      </c>
    </row>
    <row r="190" spans="1:15">
      <c r="A190" s="156" t="s">
        <v>165</v>
      </c>
      <c r="B190" s="156" t="s">
        <v>229</v>
      </c>
      <c r="C190" s="156" t="s">
        <v>225</v>
      </c>
      <c r="D190" s="156" t="s">
        <v>182</v>
      </c>
      <c r="E190" s="156" t="s">
        <v>480</v>
      </c>
      <c r="F190" s="156" t="s">
        <v>481</v>
      </c>
      <c r="G190" s="156" t="s">
        <v>183</v>
      </c>
      <c r="H190" s="225">
        <v>185942431.54780599</v>
      </c>
      <c r="I190" s="225">
        <v>185764301.369899</v>
      </c>
      <c r="J190" s="225">
        <v>185789926.52933201</v>
      </c>
      <c r="K190" s="225">
        <v>185942431.54780599</v>
      </c>
      <c r="L190" s="226">
        <v>10</v>
      </c>
      <c r="M190" s="175" t="s">
        <v>184</v>
      </c>
      <c r="N190" s="227">
        <f t="shared" si="4"/>
        <v>8.6310860516405853E-4</v>
      </c>
      <c r="O190" s="174">
        <f t="shared" si="5"/>
        <v>5.808236588731793E-3</v>
      </c>
    </row>
    <row r="191" spans="1:15">
      <c r="A191" s="156" t="s">
        <v>154</v>
      </c>
      <c r="B191" s="156" t="s">
        <v>231</v>
      </c>
      <c r="C191" s="156" t="s">
        <v>181</v>
      </c>
      <c r="D191" s="156" t="s">
        <v>182</v>
      </c>
      <c r="E191" s="156" t="s">
        <v>482</v>
      </c>
      <c r="F191" s="156" t="s">
        <v>483</v>
      </c>
      <c r="G191" s="156" t="s">
        <v>183</v>
      </c>
      <c r="H191" s="225">
        <v>45158364</v>
      </c>
      <c r="I191" s="225">
        <v>40946355.480006203</v>
      </c>
      <c r="J191" s="225">
        <v>40946355.480006203</v>
      </c>
      <c r="K191" s="225">
        <v>45158364</v>
      </c>
      <c r="L191" s="226">
        <v>9</v>
      </c>
      <c r="M191" s="175" t="s">
        <v>184</v>
      </c>
      <c r="N191" s="227">
        <f t="shared" si="4"/>
        <v>1.9022103310493689E-4</v>
      </c>
      <c r="O191" s="174">
        <f t="shared" si="5"/>
        <v>2.093102466413516E-2</v>
      </c>
    </row>
    <row r="192" spans="1:15">
      <c r="A192" s="156" t="s">
        <v>154</v>
      </c>
      <c r="B192" s="156" t="s">
        <v>185</v>
      </c>
      <c r="C192" s="156" t="s">
        <v>186</v>
      </c>
      <c r="D192" s="156" t="s">
        <v>182</v>
      </c>
      <c r="E192" s="156" t="s">
        <v>482</v>
      </c>
      <c r="F192" s="156" t="s">
        <v>484</v>
      </c>
      <c r="G192" s="156" t="s">
        <v>183</v>
      </c>
      <c r="H192" s="225">
        <v>187232880</v>
      </c>
      <c r="I192" s="225">
        <v>186502924.13</v>
      </c>
      <c r="J192" s="225">
        <v>186502924.13</v>
      </c>
      <c r="K192" s="225">
        <v>187232880</v>
      </c>
      <c r="L192" s="226">
        <v>0</v>
      </c>
      <c r="M192" s="175" t="s">
        <v>184</v>
      </c>
      <c r="N192" s="227">
        <f t="shared" si="4"/>
        <v>8.6642091803318876E-4</v>
      </c>
      <c r="O192" s="174">
        <f t="shared" si="5"/>
        <v>3.1230021771938135E-2</v>
      </c>
    </row>
    <row r="193" spans="1:15">
      <c r="A193" s="156" t="s">
        <v>154</v>
      </c>
      <c r="B193" s="156" t="s">
        <v>279</v>
      </c>
      <c r="C193" s="156" t="s">
        <v>186</v>
      </c>
      <c r="D193" s="156" t="s">
        <v>182</v>
      </c>
      <c r="E193" s="156" t="s">
        <v>482</v>
      </c>
      <c r="F193" s="156" t="s">
        <v>472</v>
      </c>
      <c r="G193" s="156" t="s">
        <v>183</v>
      </c>
      <c r="H193" s="225">
        <v>617588877</v>
      </c>
      <c r="I193" s="225">
        <v>542511238.16999996</v>
      </c>
      <c r="J193" s="225">
        <v>542511238.16999996</v>
      </c>
      <c r="K193" s="225">
        <v>617588877</v>
      </c>
      <c r="L193" s="226">
        <v>7.75</v>
      </c>
      <c r="M193" s="175" t="s">
        <v>184</v>
      </c>
      <c r="N193" s="227">
        <f t="shared" si="4"/>
        <v>2.5202987417555687E-3</v>
      </c>
      <c r="O193" s="174">
        <f t="shared" si="5"/>
        <v>0.57578072049953866</v>
      </c>
    </row>
    <row r="194" spans="1:15">
      <c r="A194" s="156" t="s">
        <v>154</v>
      </c>
      <c r="B194" s="156" t="s">
        <v>279</v>
      </c>
      <c r="C194" s="156" t="s">
        <v>186</v>
      </c>
      <c r="D194" s="156" t="s">
        <v>182</v>
      </c>
      <c r="E194" s="156" t="s">
        <v>482</v>
      </c>
      <c r="F194" s="156" t="s">
        <v>401</v>
      </c>
      <c r="G194" s="156" t="s">
        <v>183</v>
      </c>
      <c r="H194" s="225">
        <v>4772440896</v>
      </c>
      <c r="I194" s="225">
        <v>4208221209.7800498</v>
      </c>
      <c r="J194" s="225">
        <v>4208221209.7800498</v>
      </c>
      <c r="K194" s="225">
        <v>4772440896</v>
      </c>
      <c r="L194" s="226">
        <v>7.6</v>
      </c>
      <c r="M194" s="175" t="s">
        <v>184</v>
      </c>
      <c r="N194" s="227">
        <f t="shared" si="4"/>
        <v>1.9549778647561022E-2</v>
      </c>
      <c r="O194" s="174">
        <f t="shared" si="5"/>
        <v>0.57578072049953866</v>
      </c>
    </row>
    <row r="195" spans="1:15">
      <c r="A195" s="156" t="s">
        <v>154</v>
      </c>
      <c r="B195" s="156" t="s">
        <v>279</v>
      </c>
      <c r="C195" s="156" t="s">
        <v>186</v>
      </c>
      <c r="D195" s="156" t="s">
        <v>182</v>
      </c>
      <c r="E195" s="156" t="s">
        <v>482</v>
      </c>
      <c r="F195" s="156" t="s">
        <v>472</v>
      </c>
      <c r="G195" s="156" t="s">
        <v>183</v>
      </c>
      <c r="H195" s="225">
        <v>617588877</v>
      </c>
      <c r="I195" s="225">
        <v>542511238.16999996</v>
      </c>
      <c r="J195" s="225">
        <v>542511238.16999996</v>
      </c>
      <c r="K195" s="225">
        <v>617588877</v>
      </c>
      <c r="L195" s="226">
        <v>7.75</v>
      </c>
      <c r="M195" s="175" t="s">
        <v>184</v>
      </c>
      <c r="N195" s="227">
        <f>+J195/$E$198</f>
        <v>2.5202987417555687E-3</v>
      </c>
      <c r="O195" s="174">
        <f t="shared" si="5"/>
        <v>0.57578072049953866</v>
      </c>
    </row>
    <row r="196" spans="1:15">
      <c r="A196" s="283" t="s">
        <v>153</v>
      </c>
      <c r="B196" s="284"/>
      <c r="C196" s="284"/>
      <c r="D196" s="284"/>
      <c r="E196" s="284"/>
      <c r="F196" s="284"/>
      <c r="G196" s="284"/>
      <c r="H196" s="284"/>
      <c r="I196" s="284"/>
      <c r="J196" s="232">
        <f>SUM(J5:J195)</f>
        <v>214182149261.85864</v>
      </c>
      <c r="K196" s="283"/>
      <c r="L196" s="283"/>
      <c r="M196" s="283"/>
      <c r="N196" s="283"/>
      <c r="O196" s="283"/>
    </row>
    <row r="197" spans="1:15">
      <c r="A197"/>
      <c r="B197"/>
      <c r="C197"/>
      <c r="D197"/>
      <c r="E197"/>
      <c r="F197"/>
      <c r="G197"/>
      <c r="H197" s="173"/>
      <c r="I197" s="173"/>
      <c r="J197" s="173"/>
      <c r="K197" s="173"/>
      <c r="L197" s="228"/>
      <c r="M197"/>
      <c r="N197" s="228"/>
      <c r="O197" s="228"/>
    </row>
    <row r="198" spans="1:15">
      <c r="A198" s="229" t="s">
        <v>485</v>
      </c>
      <c r="B198"/>
      <c r="C198"/>
      <c r="D198"/>
      <c r="E198" s="230">
        <v>215256719047.561</v>
      </c>
      <c r="F198"/>
      <c r="G198"/>
      <c r="H198" s="173"/>
      <c r="I198" s="173"/>
      <c r="J198" s="235"/>
      <c r="K198" s="173"/>
      <c r="L198" s="228"/>
      <c r="M198"/>
      <c r="N198" s="228"/>
      <c r="O198" s="228"/>
    </row>
  </sheetData>
  <autoFilter ref="A4:O196" xr:uid="{00000000-0001-0000-0700-000000000000}"/>
  <mergeCells count="4">
    <mergeCell ref="A1:B1"/>
    <mergeCell ref="A2:I2"/>
    <mergeCell ref="A196:I196"/>
    <mergeCell ref="K196:O196"/>
  </mergeCells>
  <pageMargins left="0.7" right="0.7" top="0.75" bottom="0.75" header="0.3" footer="0.3"/>
  <pageSetup orientation="portrait" r:id="rId1"/>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Ih5Mumy9pOFpQw1s1LtNEcvncKW6Z2YcDzcdmQs4fzc=</DigestValue>
    </Reference>
    <Reference Type="http://www.w3.org/2000/09/xmldsig#Object" URI="#idOfficeObject">
      <DigestMethod Algorithm="http://www.w3.org/2001/04/xmlenc#sha256"/>
      <DigestValue>ZtFv7sdQ9UW8XZmt5dRIN2yA4jsK8k1M1Sv4qAk1Dm0=</DigestValue>
    </Reference>
    <Reference Type="http://uri.etsi.org/01903#SignedProperties" URI="#idSignedProperties">
      <Transforms>
        <Transform Algorithm="http://www.w3.org/TR/2001/REC-xml-c14n-20010315"/>
      </Transforms>
      <DigestMethod Algorithm="http://www.w3.org/2001/04/xmlenc#sha256"/>
      <DigestValue>QaIavjxmR5uKMQ7Kly+b0dGlILkxdWwbsBm+LN5AZZk=</DigestValue>
    </Reference>
    <Reference Type="http://www.w3.org/2000/09/xmldsig#Object" URI="#idValidSigLnImg">
      <DigestMethod Algorithm="http://www.w3.org/2001/04/xmlenc#sha256"/>
      <DigestValue>7dzqN6fT2yWBnbQ4zWyiH69unlgBT++TAmDez5akS4o=</DigestValue>
    </Reference>
    <Reference Type="http://www.w3.org/2000/09/xmldsig#Object" URI="#idInvalidSigLnImg">
      <DigestMethod Algorithm="http://www.w3.org/2001/04/xmlenc#sha256"/>
      <DigestValue>xQKDDhcAQOuxoCWD5L81IA9EGEwghSecTa5nggzrte0=</DigestValue>
    </Reference>
  </SignedInfo>
  <SignatureValue>YSj/YG8cqDotipXbfXZupX6NH2pWa+ILTUuIUA3biXNJvjcq7HzwrGfWOU+BxkcerRT+ivMcvBKY
LTWsJ0LVPwqDPV/E/U0scih7wIfYi+Te7J2YogXOsu9W60lmQvPitDXYgugC8+Q+Y2DZcok+ni1D
fXr8RC2c61ok+m9nh1Ofxik+cCyGifWUCT8d7cHbcyWkBbdbdQ+zmfvSxJq41/1bOwNf+5eu52o/
UmNjW12j7FnTqz0cZG2go0C17R9HItBHxtlRmdsWyxN5j2wn6BngBHHM7sSCqlcmezHc3OsOpw+p
1D83IOeATN8TwZR/GAJLhodTwhtXNxzWXxkE/g==</SignatureValue>
  <KeyInfo>
    <X509Data>
      <X509Certificate>MIIIATCCBemgAwIBAgIIZE5R1+m/fe4wDQYJKoZIhvcNAQELBQAwWzEXMBUGA1UEBRMOUlVDIDgwMDUwMTcyLTExGjAYBgNVBAMTEUNBLURPQ1VNRU5UQSBTLkEuMRcwFQYDVQQKEw5ET0NVTUVOVEEgUy5BLjELMAkGA1UEBhMCUFkwHhcNMTkxMDMxMTMxMzIyWhcNMjExMDMwMTMyMzIyWjCBpDELMAkGA1UEBhMCUFkxFjAUBgNVBAQMDUdBUkNJQSBBR1VJQVIxETAPBgNVBAUTCENJMzI4MjY0MRcwFQYDVQQqDA5NQVJJQSBBR1VTVElOQTEXMBUGA1UECgwOUEVSU09OQSBGSVNJQ0ExETAPBgNVBAsMCEZJUk1BIEYyMSUwIwYDVQQDDBxNQVJJQSBBR1VTVElOQSBHQVJDSUEgQUdVSUFSMIIBIjANBgkqhkiG9w0BAQEFAAOCAQ8AMIIBCgKCAQEA3yFcP4DGxGW6FrkRPgnKrC8kZ+XcjSM+o/gHVxwZAOfrNYeih+RSYMqWX/yIaKu+PMnHIXiso1AIpa3L7VSSkgNbWrXUUPYxTCbF7mouW2gc58uKCioUQ/ftKMiAZs/QELW2I37Lr0CTfQUDW58SsWDkKAH5pUk4v6Tel1w9zELkUrWItmr+N9qtrWEuv0v2NmyBAXH7Bxh0HedqnE6tSx2IIGGJjFQAoNcZDd5kxNF1Fgtrnm5oSlsT8048lk70++GcAycXYucsyhqFherjzOtzfpKmuFxDMyD6CO5sKLf7UX7dqneIMfA0pfBGnPYSVpjsIaTBqu17OxD+SwXg4QIDAQABo4IDfTCCA3kwDAYDVR0TAQH/BAIwADAOBgNVHQ8BAf8EBAMCBeAwKgYDVR0lAQH/BCAwHgYIKwYBBQUHAwEGCCsGAQUFBwMCBggrBgEFBQcDBDAdBgNVHQ4EFgQUP1NafFbU+rNar2mnBKrRzBuuBfkwgZYGCCsGAQUFBwEBBIGJMIGGMDkGCCsGAQUFBzABhi1odHRwOi8vd3d3LmRvY3VtZW50YS5jb20ucHkvZmlybWFkaWdpdGFsL29zY3AwSQYIKwYBBQUHMAKGPWh0dHBzOi8vd3d3LmRvY3VtZW50YS5jb20ucHkvZmlybWFkaWdpdGFsL2Rlc2Nhcmdhcy9jYWRvYy5jcnQwHwYDVR0jBBgwFoAUQCasJlxij8b1AlTkjcEaJtbupbIwTwYDVR0fBEgwRjBEoEKgQIY+aHR0cHM6Ly93d3cuZG9jdW1lbnRhLmNvbS5weS9maXJtYWRpZ2l0YWwvZGVzY2FyZ2FzL2NybGRvYy5jcmwwIgYDVR0RBBswGYEXbWdhcmNpYWFndWlhckBnbWFpbC5jb20wggHdBgNVHSAEggHUMIIB0DCCAcwGDisGAQQBgvk7AQEBBgEBMIIBuDA/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DGzaO89CSrHL9y/pzzgk4rNf+zqxpOtJk0LesLlRg0wIUTLZYbYbpsZTAcDuwVdme/vLIiu1MuzdeogA6fGKbxwIUMmXUMLPyU/LRH/2ZnWR9aOwnasG4UxbNsN8fgL8HsPrvWhykKSLhUV9VtUl9qZ46SrTXdPd/0wzGrO/Fbs8YFEYBopYgxjYzt2AIIzl809AnI+Azv7Y8kqsJDPp2VXdc5ZM+IJJigpMSYtMloug2bhL0xXvuobEAmymb7B/sDImEFv97/JKC6w5iXUwaVDEqvaGzDQnQRg6JMMLmtMPdFfgkIvfCAahCt+4oJCBO/++AhZMlSkW8BTFrrtRGfDgned4Byx90Z3+bsEVsNO9XlPkcuZCwojSb67PFwkkvdWv469sN+QEwIe18Bs5doDkDIPyH2hFcQElUqZngxANug0ssw4z8hS0G4X/7GYimGxW27wZKuoxvQ9ejjeKFqjLMECn3FW4AUnnwiop4xsZxGPu6FF2v8C4PKnf9ApB+/5orcUf3vDrfTCL3Y3+ZRRR7Gu3kmSW7G8XP3yCaFSvpIM1nKUiCTc9kH7hmRC6GV0MKzNL350Bs/NaIq5NVhq1/cjHPM37/Aa2lLiL2brHJmcKDgmy23qN0lbQX+dQrNYL+jVJeWx51esukMU6Gr8do2ik1eaYHTUKqyDBhoI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PGG4mWnfLLiC7m3Rsi7erkRJ/smKTZ0OFG24Gi91BpA=</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Y5xNQNn9fxYV+5MIxQjT72xAIqwysrLCvD9PBRvdjDQ=</DigestValue>
      </Reference>
      <Reference URI="/xl/drawings/vmlDrawing1.vml?ContentType=application/vnd.openxmlformats-officedocument.vmlDrawing">
        <DigestMethod Algorithm="http://www.w3.org/2001/04/xmlenc#sha256"/>
        <DigestValue>Fz6qLODceU33qMfwFxpSPtBLrjdgtCLLDSeOySdY4LM=</DigestValue>
      </Reference>
      <Reference URI="/xl/media/image1.jpeg?ContentType=image/jpeg">
        <DigestMethod Algorithm="http://www.w3.org/2001/04/xmlenc#sha256"/>
        <DigestValue>gtntWbl+wkbpWIjrBYC+36tSrRtyqoQX7r0bRgwNDTQ=</DigestValue>
      </Reference>
      <Reference URI="/xl/media/image2.emf?ContentType=image/x-emf">
        <DigestMethod Algorithm="http://www.w3.org/2001/04/xmlenc#sha256"/>
        <DigestValue>y+dpfSwNECcxgnpMte1U4ZL13dL1CQ3ZZfPT4y0qU8E=</DigestValue>
      </Reference>
      <Reference URI="/xl/media/image3.emf?ContentType=image/x-emf">
        <DigestMethod Algorithm="http://www.w3.org/2001/04/xmlenc#sha256"/>
        <DigestValue>2C3Cx7v9jXeWaPxPTXuupXoSmII1Ak2yqI+LpgkHLpY=</DigestValue>
      </Reference>
      <Reference URI="/xl/media/image4.emf?ContentType=image/x-emf">
        <DigestMethod Algorithm="http://www.w3.org/2001/04/xmlenc#sha256"/>
        <DigestValue>Tf3sf5KlZ4IG/4/SSWvjj9UmDrxJ3Rkygncb4le3zvM=</DigestValue>
      </Reference>
      <Reference URI="/xl/media/image5.emf?ContentType=image/x-emf">
        <DigestMethod Algorithm="http://www.w3.org/2001/04/xmlenc#sha256"/>
        <DigestValue>kPUismD4cJeMQCn6z/jP6PnVFNN1gy1JLEQgedqGAZ0=</DigestValue>
      </Reference>
      <Reference URI="/xl/printerSettings/printerSettings1.bin?ContentType=application/vnd.openxmlformats-officedocument.spreadsheetml.printerSettings">
        <DigestMethod Algorithm="http://www.w3.org/2001/04/xmlenc#sha256"/>
        <DigestValue>/E2xUnaKVvQhybBMAm8SzdIUH7GTLxtcurIpY3UIOPM=</DigestValue>
      </Reference>
      <Reference URI="/xl/printerSettings/printerSettings2.bin?ContentType=application/vnd.openxmlformats-officedocument.spreadsheetml.printerSettings">
        <DigestMethod Algorithm="http://www.w3.org/2001/04/xmlenc#sha256"/>
        <DigestValue>/E2xUnaKVvQhybBMAm8SzdIUH7GTLxtcurIpY3UIOPM=</DigestValue>
      </Reference>
      <Reference URI="/xl/printerSettings/printerSettings3.bin?ContentType=application/vnd.openxmlformats-officedocument.spreadsheetml.printerSettings">
        <DigestMethod Algorithm="http://www.w3.org/2001/04/xmlenc#sha256"/>
        <DigestValue>/E2xUnaKVvQhybBMAm8SzdIUH7GTLxtcurIpY3UIOPM=</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dQty6h4y3OjaBO679MIWuMByZpg6RKGw7ezGcnYUuw0=</DigestValue>
      </Reference>
      <Reference URI="/xl/printerSettings/printerSettings6.bin?ContentType=application/vnd.openxmlformats-officedocument.spreadsheetml.printerSettings">
        <DigestMethod Algorithm="http://www.w3.org/2001/04/xmlenc#sha256"/>
        <DigestValue>dQty6h4y3OjaBO679MIWuMByZpg6RKGw7ezGcnYUuw0=</DigestValue>
      </Reference>
      <Reference URI="/xl/printerSettings/printerSettings7.bin?ContentType=application/vnd.openxmlformats-officedocument.spreadsheetml.printerSettings">
        <DigestMethod Algorithm="http://www.w3.org/2001/04/xmlenc#sha256"/>
        <DigestValue>99BC7obGJhdPY6gl3Le8gAk8I06/1aDvfkWHa4eQH88=</DigestValue>
      </Reference>
      <Reference URI="/xl/sharedStrings.xml?ContentType=application/vnd.openxmlformats-officedocument.spreadsheetml.sharedStrings+xml">
        <DigestMethod Algorithm="http://www.w3.org/2001/04/xmlenc#sha256"/>
        <DigestValue>UZjs4rY9kgYsNbXtbTS480ZoeRnNJKFSC03neEe0GMs=</DigestValue>
      </Reference>
      <Reference URI="/xl/styles.xml?ContentType=application/vnd.openxmlformats-officedocument.spreadsheetml.styles+xml">
        <DigestMethod Algorithm="http://www.w3.org/2001/04/xmlenc#sha256"/>
        <DigestValue>0eETzG5cufKhXmbY4SPEdDSAzdweTWiWZeiTyJGY2wg=</DigestValue>
      </Reference>
      <Reference URI="/xl/theme/theme1.xml?ContentType=application/vnd.openxmlformats-officedocument.theme+xml">
        <DigestMethod Algorithm="http://www.w3.org/2001/04/xmlenc#sha256"/>
        <DigestValue>6X+H6oZv8bFWXDlENb4AFhS8/e674SGlKGn83vH5aSI=</DigestValue>
      </Reference>
      <Reference URI="/xl/workbook.xml?ContentType=application/vnd.openxmlformats-officedocument.spreadsheetml.sheet.main+xml">
        <DigestMethod Algorithm="http://www.w3.org/2001/04/xmlenc#sha256"/>
        <DigestValue>cEUm0Wvil76QjcY26lPTUBrR9WJIvhSMT0sjnnos64U=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sheet1.xml?ContentType=application/vnd.openxmlformats-officedocument.spreadsheetml.worksheet+xml">
        <DigestMethod Algorithm="http://www.w3.org/2001/04/xmlenc#sha256"/>
        <DigestValue>96f9Rd5/XFYD0pNIgvDUsNnIiLDDUE0FEZ9G9ldvgz8=</DigestValue>
      </Reference>
      <Reference URI="/xl/worksheets/sheet2.xml?ContentType=application/vnd.openxmlformats-officedocument.spreadsheetml.worksheet+xml">
        <DigestMethod Algorithm="http://www.w3.org/2001/04/xmlenc#sha256"/>
        <DigestValue>pQS1/tVV5c+gmds76Uv01exFZ9Q9UEVCNmvPRCtm+VY=</DigestValue>
      </Reference>
      <Reference URI="/xl/worksheets/sheet3.xml?ContentType=application/vnd.openxmlformats-officedocument.spreadsheetml.worksheet+xml">
        <DigestMethod Algorithm="http://www.w3.org/2001/04/xmlenc#sha256"/>
        <DigestValue>c+d01BX1PM3Kw7Iq57WQG8wZMREOGWOrMXjEH/jFKRw=</DigestValue>
      </Reference>
      <Reference URI="/xl/worksheets/sheet4.xml?ContentType=application/vnd.openxmlformats-officedocument.spreadsheetml.worksheet+xml">
        <DigestMethod Algorithm="http://www.w3.org/2001/04/xmlenc#sha256"/>
        <DigestValue>XxNKTwq7uorgc/17yhWiJtAcRh0bzaR/oW6olI1QJFg=</DigestValue>
      </Reference>
      <Reference URI="/xl/worksheets/sheet5.xml?ContentType=application/vnd.openxmlformats-officedocument.spreadsheetml.worksheet+xml">
        <DigestMethod Algorithm="http://www.w3.org/2001/04/xmlenc#sha256"/>
        <DigestValue>uWjrq/Fg+h4tGXq4ysw73Jd47gHp8DtKk3YoxYg7ZNg=</DigestValue>
      </Reference>
      <Reference URI="/xl/worksheets/sheet6.xml?ContentType=application/vnd.openxmlformats-officedocument.spreadsheetml.worksheet+xml">
        <DigestMethod Algorithm="http://www.w3.org/2001/04/xmlenc#sha256"/>
        <DigestValue>WIYVuP6MT5uMkVBEIoC9iyLeLGD5qBndTK061V/2lvs=</DigestValue>
      </Reference>
      <Reference URI="/xl/worksheets/sheet7.xml?ContentType=application/vnd.openxmlformats-officedocument.spreadsheetml.worksheet+xml">
        <DigestMethod Algorithm="http://www.w3.org/2001/04/xmlenc#sha256"/>
        <DigestValue>hTphwEl0M5E3URVHzjxXVWzMB5MLZRAB1PwwTx2RTwU=</DigestValue>
      </Reference>
      <Reference URI="/xl/worksheets/sheet8.xml?ContentType=application/vnd.openxmlformats-officedocument.spreadsheetml.worksheet+xml">
        <DigestMethod Algorithm="http://www.w3.org/2001/04/xmlenc#sha256"/>
        <DigestValue>LMoAr5wNUMuG0GRMXcfat2S55u+w6nUfS/IsEB5pS80=</DigestValue>
      </Reference>
    </Manifest>
    <SignatureProperties>
      <SignatureProperty Id="idSignatureTime" Target="#idPackageSignature">
        <mdssi:SignatureTime xmlns:mdssi="http://schemas.openxmlformats.org/package/2006/digital-signature">
          <mdssi:Format>YYYY-MM-DDThh:mm:ssTZD</mdssi:Format>
          <mdssi:Value>2021-08-09T13:44:24Z</mdssi:Value>
        </mdssi:SignatureTime>
      </SignatureProperty>
    </SignatureProperties>
  </Object>
  <Object Id="idOfficeObject">
    <SignatureProperties>
      <SignatureProperty Id="idOfficeV1Details" Target="#idPackageSignature">
        <SignatureInfoV1 xmlns="http://schemas.microsoft.com/office/2006/digsig">
          <SetupID>{E4D388FD-341F-4977-999B-3D533A1E3007}</SetupID>
          <SignatureText>Agustina Garcia</SignatureText>
          <SignatureImage/>
          <SignatureComments/>
          <WindowsVersion>10.0</WindowsVersion>
          <OfficeVersion>16.0.14228/22</OfficeVersion>
          <ApplicationVersion>16.0.14228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2021-08-09T13:44:24Z</xd:SigningTime>
          <xd:SigningCertificate>
            <xd:Cert>
              <xd:CertDigest>
                <DigestMethod Algorithm="http://www.w3.org/2001/04/xmlenc#sha256"/>
                <DigestValue>uVpYsuncVOylbupU1+KsRwJ5mDvOqzR31XBDb+d7pzs=</DigestValue>
              </xd:CertDigest>
              <xd:IssuerSerial>
                <X509IssuerName>C=PY, O=DOCUMENTA S.A., CN=CA-DOCUMENTA S.A., SERIALNUMBER=RUC 80050172-1</X509IssuerName>
                <X509SerialNumber>7227804439757684206</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cBAAB/AAAAAAAAAAAAAAB6EgAA8AgAACBFTUYAAAEA8BsAAKoAAAAGAAAAAAAAAAAAAAAAAAAAgAcAADgEAABYAQAAwQAAAAAAAAAAAAAAAAAAAMA/BQDo8QIACgAAABAAAAAAAAAAAAAAAEsAAAAQAAAAAAAAAAUAAAAeAAAAGAAAAAAAAAAAAAAACAEAAIAAAAAnAAAAGAAAAAEAAAAAAAAAAAAAAAAAAAAlAAAADAAAAAEAAABMAAAAZAAAAAAAAAAAAAAABwEAAH8AAAAAAAAAAAAAAA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8PDwAAAAAAAlAAAADAAAAAEAAABMAAAAZAAAAAAAAAAAAAAABwEAAH8AAAAAAAAAAAAAAAgBAACAAAAAIQDwAAAAAAAAAAAAAACAPwAAAAAAAAAAAACAPwAAAAAAAAAAAAAAAAAAAAAAAAAAAAAAAAAAAAAAAAAAJQAAAAwAAAAAAACAKAAAAAwAAAABAAAAJwAAABgAAAABAAAAAAAAAPDw8AAAAAAAJQAAAAwAAAABAAAATAAAAGQAAAAAAAAAAAAAAAcBAAB/AAAAAAAAAAAAAAAI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AAAAAAAlAAAADAAAAAEAAABMAAAAZAAAAAAAAAAAAAAABwEAAH8AAAAAAAAAAAAAAAgBAACAAAAAIQDwAAAAAAAAAAAAAACAPwAAAAAAAAAAAACAPwAAAAAAAAAAAAAAAAAAAAAAAAAAAAAAAAAAAAAAAAAAJQAAAAwAAAAAAACAKAAAAAwAAAABAAAAJwAAABgAAAABAAAAAAAAAP///wAAAAAAJQAAAAwAAAABAAAATAAAAGQAAAAAAAAAAAAAAAcBAAB/AAAAAAAAAAAAAAAI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DvJQdyBeYnfQjmIDovhdYnjLTwAAAAAACFIQDgAAAABcy08DA49DYWTLTwMDj0NhAgAAAHDLTwMwnidhvOqDAwEAAACEn4FhCCAODnGIUK1AFnIFR54nYWDKTwOEn4FhjownYaus0bBw/poF7MpPAynxUHc8yU8DAAAAAAAAUHcAAMQO9f///wAAAAAAAAAAAAAAAJABAAAAAAABAAAAAHMAZQBnAG8AZQAgAHUAaQA1t2+YoMlPA61/vnYAAGJ3lMlPAwAAAACcyU8DAAAAACij1GEAAGJ3AAAAABMAFACi+F1iIF5id7TJTwNk9ZZ2AAAAAIiDAw7gxGN3ZHYACAAAAAAlAAAADAAAAAEAAAAYAAAADAAAAAAAAAASAAAADAAAAAEAAAAeAAAAGAAAAL0AAAAEAAAA9wAAABEAAAAlAAAADAAAAAEAAABUAAAAiAAAAL4AAAAEAAAA9QAAABAAAAABAAAAVVWPQYX2jkG+AAAABAAAAAoAAABMAAAAAAAAAAAAAAAAAAAA//////////9gAAAAMAA5AC8AMAA4AC8AMgAwADIAMQAGAAAABgAAAAQAAAAGAAAABgAAAAQAAAAGAAAABgAAAAYAAAAGAAAASwAAAEAAAAAwAAAABQAAACAAAAABAAAAAQAAABAAAAAAAAAAAAAAAAgBAACAAAAAAAAAAAAAAAAIAQAAgAAAAFIAAABwAQAAAgAAABAAAAAHAAAAAAAAAAAAAAC8AgAAAAAAAAECAiJTAHkAcwB0AGUAbQAAAAAAAAAAAAAAAAAAAAAAAAAAAAAAAAAAAAAAAAAAAAAAAAAAAAAAAAAAAAAAAAAAAAAAAACidwkAAABwg2kDAAAAANCOYgPQjmIDePhdYgAAAACG+F1iAAAAAAAAAAAAAAAAAAAAAAAAAAC4j2IDAAAAAAAAAAAAAAAAAAAAAAAAAAAAAAAAAAAAAAAAAAAAAAAAAAAAAAAAAAAAAAAAAAAAAAAAAAAAAAAA+D1OAzVDbpgAAKx37D5OA+jRnnfQjmIDKKPUYQAAAAD40p53//8AAAAAAADb055329Oedxw/TgMgP04DePhdYgAAAAAAAAAAAAAAAAAAAABRir12CQAAAAcAAABUP04DVD9OAwACAAD8////AQAAAAAAAAAAAAAAAAAAAAAAAAAAAAAAiIMDDm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E8DDvJQdwEAAAAPAAAAtQ4KzSlhImHBAidh/YZQrZypgWGoMC4gAAAAAHDkeyqYwk8DqDAuIP////+cqYFhU0IwYUjJgWE4xk8DAAAAAJBzgmFw5HsqkHOCYUjJgWGkwk8DSjowYWuk0bABAAAArMNPAynxUHf8wU8DBwAAAAAAUHd9OjBh4P///wAAAAAAAAAAAAAAAJABAAAAAAABAAAAAGEAcgBpAGEAbAAAAAAAAAAAAAAAAAAAAAAAAAAAAAAABgAAAAAAAABRir12AAAAAAYAAABgw08DYMNPAwACAAD8////AQAAAAAAAAAAAAAAAAAAAIiDAw7gxGN3ZHYACAAAAAAlAAAADAAAAAMAAAAYAAAADAAAAAAAAAASAAAADAAAAAEAAAAWAAAADAAAAAgAAABUAAAAVAAAAAoAAAAnAAAAHgAAAEoAAAABAAAAVVWPQYX2jkEKAAAASwAAAAEAAABMAAAABAAAAAkAAAAnAAAAIAAAAEsAAABQAAAAWABmbx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XAAAARwAAACkAAAAzAAAAbwAAABUAAAAhAPAAAAAAAAAAAAAAAIA/AAAAAAAAAAAAAIA/AAAAAAAAAAAAAAAAAAAAAAAAAAAAAAAAAAAAAAAAAAAlAAAADAAAAAAAAIAoAAAADAAAAAQAAABSAAAAcAEAAAQAAADw////AAAAAAAAAAAAAAAAkAEAAAAAAAEAAAAAcwBlAGcAbwBlACAAdQBpAAAAAAAAAAAAAAAAAAAAAAAAAAAAAAAAAAAAAAAAAAAAAAAAAAAAAAAAAAAAAAAAAAAATwMO8lB3AAAAAAbZ1GEqDwo8AAAAALz+Dg4IAAAAYAAAAAEAAAABAAAAjpO8FY2TvBVmxU8D+zY3IM8AAAABAAAAAAAAAAAAAABgwk8DXa4Dc1Mgs1kcCAEAzwAAAK5YGcV4wk8Dc6TRsAYAAADEw08DKfFQdxTCTwMHAAAAAABQd/8AAADw////AAAAAAAAAAAAAAAAkAEAAAAAAAEAAAAAcwBlAGcAbwBlACAAdQBpAAAAAAAAAAAAAAAAAAAAAAAJAAAAAAAAAFGKvXYAAAAACQAAAHjDTwN4w08DAAIAAPz///8BAAAAAAAAAAAAAAAAAAAAiIMDDuDEY3dkdgAIAAAAACUAAAAMAAAABAAAABgAAAAMAAAAAAAAABIAAAAMAAAAAQAAAB4AAAAYAAAAKQAAADMAAACYAAAASAAAACUAAAAMAAAABAAAAFQAAACoAAAAKgAAADMAAACWAAAARwAAAAEAAABVVY9BhfaOQSoAAAAzAAAADwAAAEwAAAAAAAAAAAAAAAAAAAD//////////2wAAABBAGcAdQBzAHQAaQBuAGEAIABHAGEAcgBjAGkAYQB0aQoAAAAJAAAACQAAAAcAAAAFAAAABAAAAAkAAAAIAAAABAAAAAsAAAAIAAAABgAAAAcAAAAEAAAACAAAAEsAAABAAAAAMAAAAAUAAAAgAAAAAQAAAAEAAAAQAAAAAAAAAAAAAAAIAQAAgAAAAAAAAAAAAAAACAEAAIAAAAAlAAAADAAAAAIAAAAnAAAAGAAAAAUAAAAAAAAA////AAAAAAAlAAAADAAAAAUAAABMAAAAZAAAAAAAAABQAAAABwEAAHwAAAAAAAAAUAAAAAgBAAAtAAAAIQDwAAAAAAAAAAAAAACAPwAAAAAAAAAAAACAPwAAAAAAAAAAAAAAAAAAAAAAAAAAAAAAAAAAAAAAAAAAJQAAAAwAAAAAAACAKAAAAAwAAAAFAAAAJwAAABgAAAAFAAAAAAAAAP///wAAAAAAJQAAAAwAAAAFAAAATAAAAGQAAAAJAAAAUAAAAP4AAABcAAAACQAAAFAAAAD2AAAADQAAACEA8AAAAAAAAAAAAAAAgD8AAAAAAAAAAAAAgD8AAAAAAAAAAAAAAAAAAAAAAAAAAAAAAAAAAAAAAAAAACUAAAAMAAAAAAAAgCgAAAAMAAAABQAAACUAAAAMAAAAAQAAABgAAAAMAAAAAAAAABIAAAAMAAAAAQAAAB4AAAAYAAAACQAAAFAAAAD/AAAAXQAAACUAAAAMAAAAAQAAAFQAAAD0AAAACgAAAFAAAACfAAAAXAAAAAEAAABVVY9BhfaOQQoAAABQAAAAHAAAAEwAAAAAAAAAAAAAAAAAAAD//////////4QAAABNAGEAcgBpAGEAIABBAGcAdQBzAHQAaQBuAGEAIABHAGEAcgBjAGkAYQAgAEEAZwB1AGkAYQByAAoAAAAGAAAABAAAAAMAAAAGAAAAAwAAAAcAAAAHAAAABwAAAAUAAAAEAAAAAwAAAAcAAAAGAAAAAwAAAAgAAAAGAAAABAAAAAUAAAADAAAABgAAAAMAAAAHAAAABwAAAAcAAAADAAAABgAAAAQAAABLAAAAQAAAADAAAAAFAAAAIAAAAAEAAAABAAAAEAAAAAAAAAAAAAAACAEAAIAAAAAAAAAAAAAAAAgBAACAAAAAJQAAAAwAAAACAAAAJwAAABgAAAAFAAAAAAAAAP///wAAAAAAJQAAAAwAAAAFAAAATAAAAGQAAAAJAAAAYAAAAP4AAABsAAAACQAAAGAAAAD2AAAADQAAACEA8AAAAAAAAAAAAAAAgD8AAAAAAAAAAAAAgD8AAAAAAAAAAAAAAAAAAAAAAAAAAAAAAAAAAAAAAAAAACUAAAAMAAAAAAAAgCgAAAAMAAAABQAAACUAAAAMAAAAAQAAABgAAAAMAAAAAAAAABIAAAAMAAAAAQAAAB4AAAAYAAAACQAAAGAAAAD/AAAAbQAAACUAAAAMAAAAAQAAAFQAAAB8AAAACgAAAGAAAAA6AAAAbAAAAAEAAABVVY9BhfaOQQoAAABgAAAACAAAAEwAAAAAAAAAAAAAAAAAAAD//////////1wAAABDAG8AbgB0AGEAZABvAHIABwAAAAcAAAAHAAAABAAAAAYAAAAHAAAABwAAAAQAAABLAAAAQAAAADAAAAAFAAAAIAAAAAEAAAABAAAAEAAAAAAAAAAAAAAACAEAAIAAAAAAAAAAAAAAAAgBAACAAAAAJQAAAAwAAAACAAAAJwAAABgAAAAFAAAAAAAAAP///wAAAAAAJQAAAAwAAAAFAAAATAAAAGQAAAAJAAAAcAAAAP4AAAB8AAAACQAAAHAAAAD2AAAADQAAACEA8AAAAAAAAAAAAAAAgD8AAAAAAAAAAAAAgD8AAAAAAAAAAAAAAAAAAAAAAAAAAAAAAAAAAAAAAAAAACUAAAAMAAAAAAAAgCgAAAAMAAAABQAAACUAAAAMAAAAAQAAABgAAAAMAAAAAAAAABIAAAAMAAAAAQAAABYAAAAMAAAAAAAAAFQAAABEAQAACgAAAHAAAAD9AAAAfAAAAAEAAABVVY9BhfaOQQoAAABwAAAAKQAAAEwAAAAEAAAACQAAAHAAAAD/AAAAfQAAAKAAAABGAGkAcgBtAGEAZABvACAAcABvAHIAOgAgAE0AQQBSAEkAQQAgAEEARwBVAFMAVABJAE4AQQAgAEcAQQBSAEMASQBBACAAQQBHAFUASQBBAFIAb24GAAAAAwAAAAQAAAAJAAAABgAAAAcAAAAHAAAAAwAAAAcAAAAHAAAABAAAAAMAAAADAAAACgAAAAcAAAAHAAAAAwAAAAcAAAADAAAABwAAAAgAAAAIAAAABgAAAAYAAAADAAAACAAAAAcAAAADAAAACAAAAAcAAAAHAAAABwAAAAMAAAAHAAAAAwAAAAcAAAAIAAAACAAAAAMAAAAHAAAABwAAABYAAAAMAAAAAAAAACUAAAAMAAAAAgAAAA4AAAAUAAAAAAAAABAAAAAUAAAA</Object>
  <Object Id="idInvalidSigLnImg">AQAAAGwAAAAAAAAAAAAAAAcBAAB/AAAAAAAAAAAAAAB6EgAA8AgAACBFTUYAAAEAXCEAALEAAAAGAAAAAAAAAAAAAAAAAAAAgAcAADgEAABYAQAAwQAAAAAAAAAAAAAAAAAAAMA/BQDo8QIACgAAABAAAAAAAAAAAAAAAEsAAAAQAAAAAAAAAAUAAAAeAAAAGAAAAAAAAAAAAAAACAEAAIAAAAAnAAAAGAAAAAEAAAAAAAAAAAAAAAAAAAAlAAAADAAAAAEAAABMAAAAZAAAAAAAAAAAAAAABwEAAH8AAAAAAAAAAAAAAA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8PDwAAAAAAAlAAAADAAAAAEAAABMAAAAZAAAAAAAAAAAAAAABwEAAH8AAAAAAAAAAAAAAAgBAACAAAAAIQDwAAAAAAAAAAAAAACAPwAAAAAAAAAAAACAPwAAAAAAAAAAAAAAAAAAAAAAAAAAAAAAAAAAAAAAAAAAJQAAAAwAAAAAAACAKAAAAAwAAAABAAAAJwAAABgAAAABAAAAAAAAAPDw8AAAAAAAJQAAAAwAAAABAAAATAAAAGQAAAAAAAAAAAAAAAcBAAB/AAAAAAAAAAAAAAAI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AAAAAAAlAAAADAAAAAEAAABMAAAAZAAAAAAAAAAAAAAABwEAAH8AAAAAAAAAAAAAAAgBAACAAAAAIQDwAAAAAAAAAAAAAACAPwAAAAAAAAAAAACAPwAAAAAAAAAAAAAAAAAAAAAAAAAAAAAAAAAAAAAAAAAAJQAAAAwAAAAAAACAKAAAAAwAAAABAAAAJwAAABgAAAABAAAAAAAAAP///wAAAAAAJQAAAAwAAAABAAAATAAAAGQAAAAAAAAAAAAAAAcBAAB/AAAAAAAAAAAAAAAI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DvJQdyBeYnfQjmIDovhdYnjLTwAAAAAACFIQDgAAAABcy08DA49DYWTLTwMDj0NhAgAAAHDLTwMwnidhvOqDAwEAAACEn4FhCCAODnGIUK1AFnIFR54nYWDKTwOEn4FhjownYaus0bBw/poF7MpPAynxUHc8yU8DAAAAAAAAUHcAAMQO9f///wAAAAAAAAAAAAAAAJABAAAAAAABAAAAAHMAZQBnAG8AZQAgAHUAaQA1t2+YoMlPA61/vnYAAGJ3lMlPAwAAAACcyU8DAAAAACij1GEAAGJ3AAAAABMAFACi+F1iIF5id7TJTwNk9ZZ2AAAAAIiDAw7gxGN3ZHYACAAAAAAlAAAADAAAAAEAAAAYAAAADAAAAP8AAAASAAAADAAAAAEAAAAeAAAAGAAAACIAAAAEAAAAcgAAABEAAAAlAAAADAAAAAEAAABUAAAAqAAAACMAAAAEAAAAcAAAABAAAAABAAAAVVWPQYX2jkEjAAAABAAAAA8AAABMAAAAAAAAAAAAAAAAAAAA//////////9sAAAARgBpAHIAbQBhACAAbgBvACAAdgDhAGwAaQBkAGEAAAAGAAAAAwAAAAQAAAAJAAAABgAAAAMAAAAHAAAABwAAAAMAAAAFAAAABgAAAAMAAAADAAAABwAAAAYAAABLAAAAQAAAADAAAAAFAAAAIAAAAAEAAAABAAAAEAAAAAAAAAAAAAAACAEAAIAAAAAAAAAAAAAAAAgBAACAAAAAUgAAAHABAAACAAAAEAAAAAcAAAAAAAAAAAAAALwCAAAAAAAAAQICIlMAeQBzAHQAZQBtAAAAAAAAAAAAAAAAAAAAAAAAAAAAAAAAAAAAAAAAAAAAAAAAAAAAAAAAAAAAAAAAAAAAAAAAAKJ3CQAAAHCDaQMAAAAA0I5iA9COYgN4+F1iAAAAAIb4XWIAAAAAAAAAAAAAAAAAAAAAAAAAALiPYgMAAAAAAAAAAAAAAAAAAAAAAAAAAAAAAAAAAAAAAAAAAAAAAAAAAAAAAAAAAAAAAAAAAAAAAAAAAAAAAAD4PU4DNUNumAAArHfsPk4D6NGed9COYgMoo9RhAAAAAPjSnnf//wAAAAAAANvTnnfb0553HD9OAyA/TgN4+F1iAAAAAAAAAAAAAAAAAAAAAFGKvXYJAAAABwAAAFQ/TgNUP04DAAIAAPz///8BAAAAAAAAAAAAAAAAAAAAAAAAAAAAAACIgwMO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TwMO8lB3AQAAAA8AAAC1DgrNKWEiYcECJ2H9hlCtnKmBYagwLiAAAAAAcOR7KpjCTwOoMC4g/////5ypgWFTQjBhSMmBYTjGTwMAAAAAkHOCYXDkeyqQc4JhSMmBYaTCTwNKOjBha6TRsAEAAACsw08DKfFQd/zBTwMHAAAAAABQd306MGHg////AAAAAAAAAAAAAAAAkAEAAAAAAAEAAAAAYQByAGkAYQBsAAAAAAAAAAAAAAAAAAAAAAAAAAAAAAAGAAAAAAAAAFGKvXYAAAAABgAAAGDDTwNgw08DAAIAAPz///8BAAAAAAAAAAAAAAAAAAAAiIMDDuDEY3dkdgAIAAAAACUAAAAMAAAAAwAAABgAAAAMAAAAAAAAABIAAAAMAAAAAQAAABYAAAAMAAAACAAAAFQAAABUAAAACgAAACcAAAAeAAAASgAAAAEAAABVVY9BhfaOQQoAAABLAAAAAQAAAEwAAAAEAAAACQAAACcAAAAgAAAASwAAAFAAAABYANBj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cAAABHAAAAKQAAADMAAABvAAAAFQAAACEA8AAAAAAAAAAAAAAAgD8AAAAAAAAAAAAAgD8AAAAAAAAAAAAAAAAAAAAAAAAAAAAAAAAAAAAAAAAAACUAAAAMAAAAAAAAgCgAAAAMAAAABAAAAFIAAABwAQAABAAAAPD///8AAAAAAAAAAAAAAACQAQAAAAAAAQAAAABzAGUAZwBvAGUAIAB1AGkAAAAAAAAAAAAAAAAAAAAAAAAAAAAAAAAAAAAAAAAAAAAAAAAAAAAAAAAAAAAAAAAAAABPAw7yUHcAAAAABtnUYSoPCjwAAAAAvP4ODggAAABgAAAAAQAAAAEAAACOk7wVjZO8FWbFTwP7NjcgzwAAAAEAAAAAAAAAAAAAAGDCTwNdrgNzUyCzWRwIAQDPAAAArlgZxXjCTwNzpNGwBgAAAMTDTwMp8VB3FMJPAwcAAAAAAFB3/wAAAPD///8AAAAAAAAAAAAAAACQAQAAAAAAAQAAAABzAGUAZwBvAGUAIAB1AGkAAAAAAAAAAAAAAAAAAAAAAAkAAAAAAAAAUYq9dgAAAAAJAAAAeMNPA3jDTwMAAgAA/P///wEAAAAAAAAAAAAAAAAAAACIgwMO4MRjd2R2AAgAAAAAJQAAAAwAAAAEAAAAGAAAAAwAAAAAAAAAEgAAAAwAAAABAAAAHgAAABgAAAApAAAAMwAAAJgAAABIAAAAJQAAAAwAAAAEAAAAVAAAAKgAAAAqAAAAMwAAAJYAAABHAAAAAQAAAFVVj0GF9o5BKgAAADMAAAAPAAAATAAAAAAAAAAAAAAAAAAAAP//////////bAAAAEEAZwB1AHMAdABpAG4AYQAgAEcAYQByAGMAaQBhAD48CgAAAAkAAAAJAAAABwAAAAUAAAAEAAAACQAAAAgAAAAEAAAACwAAAAgAAAAGAAAABwAAAAQAAAAIAAAASwAAAEAAAAAwAAAABQAAACAAAAABAAAAAQAAABAAAAAAAAAAAAAAAAgBAACAAAAAAAAAAAAAAAAIAQAAgAAAACUAAAAMAAAAAgAAACcAAAAYAAAABQAAAAAAAAD///8AAAAAACUAAAAMAAAABQAAAEwAAABkAAAAAAAAAFAAAAAHAQAAfAAAAAAAAABQAAAACAEAAC0AAAAhAPAAAAAAAAAAAAAAAIA/AAAAAAAAAAAAAIA/AAAAAAAAAAAAAAAAAAAAAAAAAAAAAAAAAAAAAAAAAAAlAAAADAAAAAAAAIAoAAAADAAAAAUAAAAnAAAAGAAAAAUAAAAAAAAA////AAAAAAAlAAAADAAAAAUAAABMAAAAZAAAAAkAAABQAAAA/gAAAFwAAAAJAAAAUAAAAPYAAAANAAAAIQDwAAAAAAAAAAAAAACAPwAAAAAAAAAAAACAPwAAAAAAAAAAAAAAAAAAAAAAAAAAAAAAAAAAAAAAAAAAJQAAAAwAAAAAAACAKAAAAAwAAAAFAAAAJQAAAAwAAAABAAAAGAAAAAwAAAAAAAAAEgAAAAwAAAABAAAAHgAAABgAAAAJAAAAUAAAAP8AAABdAAAAJQAAAAwAAAABAAAAVAAAAPQAAAAKAAAAUAAAAJ8AAABcAAAAAQAAAFVVj0GF9o5BCgAAAFAAAAAcAAAATAAAAAAAAAAAAAAAAAAAAP//////////hAAAAE0AYQByAGkAYQAgAEEAZwB1AHMAdABpAG4AYQAgAEcAYQByAGMAaQBhACAAQQBnAHUAaQBhAHIACgAAAAYAAAAEAAAAAwAAAAYAAAADAAAABwAAAAcAAAAHAAAABQAAAAQAAAADAAAABwAAAAYAAAADAAAACAAAAAYAAAAEAAAABQAAAAMAAAAGAAAAAwAAAAcAAAAHAAAABwAAAAMAAAAGAAAABAAAAEsAAABAAAAAMAAAAAUAAAAgAAAAAQAAAAEAAAAQAAAAAAAAAAAAAAAIAQAAgAAAAAAAAAAAAAAACAEAAIAAAAAlAAAADAAAAAIAAAAnAAAAGAAAAAUAAAAAAAAA////AAAAAAAlAAAADAAAAAUAAABMAAAAZAAAAAkAAABgAAAA/gAAAGwAAAAJAAAAYAAAAPYAAAANAAAAIQDwAAAAAAAAAAAAAACAPwAAAAAAAAAAAACAPwAAAAAAAAAAAAAAAAAAAAAAAAAAAAAAAAAAAAAAAAAAJQAAAAwAAAAAAACAKAAAAAwAAAAFAAAAJQAAAAwAAAABAAAAGAAAAAwAAAAAAAAAEgAAAAwAAAABAAAAHgAAABgAAAAJAAAAYAAAAP8AAABtAAAAJQAAAAwAAAABAAAAVAAAAHwAAAAKAAAAYAAAADoAAABsAAAAAQAAAFVVj0GF9o5BCgAAAGAAAAAIAAAATAAAAAAAAAAAAAAAAAAAAP//////////XAAAAEMAbwBuAHQAYQBkAG8AcgAHAAAABwAAAAcAAAAEAAAABgAAAAcAAAAHAAAABAAAAEsAAABAAAAAMAAAAAUAAAAgAAAAAQAAAAEAAAAQAAAAAAAAAAAAAAAIAQAAgAAAAAAAAAAAAAAACAEAAIAAAAAlAAAADAAAAAIAAAAnAAAAGAAAAAUAAAAAAAAA////AAAAAAAlAAAADAAAAAUAAABMAAAAZAAAAAkAAABwAAAA/gAAAHwAAAAJAAAAcAAAAPYAAAANAAAAIQDwAAAAAAAAAAAAAACAPwAAAAAAAAAAAACAPwAAAAAAAAAAAAAAAAAAAAAAAAAAAAAAAAAAAAAAAAAAJQAAAAwAAAAAAACAKAAAAAwAAAAFAAAAJQAAAAwAAAABAAAAGAAAAAwAAAAAAAAAEgAAAAwAAAABAAAAFgAAAAwAAAAAAAAAVAAAAEQBAAAKAAAAcAAAAP0AAAB8AAAAAQAAAFVVj0GF9o5BCgAAAHAAAAApAAAATAAAAAQAAAAJAAAAcAAAAP8AAAB9AAAAoAAAAEYAaQByAG0AYQBkAG8AIABwAG8AcgA6ACAATQBBAFIASQBBACAAQQBHAFUAUwBUAEkATgBBACAARwBBAFIAQwBJAEEAIABBAEcAVQBJAEEAUgAAAAYAAAADAAAABAAAAAkAAAAGAAAABwAAAAcAAAADAAAABwAAAAcAAAAEAAAAAwAAAAMAAAAKAAAABwAAAAcAAAADAAAABwAAAAMAAAAHAAAACAAAAAgAAAAGAAAABgAAAAMAAAAIAAAABwAAAAMAAAAIAAAABwAAAAcAAAAHAAAAAwAAAAcAAAADAAAABwAAAAgAAAAIAAAAAwAAAAcAAAAHAAAAFgAAAAwAAAAAAAAAJQAAAAwAAAACAAAADgAAABQAAAAAAAAAEAAAABQ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dC+k9YSfq2vNNAdweS0I2NTa4Fzfmninc1no6yI7q+g=</DigestValue>
    </Reference>
    <Reference Type="http://www.w3.org/2000/09/xmldsig#Object" URI="#idOfficeObject">
      <DigestMethod Algorithm="http://www.w3.org/2001/04/xmlenc#sha256"/>
      <DigestValue>XNykW3Iz129RdmEmDn508baDJAWlDw2C3ze5sAN3DKE=</DigestValue>
    </Reference>
    <Reference Type="http://uri.etsi.org/01903#SignedProperties" URI="#idSignedProperties">
      <Transforms>
        <Transform Algorithm="http://www.w3.org/TR/2001/REC-xml-c14n-20010315"/>
      </Transforms>
      <DigestMethod Algorithm="http://www.w3.org/2001/04/xmlenc#sha256"/>
      <DigestValue>zQOMxM0TTnrfwaX9r93wx9gaDCBRMmE3ltPPIIvihe0=</DigestValue>
    </Reference>
    <Reference Type="http://www.w3.org/2000/09/xmldsig#Object" URI="#idValidSigLnImg">
      <DigestMethod Algorithm="http://www.w3.org/2001/04/xmlenc#sha256"/>
      <DigestValue>ABfjELIWj3JtTdQO66pWFAQEpkx5LScO3IM2RqHMmzQ=</DigestValue>
    </Reference>
    <Reference Type="http://www.w3.org/2000/09/xmldsig#Object" URI="#idInvalidSigLnImg">
      <DigestMethod Algorithm="http://www.w3.org/2001/04/xmlenc#sha256"/>
      <DigestValue>Jbi0VLdjhDlAbPNamrMvWlyoAjsKruwEQbodBjdjydQ=</DigestValue>
    </Reference>
  </SignedInfo>
  <SignatureValue>dV7zDbGUUM/wVlv90poaca8xQUHsDW65QZYSTWfsOiPId1N2M6nDCuGHRTqDnkgV7gsIrRnYlGR0
CzpTiO5W8Q8oYNsKva+NqPFZRkGa9uQakDiWtdHfslVa0Xq7EBi7Ds4Etp+iyNvEqHXpr19xI9a2
JLf+VVOsxLW8t1NSpXi7SQrhgulwgWKgXuxiGxLaWu/OVz2Grkyo+HMdNlEfmtv76eDr7xVJEyQi
kBMgLUd32C1U9OdsTUnfsVb1NkaEM4OZrh4Hk+18bhqpwIZlMwDPCdygp25rGa6Z+ku7lwnbH1WI
B5cGj/eOxP205MWxtjl00agXArL14t54NfYZWg==</SignatureValue>
  <KeyInfo>
    <X509Data>
      <X509Certificate>MIIIATCCBemgAwIBAgIIJuI7aX5/vlcwDQYJKoZIhvcNAQELBQAwWzEXMBUGA1UEBRMOUlVDIDgwMDUwMTcyLTExGjAYBgNVBAMTEUNBLURPQ1VNRU5UQSBTLkEuMRcwFQYDVQQKEw5ET0NVTUVOVEEgUy5BLjELMAkGA1UEBhMCUFkwHhcNMjEwNzI4MTQxMjQzWhcNMjMwNzI4MTQyMjQzWjCBoTELMAkGA1UEBhMCUFkxGTAXBgNVBAQMEFRBTEFWRVJBIFNBR1VJRVIxEjAQBgNVBAUTCUNJMTI0NjU3NzESMBAGA1UEKgwJSlVBTiBKT1NFMRcwFQYDVQQKDA5QRVJTT05BIEZJU0lDQTERMA8GA1UECwwIRklSTUEgRjIxIzAhBgNVBAMMGkpVQU4gSk9TRSBUQUxBVkVSQSBTQUdVSUVSMIIBIjANBgkqhkiG9w0BAQEFAAOCAQ8AMIIBCgKCAQEAp38T/ZoEWZZlB5PtEVAm1Y4znjZFh4QsHpP+3EHtMr/e6FWLpjfmJqsceb/aI2XB4hk+9x1EMjgRMBgRzaw91AgxGe9TzlF8SZBpHzm+MGjISOB+h95pAPo5SDkkB6zszpDA/SoyB9E1oWxqP8jMvscZ2CAvI+0LQ5xR5YY+wGH1L2JcsQPGBf5Y2aTtJSOxP0qF33JJmeCWL6G/pY/OaNNq6v4MHcWVZnTqsNqy9Ja1ONz2xqREkrPcChtA6xhj5m6ll3d1I4TbksLvGb9+nXchqUizlfgMnlaVvSHNeNUmS7ud5FelG5A2jSyMbJsxN1GJ4dqJhbrpzVGWN9oKDQIDAQABo4IDgDCCA3wwDAYDVR0TAQH/BAIwADAOBgNVHQ8BAf8EBAMCBeAwKgYDVR0lAQH/BCAwHgYIKwYBBQUHAwEGCCsGAQUFBwMCBggrBgEFBQcDBDAdBgNVHQ4EFgQU3nsZOG5V/AZJjhGwv+6j8HvD8K4wgZcGCCsGAQUFBwEBBIGKMIGHMDoGCCsGAQUFBzABhi5odHRwczovL3d3dy5kb2N1bWVudGEuY29tLnB5L2Zpcm1hZGlnaXRhbC9vc2NwMEkGCCsGAQUFBzAChj1odHRwczovL3d3dy5kb2N1bWVudGEuY29tLnB5L2Zpcm1hZGlnaXRhbC9kZXNjYXJnYXMvY2Fkb2MuY3J0MB8GA1UdIwQYMBaAFEAmrCZcYo/G9QJU5I3BGibW7qWyME8GA1UdHwRIMEYwRKBCoECGPmh0dHBzOi8vd3d3LmRvY3VtZW50YS5jb20ucHkvZmlybWFkaWdpdGFsL2Rlc2Nhcmdhcy9jcmxkb2MuY3JsMCQGA1UdEQQdMBuBGWp1YW4udGFsYXZlcmFAZWRnZS5jb20ucHkwggHdBgNVHSAEggHUMIIB0DCCAcwGDisGAQQBgvk7AQEBBgEBMIIBuDA/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CBS76E/qCnwxcvz9C+nGV8KuZ7d86V3DyBZCBJmwFU8aer9VTjJFZwwbq/o63CoCCG7yNUu+1T3qbcp0bdhRZK7on8pkV0v8zp/WsxXZbOYsgrzvSgT93xzFRa4L8I0gXSn8xQL0lts0h2I0T6ZKEdxakyWJ3BcxSPCBpk73sbnu4RUIYQGp1dIdy0Y/vlVbTikgAdSvbHLlqzwnO6xL5P9nDWfnTnRIR7oLK9z0cNWOWYg57kH6FZCNfkKLkVzxqbqRgNEpSBZBwLce3m+91LdQ2N/kCgMr7giHV64WXeFY/YMzddrnGjn606ffgK5RMQMBgcfPiEMMUlVo/MTHtvsPVYwhBYaocpkPHSaLTa3eTmEII80aiDtZojdghe8QWZMwCbFbs4VJzzMZq3SqyiCJ2QK+D+ZFEv2d26rh6gLX3iKKc09AVVYU72Rtp9O5nvuRGkzIvLXjP8lTR/F8JXLbtDES4aJJ+uZYk4EeFR5qgPQAOGWhRcZfJzE8AyRSNvKF+kN9niBDP+KeRbCnm+MxHhEMgd0k66hBIe+e9FZlsEYmgEyaMYjL8PYI/OdAFU9dSUoW2vx0xLctKkBfVk0v7bF7iKf1CsagzF5HdprUhH9n7cs4IHc7JkcOtcb2sJ+e289lJjDYMYkW8EybbAu3hJhbj75pBzPHZeaTxpZ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PGG4mWnfLLiC7m3Rsi7erkRJ/smKTZ0OFG24Gi91BpA=</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Y5xNQNn9fxYV+5MIxQjT72xAIqwysrLCvD9PBRvdjDQ=</DigestValue>
      </Reference>
      <Reference URI="/xl/drawings/vmlDrawing1.vml?ContentType=application/vnd.openxmlformats-officedocument.vmlDrawing">
        <DigestMethod Algorithm="http://www.w3.org/2001/04/xmlenc#sha256"/>
        <DigestValue>Fz6qLODceU33qMfwFxpSPtBLrjdgtCLLDSeOySdY4LM=</DigestValue>
      </Reference>
      <Reference URI="/xl/media/image1.jpeg?ContentType=image/jpeg">
        <DigestMethod Algorithm="http://www.w3.org/2001/04/xmlenc#sha256"/>
        <DigestValue>gtntWbl+wkbpWIjrBYC+36tSrRtyqoQX7r0bRgwNDTQ=</DigestValue>
      </Reference>
      <Reference URI="/xl/media/image2.emf?ContentType=image/x-emf">
        <DigestMethod Algorithm="http://www.w3.org/2001/04/xmlenc#sha256"/>
        <DigestValue>y+dpfSwNECcxgnpMte1U4ZL13dL1CQ3ZZfPT4y0qU8E=</DigestValue>
      </Reference>
      <Reference URI="/xl/media/image3.emf?ContentType=image/x-emf">
        <DigestMethod Algorithm="http://www.w3.org/2001/04/xmlenc#sha256"/>
        <DigestValue>2C3Cx7v9jXeWaPxPTXuupXoSmII1Ak2yqI+LpgkHLpY=</DigestValue>
      </Reference>
      <Reference URI="/xl/media/image4.emf?ContentType=image/x-emf">
        <DigestMethod Algorithm="http://www.w3.org/2001/04/xmlenc#sha256"/>
        <DigestValue>Tf3sf5KlZ4IG/4/SSWvjj9UmDrxJ3Rkygncb4le3zvM=</DigestValue>
      </Reference>
      <Reference URI="/xl/media/image5.emf?ContentType=image/x-emf">
        <DigestMethod Algorithm="http://www.w3.org/2001/04/xmlenc#sha256"/>
        <DigestValue>kPUismD4cJeMQCn6z/jP6PnVFNN1gy1JLEQgedqGAZ0=</DigestValue>
      </Reference>
      <Reference URI="/xl/printerSettings/printerSettings1.bin?ContentType=application/vnd.openxmlformats-officedocument.spreadsheetml.printerSettings">
        <DigestMethod Algorithm="http://www.w3.org/2001/04/xmlenc#sha256"/>
        <DigestValue>/E2xUnaKVvQhybBMAm8SzdIUH7GTLxtcurIpY3UIOPM=</DigestValue>
      </Reference>
      <Reference URI="/xl/printerSettings/printerSettings2.bin?ContentType=application/vnd.openxmlformats-officedocument.spreadsheetml.printerSettings">
        <DigestMethod Algorithm="http://www.w3.org/2001/04/xmlenc#sha256"/>
        <DigestValue>/E2xUnaKVvQhybBMAm8SzdIUH7GTLxtcurIpY3UIOPM=</DigestValue>
      </Reference>
      <Reference URI="/xl/printerSettings/printerSettings3.bin?ContentType=application/vnd.openxmlformats-officedocument.spreadsheetml.printerSettings">
        <DigestMethod Algorithm="http://www.w3.org/2001/04/xmlenc#sha256"/>
        <DigestValue>/E2xUnaKVvQhybBMAm8SzdIUH7GTLxtcurIpY3UIOPM=</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dQty6h4y3OjaBO679MIWuMByZpg6RKGw7ezGcnYUuw0=</DigestValue>
      </Reference>
      <Reference URI="/xl/printerSettings/printerSettings6.bin?ContentType=application/vnd.openxmlformats-officedocument.spreadsheetml.printerSettings">
        <DigestMethod Algorithm="http://www.w3.org/2001/04/xmlenc#sha256"/>
        <DigestValue>dQty6h4y3OjaBO679MIWuMByZpg6RKGw7ezGcnYUuw0=</DigestValue>
      </Reference>
      <Reference URI="/xl/printerSettings/printerSettings7.bin?ContentType=application/vnd.openxmlformats-officedocument.spreadsheetml.printerSettings">
        <DigestMethod Algorithm="http://www.w3.org/2001/04/xmlenc#sha256"/>
        <DigestValue>99BC7obGJhdPY6gl3Le8gAk8I06/1aDvfkWHa4eQH88=</DigestValue>
      </Reference>
      <Reference URI="/xl/sharedStrings.xml?ContentType=application/vnd.openxmlformats-officedocument.spreadsheetml.sharedStrings+xml">
        <DigestMethod Algorithm="http://www.w3.org/2001/04/xmlenc#sha256"/>
        <DigestValue>UZjs4rY9kgYsNbXtbTS480ZoeRnNJKFSC03neEe0GMs=</DigestValue>
      </Reference>
      <Reference URI="/xl/styles.xml?ContentType=application/vnd.openxmlformats-officedocument.spreadsheetml.styles+xml">
        <DigestMethod Algorithm="http://www.w3.org/2001/04/xmlenc#sha256"/>
        <DigestValue>0eETzG5cufKhXmbY4SPEdDSAzdweTWiWZeiTyJGY2wg=</DigestValue>
      </Reference>
      <Reference URI="/xl/theme/theme1.xml?ContentType=application/vnd.openxmlformats-officedocument.theme+xml">
        <DigestMethod Algorithm="http://www.w3.org/2001/04/xmlenc#sha256"/>
        <DigestValue>6X+H6oZv8bFWXDlENb4AFhS8/e674SGlKGn83vH5aSI=</DigestValue>
      </Reference>
      <Reference URI="/xl/workbook.xml?ContentType=application/vnd.openxmlformats-officedocument.spreadsheetml.sheet.main+xml">
        <DigestMethod Algorithm="http://www.w3.org/2001/04/xmlenc#sha256"/>
        <DigestValue>cEUm0Wvil76QjcY26lPTUBrR9WJIvhSMT0sjnnos64U=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sheet1.xml?ContentType=application/vnd.openxmlformats-officedocument.spreadsheetml.worksheet+xml">
        <DigestMethod Algorithm="http://www.w3.org/2001/04/xmlenc#sha256"/>
        <DigestValue>96f9Rd5/XFYD0pNIgvDUsNnIiLDDUE0FEZ9G9ldvgz8=</DigestValue>
      </Reference>
      <Reference URI="/xl/worksheets/sheet2.xml?ContentType=application/vnd.openxmlformats-officedocument.spreadsheetml.worksheet+xml">
        <DigestMethod Algorithm="http://www.w3.org/2001/04/xmlenc#sha256"/>
        <DigestValue>pQS1/tVV5c+gmds76Uv01exFZ9Q9UEVCNmvPRCtm+VY=</DigestValue>
      </Reference>
      <Reference URI="/xl/worksheets/sheet3.xml?ContentType=application/vnd.openxmlformats-officedocument.spreadsheetml.worksheet+xml">
        <DigestMethod Algorithm="http://www.w3.org/2001/04/xmlenc#sha256"/>
        <DigestValue>c+d01BX1PM3Kw7Iq57WQG8wZMREOGWOrMXjEH/jFKRw=</DigestValue>
      </Reference>
      <Reference URI="/xl/worksheets/sheet4.xml?ContentType=application/vnd.openxmlformats-officedocument.spreadsheetml.worksheet+xml">
        <DigestMethod Algorithm="http://www.w3.org/2001/04/xmlenc#sha256"/>
        <DigestValue>XxNKTwq7uorgc/17yhWiJtAcRh0bzaR/oW6olI1QJFg=</DigestValue>
      </Reference>
      <Reference URI="/xl/worksheets/sheet5.xml?ContentType=application/vnd.openxmlformats-officedocument.spreadsheetml.worksheet+xml">
        <DigestMethod Algorithm="http://www.w3.org/2001/04/xmlenc#sha256"/>
        <DigestValue>uWjrq/Fg+h4tGXq4ysw73Jd47gHp8DtKk3YoxYg7ZNg=</DigestValue>
      </Reference>
      <Reference URI="/xl/worksheets/sheet6.xml?ContentType=application/vnd.openxmlformats-officedocument.spreadsheetml.worksheet+xml">
        <DigestMethod Algorithm="http://www.w3.org/2001/04/xmlenc#sha256"/>
        <DigestValue>WIYVuP6MT5uMkVBEIoC9iyLeLGD5qBndTK061V/2lvs=</DigestValue>
      </Reference>
      <Reference URI="/xl/worksheets/sheet7.xml?ContentType=application/vnd.openxmlformats-officedocument.spreadsheetml.worksheet+xml">
        <DigestMethod Algorithm="http://www.w3.org/2001/04/xmlenc#sha256"/>
        <DigestValue>hTphwEl0M5E3URVHzjxXVWzMB5MLZRAB1PwwTx2RTwU=</DigestValue>
      </Reference>
      <Reference URI="/xl/worksheets/sheet8.xml?ContentType=application/vnd.openxmlformats-officedocument.spreadsheetml.worksheet+xml">
        <DigestMethod Algorithm="http://www.w3.org/2001/04/xmlenc#sha256"/>
        <DigestValue>LMoAr5wNUMuG0GRMXcfat2S55u+w6nUfS/IsEB5pS80=</DigestValue>
      </Reference>
    </Manifest>
    <SignatureProperties>
      <SignatureProperty Id="idSignatureTime" Target="#idPackageSignature">
        <mdssi:SignatureTime xmlns:mdssi="http://schemas.openxmlformats.org/package/2006/digital-signature">
          <mdssi:Format>YYYY-MM-DDThh:mm:ssTZD</mdssi:Format>
          <mdssi:Value>2021-08-09T16:12:38Z</mdssi:Value>
        </mdssi:SignatureTime>
      </SignatureProperty>
    </SignatureProperties>
  </Object>
  <Object Id="idOfficeObject">
    <SignatureProperties>
      <SignatureProperty Id="idOfficeV1Details" Target="#idPackageSignature">
        <SignatureInfoV1 xmlns="http://schemas.microsoft.com/office/2006/digsig">
          <SetupID>{238BDF6B-2B52-475C-8CA4-DEBD0C691126}</SetupID>
          <SignatureText>Juan Talavera</SignatureText>
          <SignatureImage/>
          <SignatureComments/>
          <WindowsVersion>10.0</WindowsVersion>
          <OfficeVersion>16.0.14228/22</OfficeVersion>
          <ApplicationVersion>16.0.14228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2021-08-09T16:12:38Z</xd:SigningTime>
          <xd:SigningCertificate>
            <xd:Cert>
              <xd:CertDigest>
                <DigestMethod Algorithm="http://www.w3.org/2001/04/xmlenc#sha256"/>
                <DigestValue>NzyQOkOpnuBS5UnBYfPWfUjFIrVPzgvD1M4bJpKvT1M=</DigestValue>
              </xd:CertDigest>
              <xd:IssuerSerial>
                <X509IssuerName>C=PY, O=DOCUMENTA S.A., CN=CA-DOCUMENTA S.A., SERIALNUMBER=RUC 80050172-1</X509IssuerName>
                <X509SerialNumber>2801867242457775703</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AYEAAAAwgAACBFTUYAAAEA4BsAAKoAAAAGAAAAAAAAAAAAAAAAAAAAgAcAADgEAAA1AQAArQAAAAAAAAAAAAAAAAAAAAi3BADIow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kAAAAEAAAA9gAAABAAAADJAAAABAAAAC4AAAANAAAAIQDwAAAAAAAAAAAAAACAPwAAAAAAAAAAAACAPwAAAAAAAAAAAAAAAAAAAAAAAAAAAAAAAAAAAAAAAAAAJQAAAAwAAAAAAACAKAAAAAwAAAABAAAAUgAAAHABAAABAAAA9f///wAAAAAAAAAAAAAAAJABAAAAAAABAAAAAHMAZQBnAG8AZQAgAHUAaQAAAAAAAAAAAAAAAAAAAAAAAAAAAAAAAAAAAAAAAAAAAAAAAAAAAAAAAAAAAAAAAAAAAAAAACAAAAAAAAAAcBO2/38AAABwE7b/fwAAfAz4tf9/AAAAADc9+H8AAME3Z7X/fwAAMBY3Pfh/AAB8DPi1/38AAJAWAAAAAAAAQAAAwP9/AAAAADc9+H8AAJE6Z7X/fwAABAAAAAAAAAAwFjc9+H8AAOC8T3oLAAAAfAz4tQAAAABIAAAAAAAAAHwM+LX/fwAAoHMTtv9/AADAEPi1/38AAAEAAAAAAAAA9jX4tf9/AAAAADc9+H8AAAAAAAAAAAAAAAAAAP4BAADQiDwd/gEAAJAl0w/+AQAA+6UrPPh/AACwvU96CwAAAEm+T3oLAAAAAAAAAAAAAAAAAAAAZHYACAAAAAAlAAAADAAAAAEAAAAYAAAADAAAAAAAAAASAAAADAAAAAEAAAAeAAAAGAAAAMkAAAAEAAAA9wAAABEAAAAlAAAADAAAAAEAAABUAAAAfAAAAMoAAAAEAAAA9QAAABAAAAABAAAAAMCAQe0lgEHKAAAABAAAAAgAAABMAAAAAAAAAAAAAAAAAAAA//////////9cAAAAOAAvADkALwAyADAAMgAxAAYAAAAEAAAABgAAAAQAAAAGAAAABgAAAAYAAAAGAAAASwAAAEAAAAAwAAAABQAAACAAAAABAAAAAQAAABAAAAAAAAAAAAAAAAABAACAAAAAAAAAAAAAAAAAAQAAgAAAAFIAAABwAQAAAgAAABAAAAAHAAAAAAAAAAAAAAC8AgAAAAAAAAECAiJTAHkAcwB0AGUAbQAAAAAAAAAAAAAAAAAAAAAAAAAAAAAAAAAAAAAAAAAAAAAAAAAAAAAAAAAAAAAAAAAAAAAAAAAAAAEAAAAAAAAAaNlPegsAAAAAAAAAAAAAAIi+Tjz4fwAAAAAAAAAAAAAJAAAAAAAAAAAAMEH+AQAABDpntf9/AAAAAAAAAAAAAAAAAAAAAAAAQft/oR6hAADo2k96CwAAADA03h/+AQAAAHBmHf4BAACQJdMP/gEAABDcT3oAAAAA0CrZD/4BAAAHAAAAAAAAAAAAAAAAAAAATNtPegsAAACJ2096CwAAAMG2Jzz4fwAAAAAAAAAAAADwMV4cAAAAAAAAAAAAAAAAAAAAAAAAAACQJdMP/gEAAPulKzz4fwAA8NpPegsAAACJ2096Cw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GJz2tP9/AAAwJPa0/38AAAgk9rT/fwAAiL5OPPh/AAAAAAAAAAAAANhp9rT/fwAAYPMIJv4BAAAw+cEu/gEAAAAAAAAAAAAAAAAAAAAAAACRQ36hHqEAABBjTnoLAAAAqKkRLv4BAADg////AAAAAJAl0w/+AQAAeGROegAAAAAAAAAAAAAAAAYAAAAAAAAAAAAAAAAAAACcY056CwAAANljTnoLAAAAwbYnPPh/AADAamMm/gEAAAAAAAAAAAAAwGpjJv4BAAAg6MEu/gEAAJAl0w/+AQAA+6UrPPh/AABAY056CwAAANljTnoLAAAAAAAAAAAAAAAAAAAAZHYACAAAAAAlAAAADAAAAAMAAAAYAAAADAAAAAAAAAASAAAADAAAAAEAAAAWAAAADAAAAAgAAABUAAAAVAAAAAoAAAAnAAAAHgAAAEoAAAABAAAAAMCAQe0lgE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IAAAARwAAACkAAAAzAAAAYAAAABUAAAAhAPAAAAAAAAAAAAAAAIA/AAAAAAAAAAAAAIA/AAAAAAAAAAAAAAAAAAAAAAAAAAAAAAAAAAAAAAAAAAAlAAAADAAAAAAAAIAoAAAADAAAAAQAAABSAAAAcAEAAAQAAADw////AAAAAAAAAAAAAAAAkAEAAAAAAAEAAAAAcwBlAGcAbwBlACAAdQBpAAAAAAAAAAAAAAAAAAAAAAAAAAAAAAAAAAAAAAAAAAAAAAAAAAAAAAAAAAAAAAAAAAAAAAAIAAAAAAAAAAAAAAAAAAAAAAgAAAAAAACIvk48+H8AAAAAAAAAAAAAAAAAAAAAAABIXdEu/gEAAEBJ2C7+AQAAAAAAAAAAAAAAAAAAAAAAAOFDfqEeoQAAIHD2tP9/AABg8wAm/gEAAPD///8AAAAAkCXTD/4BAACIZE56AAAAAAAAAAAAAAAACQAAAAAAAAAAAAAAAAAAAKxjTnoLAAAA6WNOegsAAADBtic8+H8AAEALPyH+AQAAAAAAAAAAAABACz8h/gEAAAAAAAAAAAAAkCXTD/4BAAD7pSs8+H8AAFBjTnoLAAAA6WNOegsAAAAAAAAAAAAAAOAXnSFkdgAIAAAAACUAAAAMAAAABAAAABgAAAAMAAAAAAAAABIAAAAMAAAAAQAAAB4AAAAYAAAAKQAAADMAAACJAAAASAAAACUAAAAMAAAABAAAAFQAAACcAAAAKgAAADMAAACHAAAARwAAAAEAAAAAwIBB7SWAQSoAAAAzAAAADQAAAEwAAAAAAAAAAAAAAAAAAAD//////////2gAAABKAHUAYQBuACAAVABhAGwAYQB2AGUAcgBhAGUABgAAAAkAAAAIAAAACQAAAAQAAAAIAAAACAAAAAQAAAAIAAAACAAAAAgAAAAGAAAAC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oAAAACgAAAFAAAACRAAAAXAAAAAEAAAAAwIBB7SWAQQoAAABQAAAAGgAAAEwAAAAAAAAAAAAAAAAAAAD//////////4AAAABKAHUAYQBuACAASgBvAHMAZQAgAFQAYQBsAGEAdgBlAHIAYQAgAFMAYQBnAHUAaQBlAHIABAAAAAcAAAAGAAAABwAAAAMAAAAEAAAABwAAAAUAAAAGAAAAAwAAAAYAAAAGAAAAAwAAAAYAAAAFAAAABgAAAAQAAAAGAAAAAwAAAAYAAAAGAAAABwAAAAcAAAADAAAABgAAAAQ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oAAAACgAAAGAAAABTAAAAbAAAAAEAAAAAwIBB7SWAQQoAAABgAAAADwAAAEwAAAAAAAAAAAAAAAAAAAD//////////2wAAABTAGkAbgBkAGkAYwBvACAAVABpAHQAdQBsAGEAcgAAAAYAAAADAAAABwAAAAcAAAADAAAABQAAAAcAAAADAAAABgAAAAMAAAAEAAAABwAAAAMAAAAGAAAABAAAAEsAAABAAAAAMAAAAAUAAAAgAAAAAQAAAAEAAAAQAAAAAAAAAAAAAAAAAQAAgAAAAAAAAAAAAAAAAAEAAIAAAAAlAAAADAAAAAIAAAAnAAAAGAAAAAUAAAAAAAAA////AAAAAAAlAAAADAAAAAUAAABMAAAAZAAAAAkAAABwAAAA4QAAAHwAAAAJAAAAcAAAANkAAAANAAAAIQDwAAAAAAAAAAAAAACAPwAAAAAAAAAAAACAPwAAAAAAAAAAAAAAAAAAAAAAAAAAAAAAAAAAAAAAAAAAJQAAAAwAAAAAAACAKAAAAAwAAAAFAAAAJQAAAAwAAAABAAAAGAAAAAwAAAAAAAAAEgAAAAwAAAABAAAAFgAAAAwAAAAAAAAAVAAAACwBAAAKAAAAcAAAAOAAAAB8AAAAAQAAAADAgEHtJYBBCgAAAHAAAAAlAAAATAAAAAQAAAAJAAAAcAAAAOIAAAB9AAAAmAAAAFMAaQBnAG4AZQBkACAAYgB5ADoAIABKAFUAQQBOACAASgBPAFMARQAgAFQAQQBMAEEAVgBFAFIAQQAgAFMAQQBHAFUASQBFAFIAAAAGAAAAAwAAAAcAAAAHAAAABgAAAAcAAAADAAAABwAAAAUAAAADAAAAAwAAAAQAAAAIAAAABwAAAAgAAAADAAAABAAAAAkAAAAGAAAABgAAAAMAAAAGAAAABwAAAAUAAAAHAAAABwAAAAYAAAAHAAAABwAAAAMAAAAGAAAABwAAAAgAAAAIAAAAAwAAAAYAAAAHAAAAFgAAAAwAAAAAAAAAJQAAAAwAAAACAAAADgAAABQAAAAAAAAAEAAAABQAAAA=</Object>
  <Object Id="idInvalidSigLnImg">AQAAAGwAAAAAAAAAAAAAAP8AAAB/AAAAAAAAAAAAAAAYEAAAAwgAACBFTUYAAAEAlB8AALAAAAAGAAAAAAAAAAAAAAAAAAAAgAcAADgEAAA1AQAArQAAAAAAAAAAAAAAAAAAAAi3BADIow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mOgAAAAcKDQcKDQcJDQ4WMShFrjFU1TJV1gECBAIDBAECBQoRKyZBowsTMQAAAAAAfqbJd6PIeqDCQFZ4JTd0Lk/HMVPSGy5uFiE4GypVJ0KnHjN9AAABJjoAAACcz+7S6ffb7fnC0t1haH0hMm8aLXIuT8ggOIwoRKslP58cK08AAAEAAAAAAMHg9P///////////+bm5k9SXjw/SzBRzTFU0y1NwSAyVzFGXwEBAiY6CA8mnM/u69/SvI9jt4tgjIR9FBosDBEjMVTUMlXWMVPRKUSeDxk4AAAAAAAAAADT6ff///////+Tk5MjK0krSbkvUcsuT8YVJFoTIFIrSbgtTcEQHEcAAAAAAJzP7vT6/bTa8kRleixHhy1Nwi5PxiQtTnBwcJKSki81SRwtZAgOIwAAAAAAweD02+35gsLqZ5q6Jz1jNEJyOUZ4qamp+/v7////wdPeVnCJAQECAAAAAACv1/Ho8/ubzu6CwuqMudS3u769vb3////////////L5fZymsABAgMAAAAAAK/X8fz9/uLx+snk9uTy+vz9/v///////////////8vl9nKawAECAwAAAAAAotHvtdryxOL1xOL1tdry0+r32+350+r3tdryxOL1pdPvc5rAAQIDAAAAAABpj7ZnjrZqj7Zqj7ZnjrZtkbdukrdtkbdnjrZqj7ZojrZ3rdUCAwQAAAAAAAAAAAAAAAAAAAAAAAAAAAAAAAAAAAAAAAAAAAAAAAAAAAAAAAAAAAAAJwAAABgAAAABAAAAAAAAAP///wAAAAAAJQAAAAwAAAABAAAATAAAAGQAAAAiAAAABAAAAHkAAAAQAAAAIgAAAAQAAABYAAAADQAAACEA8AAAAAAAAAAAAAAAgD8AAAAAAAAAAAAAgD8AAAAAAAAAAAAAAAAAAAAAAAAAAAAAAAAAAAAAAAAAACUAAAAMAAAAAAAAgCgAAAAMAAAAAQAAAFIAAABwAQAAAQAAAPX///8AAAAAAAAAAAAAAACQAQAAAAAAAQAAAABzAGUAZwBvAGUAIAB1AGkAAAAAAAAAAAAAAAAAAAAAAAAAAAAAAAAAAAAAAAAAAAAAAAAAAAAAAAAAAAAAAAAAAAAAAAAgAAAAAAAAAHATtv9/AAAAcBO2/38AAHwM+LX/fwAAAAA3Pfh/AADBN2e1/38AADAWNz34fwAAfAz4tf9/AACQFgAAAAAAAEAAAMD/fwAAAAA3Pfh/AACROme1/38AAAQAAAAAAAAAMBY3Pfh/AADgvE96CwAAAHwM+LUAAAAASAAAAAAAAAB8DPi1/38AAKBzE7b/fwAAwBD4tf9/AAABAAAAAAAAAPY1+LX/fwAAAAA3Pfh/AAAAAAAAAAAAAAAAAAD+AQAA0Ig8Hf4BAACQJdMP/gEAAPulKzz4fwAAsL1PegsAAABJvk96CwAAAAAAAAAAAAAAAAAAAGR2AAgAAAAAJQAAAAwAAAABAAAAGAAAAAwAAAD/AAAAEgAAAAwAAAABAAAAHgAAABgAAAAiAAAABAAAAHoAAAARAAAAJQAAAAwAAAABAAAAVAAAALQAAAAjAAAABAAAAHgAAAAQAAAAAQAAAADAgEHtJYBBIwAAAAQAAAARAAAATAAAAAAAAAAAAAAAAAAAAP//////////cAAAAEkAbgB2AGEAbABpAGQAIABzAGkAZwBuAGEAdAB1AHIAZQAAAAMAAAAHAAAABQAAAAYAAAADAAAAAwAAAAcAAAADAAAABQAAAAMAAAAHAAAABwAAAAYAAAAEAAAABwAAAAQAAAAGAAAASwAAAEAAAAAwAAAABQAAACAAAAABAAAAAQAAABAAAAAAAAAAAAAAAAABAACAAAAAAAAAAAAAAAAAAQAAgAAAAFIAAABwAQAAAgAAABAAAAAHAAAAAAAAAAAAAAC8AgAAAAAAAAECAiJTAHkAcwB0AGUAbQAAAAAAAAAAAAAAAAAAAAAAAAAAAAAAAAAAAAAAAAAAAAAAAAAAAAAAAAAAAAAAAAAAAAAAAAAAAAEAAAAAAAAAaNlPegsAAAAAAAAAAAAAAIi+Tjz4fwAAAAAAAAAAAAAJAAAAAAAAAAAAMEH+AQAABDpntf9/AAAAAAAAAAAAAAAAAAAAAAAAQft/oR6hAADo2k96CwAAADA03h/+AQAAAHBmHf4BAACQJdMP/gEAABDcT3oAAAAA0CrZD/4BAAAHAAAAAAAAAAAAAAAAAAAATNtPegsAAACJ2096CwAAAMG2Jzz4fwAAAAAAAAAAAADwMV4cAAAAAAAAAAAAAAAAAAAAAAAAAACQJdMP/gEAAPulKzz4fwAA8NpPegsAAACJ2096Cw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GJz2tP9/AAAwJPa0/38AAAgk9rT/fwAAiL5OPPh/AAAAAAAAAAAAANhp9rT/fwAAYPMIJv4BAAAw+cEu/gEAAAAAAAAAAAAAAAAAAAAAAACRQ36hHqEAABBjTnoLAAAAqKkRLv4BAADg////AAAAAJAl0w/+AQAAeGROegAAAAAAAAAAAAAAAAYAAAAAAAAAAAAAAAAAAACcY056CwAAANljTnoLAAAAwbYnPPh/AADAamMm/gEAAAAAAAAAAAAAwGpjJv4BAAAg6MEu/gEAAJAl0w/+AQAA+6UrPPh/AABAY056CwAAANljTnoLAAAAAAAAAAAAAAAAAAAAZHYACAAAAAAlAAAADAAAAAMAAAAYAAAADAAAAAAAAAASAAAADAAAAAEAAAAWAAAADAAAAAgAAABUAAAAVAAAAAoAAAAnAAAAHgAAAEoAAAABAAAAAMCAQe0lgE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IAAAARwAAACkAAAAzAAAAYAAAABUAAAAhAPAAAAAAAAAAAAAAAIA/AAAAAAAAAAAAAIA/AAAAAAAAAAAAAAAAAAAAAAAAAAAAAAAAAAAAAAAAAAAlAAAADAAAAAAAAIAoAAAADAAAAAQAAABSAAAAcAEAAAQAAADw////AAAAAAAAAAAAAAAAkAEAAAAAAAEAAAAAcwBlAGcAbwBlACAAdQBpAAAAAAAAAAAAAAAAAAAAAAAAAAAAAAAAAAAAAAAAAAAAAAAAAAAAAAAAAAAAAAAAAAAAAAAIAAAAAAAAAAAAAAAAAAAAAAgAAAAAAACIvk48+H8AAAAAAAAAAAAAAAAAAAAAAABIXdEu/gEAAEBJ2C7+AQAAAAAAAAAAAAAAAAAAAAAAAOFDfqEeoQAAIHD2tP9/AABg8wAm/gEAAPD///8AAAAAkCXTD/4BAACIZE56AAAAAAAAAAAAAAAACQAAAAAAAAAAAAAAAAAAAKxjTnoLAAAA6WNOegsAAADBtic8+H8AAEALPyH+AQAAAAAAAAAAAABACz8h/gEAAAAAAAAAAAAAkCXTD/4BAAD7pSs8+H8AAFBjTnoLAAAA6WNOegsAAAAAAAAAAAAAAOAXnSFkdgAIAAAAACUAAAAMAAAABAAAABgAAAAMAAAAAAAAABIAAAAMAAAAAQAAAB4AAAAYAAAAKQAAADMAAACJAAAASAAAACUAAAAMAAAABAAAAFQAAACcAAAAKgAAADMAAACHAAAARwAAAAEAAAAAwIBB7SWAQSoAAAAzAAAADQAAAEwAAAAAAAAAAAAAAAAAAAD//////////2gAAABKAHUAYQBuACAAVABhAGwAYQB2AGUAcgBhAAAABgAAAAkAAAAIAAAACQAAAAQAAAAIAAAACAAAAAQAAAAIAAAACAAAAAgAAAAGAAAAC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oAAAACgAAAFAAAACRAAAAXAAAAAEAAAAAwIBB7SWAQQoAAABQAAAAGgAAAEwAAAAAAAAAAAAAAAAAAAD//////////4AAAABKAHUAYQBuACAASgBvAHMAZQAgAFQAYQBsAGEAdgBlAHIAYQAgAFMAYQBnAHUAaQBlAHIABAAAAAcAAAAGAAAABwAAAAMAAAAEAAAABwAAAAUAAAAGAAAAAwAAAAYAAAAGAAAAAwAAAAYAAAAFAAAABgAAAAQAAAAGAAAAAwAAAAYAAAAGAAAABwAAAAcAAAADAAAABgAAAAQ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oAAAACgAAAGAAAABTAAAAbAAAAAEAAAAAwIBB7SWAQQoAAABgAAAADwAAAEwAAAAAAAAAAAAAAAAAAAD//////////2wAAABTAGkAbgBkAGkAYwBvACAAVABpAHQAdQBsAGEAcgAAAAYAAAADAAAABwAAAAcAAAADAAAABQAAAAcAAAADAAAABgAAAAMAAAAEAAAABwAAAAMAAAAGAAAABAAAAEsAAABAAAAAMAAAAAUAAAAgAAAAAQAAAAEAAAAQAAAAAAAAAAAAAAAAAQAAgAAAAAAAAAAAAAAAAAEAAIAAAAAlAAAADAAAAAIAAAAnAAAAGAAAAAUAAAAAAAAA////AAAAAAAlAAAADAAAAAUAAABMAAAAZAAAAAkAAABwAAAA4QAAAHwAAAAJAAAAcAAAANkAAAANAAAAIQDwAAAAAAAAAAAAAACAPwAAAAAAAAAAAACAPwAAAAAAAAAAAAAAAAAAAAAAAAAAAAAAAAAAAAAAAAAAJQAAAAwAAAAAAACAKAAAAAwAAAAFAAAAJQAAAAwAAAABAAAAGAAAAAwAAAAAAAAAEgAAAAwAAAABAAAAFgAAAAwAAAAAAAAAVAAAACwBAAAKAAAAcAAAAOAAAAB8AAAAAQAAAADAgEHtJYBBCgAAAHAAAAAlAAAATAAAAAQAAAAJAAAAcAAAAOIAAAB9AAAAmAAAAFMAaQBnAG4AZQBkACAAYgB5ADoAIABKAFUAQQBOACAASgBPAFMARQAgAFQAQQBMAEEAVgBFAFIAQQAgAFMAQQBHAFUASQBFAFIAAAAGAAAAAwAAAAcAAAAHAAAABgAAAAcAAAADAAAABwAAAAUAAAADAAAAAwAAAAQAAAAIAAAABwAAAAgAAAADAAAABAAAAAkAAAAGAAAABgAAAAMAAAAGAAAABwAAAAUAAAAHAAAABwAAAAYAAAAHAAAABwAAAAMAAAAGAAAABwAAAAgAAAAIAAAAAwAAAAYAAAAHAAAAFgAAAAwAAAAAAAAAJQAAAAwAAAACAAAADgAAABQAAAAAAAAAEAAAABQ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P1VUnUU/DXjaYnM9YOmhYUJWiutRcnyyCyWGHu3ZWcE=</DigestValue>
    </Reference>
    <Reference Type="http://www.w3.org/2000/09/xmldsig#Object" URI="#idOfficeObject">
      <DigestMethod Algorithm="http://www.w3.org/2001/04/xmlenc#sha256"/>
      <DigestValue>TplbrKhY3nZ8Kg8i5QW19YV6LvngGIH+kQNpOXXaJxE=</DigestValue>
    </Reference>
    <Reference Type="http://uri.etsi.org/01903#SignedProperties" URI="#idSignedProperties">
      <Transforms>
        <Transform Algorithm="http://www.w3.org/TR/2001/REC-xml-c14n-20010315"/>
      </Transforms>
      <DigestMethod Algorithm="http://www.w3.org/2001/04/xmlenc#sha256"/>
      <DigestValue>aKsDjmjaGU0gYepITge3CycsHidGFSkw2wf9Rk6XoZ4=</DigestValue>
    </Reference>
    <Reference Type="http://www.w3.org/2000/09/xmldsig#Object" URI="#idValidSigLnImg">
      <DigestMethod Algorithm="http://www.w3.org/2001/04/xmlenc#sha256"/>
      <DigestValue>Z/4FRxjrWEzDU0yj/JD+oGfO4wqTmWNn+sWOuGlVY80=</DigestValue>
    </Reference>
    <Reference Type="http://www.w3.org/2000/09/xmldsig#Object" URI="#idInvalidSigLnImg">
      <DigestMethod Algorithm="http://www.w3.org/2001/04/xmlenc#sha256"/>
      <DigestValue>B75qgeHAzMR9c+bIxxAFkkaYqc/4raPN7BiWdh+UKDU=</DigestValue>
    </Reference>
  </SignedInfo>
  <SignatureValue>K+ZBoKLRyf7wrtBRCOmOtEnR78YWK8snX04PJJObFvyeOeA0YPE187D5Z5vxAkd9F5a4YS4c7oFn
J35irDxFc1pQCmQuQvmfCDDVNyC4BquLsEBRDhE94usm1JFTzODuKT6mrxrCUNl7c7z+m76oUG2M
vkREWYTxll4uZkOdb8mKrPVqkao/9OYwXehxLojE/Hsr1IgbY2anbgTNrssk5zllDROtThSr/zfi
gb9f4PEDDxWVV9FwBvFgHVkJ1SOekzVtdXZBF4SvF4mXdSBu7Iz9PSF68/j6imv20s0bDbCtb2lV
/RJICxkADi9lxi6R1XGs0NwvfUyOqpdDqaRIsw==</SignatureValue>
  <KeyInfo>
    <X509Data>
      <X509Certificate>MIIH+DCCBeCgAwIBAgIIKeRycyJGe9EwDQYJKoZIhvcNAQELBQAwWzEXMBUGA1UEBRMOUlVDIDgwMDUwMTcyLTExGjAYBgNVBAMTEUNBLURPQ1VNRU5UQSBTLkEuMRcwFQYDVQQKEw5ET0NVTUVOVEEgUy5BLjELMAkGA1UEBhMCUFkwHhcNMjEwNTExMTk0MDAxWhcNMjMwNTExMTk1MDAxWjCBmTELMAkGA1UEBhMCUFkxFjAUBgNVBAQMDUNBTExJWk8gUEVDQ0kxEjAQBgNVBAUTCUNJMjAzNDY2MTERMA8GA1UEKgwIRkVERVJJQ08xFzAVBgNVBAoMDlBFUlNPTkEgRklTSUNBMREwDwYDVQQLDAhGSVJNQSBGMjEfMB0GA1UEAwwWRkVERVJJQ08gQ0FMTElaTyBQRUNDSTCCASIwDQYJKoZIhvcNAQEBBQADggEPADCCAQoCggEBAJ4tUBGNILrFPSO6CLh3AFHdgP3/9vHeJu24loazdWcdaHTpFMmUf795ZY8/rWRBtedFfxCvLALKNeK19or6fpx+vh9RW6bu7PNE2TXuQm8GHx5/smtmP8Er/nvY67eXr+Goo0j1cv/5kueF1DbipfTJ2M8MrKtAqERMxrHe/oRY+u7pWOxul73sX3Qm8yJEBDes9ZKio3dCK5EWlK5B4KIR6IYcUuaUDIOaGKHAc6uiLTth7dQ4SRfUhH8j/nBJyl0HnP/0uEj7hc7QlE/p82yrdxYEotAlg2OxRC9ll8RAP4O30w+QLCA/xAzU4wOmNNQB5FlCmPcHSNZg//pdNXcCAwEAAaOCA38wggN7MAwGA1UdEwEB/wQCMAAwDgYDVR0PAQH/BAQDAgXgMCoGA1UdJQEB/wQgMB4GCCsGAQUFBwMBBggrBgEFBQcDAgYIKwYBBQUHAwQwHQYDVR0OBBYEFFXhXTUBEQT1W0yZsI3MPZi3o3auMIGXBggrBgEFBQcBAQSBijCBhzA6BggrBgEFBQcwAYYuaHR0cHM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jBgNVHREEHDAagRhmY2FsbGl6b0BpbnZlc3Rvci5jb20ucHkwggHdBgNVHSAEggHUMIIB0DCCAcwGDisGAQQBgvk7AQEBBgEBMIIBuDA/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DqjSH3Qu4z2KaTSb3dZiRQfPTNUnBq0bYENnsiTLyFgvMIeGE4+ahH58zqmt09yy8x6SUYcWFMIyjp3TqIeX4MRrhDgwgtFKtfzTfN7pUUhNoJ6j30xev0gSwPpKRMKlN/lCVc1KO7S8nZocYXY80HoGi/oIpxaOBnzc8M6IQ1k6SY1oeetgs0nGKb9UQDKQW+ilVZQH55SnP1BQy1o7IigKjCGBm1WxmKuecNHtxNxdVOQdeYRF93ST50XtqNCyWANDfNhB1B5wqT0R+P+NBO6RdVAkX4526k9HUTsYkw+lwautbE2SOZ4tQydZtQ07jMKxvDesi1dsh1A0v9uT8Fv1Nt+OAvZ9g2bVMopc2ibIuAfmDuhuTwzAQH6suhl0A2jW5XhZanZf3eaTqXSXbg96YYcZxUKXqIi+RZ0+PPnsPFqGbZ4vOj/eEDzdG6MzNAo4bYv8FFdwBIFqAMkNWZH4gwcJxG9HNmMfcAznDOGb4KExCihBYE47ck5JRNi4PZQzR5GLejY5kXIOc9BXWg+83ORh1N6Y1Wnu+QGDKwAmBZnO6lF1yUQ6h3YDQTgh4qnnoNiznL7SBP6MF9mf5DJGNwxbkra0S8g1GmR9N0mb8OrGNvufbCisMUgbGau0Zg7Vo+BsOnHacfrnFE2DMy8zO+2USmgdCFoTzx7Ntj1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PGG4mWnfLLiC7m3Rsi7erkRJ/smKTZ0OFG24Gi91BpA=</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Y5xNQNn9fxYV+5MIxQjT72xAIqwysrLCvD9PBRvdjDQ=</DigestValue>
      </Reference>
      <Reference URI="/xl/drawings/vmlDrawing1.vml?ContentType=application/vnd.openxmlformats-officedocument.vmlDrawing">
        <DigestMethod Algorithm="http://www.w3.org/2001/04/xmlenc#sha256"/>
        <DigestValue>Fz6qLODceU33qMfwFxpSPtBLrjdgtCLLDSeOySdY4LM=</DigestValue>
      </Reference>
      <Reference URI="/xl/media/image1.jpeg?ContentType=image/jpeg">
        <DigestMethod Algorithm="http://www.w3.org/2001/04/xmlenc#sha256"/>
        <DigestValue>gtntWbl+wkbpWIjrBYC+36tSrRtyqoQX7r0bRgwNDTQ=</DigestValue>
      </Reference>
      <Reference URI="/xl/media/image2.emf?ContentType=image/x-emf">
        <DigestMethod Algorithm="http://www.w3.org/2001/04/xmlenc#sha256"/>
        <DigestValue>y+dpfSwNECcxgnpMte1U4ZL13dL1CQ3ZZfPT4y0qU8E=</DigestValue>
      </Reference>
      <Reference URI="/xl/media/image3.emf?ContentType=image/x-emf">
        <DigestMethod Algorithm="http://www.w3.org/2001/04/xmlenc#sha256"/>
        <DigestValue>2C3Cx7v9jXeWaPxPTXuupXoSmII1Ak2yqI+LpgkHLpY=</DigestValue>
      </Reference>
      <Reference URI="/xl/media/image4.emf?ContentType=image/x-emf">
        <DigestMethod Algorithm="http://www.w3.org/2001/04/xmlenc#sha256"/>
        <DigestValue>Tf3sf5KlZ4IG/4/SSWvjj9UmDrxJ3Rkygncb4le3zvM=</DigestValue>
      </Reference>
      <Reference URI="/xl/media/image5.emf?ContentType=image/x-emf">
        <DigestMethod Algorithm="http://www.w3.org/2001/04/xmlenc#sha256"/>
        <DigestValue>kPUismD4cJeMQCn6z/jP6PnVFNN1gy1JLEQgedqGAZ0=</DigestValue>
      </Reference>
      <Reference URI="/xl/printerSettings/printerSettings1.bin?ContentType=application/vnd.openxmlformats-officedocument.spreadsheetml.printerSettings">
        <DigestMethod Algorithm="http://www.w3.org/2001/04/xmlenc#sha256"/>
        <DigestValue>/E2xUnaKVvQhybBMAm8SzdIUH7GTLxtcurIpY3UIOPM=</DigestValue>
      </Reference>
      <Reference URI="/xl/printerSettings/printerSettings2.bin?ContentType=application/vnd.openxmlformats-officedocument.spreadsheetml.printerSettings">
        <DigestMethod Algorithm="http://www.w3.org/2001/04/xmlenc#sha256"/>
        <DigestValue>/E2xUnaKVvQhybBMAm8SzdIUH7GTLxtcurIpY3UIOPM=</DigestValue>
      </Reference>
      <Reference URI="/xl/printerSettings/printerSettings3.bin?ContentType=application/vnd.openxmlformats-officedocument.spreadsheetml.printerSettings">
        <DigestMethod Algorithm="http://www.w3.org/2001/04/xmlenc#sha256"/>
        <DigestValue>/E2xUnaKVvQhybBMAm8SzdIUH7GTLxtcurIpY3UIOPM=</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dQty6h4y3OjaBO679MIWuMByZpg6RKGw7ezGcnYUuw0=</DigestValue>
      </Reference>
      <Reference URI="/xl/printerSettings/printerSettings6.bin?ContentType=application/vnd.openxmlformats-officedocument.spreadsheetml.printerSettings">
        <DigestMethod Algorithm="http://www.w3.org/2001/04/xmlenc#sha256"/>
        <DigestValue>dQty6h4y3OjaBO679MIWuMByZpg6RKGw7ezGcnYUuw0=</DigestValue>
      </Reference>
      <Reference URI="/xl/printerSettings/printerSettings7.bin?ContentType=application/vnd.openxmlformats-officedocument.spreadsheetml.printerSettings">
        <DigestMethod Algorithm="http://www.w3.org/2001/04/xmlenc#sha256"/>
        <DigestValue>99BC7obGJhdPY6gl3Le8gAk8I06/1aDvfkWHa4eQH88=</DigestValue>
      </Reference>
      <Reference URI="/xl/sharedStrings.xml?ContentType=application/vnd.openxmlformats-officedocument.spreadsheetml.sharedStrings+xml">
        <DigestMethod Algorithm="http://www.w3.org/2001/04/xmlenc#sha256"/>
        <DigestValue>UZjs4rY9kgYsNbXtbTS480ZoeRnNJKFSC03neEe0GMs=</DigestValue>
      </Reference>
      <Reference URI="/xl/styles.xml?ContentType=application/vnd.openxmlformats-officedocument.spreadsheetml.styles+xml">
        <DigestMethod Algorithm="http://www.w3.org/2001/04/xmlenc#sha256"/>
        <DigestValue>0eETzG5cufKhXmbY4SPEdDSAzdweTWiWZeiTyJGY2wg=</DigestValue>
      </Reference>
      <Reference URI="/xl/theme/theme1.xml?ContentType=application/vnd.openxmlformats-officedocument.theme+xml">
        <DigestMethod Algorithm="http://www.w3.org/2001/04/xmlenc#sha256"/>
        <DigestValue>6X+H6oZv8bFWXDlENb4AFhS8/e674SGlKGn83vH5aSI=</DigestValue>
      </Reference>
      <Reference URI="/xl/workbook.xml?ContentType=application/vnd.openxmlformats-officedocument.spreadsheetml.sheet.main+xml">
        <DigestMethod Algorithm="http://www.w3.org/2001/04/xmlenc#sha256"/>
        <DigestValue>cEUm0Wvil76QjcY26lPTUBrR9WJIvhSMT0sjnnos64U=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sheet1.xml?ContentType=application/vnd.openxmlformats-officedocument.spreadsheetml.worksheet+xml">
        <DigestMethod Algorithm="http://www.w3.org/2001/04/xmlenc#sha256"/>
        <DigestValue>96f9Rd5/XFYD0pNIgvDUsNnIiLDDUE0FEZ9G9ldvgz8=</DigestValue>
      </Reference>
      <Reference URI="/xl/worksheets/sheet2.xml?ContentType=application/vnd.openxmlformats-officedocument.spreadsheetml.worksheet+xml">
        <DigestMethod Algorithm="http://www.w3.org/2001/04/xmlenc#sha256"/>
        <DigestValue>pQS1/tVV5c+gmds76Uv01exFZ9Q9UEVCNmvPRCtm+VY=</DigestValue>
      </Reference>
      <Reference URI="/xl/worksheets/sheet3.xml?ContentType=application/vnd.openxmlformats-officedocument.spreadsheetml.worksheet+xml">
        <DigestMethod Algorithm="http://www.w3.org/2001/04/xmlenc#sha256"/>
        <DigestValue>c+d01BX1PM3Kw7Iq57WQG8wZMREOGWOrMXjEH/jFKRw=</DigestValue>
      </Reference>
      <Reference URI="/xl/worksheets/sheet4.xml?ContentType=application/vnd.openxmlformats-officedocument.spreadsheetml.worksheet+xml">
        <DigestMethod Algorithm="http://www.w3.org/2001/04/xmlenc#sha256"/>
        <DigestValue>XxNKTwq7uorgc/17yhWiJtAcRh0bzaR/oW6olI1QJFg=</DigestValue>
      </Reference>
      <Reference URI="/xl/worksheets/sheet5.xml?ContentType=application/vnd.openxmlformats-officedocument.spreadsheetml.worksheet+xml">
        <DigestMethod Algorithm="http://www.w3.org/2001/04/xmlenc#sha256"/>
        <DigestValue>uWjrq/Fg+h4tGXq4ysw73Jd47gHp8DtKk3YoxYg7ZNg=</DigestValue>
      </Reference>
      <Reference URI="/xl/worksheets/sheet6.xml?ContentType=application/vnd.openxmlformats-officedocument.spreadsheetml.worksheet+xml">
        <DigestMethod Algorithm="http://www.w3.org/2001/04/xmlenc#sha256"/>
        <DigestValue>WIYVuP6MT5uMkVBEIoC9iyLeLGD5qBndTK061V/2lvs=</DigestValue>
      </Reference>
      <Reference URI="/xl/worksheets/sheet7.xml?ContentType=application/vnd.openxmlformats-officedocument.spreadsheetml.worksheet+xml">
        <DigestMethod Algorithm="http://www.w3.org/2001/04/xmlenc#sha256"/>
        <DigestValue>hTphwEl0M5E3URVHzjxXVWzMB5MLZRAB1PwwTx2RTwU=</DigestValue>
      </Reference>
      <Reference URI="/xl/worksheets/sheet8.xml?ContentType=application/vnd.openxmlformats-officedocument.spreadsheetml.worksheet+xml">
        <DigestMethod Algorithm="http://www.w3.org/2001/04/xmlenc#sha256"/>
        <DigestValue>LMoAr5wNUMuG0GRMXcfat2S55u+w6nUfS/IsEB5pS80=</DigestValue>
      </Reference>
    </Manifest>
    <SignatureProperties>
      <SignatureProperty Id="idSignatureTime" Target="#idPackageSignature">
        <mdssi:SignatureTime xmlns:mdssi="http://schemas.openxmlformats.org/package/2006/digital-signature">
          <mdssi:Format>YYYY-MM-DDThh:mm:ssTZD</mdssi:Format>
          <mdssi:Value>2021-08-09T16:21:54Z</mdssi:Value>
        </mdssi:SignatureTime>
      </SignatureProperty>
    </SignatureProperties>
  </Object>
  <Object Id="idOfficeObject">
    <SignatureProperties>
      <SignatureProperty Id="idOfficeV1Details" Target="#idPackageSignature">
        <SignatureInfoV1 xmlns="http://schemas.microsoft.com/office/2006/digsig">
          <SetupID>{110BF333-E2A1-424C-9A72-949867740D17}</SetupID>
          <SignatureText>Federico CALLIZO PECCI</SignatureText>
          <SignatureImage/>
          <SignatureComments/>
          <WindowsVersion>10.0</WindowsVersion>
          <OfficeVersion>16.0.14228/22</OfficeVersion>
          <ApplicationVersion>16.0.14228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2021-08-09T16:21:54Z</xd:SigningTime>
          <xd:SigningCertificate>
            <xd:Cert>
              <xd:CertDigest>
                <DigestMethod Algorithm="http://www.w3.org/2001/04/xmlenc#sha256"/>
                <DigestValue>PNNhDNJ2Ba7orIBHSvGmM1FHnxq7pQRtVml3TwqbO38=</DigestValue>
              </xd:CertDigest>
              <xd:IssuerSerial>
                <X509IssuerName>C=PY, O=DOCUMENTA S.A., CN=CA-DOCUMENTA S.A., SERIALNUMBER=RUC 80050172-1</X509IssuerName>
                <X509SerialNumber>3018663489066925009</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DrEQAA8AgAACBFTUYAAAEA3BsAAKoAAAAGAAAAAAAAAAAAAAAAAAAAgAcAADgE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DvJQdyBeYnfw+HkDovhAY2jJTwAAAAAAAF2jFgAAAABMyU8DA48rYlTJTwMDjytiAgAAAGDJTwMwng9ivOprQwEAAACEn2li4KWtFjVOYY2AErkWR54PYlDITwOEn2lijowPYkNdvmc4mqIW3MhPAynxUHcsx08DAAAAAAAAUHcAALYQ9f///wAAAAAAAAAAAAAAAJABAAAAAAABAAAAAHMAZQBnAG8AZQAgAHUAaQDF48JKkMdPA61/vnYAAGJ3hMdPAwAAAACMx08DAAAAACijt2IAAGJ3AAAAABMAFACi+EBjIF5id6THTwNk9ZZ2AAAAAPCMEg7gxGN3ZHYACAAAAAAlAAAADAAAAAEAAAAYAAAADAAAAAAAAAASAAAADAAAAAEAAAAeAAAAGAAAAL0AAAAEAAAA9wAAABEAAAAlAAAADAAAAAEAAABUAAAAiAAAAL4AAAAEAAAA9QAAABAAAAABAAAAVVWPQYX2jkG+AAAABAAAAAoAAABMAAAAAAAAAAAAAAAAAAAA//////////9gAAAAMAA5AC8AMAA4AC8AMgAwADIAMQ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CidwkAAABYk4ADAAAAAPD4eQPw+HkDePhAYwAAAACG+EBjAAAAAAAAAAAAAAAAAAAAAAAAAABoC3oDAAAAAAAAAAAAAAAAAAAAAAAAAAAAAAAAAAAAAAAAAAAAAAAAAAAAAAAAAAAAAAAAAAAAAAAAAAAAAAAAeORPA3XHwkoAAKx3bOVPA+jRnnfw+HkDKKO3YgAAAAD40p53//8AAAAAAADb055329Oed5zlTwOg5U8DePhAYwAAAAAAAAAAAAAAAAAAAABRir12CQAAAAcAAADU5U8D1OVPAwACAAD8////AQAAAAAAAAAAAAAAAAAAAAAAAAAAAAAA8IwSDm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E4DDvJQdwEAAAAPAAAAMxYKESlhCmLBAg9iObBgjZypaWKoA7IbAAAAAJhCnhsINE4DqAOyG/////+cqWliU0IYYkjJaWKoN04DAAAAAJBzamKYQp4bkHNqYkjJaWIUNE4DSjoYYgOpv2cBAAAAHDVOAynxUHdsM04DBgAAAAAAUHd9Ohhi4P///wAAAAAAAAAAAAAAAJABAAAAAAABAAAAAGEAcgBpAGEAbAAAAAAAAAAAAAAAAAAAAAAAAAAAAAAABgAAAAAAAABRir12AAAAAAYAAADQNE4D0DROAwACAAD8////AQAAAAAAAAAAAAAAAAAAAPCMEg7gxGN3ZHYACAAAAAAlAAAADAAAAAMAAAAYAAAADAAAAAAAAAASAAAADAAAAAEAAAAWAAAADAAAAAgAAABUAAAAVAAAAAoAAAAnAAAAHgAAAEoAAAABAAAAVVWPQYX2jkEKAAAASwAAAAEAAABMAAAABAAAAAkAAAAnAAAAIAAAAEsAAABQAAAAWAD//x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TAAAARwAAACkAAAAzAAAAqwAAABUAAAAhAPAAAAAAAAAAAAAAAIA/AAAAAAAAAAAAAIA/AAAAAAAAAAAAAAAAAAAAAAAAAAAAAAAAAAAAAAAAAAAlAAAADAAAAAAAAIAoAAAADAAAAAQAAABSAAAAcAEAAAQAAADw////AAAAAAAAAAAAAAAAkAEAAAAAAAEAAAAAcwBlAGcAbwBlACAAdQBpAAAAAAAAAAAAAAAAAAAAAAAAAAAAAAAAAAAAAAAAAAAAAAAAAAAAAAAAAAAAAAAAAAAATgMO8lB3AAAAAAAAAABQEgrxBlp3LQAAAAA8M04DMqHdYAEAAAD0M04DIA0AhAAAAAC3A3liSDNOA4FZvWKgY/sN2EO2FgG0YI0CAAAACDVOA5TgK2L/////FDVOA8BuFWJBsmCNP6m/Z9w5TgMwNU4DKfFQd4AzTgMHAAAAAABQdwHgK2Lw////AAAAAAAAAAAAAAAAkAEAAAAAAAEAAAAAcwBlAGcAbwBlACAAdQBpAAAAAAAAAAAAAAAAAAAAAAAAAAAAUYq9dgAAAAAJAAAA5DROA+Q0TgMAAgAA/P///wEAAAAAAAAAAAAAAAAAAAAAAAAAAAAAAPCMEg5kdgAIAAAAACUAAAAMAAAABAAAABgAAAAMAAAAAAAAABIAAAAMAAAAAQAAAB4AAAAYAAAAKQAAADMAAADUAAAASAAAACUAAAAMAAAABAAAAFQAAADQAAAAKgAAADMAAADSAAAARwAAAAEAAABVVY9BhfaOQSoAAAAzAAAAFgAAAEwAAAAAAAAAAAAAAAAAAAD//////////3gAAABGAGUAZABlAHIAaQBjAG8AIABDAEEATABMAEkAWgBPACAAUABFAEMAQwBJAAgAAAAIAAAACQAAAAgAAAAGAAAABAAAAAcAAAAJAAAABAAAAAoAAAAKAAAACAAAAAgAAAAEAAAACQAAAAwAAAAEAAAACQAAAAgAAAAKAAAACg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0AAAAAoAAABQAAAAdgAAAFwAAAABAAAAVVWPQYX2jkEKAAAAUAAAABYAAABMAAAAAAAAAAAAAAAAAAAA//////////94AAAARgBlAGQAZQByAGkAYwBvACAAQwBhAGwAbABpAHoAbwAgAFAAZQBjAGMAaQAGAAAABgAAAAcAAAAGAAAABAAAAAMAAAAFAAAABwAAAAMAAAAHAAAABgAAAAMAAAADAAAAAwAAAAUAAAAHAAAAAwAAAAYAAAAGAAAABQAAAAU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PwAAAGwAAAABAAAAVVWPQYX2jkEKAAAAYAAAAAoAAABMAAAAAAAAAAAAAAAAAAAA//////////9gAAAAUAByAGUAcwBpAGQAZQBuAHQAZQAGAAAABAAAAAYAAAAFAAAAAwAAAAcAAAAGAAAABwAAAAQAAAAGAAAASwAAAEAAAAAwAAAABQAAACAAAAABAAAAAQAAABAAAAAAAAAAAAAAAAABAACAAAAAAAAAAAAAAAAAAQAAgAAAACUAAAAMAAAAAgAAACcAAAAYAAAABQAAAAAAAAD///8AAAAAACUAAAAMAAAABQAAAEwAAABkAAAACQAAAHAAAADQAAAAfAAAAAkAAABwAAAAyAAAAA0AAAAhAPAAAAAAAAAAAAAAAIA/AAAAAAAAAAAAAIA/AAAAAAAAAAAAAAAAAAAAAAAAAAAAAAAAAAAAAAAAAAAlAAAADAAAAAAAAIAoAAAADAAAAAUAAAAlAAAADAAAAAEAAAAYAAAADAAAAAAAAAASAAAADAAAAAEAAAAWAAAADAAAAAAAAABUAAAAIAEAAAoAAABwAAAAzwAAAHwAAAABAAAAVVWPQYX2jkEKAAAAcAAAACMAAABMAAAABAAAAAkAAABwAAAA0QAAAH0AAACUAAAARgBpAHIAbQBhAGQAbwAgAHAAbwByADoAIABGAEUARABFAFIASQBDAE8AIABDAEEATABMAEkAWgBPACAAUABFAEMAQwBJAP//BgAAAAMAAAAEAAAACQAAAAYAAAAHAAAABwAAAAMAAAAHAAAABwAAAAQAAAADAAAAAwAAAAYAAAAGAAAACAAAAAYAAAAHAAAAAwAAAAcAAAAJAAAAAwAAAAcAAAAHAAAABQAAAAUAAAADAAAABgAAAAkAAAADAAAABgAAAAYAAAAHAAAABwAAAAMAAAAWAAAADAAAAAAAAAAlAAAADAAAAAIAAAAOAAAAFAAAAAAAAAAQAAAAFAAAAA==</Object>
  <Object Id="idInvalidSigLnImg">AQAAAGwAAAAAAAAAAAAAAP8AAAB/AAAAAAAAAAAAAADrEQAA8AgAACBFTUYAAAEASCEAALEAAAAGAAAAAAAAAAAAAAAAAAAAgAcAADgE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DvJQdyBeYnfw+HkDovhAY2jJTwAAAAAAAF2jFgAAAABMyU8DA48rYlTJTwMDjytiAgAAAGDJTwMwng9ivOprQwEAAACEn2li4KWtFjVOYY2AErkWR54PYlDITwOEn2lijowPYkNdvmc4mqIW3MhPAynxUHcsx08DAAAAAAAAUHcAALYQ9f///wAAAAAAAAAAAAAAAJABAAAAAAABAAAAAHMAZQBnAG8AZQAgAHUAaQDF48JKkMdPA61/vnYAAGJ3hMdPAwAAAACMx08DAAAAACijt2IAAGJ3AAAAABMAFACi+EBjIF5id6THTwNk9ZZ2AAAAAPCMEg7gxGN3ZHYACAAAAAAlAAAADAAAAAEAAAAYAAAADAAAAP8AAAASAAAADAAAAAEAAAAeAAAAGAAAACIAAAAEAAAAcgAAABEAAAAlAAAADAAAAAEAAABUAAAAqAAAACMAAAAEAAAAcAAAABAAAAABAAAAVVWPQYX2jkEjAAAABAAAAA8AAABMAAAAAAAAAAAAAAAAAAAA//////////9sAAAARgBpAHIAbQBhACAAbgBvACAAdgDhAGwAaQBkAGEAaHQ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KJ3CQAAAFiTgAMAAAAA8Ph5A/D4eQN4+EBjAAAAAIb4QGMAAAAAAAAAAAAAAAAAAAAAAAAAAGgLegMAAAAAAAAAAAAAAAAAAAAAAAAAAAAAAAAAAAAAAAAAAAAAAAAAAAAAAAAAAAAAAAAAAAAAAAAAAAAAAAB45E8DdcfCSgAArHds5U8D6NGed/D4eQMoo7diAAAAAPjSnnf//wAAAAAAANvTnnfb0553nOVPA6DlTwN4+EBjAAAAAAAAAAAAAAAAAAAAAFGKvXYJAAAABwAAANTlTwPU5U8DAAIAAPz///8BAAAAAAAAAAAAAAAAAAAAAAAAAAAAAADwjBIO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TgMO8lB3AQAAAA8AAAAzFgoRKWEKYsECD2I5sGCNnKlpYqgDshsAAAAAmEKeGwg0TgOoA7Ib/////5ypaWJTQhhiSMlpYqg3TgMAAAAAkHNqYphCnhuQc2piSMlpYhQ0TgNKOhhiA6m/ZwEAAAAcNU4DKfFQd2wzTgMGAAAAAABQd306GGLg////AAAAAAAAAAAAAAAAkAEAAAAAAAEAAAAAYQByAGkAYQBsAAAAAAAAAAAAAAAAAAAAAAAAAAAAAAAGAAAAAAAAAFGKvXYAAAAABgAAANA0TgPQNE4DAAIAAPz///8BAAAAAAAAAAAAAAAAAAAA8IwSDuDEY3dkdgAIAAAAACUAAAAMAAAAAwAAABgAAAAMAAAAAAAAABIAAAAMAAAAAQAAABYAAAAMAAAACAAAAFQAAABUAAAACgAAACcAAAAeAAAASgAAAAEAAABVVY9BhfaOQQoAAABLAAAAAQAAAEwAAAAEAAAACQAAACcAAAAgAAAASwAAAFAAAABYAKfG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MAAABHAAAAKQAAADMAAACrAAAAFQAAACEA8AAAAAAAAAAAAAAAgD8AAAAAAAAAAAAAgD8AAAAAAAAAAAAAAAAAAAAAAAAAAAAAAAAAAAAAAAAAACUAAAAMAAAAAAAAgCgAAAAMAAAABAAAAFIAAABwAQAABAAAAPD///8AAAAAAAAAAAAAAACQAQAAAAAAAQAAAABzAGUAZwBvAGUAIAB1AGkAAAAAAAAAAAAAAAAAAAAAAAAAAAAAAAAAAAAAAAAAAAAAAAAAAAAAAAAAAAAAAAAAAABOAw7yUHcAAAAAAAAAAFASCvEGWnctAAAAADwzTgMyod1gAQAAAPQzTgMgDQCEAAAAALcDeWJIM04DgVm9YqBj+w3YQ7YWAbRgjQIAAAAINU4DlOArYv////8UNU4DwG4VYkGyYI0/qb9n3DlOAzA1TgMp8VB3gDNOAwcAAAAAAFB3AeArYvD///8AAAAAAAAAAAAAAACQAQAAAAAAAQAAAABzAGUAZwBvAGUAIAB1AGkAAAAAAAAAAAAAAAAAAAAAAAAAAABRir12AAAAAAkAAADkNE4D5DROAwACAAD8////AQAAAAAAAAAAAAAAAAAAAAAAAAAAAAAA8IwSDmR2AAgAAAAAJQAAAAwAAAAEAAAAGAAAAAwAAAAAAAAAEgAAAAwAAAABAAAAHgAAABgAAAApAAAAMwAAANQAAABIAAAAJQAAAAwAAAAEAAAAVAAAANAAAAAqAAAAMwAAANIAAABHAAAAAQAAAFVVj0GF9o5BKgAAADMAAAAWAAAATAAAAAAAAAAAAAAAAAAAAP//////////eAAAAEYAZQBkAGUAcgBpAGMAbwAgAEMAQQBMAEwASQBaAE8AIABQAEUAQwBDAEkACAAAAAgAAAAJAAAACAAAAAYAAAAEAAAABwAAAAkAAAAEAAAACgAAAAoAAAAIAAAACAAAAAQAAAAJAAAADAAAAAQAAAAJAAAACAAAAAoAAAAK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QAAAACgAAAFAAAAB2AAAAXAAAAAEAAABVVY9BhfaOQQoAAABQAAAAFgAAAEwAAAAAAAAAAAAAAAAAAAD//////////3gAAABGAGUAZABlAHIAaQBjAG8AIABDAGEAbABsAGkAegBvACAAUABlAGMAYwBpAAYAAAAGAAAABwAAAAYAAAAEAAAAAwAAAAUAAAAHAAAAAwAAAAcAAAAGAAAAAwAAAAMAAAADAAAABQAAAAcAAAADAAAABgAAAAYAAAAFAAAABQ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A/AAAAbAAAAAEAAABVVY9BhfaOQQoAAABgAAAACgAAAEwAAAAAAAAAAAAAAAAAAAD//////////2AAAABQAHIAZQBzAGkAZABlAG4AdABlAAYAAAAEAAAABgAAAAUAAAADAAAABwAAAAYAAAAHAAAABAAAAAYAAABLAAAAQAAAADAAAAAFAAAAIAAAAAEAAAABAAAAEAAAAAAAAAAAAAAAAAEAAIAAAAAAAAAAAAAAAAABAACAAAAAJQAAAAwAAAACAAAAJwAAABgAAAAFAAAAAAAAAP///wAAAAAAJQAAAAwAAAAFAAAATAAAAGQAAAAJAAAAcAAAANAAAAB8AAAACQAAAHAAAADIAAAADQAAACEA8AAAAAAAAAAAAAAAgD8AAAAAAAAAAAAAgD8AAAAAAAAAAAAAAAAAAAAAAAAAAAAAAAAAAAAAAAAAACUAAAAMAAAAAAAAgCgAAAAMAAAABQAAACUAAAAMAAAAAQAAABgAAAAMAAAAAAAAABIAAAAMAAAAAQAAABYAAAAMAAAAAAAAAFQAAAAgAQAACgAAAHAAAADPAAAAfAAAAAEAAABVVY9BhfaOQQoAAABwAAAAIwAAAEwAAAAEAAAACQAAAHAAAADRAAAAfQAAAJQAAABGAGkAcgBtAGEAZABvACAAcABvAHIAOgAgAEYARQBEAEUAUgBJAEMATwAgAEMAQQBMAEwASQBaAE8AIABQAEUAQwBDAEkA//8GAAAAAwAAAAQAAAAJAAAABgAAAAcAAAAHAAAAAwAAAAcAAAAHAAAABAAAAAMAAAADAAAABgAAAAYAAAAIAAAABgAAAAcAAAADAAAABwAAAAkAAAADAAAABwAAAAcAAAAFAAAABQAAAAMAAAAGAAAACQAAAAMAAAAGAAAABgAAAAcAAAAHAAAAAwAAABYAAAAMAAAAAAAAACUAAAAMAAAAAgAAAA4AAAAUAAAAAAAAABAAAAAU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tUtZpdJHwGoqZoVQ4GHhxo5+3CpPSRtszE9O4ctmAW8=</DigestValue>
    </Reference>
    <Reference Type="http://www.w3.org/2000/09/xmldsig#Object" URI="#idOfficeObject">
      <DigestMethod Algorithm="http://www.w3.org/2001/04/xmlenc#sha256"/>
      <DigestValue>LWdROTh6Tu+MdKo9kpVlhGu2QCBhPuknO6D+bn/Ec3M=</DigestValue>
    </Reference>
    <Reference Type="http://uri.etsi.org/01903#SignedProperties" URI="#idSignedProperties">
      <Transforms>
        <Transform Algorithm="http://www.w3.org/TR/2001/REC-xml-c14n-20010315"/>
      </Transforms>
      <DigestMethod Algorithm="http://www.w3.org/2001/04/xmlenc#sha256"/>
      <DigestValue>LCeM+uJKb/Z77PV7upI9XDhvmK3HLHGjl2FbMwVOTdw=</DigestValue>
    </Reference>
    <Reference Type="http://www.w3.org/2000/09/xmldsig#Object" URI="#idValidSigLnImg">
      <DigestMethod Algorithm="http://www.w3.org/2001/04/xmlenc#sha256"/>
      <DigestValue>RuQpJ+wJIq9fr40mwZ+znRFCADHFvAibkm0tf8KCC5g=</DigestValue>
    </Reference>
    <Reference Type="http://www.w3.org/2000/09/xmldsig#Object" URI="#idInvalidSigLnImg">
      <DigestMethod Algorithm="http://www.w3.org/2001/04/xmlenc#sha256"/>
      <DigestValue>sz48qtLTFontlKrehc26AZEvI2r9w7nWoe2IUdY2CF0=</DigestValue>
    </Reference>
  </SignedInfo>
  <SignatureValue>Nvsot1lY/R61PXyFu5EI9vQkx0gxl8wy6SnbAO8ntOfITzaiOR1uvQ8ImgmDE7s1Mg0CMNdgyuzn
6tRiSASIk5KujR6nqkSbV8fyVCuN7NCInHn+kLum+piJKp6WBBwS34uxWu3zMHirecj3WW5Dq9ZC
AkEUYD0DfXLXOGLpzCVmnP9GmieD05FGDrhfZq9PawKptF3LlKRhDAaSFUBwytpNf2PdrjyEoc2i
NAxZB3SAuZhZBNI4D1+eVxnNPSYyDgQCA4xR81PGtb6HeG11bqx7WO0iWPSwejBa4kWM3aZFwIiu
M/mExEe5Ggi86U1eyBv1wBA6NkFxfBEnN+NaeQ==</SignatureValue>
  <KeyInfo>
    <X509Data>
      <X509Certificate>MIIIHTCCBgWgAwIBAgIIQBLFYaXZOhUwDQYJKoZIhvcNAQELBQAwWzEXMBUGA1UEBRMOUlVDIDgwMDUwMTcyLTExGjAYBgNVBAMTEUNBLURPQ1VNRU5UQSBTLkEuMRcwFQYDVQQKEw5ET0NVTUVOVEEgUy5BLjELMAkGA1UEBhMCUFkwHhcNMjEwMzA5MTIyODMwWhcNMjMwMzA5MTIzODMwWjCBvTELMAkGA1UEBhMCUFkxHjAcBgNVBAQMFU9QT1JUTyBMRUlWQSBFU1BJTk9MQTESMBAGA1UEBRMJQ0k3MTczOTkzMRswGQYDVQQqDBJGRURFUklDTyBTRUJBU1RJQU4xFzAVBgNVBAoMDlBFUlNPTkEgRklTSUNBMREwDwYDVQQLDAhGSVJNQSBGMjExMC8GA1UEAwwoRkVERVJJQ08gU0VCQVNUSUFOIE9QT1JUTyBMRUlWQSBFU1BJTk9MQTCCASIwDQYJKoZIhvcNAQEBBQADggEPADCCAQoCggEBANXxourNpqnBK9YFT59B5dcgWZW2RlIqwBhNUc2Im0VoZSg8AQ4F7omaGTIzPY3hArf/N7JneusXPu3foxPTTGWk1hvWf2CHm4D35vrebO1h2YaDD6Hz23tAgqr/+AhpbA4CJ/ieQUWE61Oa4jqdMXiHJOxYAtG7mUx7om2sWssXj/KxWdUUC3ITRPiZnBc1ZjlNjNsW6Z/Sj+RRjzAu+4wxIFtLLVa1f89gOoWVYvyCSeLFZYn/7PyL+/DbKVknT4QhZGShQ2ih7Fczh/4VSkQWlIY5q6mXbN5RAkjnvbO07xYEHEuEhcTmKrHI/eyvyDwHbodYYr8R2oAg+AV+3OECAwEAAaOCA4AwggN8MAwGA1UdEwEB/wQCMAAwDgYDVR0PAQH/BAQDAgXgMCoGA1UdJQEB/wQgMB4GCCsGAQUFBwMBBggrBgEFBQcDAgYIKwYBBQUHAwQwHQYDVR0OBBYEFEs6XtTt3z38s5GbxNOJ5gHo0UBNMIGXBggrBgEFBQcBAQSBijCBhzA6BggrBgEFBQcwAYYuaHR0cHM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kBgNVHREEHTAbgRlzZWJhc3RpYW5vcG9ydG9AZ21haWwuY29tMIIB3QYDVR0gBIIB1DCCAdAwggHMBg4rBgEEAYL5OwEBAQYBATCCAbgwPwYIKwYBBQUHAgEWM2h0dHBzOi8vd3d3LmRvY3VtZW50YS5jb20ucHkvZmlybWFkaWdpdGFsL2Rlc2NhcmdhczCBwAYIKwYBBQUHAgIwgbMagbBFc3RlIGVzIHVuIGNlcnRpZmljYWRvIGRlIHBlcnNvbmEgZu1zaWNhIGN1eWEgY2xhdmUgcHJpdmFkYSBlc3ThIGNvbnRlbmlkYSBlbiB1biBt82R1bG8gZGUgaGFyZHdhcmUgc2VndXJvIHkgc3UgZmluYWxpZGFkIGVzIGF1dGVudGljYXIgYSBzdSB0aXR1bGFyIG8gZ2VuZXJhciBmaXJtYXMgZGlnaXRhbGVzLjCBsQYIKwYBBQUHAgIwgaQagaFUaGlzIGlzIGFuIGVuZCB1c2VyIGNlcnRpZmljYXRlIHdob3NlIHByaXZhdGUga2V5IGlzIGVtYmVkZGVkIHdpdGhpbiBhIHNlY3VyZSBoYXJkd2FyZSBtb2R1bGUgdGhhdCBhaW1zIHRvIGF1dGhlbnRpY2F0ZSBpdHMgb3duZXIgb3IgZ2VuZXJhdGUgZGlnaXRhbCBzaWduYXR1cmVzLjANBgkqhkiG9w0BAQsFAAOCAgEAqTuxm0RUNLqAZD4t3TsnJmK0B+f1/E/C4rwfgyWbGzZSYD5VuZ+bFEuyVIPmuwPxNMxIrvV/ZFUPuCSHIcuJ8tyBMjkssR0CNigmjpxEWYeYNstFR2Qz3kKd6U8aVfmEd1py0uQm9SfhpZ+3bGIWLlS+EdbX1kDnZs17GFGwMA7RRCME1zacDpuFj1RyG8ViiYSG+L8v/kWEcbbryHxIL+CSEPfmOt3hNJkQXGzeTznpzmgf2UI7mKAZq9L5cciTaNDtr+nhLtcfVmrhv0e4uVTprJwteMMJ6576Szd03zX0l3XRDH/+iNAILrnyBfIa793Zgr09oNHBBvH5LQwhQ2dYp5TlCJONRuSlQGMxN6R2S8dWSf2W7+Dz3b6kmR7FBLR0zl3tl+ckEo3ofT3LjqINqmxvi67B8i97Gn2CPnSlyChPuAdLWEEhEnlw4AqSY9oAZfEV4InYzNcVrtJ78oAK/6RvHlRJoIzXr7gQekWm7HFfyH31o+4RLNg1D6dgiycXjvPiAaDqEUd9xcXnaYVajHHDafzoPV8nulzxbtCWbQOc3w+AMeBwhXoNo/A1IYxbZ8IpRFsq3NEQYJnEmuaqVHLxOHOaTgooqmZ71AIIy4HHI1g/Vw/TfPAysNZmJ5bZh2KDuPIm2yWupbDAJg9Ag6Wf83fCsdvjLMAhISU=</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PGG4mWnfLLiC7m3Rsi7erkRJ/smKTZ0OFG24Gi91BpA=</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Y5xNQNn9fxYV+5MIxQjT72xAIqwysrLCvD9PBRvdjDQ=</DigestValue>
      </Reference>
      <Reference URI="/xl/drawings/vmlDrawing1.vml?ContentType=application/vnd.openxmlformats-officedocument.vmlDrawing">
        <DigestMethod Algorithm="http://www.w3.org/2001/04/xmlenc#sha256"/>
        <DigestValue>Fz6qLODceU33qMfwFxpSPtBLrjdgtCLLDSeOySdY4LM=</DigestValue>
      </Reference>
      <Reference URI="/xl/media/image1.jpeg?ContentType=image/jpeg">
        <DigestMethod Algorithm="http://www.w3.org/2001/04/xmlenc#sha256"/>
        <DigestValue>gtntWbl+wkbpWIjrBYC+36tSrRtyqoQX7r0bRgwNDTQ=</DigestValue>
      </Reference>
      <Reference URI="/xl/media/image2.emf?ContentType=image/x-emf">
        <DigestMethod Algorithm="http://www.w3.org/2001/04/xmlenc#sha256"/>
        <DigestValue>y+dpfSwNECcxgnpMte1U4ZL13dL1CQ3ZZfPT4y0qU8E=</DigestValue>
      </Reference>
      <Reference URI="/xl/media/image3.emf?ContentType=image/x-emf">
        <DigestMethod Algorithm="http://www.w3.org/2001/04/xmlenc#sha256"/>
        <DigestValue>2C3Cx7v9jXeWaPxPTXuupXoSmII1Ak2yqI+LpgkHLpY=</DigestValue>
      </Reference>
      <Reference URI="/xl/media/image4.emf?ContentType=image/x-emf">
        <DigestMethod Algorithm="http://www.w3.org/2001/04/xmlenc#sha256"/>
        <DigestValue>Tf3sf5KlZ4IG/4/SSWvjj9UmDrxJ3Rkygncb4le3zvM=</DigestValue>
      </Reference>
      <Reference URI="/xl/media/image5.emf?ContentType=image/x-emf">
        <DigestMethod Algorithm="http://www.w3.org/2001/04/xmlenc#sha256"/>
        <DigestValue>kPUismD4cJeMQCn6z/jP6PnVFNN1gy1JLEQgedqGAZ0=</DigestValue>
      </Reference>
      <Reference URI="/xl/printerSettings/printerSettings1.bin?ContentType=application/vnd.openxmlformats-officedocument.spreadsheetml.printerSettings">
        <DigestMethod Algorithm="http://www.w3.org/2001/04/xmlenc#sha256"/>
        <DigestValue>/E2xUnaKVvQhybBMAm8SzdIUH7GTLxtcurIpY3UIOPM=</DigestValue>
      </Reference>
      <Reference URI="/xl/printerSettings/printerSettings2.bin?ContentType=application/vnd.openxmlformats-officedocument.spreadsheetml.printerSettings">
        <DigestMethod Algorithm="http://www.w3.org/2001/04/xmlenc#sha256"/>
        <DigestValue>/E2xUnaKVvQhybBMAm8SzdIUH7GTLxtcurIpY3UIOPM=</DigestValue>
      </Reference>
      <Reference URI="/xl/printerSettings/printerSettings3.bin?ContentType=application/vnd.openxmlformats-officedocument.spreadsheetml.printerSettings">
        <DigestMethod Algorithm="http://www.w3.org/2001/04/xmlenc#sha256"/>
        <DigestValue>/E2xUnaKVvQhybBMAm8SzdIUH7GTLxtcurIpY3UIOPM=</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dQty6h4y3OjaBO679MIWuMByZpg6RKGw7ezGcnYUuw0=</DigestValue>
      </Reference>
      <Reference URI="/xl/printerSettings/printerSettings6.bin?ContentType=application/vnd.openxmlformats-officedocument.spreadsheetml.printerSettings">
        <DigestMethod Algorithm="http://www.w3.org/2001/04/xmlenc#sha256"/>
        <DigestValue>dQty6h4y3OjaBO679MIWuMByZpg6RKGw7ezGcnYUuw0=</DigestValue>
      </Reference>
      <Reference URI="/xl/printerSettings/printerSettings7.bin?ContentType=application/vnd.openxmlformats-officedocument.spreadsheetml.printerSettings">
        <DigestMethod Algorithm="http://www.w3.org/2001/04/xmlenc#sha256"/>
        <DigestValue>99BC7obGJhdPY6gl3Le8gAk8I06/1aDvfkWHa4eQH88=</DigestValue>
      </Reference>
      <Reference URI="/xl/sharedStrings.xml?ContentType=application/vnd.openxmlformats-officedocument.spreadsheetml.sharedStrings+xml">
        <DigestMethod Algorithm="http://www.w3.org/2001/04/xmlenc#sha256"/>
        <DigestValue>UZjs4rY9kgYsNbXtbTS480ZoeRnNJKFSC03neEe0GMs=</DigestValue>
      </Reference>
      <Reference URI="/xl/styles.xml?ContentType=application/vnd.openxmlformats-officedocument.spreadsheetml.styles+xml">
        <DigestMethod Algorithm="http://www.w3.org/2001/04/xmlenc#sha256"/>
        <DigestValue>0eETzG5cufKhXmbY4SPEdDSAzdweTWiWZeiTyJGY2wg=</DigestValue>
      </Reference>
      <Reference URI="/xl/theme/theme1.xml?ContentType=application/vnd.openxmlformats-officedocument.theme+xml">
        <DigestMethod Algorithm="http://www.w3.org/2001/04/xmlenc#sha256"/>
        <DigestValue>6X+H6oZv8bFWXDlENb4AFhS8/e674SGlKGn83vH5aSI=</DigestValue>
      </Reference>
      <Reference URI="/xl/workbook.xml?ContentType=application/vnd.openxmlformats-officedocument.spreadsheetml.sheet.main+xml">
        <DigestMethod Algorithm="http://www.w3.org/2001/04/xmlenc#sha256"/>
        <DigestValue>cEUm0Wvil76QjcY26lPTUBrR9WJIvhSMT0sjnnos64U=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sheet1.xml?ContentType=application/vnd.openxmlformats-officedocument.spreadsheetml.worksheet+xml">
        <DigestMethod Algorithm="http://www.w3.org/2001/04/xmlenc#sha256"/>
        <DigestValue>96f9Rd5/XFYD0pNIgvDUsNnIiLDDUE0FEZ9G9ldvgz8=</DigestValue>
      </Reference>
      <Reference URI="/xl/worksheets/sheet2.xml?ContentType=application/vnd.openxmlformats-officedocument.spreadsheetml.worksheet+xml">
        <DigestMethod Algorithm="http://www.w3.org/2001/04/xmlenc#sha256"/>
        <DigestValue>pQS1/tVV5c+gmds76Uv01exFZ9Q9UEVCNmvPRCtm+VY=</DigestValue>
      </Reference>
      <Reference URI="/xl/worksheets/sheet3.xml?ContentType=application/vnd.openxmlformats-officedocument.spreadsheetml.worksheet+xml">
        <DigestMethod Algorithm="http://www.w3.org/2001/04/xmlenc#sha256"/>
        <DigestValue>c+d01BX1PM3Kw7Iq57WQG8wZMREOGWOrMXjEH/jFKRw=</DigestValue>
      </Reference>
      <Reference URI="/xl/worksheets/sheet4.xml?ContentType=application/vnd.openxmlformats-officedocument.spreadsheetml.worksheet+xml">
        <DigestMethod Algorithm="http://www.w3.org/2001/04/xmlenc#sha256"/>
        <DigestValue>XxNKTwq7uorgc/17yhWiJtAcRh0bzaR/oW6olI1QJFg=</DigestValue>
      </Reference>
      <Reference URI="/xl/worksheets/sheet5.xml?ContentType=application/vnd.openxmlformats-officedocument.spreadsheetml.worksheet+xml">
        <DigestMethod Algorithm="http://www.w3.org/2001/04/xmlenc#sha256"/>
        <DigestValue>uWjrq/Fg+h4tGXq4ysw73Jd47gHp8DtKk3YoxYg7ZNg=</DigestValue>
      </Reference>
      <Reference URI="/xl/worksheets/sheet6.xml?ContentType=application/vnd.openxmlformats-officedocument.spreadsheetml.worksheet+xml">
        <DigestMethod Algorithm="http://www.w3.org/2001/04/xmlenc#sha256"/>
        <DigestValue>WIYVuP6MT5uMkVBEIoC9iyLeLGD5qBndTK061V/2lvs=</DigestValue>
      </Reference>
      <Reference URI="/xl/worksheets/sheet7.xml?ContentType=application/vnd.openxmlformats-officedocument.spreadsheetml.worksheet+xml">
        <DigestMethod Algorithm="http://www.w3.org/2001/04/xmlenc#sha256"/>
        <DigestValue>hTphwEl0M5E3URVHzjxXVWzMB5MLZRAB1PwwTx2RTwU=</DigestValue>
      </Reference>
      <Reference URI="/xl/worksheets/sheet8.xml?ContentType=application/vnd.openxmlformats-officedocument.spreadsheetml.worksheet+xml">
        <DigestMethod Algorithm="http://www.w3.org/2001/04/xmlenc#sha256"/>
        <DigestValue>LMoAr5wNUMuG0GRMXcfat2S55u+w6nUfS/IsEB5pS80=</DigestValue>
      </Reference>
    </Manifest>
    <SignatureProperties>
      <SignatureProperty Id="idSignatureTime" Target="#idPackageSignature">
        <mdssi:SignatureTime xmlns:mdssi="http://schemas.openxmlformats.org/package/2006/digital-signature">
          <mdssi:Format>YYYY-MM-DDThh:mm:ssTZD</mdssi:Format>
          <mdssi:Value>2021-08-09T18:05:28Z</mdssi:Value>
        </mdssi:SignatureTime>
      </SignatureProperty>
    </SignatureProperties>
  </Object>
  <Object Id="idOfficeObject">
    <SignatureProperties>
      <SignatureProperty Id="idOfficeV1Details" Target="#idPackageSignature">
        <SignatureInfoV1 xmlns="http://schemas.microsoft.com/office/2006/digsig">
          <SetupID>{58BC1AB9-633E-4480-8B5B-E6BBF6B37C6F}</SetupID>
          <SignatureText>Sebastian Oporto Leiva</SignatureText>
          <SignatureImage/>
          <SignatureComments/>
          <WindowsVersion>10.0</WindowsVersion>
          <OfficeVersion>16.0.14228/22</OfficeVersion>
          <ApplicationVersion>16.0.14228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2021-08-09T18:05:28Z</xd:SigningTime>
          <xd:SigningCertificate>
            <xd:Cert>
              <xd:CertDigest>
                <DigestMethod Algorithm="http://www.w3.org/2001/04/xmlenc#sha256"/>
                <DigestValue>JxmNCuDVNNtv/ftOgITGaTx9fxItXnxdWsYO5VwzOh0=</DigestValue>
              </xd:CertDigest>
              <xd:IssuerSerial>
                <X509IssuerName>C=PY, O=DOCUMENTA S.A., CN=CA-DOCUMENTA S.A., SERIALNUMBER=RUC 80050172-1</X509IssuerName>
                <X509SerialNumber>4616969591193156117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EsBAAB/AAAAAAAAAAAAAAA9FwAA8AgAACBFTUYAAAEAYBwAAKoAAAAGAAAAAAAAAAAAAAAAAAAAgAcAADgEAABYAQAAwQAAAAAAAAAAAAAAAAAAAMA/BQDo8QIACgAAABAAAAAAAAAAAAAAAEsAAAAQAAAAAAAAAAUAAAAeAAAAGAAAAAAAAAAAAAAATAEAAIAAAAAnAAAAGAAAAAEAAAAAAAAAAAAAAAAAAAAlAAAADAAAAAEAAABMAAAAZAAAAAAAAAAAAAAASwEAAH8AAAAAAAAAAAAAAEw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8PDwAAAAAAAlAAAADAAAAAEAAABMAAAAZAAAAAAAAAAAAAAASwEAAH8AAAAAAAAAAAAAAEwBAACAAAAAIQDwAAAAAAAAAAAAAACAPwAAAAAAAAAAAACAPwAAAAAAAAAAAAAAAAAAAAAAAAAAAAAAAAAAAAAAAAAAJQAAAAwAAAAAAACAKAAAAAwAAAABAAAAJwAAABgAAAABAAAAAAAAAPDw8AAAAAAAJQAAAAwAAAABAAAATAAAAGQAAAAAAAAAAAAAAEsBAAB/AAAAAAAAAAAAAABM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AAAAAAAlAAAADAAAAAEAAABMAAAAZAAAAAAAAAAAAAAASwEAAH8AAAAAAAAAAAAAAEwBAACAAAAAIQDwAAAAAAAAAAAAAACAPwAAAAAAAAAAAACAPwAAAAAAAAAAAAAAAAAAAAAAAAAAAAAAAAAAAAAAAAAAJQAAAAwAAAAAAACAKAAAAAwAAAABAAAAJwAAABgAAAABAAAAAAAAAP///wAAAAAAJQAAAAwAAAABAAAATAAAAGQAAAAAAAAAAAAAAEsBAAB/AAAAAAAAAAAAAABM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DvJQdyBeYnegylkDovhAYwjITwAAAAAAqIw4FwAAAADsx08DA48rYvTHTwMDjytiAgAAAADITwMwng9ivOprAwEAAACEn2liUBs3F21LQJW49DEXR54PYvDGTwOEn2lijowPYk9tJnKwmjQXfMdPAynxUHfMxU8DAAAAAAAAUHcAAMQO9f///wAAAAAAAAAAAAAAAJABAAAAAAABAAAAAHMAZQBnAG8AZQAgAHUAaQAS8PjIMMZPA61/vnYAAGJ3JMZPAwAAAAAsxk8DAAAAACijt2IAAGJ3AAAAABMAFACi+EBjIF5id0TGTwNk9ZZ2AAAAAMDn9w3gxGN3ZHYACAAAAAAlAAAADAAAAAEAAAAYAAAADAAAAAAAAAASAAAADAAAAAEAAAAeAAAAGAAAAL0AAAAEAAAA9wAAABEAAAAlAAAADAAAAAEAAABUAAAAiAAAAL4AAAAEAAAA9QAAABAAAAABAAAAVVWPQYX2jkG+AAAABAAAAAoAAABMAAAAAAAAAAAAAAAAAAAA//////////9gAAAAMAA5AC8AMAA4AC8AMgAwADIAMQAGAAAABgAAAAQAAAAGAAAABgAAAAQAAAAGAAAABgAAAAYAAAAGAAAASwAAAEAAAAAwAAAABQAAACAAAAABAAAAAQAAABAAAAAAAAAAAAAAAEwBAACAAAAAAAAAAAAAAABMAQAAgAAAAFIAAABwAQAAAgAAABAAAAAHAAAAAAAAAAAAAAC8AgAAAAAAAAECAiJTAHkAcwB0AGUAbQAAAAAAAAAAAAAAAAAAAAAAAAAAAAAAAAAAAAAAAAAAAAAAAAAAAAAAAAAAAAAAAAAAAAAAAACidwkAAAAYk2ADAAAAAKDKWQOgylkDePhAYwAAAACG+EBjAAAAAAAAAAAAAAAAAAAAAAAAAAAww1kDAAAAAAAAAAAAAAAAAAAAAAAAAAAAAAAAAAAAAAAAAAAAAAAAAAAAAAAAAAAAAAAAAAAAAAAAAAAAAAAAyDlOA9IM+cgAAKx3vDpOA+jRnnegylkDKKO3YgAAAAD40p53//8AAAAAAADb055329Oed+w6TgPwOk4DePhAYwAAAAAAAAAAAAAAAAAAAABRir12CQAAAAcAAAAkO04DJDtOAwACAAD8////AQAAAAAAAAAAAAAAAAAAAAAAAAAAAAAAwOf3DW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E4DDvJQdwEAAAAPAAAAcBAKSClhCmLBAg9iCb5BlZypaWKgiT8XAAAAABjqrBoAOk4DoIk/F/////+cqWliU0IYYkjJaWKgPU4DAAAAAJBzamIY6qwakHNqYkjJaWIMOk4DSjoYYreRJ3IBAAAAFDtOAynxUHdkOU4DBAAAAAAAUHd9Ohhi4P///wAAAAAAAAAAAAAAAJABAAAAAAABAAAAAGEAcgBpAGEAbAAAAAAAAAAAAAAAAAAAAAAAAAAAAAAABgAAAAAAAABRir12AAAAAAYAAADIOk4DyDpOAwACAAD8////AQAAAAAAAAAAAAAAAAAAAMDn9w3gxGN3ZHYACAAAAAAlAAAADAAAAAMAAAAYAAAADAAAAAAAAAASAAAADAAAAAEAAAAWAAAADAAAAAgAAABUAAAAVAAAAAoAAAAnAAAAHgAAAEoAAAABAAAAVVWPQYX2jkEKAAAASwAAAAEAAABMAAAABAAAAAkAAAAnAAAAIAAAAEsAAABQAAAAWAAPMh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LAAAARwAAACkAAAAzAAAAowAAABUAAAAhAPAAAAAAAAAAAAAAAIA/AAAAAAAAAAAAAIA/AAAAAAAAAAAAAAAAAAAAAAAAAAAAAAAAAAAAAAAAAAAlAAAADAAAAAAAAIAoAAAADAAAAAQAAABSAAAAcAEAAAQAAADw////AAAAAAAAAAAAAAAAkAEAAAAAAAEAAAAAcwBlAGcAbwBlACAAdQBpAAAAAAAAAAAAAAAAAAAAAAAAAAAAAAAAAAAAAAAAAAAAAAAAAAAAAAAAAAAAAAAAAAAATgMO8lB3AAAAAAAAAADuEAo+qo4zOgAAAAA0OU4DMqHGYAEAAADsOU4DIA0AhAAAAADJngM6QDlOA4FZvWJAHPINaLwoDiG6QZUCAAAAADtOA5TgK2L/////DDtOA8BuFWJhuEGVm5EnctQ/TgMoO04DKfFQd3g5TgMFAAAAAABQdwHgK2Lw////AAAAAAAAAAAAAAAAkAEAAAAAAAEAAAAAcwBlAGcAbwBlACAAdQBpAAAAAAAAAAAAAAAAAAAAAAAAAAAAUYq9dgAAAAAJAAAA3DpOA9w6TgMAAgAA/P///wEAAAAAAAAAAAAAAAAAAAAAAAAAAAAAAMDn9w1kdgAIAAAAACUAAAAMAAAABAAAABgAAAAMAAAAAAAAABIAAAAMAAAAAQAAAB4AAAAYAAAAKQAAADMAAADMAAAASAAAACUAAAAMAAAABAAAAFQAAADQAAAAKgAAADMAAADKAAAARwAAAAEAAABVVY9BhfaOQSoAAAAzAAAAFgAAAEwAAAAAAAAAAAAAAAAAAAD//////////3gAAABTAGUAYgBhAHMAdABpAGEAbgAgAE8AcABvAHIAdABvACAATABlAGkAdgBhAAkAAAAIAAAACQAAAAgAAAAHAAAABQAAAAQAAAAIAAAACQAAAAQAAAAMAAAACQAAAAkAAAAGAAAABQAAAAkAAAAEAAAACAAAAAgAAAAEAAAACAAAAAgAAABLAAAAQAAAADAAAAAFAAAAIAAAAAEAAAABAAAAEAAAAAAAAAAAAAAATAEAAIAAAAAAAAAAAAAAAEwBAACAAAAAJQAAAAwAAAACAAAAJwAAABgAAAAFAAAAAAAAAP///wAAAAAAJQAAAAwAAAAFAAAATAAAAGQAAAAAAAAAUAAAAEsBAAB8AAAAAAAAAFAAAABMAQAALQAAACEA8AAAAAAAAAAAAAAAgD8AAAAAAAAAAAAAgD8AAAAAAAAAAAAAAAAAAAAAAAAAAAAAAAAAAAAAAAAAACUAAAAMAAAAAAAAgCgAAAAMAAAABQAAACcAAAAYAAAABQAAAAAAAAD///8AAAAAACUAAAAMAAAABQAAAEwAAABkAAAACQAAAFAAAAD/AAAAXAAAAAkAAABQAAAA9wAAAA0AAAAhAPAAAAAAAAAAAAAAAIA/AAAAAAAAAAAAAIA/AAAAAAAAAAAAAAAAAAAAAAAAAAAAAAAAAAAAAAAAAAAlAAAADAAAAAAAAIAoAAAADAAAAAUAAAAlAAAADAAAAAEAAAAYAAAADAAAAAAAAAASAAAADAAAAAEAAAAeAAAAGAAAAAkAAABQAAAAAAEAAF0AAAAlAAAADAAAAAEAAABUAAAA0AAAAAoAAABQAAAAgAAAAFwAAAABAAAAVVWPQYX2jkEKAAAAUAAAABYAAABMAAAAAAAAAAAAAAAAAAAA//////////94AAAAUwBlAGIAYQBzAHQAaQBhAG4AIABPAHAAbwByAHQAbwAgAEwAZQBpAHYAYQAGAAAABgAAAAcAAAAGAAAABQAAAAQAAAADAAAABgAAAAcAAAADAAAACQAAAAcAAAAHAAAABAAAAAQAAAAHAAAAAwAAAAUAAAAGAAAAAwAAAAUAAAAGAAAASwAAAEAAAAAwAAAABQAAACAAAAABAAAAAQAAABAAAAAAAAAAAAAAAEwBAACAAAAAAAAAAAAAAABM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oAAAAAoAAABgAAAAVQAAAGwAAAABAAAAVVWPQYX2jkEKAAAAYAAAAA4AAABMAAAAAAAAAAAAAAAAAAAA//////////9oAAAAVgBpAGMAZQBwAHIAZQBzAGkAZABlAG4AdABlAAcAAAADAAAABQAAAAYAAAAHAAAABAAAAAYAAAAFAAAAAwAAAAcAAAAGAAAABwAAAAQAAAAGAAAASwAAAEAAAAAwAAAABQAAACAAAAABAAAAAQAAABAAAAAAAAAAAAAAAEwBAACAAAAAAAAAAAAAAABMAQAAgAAAACUAAAAMAAAAAgAAACcAAAAYAAAABQAAAAAAAAD///8AAAAAACUAAAAMAAAABQAAAEwAAABkAAAACQAAAHAAAABCAQAAfAAAAAkAAABwAAAAOgEAAA0AAAAhAPAAAAAAAAAAAAAAAIA/AAAAAAAAAAAAAIA/AAAAAAAAAAAAAAAAAAAAAAAAAAAAAAAAAAAAAAAAAAAlAAAADAAAAAAAAIAoAAAADAAAAAUAAAAlAAAADAAAAAEAAAAYAAAADAAAAAAAAAASAAAADAAAAAEAAAAWAAAADAAAAAAAAABUAAAAjAEAAAoAAABwAAAAQQEAAHwAAAABAAAAVVWPQYX2jkEKAAAAcAAAADUAAABMAAAABAAAAAkAAABwAAAAQwEAAH0AAAC4AAAARgBpAHIAbQBhAGQAbwAgAHAAbwByADoAIABGAEUARABFAFIASQBDAE8AIABTAEUAQgBBAFMAVABJAEEATgAgAE8AUABPAFIAVABPACAATABFAEkAVgBBACAARQBTAFAASQBOAE8ATABBABMABgAAAAMAAAAEAAAACQAAAAYAAAAHAAAABwAAAAMAAAAHAAAABwAAAAQAAAADAAAAAwAAAAYAAAAGAAAACAAAAAYAAAAHAAAAAwAAAAcAAAAJAAAAAwAAAAYAAAAGAAAABgAAAAcAAAAGAAAABgAAAAMAAAAHAAAACAAAAAMAAAAJAAAABgAAAAkAAAAHAAAABgAAAAkAAAADAAAABQAAAAYAAAADAAAABwAAAAcAAAADAAAABgAAAAYAAAAGAAAAAwAAAAgAAAAJAAAABQAAAAcAAAAWAAAADAAAAAAAAAAlAAAADAAAAAIAAAAOAAAAFAAAAAAAAAAQAAAAFAAAAA==</Object>
  <Object Id="idInvalidSigLnImg">AQAAAGwAAAAAAAAAAAAAAEsBAAB/AAAAAAAAAAAAAAA9FwAA8AgAACBFTUYAAAEAzCEAALEAAAAGAAAAAAAAAAAAAAAAAAAAgAcAADgEAABYAQAAwQAAAAAAAAAAAAAAAAAAAMA/BQDo8QIACgAAABAAAAAAAAAAAAAAAEsAAAAQAAAAAAAAAAUAAAAeAAAAGAAAAAAAAAAAAAAATAEAAIAAAAAnAAAAGAAAAAEAAAAAAAAAAAAAAAAAAAAlAAAADAAAAAEAAABMAAAAZAAAAAAAAAAAAAAASwEAAH8AAAAAAAAAAAAAAEw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8PDwAAAAAAAlAAAADAAAAAEAAABMAAAAZAAAAAAAAAAAAAAASwEAAH8AAAAAAAAAAAAAAEwBAACAAAAAIQDwAAAAAAAAAAAAAACAPwAAAAAAAAAAAACAPwAAAAAAAAAAAAAAAAAAAAAAAAAAAAAAAAAAAAAAAAAAJQAAAAwAAAAAAACAKAAAAAwAAAABAAAAJwAAABgAAAABAAAAAAAAAPDw8AAAAAAAJQAAAAwAAAABAAAATAAAAGQAAAAAAAAAAAAAAEsBAAB/AAAAAAAAAAAAAABM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AAAAAAAlAAAADAAAAAEAAABMAAAAZAAAAAAAAAAAAAAASwEAAH8AAAAAAAAAAAAAAEwBAACAAAAAIQDwAAAAAAAAAAAAAACAPwAAAAAAAAAAAACAPwAAAAAAAAAAAAAAAAAAAAAAAAAAAAAAAAAAAAAAAAAAJQAAAAwAAAAAAACAKAAAAAwAAAABAAAAJwAAABgAAAABAAAAAAAAAP///wAAAAAAJQAAAAwAAAABAAAATAAAAGQAAAAAAAAAAAAAAEsBAAB/AAAAAAAAAAAAAABM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DvJQdyBeYnegylkDovhAYwjITwAAAAAAqIw4FwAAAADsx08DA48rYvTHTwMDjytiAgAAAADITwMwng9ivOprAwEAAACEn2liUBs3F21LQJW49DEXR54PYvDGTwOEn2lijowPYk9tJnKwmjQXfMdPAynxUHfMxU8DAAAAAAAAUHcAAMQO9f///wAAAAAAAAAAAAAAAJABAAAAAAABAAAAAHMAZQBnAG8AZQAgAHUAaQAS8PjIMMZPA61/vnYAAGJ3JMZPAwAAAAAsxk8DAAAAACijt2IAAGJ3AAAAABMAFACi+EBjIF5id0TGTwNk9ZZ2AAAAAMDn9w3gxGN3ZHYACAAAAAAlAAAADAAAAAEAAAAYAAAADAAAAP8AAAASAAAADAAAAAEAAAAeAAAAGAAAACIAAAAEAAAAcgAAABEAAAAlAAAADAAAAAEAAABUAAAAqAAAACMAAAAEAAAAcAAAABAAAAABAAAAVVWPQYX2jkEjAAAABAAAAA8AAABMAAAAAAAAAAAAAAAAAAAA//////////9sAAAARgBpAHIAbQBhACAAbgBvACAAdgDhAGwAaQBkAGEAVAAGAAAAAwAAAAQAAAAJAAAABgAAAAMAAAAHAAAABwAAAAMAAAAFAAAABgAAAAMAAAADAAAABwAAAAYAAABLAAAAQAAAADAAAAAFAAAAIAAAAAEAAAABAAAAEAAAAAAAAAAAAAAATAEAAIAAAAAAAAAAAAAAAEwBAACAAAAAUgAAAHABAAACAAAAEAAAAAcAAAAAAAAAAAAAALwCAAAAAAAAAQICIlMAeQBzAHQAZQBtAAAAAAAAAAAAAAAAAAAAAAAAAAAAAAAAAAAAAAAAAAAAAAAAAAAAAAAAAAAAAAAAAAAAAAAAAKJ3CQAAABiTYAMAAAAAoMpZA6DKWQN4+EBjAAAAAIb4QGMAAAAAAAAAAAAAAAAAAAAAAAAAADDDWQMAAAAAAAAAAAAAAAAAAAAAAAAAAAAAAAAAAAAAAAAAAAAAAAAAAAAAAAAAAAAAAAAAAAAAAAAAAAAAAADIOU4D0gz5yAAArHe8Ok4D6NGed6DKWQMoo7diAAAAAPjSnnf//wAAAAAAANvTnnfb05537DpOA/A6TgN4+EBjAAAAAAAAAAAAAAAAAAAAAFGKvXYJAAAABwAAACQ7TgMkO04DAAIAAPz///8BAAAAAAAAAAAAAAAAAAAAAAAAAAAAAADA5/cN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TgMO8lB3AQAAAA8AAABwEApIKWEKYsECD2IJvkGVnKlpYqCJPxcAAAAAGOqsGgA6TgOgiT8X/////5ypaWJTQhhiSMlpYqA9TgMAAAAAkHNqYhjqrBqQc2piSMlpYgw6TgNKOhhit5EncgEAAAAUO04DKfFQd2Q5TgMEAAAAAABQd306GGLg////AAAAAAAAAAAAAAAAkAEAAAAAAAEAAAAAYQByAGkAYQBsAAAAAAAAAAAAAAAAAAAAAAAAAAAAAAAGAAAAAAAAAFGKvXYAAAAABgAAAMg6TgPIOk4DAAIAAPz///8BAAAAAAAAAAAAAAAAAAAAwOf3DeDEY3dkdgAIAAAAACUAAAAMAAAAAwAAABgAAAAMAAAAAAAAABIAAAAMAAAAAQAAABYAAAAMAAAACAAAAFQAAABUAAAACgAAACcAAAAeAAAASgAAAAEAAABVVY9BhfaO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MsAAABHAAAAKQAAADMAAACjAAAAFQAAACEA8AAAAAAAAAAAAAAAgD8AAAAAAAAAAAAAgD8AAAAAAAAAAAAAAAAAAAAAAAAAAAAAAAAAAAAAAAAAACUAAAAMAAAAAAAAgCgAAAAMAAAABAAAAFIAAABwAQAABAAAAPD///8AAAAAAAAAAAAAAACQAQAAAAAAAQAAAABzAGUAZwBvAGUAIAB1AGkAAAAAAAAAAAAAAAAAAAAAAAAAAAAAAAAAAAAAAAAAAAAAAAAAAAAAAAAAAAAAAAAAAABOAw7yUHcAAAAAAAAAAO4QCj6qjjM6AAAAADQ5TgMyocZgAQAAAOw5TgMgDQCEAAAAAMmeAzpAOU4DgVm9YkAc8g1ovCgOIbpBlQIAAAAAO04DlOArYv////8MO04DwG4VYmG4QZWbkSdy1D9OAyg7TgMp8VB3eDlOAwUAAAAAAFB3AeArYvD///8AAAAAAAAAAAAAAACQAQAAAAAAAQAAAABzAGUAZwBvAGUAIAB1AGkAAAAAAAAAAAAAAAAAAAAAAAAAAABRir12AAAAAAkAAADcOk4D3DpOAwACAAD8////AQAAAAAAAAAAAAAAAAAAAAAAAAAAAAAAwOf3DWR2AAgAAAAAJQAAAAwAAAAEAAAAGAAAAAwAAAAAAAAAEgAAAAwAAAABAAAAHgAAABgAAAApAAAAMwAAAMwAAABIAAAAJQAAAAwAAAAEAAAAVAAAANAAAAAqAAAAMwAAAMoAAABHAAAAAQAAAFVVj0GF9o5BKgAAADMAAAAWAAAATAAAAAAAAAAAAAAAAAAAAP//////////eAAAAFMAZQBiAGEAcwB0AGkAYQBuACAATwBwAG8AcgB0AG8AIABMAGUAaQB2AGEACQAAAAgAAAAJAAAACAAAAAcAAAAFAAAABAAAAAgAAAAJAAAABAAAAAwAAAAJAAAACQAAAAYAAAAFAAAACQAAAAQAAAAIAAAACAAAAAQAAAAIAAAACAAAAEsAAABAAAAAMAAAAAUAAAAgAAAAAQAAAAEAAAAQAAAAAAAAAAAAAABMAQAAgAAAAAAAAAAAAAAATAEAAIAAAAAlAAAADAAAAAIAAAAnAAAAGAAAAAUAAAAAAAAA////AAAAAAAlAAAADAAAAAUAAABMAAAAZAAAAAAAAABQAAAASwEAAHwAAAAAAAAAUAAAAEw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DQAAAACgAAAFAAAACAAAAAXAAAAAEAAABVVY9BhfaOQQoAAABQAAAAFgAAAEwAAAAAAAAAAAAAAAAAAAD//////////3gAAABTAGUAYgBhAHMAdABpAGEAbgAgAE8AcABvAHIAdABvACAATABlAGkAdgBhAAYAAAAGAAAABwAAAAYAAAAFAAAABAAAAAMAAAAGAAAABwAAAAMAAAAJAAAABwAAAAcAAAAEAAAABAAAAAcAAAADAAAABQAAAAYAAAADAAAABQAAAAYAAABLAAAAQAAAADAAAAAFAAAAIAAAAAEAAAABAAAAEAAAAAAAAAAAAAAATAEAAIAAAAAAAAAAAAAAAEw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CgAAAACgAAAGAAAABVAAAAbAAAAAEAAABVVY9BhfaOQQoAAABgAAAADgAAAEwAAAAAAAAAAAAAAAAAAAD//////////2gAAABWAGkAYwBlAHAAcgBlAHMAaQBkAGUAbgB0AGUABwAAAAMAAAAFAAAABgAAAAcAAAAEAAAABgAAAAUAAAADAAAABwAAAAYAAAAHAAAABAAAAAYAAABLAAAAQAAAADAAAAAFAAAAIAAAAAEAAAABAAAAEAAAAAAAAAAAAAAATAEAAIAAAAAAAAAAAAAAAEwBAACAAAAAJQAAAAwAAAACAAAAJwAAABgAAAAFAAAAAAAAAP///wAAAAAAJQAAAAwAAAAFAAAATAAAAGQAAAAJAAAAcAAAAEIBAAB8AAAACQAAAHAAAAA6AQAADQAAACEA8AAAAAAAAAAAAAAAgD8AAAAAAAAAAAAAgD8AAAAAAAAAAAAAAAAAAAAAAAAAAAAAAAAAAAAAAAAAACUAAAAMAAAAAAAAgCgAAAAMAAAABQAAACUAAAAMAAAAAQAAABgAAAAMAAAAAAAAABIAAAAMAAAAAQAAABYAAAAMAAAAAAAAAFQAAACMAQAACgAAAHAAAABBAQAAfAAAAAEAAABVVY9BhfaOQQoAAABwAAAANQAAAEwAAAAEAAAACQAAAHAAAABDAQAAfQAAALgAAABGAGkAcgBtAGEAZABvACAAcABvAHIAOgAgAEYARQBEAEUAUgBJAEMATwAgAFMARQBCAEEAUwBUAEkAQQBOACAATwBQAE8AUgBUAE8AIABMAEUASQBWAEEAIABFAFMAUABJAE4ATwBMAEEAAAAGAAAAAwAAAAQAAAAJAAAABgAAAAcAAAAHAAAAAwAAAAcAAAAHAAAABAAAAAMAAAADAAAABgAAAAYAAAAIAAAABgAAAAcAAAADAAAABwAAAAkAAAADAAAABgAAAAYAAAAGAAAABwAAAAYAAAAGAAAAAwAAAAcAAAAIAAAAAwAAAAkAAAAGAAAACQAAAAcAAAAGAAAACQAAAAMAAAAFAAAABgAAAAMAAAAHAAAABwAAAAMAAAAGAAAABgAAAAYAAAADAAAACAAAAAkAAAAFAAAABwAAABYAAAAMAAAAAAAAACUAAAAMAAAAAgAAAA4AAAAUAAAAAAAAABAAAAAUAAAA</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2</vt:i4>
      </vt:variant>
    </vt:vector>
  </HeadingPairs>
  <TitlesOfParts>
    <vt:vector size="10" baseType="lpstr">
      <vt:lpstr>Indice</vt:lpstr>
      <vt:lpstr>1</vt:lpstr>
      <vt:lpstr>2</vt:lpstr>
      <vt:lpstr>3</vt:lpstr>
      <vt:lpstr>4</vt:lpstr>
      <vt:lpstr>5</vt:lpstr>
      <vt:lpstr>6</vt:lpstr>
      <vt:lpstr>7</vt:lpstr>
      <vt:lpstr>'6'!_Hlk486413223</vt:lpstr>
      <vt:lpstr>'6'!_Hlk492023274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Pablo.Roa</dc:creator>
  <cp:lastModifiedBy>Pablo Roa</cp:lastModifiedBy>
  <dcterms:created xsi:type="dcterms:W3CDTF">2015-06-05T18:19:34Z</dcterms:created>
  <dcterms:modified xsi:type="dcterms:W3CDTF">2021-08-06T17:23:25Z</dcterms:modified>
</cp:coreProperties>
</file>