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Pablo Roa\Desktop\BALANCES JUNIO_2020\"/>
    </mc:Choice>
  </mc:AlternateContent>
  <xr:revisionPtr revIDLastSave="0" documentId="13_ncr:201_{E2A57D94-E136-4505-BE55-452843B59E60}" xr6:coauthVersionLast="45" xr6:coauthVersionMax="45" xr10:uidLastSave="{00000000-0000-0000-0000-000000000000}"/>
  <bookViews>
    <workbookView xWindow="20370" yWindow="-120" windowWidth="19440" windowHeight="15000" tabRatio="713" xr2:uid="{00000000-000D-0000-FFFF-FFFF00000000}"/>
  </bookViews>
  <sheets>
    <sheet name="indice" sheetId="9" r:id="rId1"/>
    <sheet name="1" sheetId="1" r:id="rId2"/>
    <sheet name="2" sheetId="2" r:id="rId3"/>
    <sheet name="3" sheetId="3" r:id="rId4"/>
    <sheet name="4" sheetId="4" r:id="rId5"/>
    <sheet name="5" sheetId="5" r:id="rId6"/>
    <sheet name="6" sheetId="6" r:id="rId7"/>
    <sheet name="7" sheetId="7" r:id="rId8"/>
    <sheet name="8" sheetId="8" r:id="rId9"/>
    <sheet name="9" sheetId="12" r:id="rId10"/>
    <sheet name="10" sheetId="10" r:id="rId11"/>
    <sheet name="11" sheetId="11" r:id="rId12"/>
  </sheets>
  <definedNames>
    <definedName name="_xlnm._FilterDatabase" localSheetId="11" hidden="1">'11'!$A$3:$O$131</definedName>
    <definedName name="_Hlk486413223" localSheetId="10">'10'!$A$6</definedName>
    <definedName name="_Hlk492023274" localSheetId="10">'10'!$A$62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8" l="1"/>
  <c r="B4" i="2"/>
  <c r="A2" i="11" l="1"/>
  <c r="O5" i="11" l="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4" i="11"/>
  <c r="B149" i="10" l="1"/>
  <c r="C140" i="10"/>
  <c r="B140" i="10"/>
  <c r="E7" i="7"/>
  <c r="D14" i="7"/>
  <c r="C14" i="7"/>
  <c r="C11" i="7"/>
  <c r="E14" i="7"/>
  <c r="E6" i="7"/>
  <c r="B4" i="7"/>
  <c r="B4" i="6"/>
  <c r="B4" i="5"/>
  <c r="B4" i="4"/>
  <c r="C4" i="3"/>
  <c r="E14" i="2"/>
  <c r="E6" i="2"/>
  <c r="B4" i="1"/>
  <c r="C22" i="8" l="1"/>
  <c r="C21" i="8"/>
  <c r="C23" i="8" s="1"/>
  <c r="C16" i="8"/>
  <c r="C13" i="8"/>
  <c r="D13" i="7"/>
  <c r="C10" i="7"/>
  <c r="C18" i="6"/>
  <c r="C17" i="6"/>
  <c r="C15" i="6"/>
  <c r="C12" i="6"/>
  <c r="C11" i="6"/>
  <c r="C29" i="5"/>
  <c r="C21" i="5"/>
  <c r="C14" i="5"/>
  <c r="C10" i="5"/>
  <c r="C9" i="5"/>
  <c r="C149" i="10" l="1"/>
  <c r="C15" i="8" l="1"/>
  <c r="C14" i="8"/>
  <c r="N5" i="11" l="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4" i="11"/>
  <c r="C114" i="10"/>
  <c r="B114" i="10"/>
  <c r="E72" i="10"/>
  <c r="E71" i="10"/>
  <c r="E70" i="10"/>
  <c r="E53" i="10"/>
  <c r="E52" i="10"/>
  <c r="E13" i="7"/>
  <c r="E12" i="2"/>
  <c r="E5" i="1"/>
  <c r="C5" i="1"/>
  <c r="C10" i="9"/>
  <c r="E17" i="1"/>
  <c r="E23" i="1"/>
  <c r="C17" i="1"/>
  <c r="C23" i="1"/>
  <c r="B107" i="10"/>
  <c r="C73" i="10"/>
  <c r="C132" i="10"/>
  <c r="B132" i="10"/>
  <c r="C107" i="10"/>
  <c r="E10" i="7"/>
  <c r="E11" i="7"/>
  <c r="E12" i="7"/>
  <c r="C23" i="5"/>
  <c r="C14" i="2"/>
  <c r="E7" i="2"/>
  <c r="O4" i="9"/>
  <c r="D6" i="4"/>
  <c r="C6" i="4"/>
  <c r="D5" i="5"/>
  <c r="C5" i="5"/>
  <c r="D5" i="6"/>
  <c r="C5" i="6"/>
  <c r="E5" i="8"/>
  <c r="C5" i="8"/>
  <c r="D16" i="4"/>
  <c r="D12" i="4"/>
  <c r="E5" i="3"/>
  <c r="D5" i="3"/>
  <c r="C31" i="5"/>
  <c r="C16" i="5"/>
  <c r="D31" i="5"/>
  <c r="D23" i="5"/>
  <c r="D16" i="5"/>
  <c r="D12" i="5"/>
  <c r="C12" i="5"/>
  <c r="E23" i="8"/>
  <c r="E17" i="8"/>
  <c r="C17" i="8"/>
  <c r="D19" i="6"/>
  <c r="C19" i="6"/>
  <c r="D13" i="6"/>
  <c r="C13" i="6"/>
  <c r="D29" i="4"/>
  <c r="C29" i="4"/>
  <c r="D22" i="4"/>
  <c r="C22" i="4"/>
  <c r="C16" i="4"/>
  <c r="C12" i="4"/>
  <c r="E18" i="3"/>
  <c r="D18" i="3"/>
  <c r="E12" i="3"/>
  <c r="D12" i="3"/>
  <c r="E11" i="2"/>
  <c r="E10" i="2"/>
  <c r="E13" i="2"/>
  <c r="D14" i="2"/>
  <c r="E15" i="2" s="1"/>
  <c r="E24" i="8" l="1"/>
  <c r="D20" i="6"/>
  <c r="D17" i="5"/>
  <c r="D25" i="5" s="1"/>
  <c r="E24" i="1"/>
  <c r="E19" i="3"/>
  <c r="E73" i="10"/>
  <c r="E15" i="7"/>
  <c r="C20" i="6"/>
  <c r="C17" i="5"/>
  <c r="C25" i="5" s="1"/>
  <c r="C32" i="5" s="1"/>
  <c r="C34" i="5" s="1"/>
  <c r="D17" i="4"/>
  <c r="D23" i="4" s="1"/>
  <c r="D30" i="4" s="1"/>
  <c r="D32" i="4" s="1"/>
  <c r="C17" i="4"/>
  <c r="C23" i="4" s="1"/>
  <c r="C30" i="4" s="1"/>
  <c r="D19" i="3"/>
  <c r="C32" i="4" l="1"/>
  <c r="D32" i="5"/>
  <c r="D34" i="5" s="1"/>
  <c r="C9" i="1"/>
  <c r="C24" i="1" s="1"/>
  <c r="C24" i="8" s="1"/>
</calcChain>
</file>

<file path=xl/sharedStrings.xml><?xml version="1.0" encoding="utf-8"?>
<sst xmlns="http://schemas.openxmlformats.org/spreadsheetml/2006/main" count="1336" uniqueCount="396">
  <si>
    <t>FONDO MUTUO CORTO PLAZO DOLARES AMERICANOS</t>
  </si>
  <si>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</si>
  <si>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</si>
  <si>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</si>
  <si>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</si>
  <si>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</si>
  <si>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</si>
  <si>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</si>
  <si>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</si>
  <si>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</si>
  <si>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</si>
  <si>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</si>
  <si>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</si>
  <si>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</si>
  <si>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</si>
  <si>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</si>
  <si>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</si>
  <si>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</si>
  <si>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</si>
  <si>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</si>
  <si>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</si>
  <si>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</si>
  <si>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</si>
  <si>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</si>
  <si>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</si>
  <si>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</si>
  <si>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</si>
  <si>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</si>
  <si>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</si>
  <si>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</si>
  <si>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</si>
  <si>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</si>
  <si>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</si>
  <si>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</si>
  <si>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</si>
  <si>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</si>
  <si>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</si>
  <si>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</si>
  <si>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</si>
  <si>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</si>
  <si>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</si>
  <si>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</si>
  <si>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</si>
  <si>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</si>
  <si>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</si>
  <si>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</si>
  <si>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</si>
  <si>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</si>
  <si>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</si>
  <si>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</si>
  <si>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</si>
  <si>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</si>
  <si>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</si>
  <si>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</si>
  <si>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</si>
  <si>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</si>
  <si>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(EN MONEDA LOCAL)</t>
  </si>
  <si>
    <t>TOTAL ACTIVO CORRIENTE</t>
  </si>
  <si>
    <t>TOTAL ACTIVO NO CORRIENTE</t>
  </si>
  <si>
    <t>(Moneda Local)</t>
  </si>
  <si>
    <t>Tipo de cambio Vendedor</t>
  </si>
  <si>
    <t>Desde</t>
  </si>
  <si>
    <t>Comparativo</t>
  </si>
  <si>
    <t>FECHA DE REPORTE</t>
  </si>
  <si>
    <t>USD</t>
  </si>
  <si>
    <t>Aumento o disminución en acreedores por operaciones</t>
  </si>
  <si>
    <t>Estados Financieros</t>
  </si>
  <si>
    <t>(Anexo D)</t>
  </si>
  <si>
    <t>Índice</t>
  </si>
  <si>
    <t>NOTAS A LOS ESTADOS FINANCIEROS</t>
  </si>
  <si>
    <t>Fondo Mutuo Corto Plazo Dólares Americanos</t>
  </si>
  <si>
    <t>ESTADO DE VARIACION DEL ACTIVO NETO EN DOLARES AMERICANOS</t>
  </si>
  <si>
    <t>ESTADO DE FLUJO DE CAJA EN DOLARES AMERICANOS</t>
  </si>
  <si>
    <t>ESTADO DE RESULTADO EN DOLARES AMERICANOS</t>
  </si>
  <si>
    <t>BALANCE GENERAL EN DOLARES AMERICANOS</t>
  </si>
  <si>
    <t>BALANCE GENERAL EN GUARANIES</t>
  </si>
  <si>
    <t>ESTADO DE RESULTADO EN GUARANIES</t>
  </si>
  <si>
    <t>ESTADO DE VARIACION DEL ACTIVO NETO EN GUARANIES</t>
  </si>
  <si>
    <t>ESTADO DE FLUJO DE CAJA EN GUARANIES</t>
  </si>
  <si>
    <t>Nota  1 – INFORMACIÓN BÁSICA DEL FONDO EN MONEDA EXTRANJERA</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</si>
  <si>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</si>
  <si>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</si>
  <si>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</si>
  <si>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</si>
  <si>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</si>
  <si>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</si>
  <si>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</si>
  <si>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r>
      <t>-</t>
    </r>
    <r>
      <rPr>
        <sz val="7"/>
        <color theme="1"/>
        <rFont val="Times New Roman"/>
        <family val="1"/>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</si>
  <si>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t>Nota 3.- Principales políticas y prácticas contables aplicadas.</t>
  </si>
  <si>
    <t>3.1 Los Estados Financieros han sido preparados de acuerdo a las normas establecidas por la comisión Nacional de Valores y Normas Internacionales de Información Financiera</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</si>
  <si>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</si>
  <si>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</si>
  <si>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</si>
  <si>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</si>
  <si>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</si>
  <si>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</si>
  <si>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</si>
  <si>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</si>
  <si>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</si>
  <si>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</si>
  <si>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</si>
  <si>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Tipo de cambio comprador</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</si>
  <si>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</si>
  <si>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</si>
  <si>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</si>
  <si>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</si>
  <si>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</si>
  <si>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</si>
  <si>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</si>
  <si>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</si>
  <si>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</si>
  <si>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</si>
  <si>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r>
      <t>b)</t>
    </r>
    <r>
      <rPr>
        <b/>
        <sz val="7"/>
        <color theme="1"/>
        <rFont val="Times New Roman"/>
        <family val="1"/>
      </rPr>
      <t xml:space="preserve">    </t>
    </r>
    <r>
      <rPr>
        <b/>
        <sz val="12"/>
        <color theme="1"/>
        <rFont val="Arial"/>
        <family val="2"/>
      </rPr>
      <t>Diferencia de cambio en Moneda Extranjera</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</si>
  <si>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</si>
  <si>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</si>
  <si>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c)</t>
    </r>
    <r>
      <rPr>
        <b/>
        <sz val="7"/>
        <color theme="1"/>
        <rFont val="Times New Roman"/>
        <family val="1"/>
      </rPr>
      <t xml:space="preserve">    </t>
    </r>
    <r>
      <rPr>
        <b/>
        <sz val="12"/>
        <color theme="1"/>
        <rFont val="Arial"/>
        <family val="2"/>
      </rPr>
      <t>Gastos operacionales y comisiones de la administradora con cargo al Fondo:</t>
    </r>
  </si>
  <si>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</si>
  <si>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</si>
  <si>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</si>
  <si>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</si>
  <si>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</si>
  <si>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</si>
  <si>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</si>
  <si>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</si>
  <si>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</si>
  <si>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</si>
  <si>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</si>
  <si>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</si>
  <si>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</si>
  <si>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</si>
  <si>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</si>
  <si>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</si>
  <si>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</si>
  <si>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</si>
  <si>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</si>
  <si>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</si>
  <si>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</si>
  <si>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</si>
  <si>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</si>
  <si>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</si>
  <si>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</si>
  <si>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</si>
  <si>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</si>
  <si>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</si>
  <si>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</si>
  <si>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</si>
  <si>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</si>
  <si>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</si>
  <si>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</si>
  <si>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</si>
  <si>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</si>
  <si>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</si>
  <si>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</si>
  <si>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</si>
  <si>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</si>
  <si>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</si>
  <si>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</si>
  <si>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</si>
  <si>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INFORME DEL SINDICO</t>
  </si>
  <si>
    <t>Señores accionistas de</t>
  </si>
  <si>
    <t>Es mi informe.</t>
  </si>
  <si>
    <t>Juan José Talavera</t>
  </si>
  <si>
    <t>Síndico Titular</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</si>
  <si>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</si>
  <si>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</si>
  <si>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</si>
  <si>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</si>
  <si>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</si>
  <si>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</si>
  <si>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</si>
  <si>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</si>
  <si>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</si>
  <si>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</si>
  <si>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</si>
  <si>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</si>
  <si>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</si>
  <si>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CDA</t>
  </si>
  <si>
    <t xml:space="preserve">BANCO ATLAS S.A. </t>
  </si>
  <si>
    <t>Financiero (Bancos)</t>
  </si>
  <si>
    <t>Paraguay</t>
  </si>
  <si>
    <t>Dólares Americanos</t>
  </si>
  <si>
    <t>10.00%</t>
  </si>
  <si>
    <t>Bonos Subordinados</t>
  </si>
  <si>
    <t>BANCO BILBAO VIZCAYA ARGENTARIA PARAGUAY S.A.</t>
  </si>
  <si>
    <t>26/03/2018</t>
  </si>
  <si>
    <t>05/11/2021</t>
  </si>
  <si>
    <t>01/02/2018</t>
  </si>
  <si>
    <t>06/03/2018</t>
  </si>
  <si>
    <t>BANCO RIO S.A.E.C.A.</t>
  </si>
  <si>
    <t>BANCO BASA S.A.</t>
  </si>
  <si>
    <t>10/08/2020</t>
  </si>
  <si>
    <t xml:space="preserve">BANCO CONTINENTAL S.A.E.C.A. </t>
  </si>
  <si>
    <t>FIC S.A. DE FINANZAS</t>
  </si>
  <si>
    <t>Financiero (Financieras)</t>
  </si>
  <si>
    <t xml:space="preserve">BANCO FAMILIAR S.A.E.C.A. </t>
  </si>
  <si>
    <t>Bonos Financieros</t>
  </si>
  <si>
    <t>29/08/2019</t>
  </si>
  <si>
    <t>20/04/2023</t>
  </si>
  <si>
    <t>20/03/2019</t>
  </si>
  <si>
    <t>18/11/2022</t>
  </si>
  <si>
    <t>BANCO ITAU PARAGUAY S.A.</t>
  </si>
  <si>
    <t>18/11/2019</t>
  </si>
  <si>
    <t>13/12/2019</t>
  </si>
  <si>
    <t>22/01/2020</t>
  </si>
  <si>
    <t>13/02/2020</t>
  </si>
  <si>
    <t>15/06/2020</t>
  </si>
  <si>
    <t>22/04/2019</t>
  </si>
  <si>
    <t>27/07/2020</t>
  </si>
  <si>
    <t>BANCO REGIONAL S.A.E.C.A.</t>
  </si>
  <si>
    <t xml:space="preserve">SUDAMERIS BANK S.A.E.C.A. </t>
  </si>
  <si>
    <t>CRISOL Y ENCARNACION FINANCIERA S.A.E.C.A.</t>
  </si>
  <si>
    <t>27/05/2019</t>
  </si>
  <si>
    <t>05/10/2020</t>
  </si>
  <si>
    <t>21/06/2019</t>
  </si>
  <si>
    <t>17/07/2020</t>
  </si>
  <si>
    <t>22/07/2020</t>
  </si>
  <si>
    <t>30/07/2020</t>
  </si>
  <si>
    <t>02/07/2019</t>
  </si>
  <si>
    <t>13/07/2020</t>
  </si>
  <si>
    <t>10/07/2019</t>
  </si>
  <si>
    <t>19/10/2020</t>
  </si>
  <si>
    <t>12/07/2019</t>
  </si>
  <si>
    <t>17/09/2020</t>
  </si>
  <si>
    <t>BANCO GNB PARAGUAY S.A.</t>
  </si>
  <si>
    <t>15/07/2019</t>
  </si>
  <si>
    <t>27/08/2021</t>
  </si>
  <si>
    <t>19/07/2019</t>
  </si>
  <si>
    <t>22/09/2020</t>
  </si>
  <si>
    <t>13/10/2020</t>
  </si>
  <si>
    <t>30/07/2019</t>
  </si>
  <si>
    <t>30/09/2020</t>
  </si>
  <si>
    <t>06/08/2019</t>
  </si>
  <si>
    <t>17/11/2020</t>
  </si>
  <si>
    <t>23/11/2020</t>
  </si>
  <si>
    <t>07/08/2019</t>
  </si>
  <si>
    <t>25/05/2023</t>
  </si>
  <si>
    <t>22/08/2019</t>
  </si>
  <si>
    <t>30/11/2020</t>
  </si>
  <si>
    <t>01/02/2021</t>
  </si>
  <si>
    <t>18/01/2021</t>
  </si>
  <si>
    <t>22/01/2021</t>
  </si>
  <si>
    <t xml:space="preserve">VISION BANCO S.A.E.C.A. </t>
  </si>
  <si>
    <t>27/08/2024</t>
  </si>
  <si>
    <t>06/09/2019</t>
  </si>
  <si>
    <t>22/03/2021</t>
  </si>
  <si>
    <t>11/09/2019</t>
  </si>
  <si>
    <t>17/03/2021</t>
  </si>
  <si>
    <t>27/09/2019</t>
  </si>
  <si>
    <t>30/03/2021</t>
  </si>
  <si>
    <t>17/05/2021</t>
  </si>
  <si>
    <t>24/05/2021</t>
  </si>
  <si>
    <t>4-2 COMPOSICIÓN DE LAS INVERSIONES</t>
  </si>
  <si>
    <t>Ver Cuadro</t>
  </si>
  <si>
    <t>Valores al cobro  (Nota  4.1  )</t>
  </si>
  <si>
    <t>Titulo de Renta fija (Nota  4.2  )</t>
  </si>
  <si>
    <r>
      <rPr>
        <b/>
        <sz val="12"/>
        <color theme="1"/>
        <rFont val="Arial"/>
        <family val="2"/>
      </rPr>
      <t xml:space="preserve">3.10 </t>
    </r>
    <r>
      <rPr>
        <sz val="12"/>
        <color theme="1"/>
        <rFont val="Arial"/>
        <family val="2"/>
      </rPr>
      <t>–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</si>
  <si>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</si>
  <si>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 xml:space="preserve">3.9 </t>
    </r>
    <r>
      <rPr>
        <sz val="12"/>
        <color theme="1"/>
        <rFont val="Arial"/>
        <family val="2"/>
      </rPr>
      <t>La Administradora no ha realizado cambios en la aplicación de los criterios contables del Fondo.</t>
    </r>
  </si>
  <si>
    <r>
      <rPr>
        <b/>
        <sz val="12"/>
        <color theme="1"/>
        <rFont val="Arial"/>
        <family val="2"/>
      </rPr>
      <t>3.12</t>
    </r>
    <r>
      <rPr>
        <sz val="12"/>
        <color theme="1"/>
        <rFont val="Arial"/>
        <family val="2"/>
      </rPr>
      <t xml:space="preserve"> -  A la fecha de la información financiera, no se ajustaron los precios por inflación.</t>
    </r>
  </si>
  <si>
    <r>
      <t>d)</t>
    </r>
    <r>
      <rPr>
        <b/>
        <sz val="7"/>
        <color theme="1"/>
        <rFont val="Times New Roman"/>
        <family val="1"/>
      </rPr>
      <t xml:space="preserve">    </t>
    </r>
    <r>
      <rPr>
        <b/>
        <sz val="12"/>
        <color theme="1"/>
        <rFont val="Arial"/>
        <family val="2"/>
      </rPr>
      <t>Información Estadística</t>
    </r>
  </si>
  <si>
    <t>El flujo de efectivos fue preparado de acuerdo con la Resolución CG N° 06/19 de la comisión Nacional de Valores.</t>
  </si>
  <si>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</si>
  <si>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r>
      <t>2.2 – Entidad encargada de la custodia:</t>
    </r>
    <r>
      <rPr>
        <sz val="11"/>
        <color theme="1"/>
        <rFont val="Calibri"/>
        <family val="2"/>
        <scheme val="minor"/>
      </rPr>
      <t xml:space="preserve"> </t>
    </r>
    <r>
      <rPr>
        <sz val="12"/>
        <color theme="1"/>
        <rFont val="Arial"/>
        <family val="2"/>
      </rPr>
      <t xml:space="preserve"> INVESTOR Casa de Bolsa S.A.</t>
    </r>
  </si>
  <si>
    <t>Aranceles</t>
  </si>
  <si>
    <t>Investor Casa de Bolsa</t>
  </si>
  <si>
    <t>Valores a depositar</t>
  </si>
  <si>
    <t>(1) Valores al Cobro</t>
  </si>
  <si>
    <t>No aplicable. No se adeuda  ninguna operación.</t>
  </si>
  <si>
    <t xml:space="preserve">4.4 – COMISIONES A PAGAR A ADMINISTRADORA  </t>
  </si>
  <si>
    <t>4.5  – INGRESOS</t>
  </si>
  <si>
    <t>4.6 – EGRESOS</t>
  </si>
  <si>
    <t>ARANCELES PAGADOS</t>
  </si>
  <si>
    <t>Nota 5. HECHOS POSTERIORES - SITUACION SANITARIA GLOBAL</t>
  </si>
  <si>
    <t>28/10/2019</t>
  </si>
  <si>
    <t>24/07/2020</t>
  </si>
  <si>
    <t>13/08/2020</t>
  </si>
  <si>
    <t>14/12/2020</t>
  </si>
  <si>
    <t>29/10/2019</t>
  </si>
  <si>
    <t>30/04/2021</t>
  </si>
  <si>
    <t>22/09/2021</t>
  </si>
  <si>
    <t>30/09/2021</t>
  </si>
  <si>
    <t>30/11/2021</t>
  </si>
  <si>
    <t>19/07/2021</t>
  </si>
  <si>
    <t>22/07/2021</t>
  </si>
  <si>
    <t>30/07/2021</t>
  </si>
  <si>
    <t>17/09/2021</t>
  </si>
  <si>
    <t>SOLAR AHORRO Y FINANZAS S.A.E.C.A.</t>
  </si>
  <si>
    <t>03/09/2020</t>
  </si>
  <si>
    <t>30/10/2019</t>
  </si>
  <si>
    <t>03/08/2020</t>
  </si>
  <si>
    <t>17/11/2021</t>
  </si>
  <si>
    <t>22/11/2021</t>
  </si>
  <si>
    <t>24/10/2022</t>
  </si>
  <si>
    <t>BANCOP S.A.</t>
  </si>
  <si>
    <t>06/11/2019</t>
  </si>
  <si>
    <t>04/11/2021</t>
  </si>
  <si>
    <t>12/11/2019</t>
  </si>
  <si>
    <t>13/11/2019</t>
  </si>
  <si>
    <t>31/01/2022</t>
  </si>
  <si>
    <t>24/01/2022</t>
  </si>
  <si>
    <t>17/01/2022</t>
  </si>
  <si>
    <t>23/05/2022</t>
  </si>
  <si>
    <t>17/03/2022</t>
  </si>
  <si>
    <t>22/03/2022</t>
  </si>
  <si>
    <t>30/03/2022</t>
  </si>
  <si>
    <t xml:space="preserve">FINEXPAR S.A.E.C.A. </t>
  </si>
  <si>
    <t>19/11/2019</t>
  </si>
  <si>
    <t>26/10/2020</t>
  </si>
  <si>
    <t>27/11/2019</t>
  </si>
  <si>
    <t>27/09/2022</t>
  </si>
  <si>
    <t>28/11/2019</t>
  </si>
  <si>
    <t>27/12/2021</t>
  </si>
  <si>
    <t>INTERFISA BANCO S.A.E.C.A.</t>
  </si>
  <si>
    <t>29/11/2019</t>
  </si>
  <si>
    <t>12/03/2022</t>
  </si>
  <si>
    <t>08/07/2020</t>
  </si>
  <si>
    <t>03/12/2019</t>
  </si>
  <si>
    <t>06/12/2019</t>
  </si>
  <si>
    <t>16/12/2021</t>
  </si>
  <si>
    <t>31/05/2021</t>
  </si>
  <si>
    <t>11/12/2019</t>
  </si>
  <si>
    <t>22/10/2021</t>
  </si>
  <si>
    <t>30/05/2023</t>
  </si>
  <si>
    <t>17/05/2022</t>
  </si>
  <si>
    <t>30/05/2022</t>
  </si>
  <si>
    <t>18/12/2019</t>
  </si>
  <si>
    <t>15/03/2021</t>
  </si>
  <si>
    <t>04/12/2023</t>
  </si>
  <si>
    <t>24/12/2019</t>
  </si>
  <si>
    <t>01/08/2022</t>
  </si>
  <si>
    <t>27/12/2019</t>
  </si>
  <si>
    <t>Con posterioridad al cierre del trimestre, se han producido rescates que en nuestro criterio no son significativos, debido a las medidas sanitarias impuestas por el gobierno y las autoridades sanitarias para hacer frente a la pandemia, especialmente en los meses de abril y mayo. No obstante, tales rescates no tienen impacto relevante en el rendimiento de los fondos administrados.</t>
  </si>
  <si>
    <t>Resultados Acumulados</t>
  </si>
  <si>
    <t>02/01/2020</t>
  </si>
  <si>
    <t>02/02/2022</t>
  </si>
  <si>
    <t>03/01/2020</t>
  </si>
  <si>
    <t>21/01/2020</t>
  </si>
  <si>
    <t>30/11/2022</t>
  </si>
  <si>
    <t>22/11/2022</t>
  </si>
  <si>
    <t>17/11/2022</t>
  </si>
  <si>
    <t>30/09/2022</t>
  </si>
  <si>
    <t>22/09/2022</t>
  </si>
  <si>
    <t>19/09/2022</t>
  </si>
  <si>
    <t>22/07/2022</t>
  </si>
  <si>
    <t>18/07/2022</t>
  </si>
  <si>
    <t>02/01/2024</t>
  </si>
  <si>
    <t>11/02/2020</t>
  </si>
  <si>
    <t>22/01/2024</t>
  </si>
  <si>
    <t>20/03/2020</t>
  </si>
  <si>
    <t>29/11/2024</t>
  </si>
  <si>
    <t>17/02/2020</t>
  </si>
  <si>
    <t>30/03/2023</t>
  </si>
  <si>
    <t>22/03/2023</t>
  </si>
  <si>
    <t>17/01/2023</t>
  </si>
  <si>
    <t>23/01/2023</t>
  </si>
  <si>
    <t>30/01/2023</t>
  </si>
  <si>
    <t>17/03/2023</t>
  </si>
  <si>
    <t>17/05/2023</t>
  </si>
  <si>
    <t>22/05/2023</t>
  </si>
  <si>
    <t>17/07/2023</t>
  </si>
  <si>
    <t>24/07/2023</t>
  </si>
  <si>
    <t>31/07/2023</t>
  </si>
  <si>
    <t>06/12/2029</t>
  </si>
  <si>
    <t>09/03/2020</t>
  </si>
  <si>
    <t>22/11/2023</t>
  </si>
  <si>
    <t>30/11/2023</t>
  </si>
  <si>
    <t>11/03/2020</t>
  </si>
  <si>
    <t>10/10/2022</t>
  </si>
  <si>
    <t>13/03/2020</t>
  </si>
  <si>
    <t>09/01/2023</t>
  </si>
  <si>
    <t>27/10/2023</t>
  </si>
  <si>
    <t>16/03/2020</t>
  </si>
  <si>
    <t>Las cinco (5) Notas que se acompañan son parte integrande de estos Estados Financieros</t>
  </si>
  <si>
    <r>
      <t>3.8</t>
    </r>
    <r>
      <rPr>
        <sz val="12"/>
        <color theme="1"/>
        <rFont val="Arial"/>
        <family val="2"/>
      </rPr>
      <t xml:space="preserve"> – Los estados contables corresponden al trimestre cerrado el 30 de Junio de 2020.</t>
    </r>
  </si>
  <si>
    <t>Comisión por Corretaje y Aranceles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</si>
  <si>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6.793,79Gs.</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</si>
  <si>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Junio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</si>
  <si>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r>
      <t>Ø</t>
    </r>
    <r>
      <rPr>
        <sz val="7"/>
        <color theme="1"/>
        <rFont val="Times New Roman"/>
        <family val="1"/>
      </rPr>
      <t xml:space="preserve">  </t>
    </r>
    <r>
      <rPr>
        <u/>
        <sz val="12"/>
        <color theme="1"/>
        <rFont val="Arial"/>
        <family val="2"/>
      </rPr>
      <t>Comisión de administración</t>
    </r>
    <r>
      <rPr>
        <sz val="12"/>
        <color theme="1"/>
        <rFont val="Arial"/>
        <family val="2"/>
      </rPr>
      <t xml:space="preserve">: 1,50% nominal anual (base 365) IVA incluido sobre el patrimonio neto de pre cierre administrado. La comisión se devenga diariamente y se cobra mensualmente. </t>
    </r>
  </si>
  <si>
    <t>24/04/2020</t>
  </si>
  <si>
    <t>06/05/2020</t>
  </si>
  <si>
    <t>11/05/2020</t>
  </si>
  <si>
    <t>16/03/2023</t>
  </si>
  <si>
    <t>10/12/2021</t>
  </si>
  <si>
    <t>02/06/2020</t>
  </si>
  <si>
    <t>20/05/2020</t>
  </si>
  <si>
    <t>08/12/2020</t>
  </si>
  <si>
    <t>05/06/2020</t>
  </si>
  <si>
    <t>10/06/2020</t>
  </si>
  <si>
    <t>16/06/2020</t>
  </si>
  <si>
    <t>17/11/2025</t>
  </si>
  <si>
    <t>24/11/2025</t>
  </si>
  <si>
    <t>01/12/2025</t>
  </si>
  <si>
    <t>26/06/2020</t>
  </si>
  <si>
    <t>24/06/2022</t>
  </si>
  <si>
    <t>PATRIMONIO DEL FONDO AL 30/06/2020</t>
  </si>
  <si>
    <t xml:space="preserve"> A partir del mes de Mayo 2020 según Acta de Directorio N°26/2020 se ha tomado la decisión de levantar el porcentaje de comisión correspondiente a la Administradora en 0,40%, pasando de 1,10% a 1.50% anual IVA incluido, porcentaje que se encuentra aprobado por el reglamento interno del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</si>
</sst>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64" formatCode="_-* #,##0.00_-;\-* #,##0.00_-;_-* &quot;-&quot;??_-;_-@_-"/>
    <numFmt numFmtId="165" formatCode="#,##0.000000"/>
    <numFmt numFmtId="166" formatCode="#,##0.00_ ;\-#,##0.00\ "/>
    <numFmt numFmtId="167" formatCode="#,##0.##"/>
    <numFmt numFmtId="168" formatCode="_-* #,##0_-;\-* #,##0_-;_-* &quot;-&quot;??_-;_-@_-"/>
    <numFmt numFmtId="169" formatCode="0.0000"/>
    <numFmt numFmtId="170" formatCode="_ * #,##0.00_ ;_ * \-#,##0.00_ ;_ * &quot;-&quot;_ ;_ @_ "/>
    <numFmt numFmtId="171" formatCode="_-* #,##0.00000_-;\-* #,##0.00000_-;_-* &quot;-&quot;??_-;_-@_-"/>
    <numFmt numFmtId="172" formatCode="_-* #,##0.000000_-;\-* #,##0.000000_-;_-* &quot;-&quot;??_-;_-@_-"/>
  </numFmts>
  <fonts count="53">
    <font>
      <sz val="11"/>
      <color theme="1"/>
      <name val="Calibri"/>
      <family val="2"/>
      <scheme val="minor"/>
    </font>
    <font>
      <sz val="11"/>
      <color theme="1"/>
      <name val="Calibri"/>
      <family val="2"/>
      <scheme val="minor"/>
    </font>
    <font>
      <b/>
      <sz val="20"/>
      <color indexed="8"/>
      <name val="Subway"/>
    </font>
    <font>
      <sz val="11"/>
      <color indexed="8"/>
      <name val="Subway"/>
    </font>
    <font>
      <b/>
      <u/>
      <sz val="14"/>
      <name val="Arial"/>
      <family val="2"/>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sz val="11"/>
      <color indexed="8"/>
      <name val="Subway"/>
    </font>
    <font>
      <b/>
      <u/>
      <sz val="16"/>
      <name val="Arial"/>
      <family val="2"/>
    </font>
    <font>
      <b/>
      <sz val="8"/>
      <color indexed="8"/>
      <name val="Subway"/>
    </font>
    <font>
      <b/>
      <sz val="12"/>
      <name val="Arial"/>
      <family val="2"/>
    </font>
    <font>
      <b/>
      <sz val="16"/>
      <name val="Arial"/>
      <family val="2"/>
    </font>
    <font>
      <sz val="10"/>
      <color rgb="FF222222"/>
      <name val="Arial"/>
      <family val="2"/>
    </font>
    <font>
      <b/>
      <sz val="18"/>
      <color indexed="8"/>
      <name val="Subway"/>
    </font>
    <font>
      <b/>
      <u/>
      <sz val="12"/>
      <name val="Arial"/>
      <family val="2"/>
    </font>
    <font>
      <u/>
      <sz val="8"/>
      <name val="Arial"/>
      <family val="2"/>
    </font>
    <font>
      <sz val="9"/>
      <name val="Arial"/>
      <family val="2"/>
    </font>
    <font>
      <b/>
      <sz val="11"/>
      <color theme="1"/>
      <name val="Calibri"/>
      <family val="2"/>
      <scheme val="minor"/>
    </font>
    <font>
      <sz val="11"/>
      <color theme="1"/>
      <name val="Arial"/>
      <family val="2"/>
    </font>
    <font>
      <b/>
      <sz val="11"/>
      <color theme="1"/>
      <name val="Arial"/>
      <family val="2"/>
    </font>
    <font>
      <b/>
      <sz val="8"/>
      <color indexed="8"/>
      <name val="Arial"/>
      <family val="2"/>
    </font>
    <font>
      <b/>
      <sz val="1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sz val="7"/>
      <color theme="1"/>
      <name val="Times New Roman"/>
      <family val="1"/>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sz val="11"/>
      <color rgb="FF000000"/>
      <name val="Arial"/>
      <family val="2"/>
    </font>
    <font>
      <b/>
      <u/>
      <sz val="12"/>
      <color theme="1"/>
      <name val="Calibri"/>
      <family val="2"/>
      <scheme val="minor"/>
    </font>
    <font>
      <b/>
      <sz val="18"/>
      <name val="Arial"/>
      <family val="2"/>
    </font>
    <font>
      <b/>
      <sz val="8"/>
      <name val="Calibri"/>
      <family val="2"/>
    </font>
    <font>
      <b/>
      <sz val="11"/>
      <color indexed="8"/>
      <name val="Calibri"/>
      <family val="2"/>
      <scheme val="minor"/>
    </font>
    <font>
      <sz val="10"/>
      <name val="Arial"/>
      <family val="2"/>
    </font>
    <font>
      <u/>
      <sz val="11"/>
      <name val="Calibri"/>
      <family val="2"/>
      <scheme val="minor"/>
    </font>
    <font>
      <b/>
      <sz val="12"/>
      <color rgb="FF000000"/>
      <name val="Arial"/>
      <family val="2"/>
    </font>
    <font>
      <sz val="11"/>
      <color indexed="8"/>
      <name val="Calibri"/>
      <family val="2"/>
      <scheme val="minor"/>
    </font>
    <font>
      <sz val="11"/>
      <color rgb="FF222222"/>
      <name val="Arial"/>
      <family val="2"/>
    </font>
    <font>
      <b/>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xf numFmtId="164" fontId="1" fillId="0" borderId="0" applyFont="0" applyFill="0" applyBorder="0" applyAlignment="0" applyProtection="0"/>
    <xf numFmtId="0" fontId="28" fillId="0" borderId="0" applyNumberFormat="0" applyFill="0" applyBorder="0" applyAlignment="0" applyProtection="0"/>
    <xf numFmtId="9" fontId="1" fillId="0" borderId="0" applyFont="0" applyFill="0" applyBorder="0" applyAlignment="0" applyProtection="0"/>
    <xf numFmtId="0" fontId="47" fillId="0" borderId="0"/>
    <xf numFmtId="43" fontId="47" fillId="0" borderId="0" applyFont="0" applyFill="0" applyBorder="0" applyAlignment="0" applyProtection="0"/>
    <xf numFmtId="41" fontId="50" fillId="0" borderId="0" applyFont="0" applyFill="0" applyBorder="0" applyAlignment="0" applyProtection="0"/>
  </cellStyleXfs>
  <cellXfs count="398">
    <xf numFmtId="0" fontId="0" fillId="0" borderId="0" xfId="0"/>
    <xf numFmtId="0" fontId="3" fillId="0" borderId="0" xfId="0" applyFont="1" applyAlignment="1">
      <alignment horizontal="center"/>
    </xf>
    <xf numFmtId="0" fontId="5" fillId="0" borderId="0" xfId="0" applyFont="1"/>
    <xf numFmtId="3" fontId="6" fillId="0" borderId="1" xfId="0" applyNumberFormat="1" applyFont="1" applyBorder="1" applyAlignment="1">
      <alignment horizontal="center"/>
    </xf>
    <xf numFmtId="0" fontId="6" fillId="0" borderId="0" xfId="0" applyFont="1" applyAlignment="1">
      <alignment horizontal="center"/>
    </xf>
    <xf numFmtId="0" fontId="6" fillId="0" borderId="0" xfId="0" applyFont="1"/>
    <xf numFmtId="37" fontId="5" fillId="0" borderId="0" xfId="0" applyNumberFormat="1" applyFont="1"/>
    <xf numFmtId="4" fontId="0" fillId="2" borderId="0" xfId="0" applyNumberFormat="1" applyFill="1"/>
    <xf numFmtId="4" fontId="5" fillId="0" borderId="0" xfId="0" applyNumberFormat="1" applyFont="1"/>
    <xf numFmtId="0" fontId="7" fillId="0" borderId="0" xfId="0" applyFont="1"/>
    <xf numFmtId="0" fontId="0" fillId="0" borderId="0" xfId="0" applyAlignment="1">
      <alignment horizontal="center"/>
    </xf>
    <xf numFmtId="4" fontId="0" fillId="0" borderId="0" xfId="0" applyNumberFormat="1"/>
    <xf numFmtId="0" fontId="9" fillId="0" borderId="0" xfId="0" applyFont="1" applyAlignment="1">
      <alignment vertical="center"/>
    </xf>
    <xf numFmtId="0" fontId="9" fillId="0" borderId="0" xfId="0" applyFont="1" applyAlignment="1">
      <alignment horizontal="center" wrapText="1"/>
    </xf>
    <xf numFmtId="0" fontId="9" fillId="0" borderId="0" xfId="0" applyFont="1" applyAlignment="1">
      <alignment horizontal="center"/>
    </xf>
    <xf numFmtId="14" fontId="9" fillId="0" borderId="0" xfId="0" applyNumberFormat="1" applyFont="1" applyAlignment="1">
      <alignment horizontal="center"/>
    </xf>
    <xf numFmtId="0" fontId="10" fillId="0" borderId="0" xfId="0" applyFont="1"/>
    <xf numFmtId="4" fontId="10" fillId="0" borderId="0" xfId="0" applyNumberFormat="1" applyFont="1"/>
    <xf numFmtId="3" fontId="10" fillId="0" borderId="0" xfId="0" applyNumberFormat="1" applyFont="1"/>
    <xf numFmtId="4" fontId="9" fillId="0" borderId="0" xfId="0" applyNumberFormat="1" applyFont="1" applyAlignment="1">
      <alignment horizontal="right" wrapText="1"/>
    </xf>
    <xf numFmtId="0" fontId="11" fillId="0" borderId="0" xfId="0" applyFont="1"/>
    <xf numFmtId="0" fontId="3" fillId="0" borderId="0" xfId="0" applyFont="1"/>
    <xf numFmtId="0" fontId="3" fillId="2" borderId="0" xfId="0" applyFont="1" applyFill="1"/>
    <xf numFmtId="14" fontId="12" fillId="0" borderId="0" xfId="0" applyNumberFormat="1" applyFont="1" applyAlignment="1">
      <alignment horizontal="center"/>
    </xf>
    <xf numFmtId="0" fontId="13" fillId="0" borderId="0" xfId="0" applyFont="1"/>
    <xf numFmtId="0" fontId="0" fillId="0" borderId="1" xfId="0" applyBorder="1"/>
    <xf numFmtId="3" fontId="0" fillId="0" borderId="0" xfId="0" applyNumberFormat="1"/>
    <xf numFmtId="0" fontId="8" fillId="0" borderId="0" xfId="0" applyFont="1"/>
    <xf numFmtId="4" fontId="0" fillId="0" borderId="1" xfId="0" applyNumberFormat="1" applyBorder="1"/>
    <xf numFmtId="3" fontId="0" fillId="0" borderId="1" xfId="0" applyNumberFormat="1" applyBorder="1"/>
    <xf numFmtId="49" fontId="0" fillId="0" borderId="0" xfId="0" applyNumberFormat="1"/>
    <xf numFmtId="4" fontId="8" fillId="0" borderId="0" xfId="0" applyNumberFormat="1" applyFont="1"/>
    <xf numFmtId="49" fontId="7" fillId="0" borderId="0" xfId="0" applyNumberFormat="1" applyFont="1"/>
    <xf numFmtId="3" fontId="7" fillId="0" borderId="0" xfId="0" applyNumberFormat="1" applyFont="1"/>
    <xf numFmtId="0" fontId="16" fillId="0" borderId="0" xfId="0" applyFont="1"/>
    <xf numFmtId="0" fontId="0" fillId="2" borderId="0" xfId="0" applyFill="1"/>
    <xf numFmtId="165" fontId="17" fillId="0" borderId="0" xfId="0" applyNumberFormat="1" applyFont="1"/>
    <xf numFmtId="0" fontId="17" fillId="0" borderId="0" xfId="0" applyFont="1"/>
    <xf numFmtId="3" fontId="8" fillId="0" borderId="0" xfId="0" applyNumberFormat="1" applyFont="1"/>
    <xf numFmtId="0" fontId="15" fillId="0" borderId="0" xfId="0" applyFont="1"/>
    <xf numFmtId="0" fontId="19" fillId="0" borderId="0" xfId="0" applyFont="1"/>
    <xf numFmtId="0" fontId="15" fillId="0" borderId="0" xfId="0" applyFont="1" applyAlignment="1">
      <alignment horizontal="center"/>
    </xf>
    <xf numFmtId="37" fontId="10" fillId="0" borderId="0" xfId="0" applyNumberFormat="1" applyFont="1"/>
    <xf numFmtId="0" fontId="20" fillId="0" borderId="0" xfId="0" applyFont="1"/>
    <xf numFmtId="0" fontId="9" fillId="0" borderId="0" xfId="0" applyFont="1"/>
    <xf numFmtId="0" fontId="21" fillId="0" borderId="0" xfId="0" applyFont="1"/>
    <xf numFmtId="3" fontId="21" fillId="0" borderId="0" xfId="0" applyNumberFormat="1" applyFont="1"/>
    <xf numFmtId="4" fontId="21" fillId="0" borderId="0" xfId="0" applyNumberFormat="1" applyFont="1"/>
    <xf numFmtId="3" fontId="5" fillId="0" borderId="0" xfId="0" applyNumberFormat="1" applyFont="1"/>
    <xf numFmtId="0" fontId="6" fillId="0" borderId="0" xfId="0" applyFont="1" applyAlignment="1">
      <alignment horizontal="center"/>
    </xf>
    <xf numFmtId="14" fontId="12" fillId="0" borderId="0" xfId="0" applyNumberFormat="1" applyFont="1" applyAlignment="1">
      <alignment horizontal="center"/>
    </xf>
    <xf numFmtId="0" fontId="3" fillId="0" borderId="0" xfId="0" applyFont="1" applyAlignment="1">
      <alignment horizontal="center"/>
    </xf>
    <xf numFmtId="14" fontId="12" fillId="0" borderId="0" xfId="0" applyNumberFormat="1" applyFont="1" applyAlignment="1">
      <alignment horizontal="center"/>
    </xf>
    <xf numFmtId="2" fontId="8" fillId="0" borderId="0" xfId="0" applyNumberFormat="1" applyFont="1"/>
    <xf numFmtId="0" fontId="22" fillId="0" borderId="0" xfId="0" applyFont="1"/>
    <xf numFmtId="14" fontId="22" fillId="3" borderId="0" xfId="0" applyNumberFormat="1" applyFont="1" applyFill="1" applyAlignment="1">
      <alignment horizontal="center"/>
    </xf>
    <xf numFmtId="1" fontId="22" fillId="3" borderId="0" xfId="0" applyNumberFormat="1" applyFont="1" applyFill="1" applyAlignment="1">
      <alignment horizontal="center"/>
    </xf>
    <xf numFmtId="17" fontId="22" fillId="3" borderId="0" xfId="0" applyNumberFormat="1" applyFont="1" applyFill="1" applyAlignment="1">
      <alignment horizontal="center"/>
    </xf>
    <xf numFmtId="164" fontId="22" fillId="3" borderId="0" xfId="1" applyFont="1" applyFill="1" applyAlignment="1">
      <alignment horizontal="center"/>
    </xf>
    <xf numFmtId="14" fontId="12" fillId="0" borderId="0" xfId="0" applyNumberFormat="1" applyFont="1" applyAlignment="1"/>
    <xf numFmtId="0" fontId="5" fillId="0" borderId="9" xfId="0" applyFont="1" applyBorder="1"/>
    <xf numFmtId="0" fontId="5" fillId="0" borderId="12" xfId="0" applyFont="1" applyBorder="1"/>
    <xf numFmtId="0" fontId="5" fillId="0" borderId="0" xfId="0" applyFont="1" applyBorder="1"/>
    <xf numFmtId="0" fontId="21" fillId="0" borderId="13" xfId="0" applyFont="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12" xfId="0" applyFont="1" applyBorder="1"/>
    <xf numFmtId="37" fontId="5" fillId="0" borderId="0" xfId="0" applyNumberFormat="1" applyFont="1" applyBorder="1"/>
    <xf numFmtId="166" fontId="5" fillId="0" borderId="0" xfId="0" applyNumberFormat="1" applyFont="1" applyBorder="1"/>
    <xf numFmtId="0" fontId="5" fillId="0" borderId="14" xfId="0" applyFont="1" applyBorder="1"/>
    <xf numFmtId="166" fontId="5" fillId="0" borderId="1" xfId="0" applyNumberFormat="1" applyFont="1" applyBorder="1"/>
    <xf numFmtId="37" fontId="5" fillId="0" borderId="1" xfId="0" applyNumberFormat="1" applyFont="1" applyBorder="1"/>
    <xf numFmtId="0" fontId="21" fillId="0" borderId="15" xfId="0" applyFont="1" applyBorder="1"/>
    <xf numFmtId="4" fontId="5" fillId="0" borderId="0" xfId="0" applyNumberFormat="1" applyFont="1" applyBorder="1" applyAlignment="1">
      <alignment horizontal="center"/>
    </xf>
    <xf numFmtId="0" fontId="5" fillId="0" borderId="12" xfId="0" applyFont="1" applyBorder="1" applyAlignment="1">
      <alignment horizontal="center"/>
    </xf>
    <xf numFmtId="0" fontId="7" fillId="0" borderId="0" xfId="0" applyFont="1" applyAlignment="1">
      <alignment vertical="center"/>
    </xf>
    <xf numFmtId="0" fontId="7" fillId="0" borderId="0" xfId="0" applyFont="1" applyAlignment="1"/>
    <xf numFmtId="0" fontId="6" fillId="0" borderId="5" xfId="0" applyFont="1" applyBorder="1" applyAlignment="1">
      <alignment horizontal="center" wrapText="1"/>
    </xf>
    <xf numFmtId="0" fontId="5" fillId="0" borderId="6" xfId="0" applyFont="1" applyBorder="1" applyAlignment="1">
      <alignment horizontal="center" wrapText="1"/>
    </xf>
    <xf numFmtId="0" fontId="6" fillId="0" borderId="6" xfId="0" applyFont="1" applyBorder="1" applyAlignment="1">
      <alignment horizontal="center" wrapText="1"/>
    </xf>
    <xf numFmtId="0" fontId="5" fillId="0" borderId="6" xfId="0" applyFont="1" applyBorder="1" applyAlignment="1">
      <alignment vertical="center"/>
    </xf>
    <xf numFmtId="0" fontId="5" fillId="0" borderId="6" xfId="0" applyFont="1" applyBorder="1" applyAlignment="1">
      <alignment horizontal="left"/>
    </xf>
    <xf numFmtId="0" fontId="6" fillId="0" borderId="7" xfId="0" applyFont="1" applyBorder="1" applyAlignment="1">
      <alignment horizontal="center"/>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4" fontId="24"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4" fontId="6" fillId="0" borderId="5" xfId="0" applyNumberFormat="1" applyFont="1" applyBorder="1" applyAlignment="1">
      <alignment horizontal="center" vertical="center"/>
    </xf>
    <xf numFmtId="4" fontId="23" fillId="0" borderId="6" xfId="0" applyNumberFormat="1" applyFont="1" applyBorder="1" applyAlignment="1">
      <alignment horizontal="center" vertical="center"/>
    </xf>
    <xf numFmtId="164" fontId="5" fillId="0" borderId="6" xfId="1" applyFont="1" applyBorder="1" applyAlignment="1">
      <alignment horizontal="center" vertical="center"/>
    </xf>
    <xf numFmtId="4" fontId="5" fillId="0" borderId="6" xfId="0" applyNumberFormat="1" applyFont="1" applyBorder="1" applyAlignment="1">
      <alignment horizontal="center" vertical="center"/>
    </xf>
    <xf numFmtId="0" fontId="10" fillId="0" borderId="0" xfId="0" applyFont="1" applyBorder="1"/>
    <xf numFmtId="0" fontId="3" fillId="0" borderId="0" xfId="0" applyFont="1" applyBorder="1"/>
    <xf numFmtId="0" fontId="3" fillId="0" borderId="0" xfId="0" applyFont="1" applyBorder="1" applyAlignment="1">
      <alignment horizontal="center"/>
    </xf>
    <xf numFmtId="0" fontId="5" fillId="0" borderId="10" xfId="0" applyFont="1" applyBorder="1"/>
    <xf numFmtId="0" fontId="8" fillId="0" borderId="11" xfId="0" applyFont="1" applyBorder="1"/>
    <xf numFmtId="1" fontId="6" fillId="0" borderId="1" xfId="0" applyNumberFormat="1" applyFont="1" applyBorder="1" applyAlignment="1">
      <alignment horizontal="center"/>
    </xf>
    <xf numFmtId="3" fontId="0" fillId="0" borderId="2" xfId="0" applyNumberFormat="1" applyFont="1" applyBorder="1" applyAlignment="1">
      <alignment horizontal="center"/>
    </xf>
    <xf numFmtId="0" fontId="0" fillId="0" borderId="10" xfId="0" applyBorder="1"/>
    <xf numFmtId="0" fontId="0" fillId="0" borderId="14" xfId="0" applyBorder="1"/>
    <xf numFmtId="0" fontId="6"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5" fillId="0" borderId="12" xfId="0" applyNumberFormat="1" applyFont="1" applyBorder="1"/>
    <xf numFmtId="4" fontId="5" fillId="0" borderId="13" xfId="0" applyNumberFormat="1" applyFont="1" applyBorder="1" applyAlignment="1">
      <alignment horizontal="center"/>
    </xf>
    <xf numFmtId="49" fontId="6" fillId="0" borderId="16" xfId="0" applyNumberFormat="1" applyFont="1" applyBorder="1"/>
    <xf numFmtId="49" fontId="6"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0" fillId="2" borderId="9" xfId="0" applyFill="1" applyBorder="1"/>
    <xf numFmtId="0" fontId="13" fillId="0" borderId="10" xfId="0" applyFont="1" applyBorder="1"/>
    <xf numFmtId="0" fontId="0" fillId="2" borderId="11" xfId="0" applyFill="1" applyBorder="1"/>
    <xf numFmtId="0" fontId="7" fillId="0" borderId="16" xfId="0" applyFont="1" applyBorder="1"/>
    <xf numFmtId="0" fontId="7" fillId="0" borderId="12" xfId="0" applyFont="1" applyBorder="1"/>
    <xf numFmtId="0" fontId="8" fillId="0" borderId="12" xfId="0" applyFont="1" applyBorder="1"/>
    <xf numFmtId="0" fontId="0" fillId="0" borderId="12" xfId="0" applyBorder="1"/>
    <xf numFmtId="0" fontId="7" fillId="0" borderId="14" xfId="0" applyFont="1" applyBorder="1"/>
    <xf numFmtId="4" fontId="23" fillId="2" borderId="0" xfId="0" applyNumberFormat="1" applyFont="1" applyFill="1" applyBorder="1" applyAlignment="1">
      <alignment horizontal="center" vertical="center"/>
    </xf>
    <xf numFmtId="0" fontId="23" fillId="0" borderId="0" xfId="0" applyFont="1"/>
    <xf numFmtId="0" fontId="13" fillId="0" borderId="10" xfId="0" applyFont="1" applyBorder="1" applyAlignment="1">
      <alignment horizontal="center"/>
    </xf>
    <xf numFmtId="0" fontId="6" fillId="0" borderId="14" xfId="0" applyFont="1" applyBorder="1"/>
    <xf numFmtId="3" fontId="23" fillId="2" borderId="0" xfId="0" applyNumberFormat="1" applyFont="1" applyFill="1" applyBorder="1" applyAlignment="1">
      <alignment horizontal="center" vertical="center"/>
    </xf>
    <xf numFmtId="3" fontId="23" fillId="2" borderId="13" xfId="0" applyNumberFormat="1" applyFont="1" applyFill="1" applyBorder="1" applyAlignment="1">
      <alignment horizontal="center" vertical="center"/>
    </xf>
    <xf numFmtId="0" fontId="23" fillId="0" borderId="12" xfId="0" applyFont="1" applyBorder="1"/>
    <xf numFmtId="4" fontId="0" fillId="0" borderId="15" xfId="0" applyNumberFormat="1" applyBorder="1"/>
    <xf numFmtId="3" fontId="0" fillId="0" borderId="2" xfId="0" applyNumberFormat="1" applyBorder="1"/>
    <xf numFmtId="3" fontId="0" fillId="0" borderId="17" xfId="0" applyNumberFormat="1" applyBorder="1"/>
    <xf numFmtId="49" fontId="0" fillId="0" borderId="14" xfId="0" applyNumberFormat="1" applyBorder="1"/>
    <xf numFmtId="3" fontId="0" fillId="0" borderId="15" xfId="0" applyNumberFormat="1" applyBorder="1"/>
    <xf numFmtId="3" fontId="23" fillId="0" borderId="0" xfId="0" applyNumberFormat="1" applyFont="1" applyBorder="1" applyAlignment="1">
      <alignment horizontal="center" vertical="center"/>
    </xf>
    <xf numFmtId="3" fontId="23" fillId="0" borderId="13" xfId="0" applyNumberFormat="1" applyFont="1" applyBorder="1" applyAlignment="1">
      <alignment horizontal="center" vertical="center"/>
    </xf>
    <xf numFmtId="49" fontId="23" fillId="0" borderId="12" xfId="0" applyNumberFormat="1" applyFont="1" applyBorder="1"/>
    <xf numFmtId="1" fontId="6" fillId="2" borderId="2"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3" fontId="6" fillId="0" borderId="15" xfId="0" applyNumberFormat="1" applyFont="1" applyBorder="1" applyAlignment="1">
      <alignment horizontal="center"/>
    </xf>
    <xf numFmtId="3" fontId="6" fillId="0" borderId="13" xfId="0" applyNumberFormat="1" applyFont="1" applyBorder="1" applyAlignment="1">
      <alignment horizontal="center"/>
    </xf>
    <xf numFmtId="37" fontId="5" fillId="0" borderId="15" xfId="0" applyNumberFormat="1" applyFont="1" applyBorder="1"/>
    <xf numFmtId="0" fontId="4" fillId="0" borderId="0" xfId="0" applyFont="1" applyBorder="1" applyAlignment="1">
      <alignment vertical="center"/>
    </xf>
    <xf numFmtId="0" fontId="23" fillId="2" borderId="0" xfId="0" applyFont="1" applyFill="1" applyAlignment="1">
      <alignment horizontal="center"/>
    </xf>
    <xf numFmtId="0" fontId="32" fillId="2" borderId="0" xfId="0" applyFont="1" applyFill="1"/>
    <xf numFmtId="0" fontId="32" fillId="0" borderId="0" xfId="0" applyFont="1"/>
    <xf numFmtId="0" fontId="29" fillId="4" borderId="0" xfId="0" applyFont="1" applyFill="1" applyAlignment="1">
      <alignment vertical="center" wrapText="1"/>
    </xf>
    <xf numFmtId="0" fontId="0" fillId="4" borderId="0" xfId="0" applyFill="1"/>
    <xf numFmtId="0" fontId="30" fillId="4" borderId="0" xfId="0" applyFont="1" applyFill="1"/>
    <xf numFmtId="0" fontId="29" fillId="4" borderId="0" xfId="0" applyFont="1" applyFill="1" applyAlignment="1">
      <alignment horizontal="center" vertical="center"/>
    </xf>
    <xf numFmtId="0" fontId="29" fillId="4" borderId="0" xfId="0" applyFont="1" applyFill="1" applyAlignment="1">
      <alignment vertical="center"/>
    </xf>
    <xf numFmtId="14" fontId="29" fillId="4" borderId="0" xfId="0" applyNumberFormat="1" applyFont="1" applyFill="1" applyAlignment="1">
      <alignment horizontal="center" vertical="center"/>
    </xf>
    <xf numFmtId="0" fontId="32" fillId="4" borderId="0" xfId="0" applyFont="1" applyFill="1"/>
    <xf numFmtId="0" fontId="23" fillId="4" borderId="0" xfId="0" applyFont="1" applyFill="1" applyAlignment="1">
      <alignment horizontal="center"/>
    </xf>
    <xf numFmtId="0" fontId="5" fillId="0" borderId="0" xfId="0" applyFont="1" applyFill="1"/>
    <xf numFmtId="0" fontId="33" fillId="0" borderId="0" xfId="2" applyFont="1" applyFill="1"/>
    <xf numFmtId="0" fontId="34" fillId="0" borderId="0" xfId="0" applyFont="1" applyAlignment="1">
      <alignment vertical="center"/>
    </xf>
    <xf numFmtId="0" fontId="35" fillId="0" borderId="0" xfId="0" applyFont="1" applyAlignment="1">
      <alignment horizontal="left" vertical="center" indent="5"/>
    </xf>
    <xf numFmtId="0" fontId="34" fillId="0" borderId="0" xfId="0" applyFont="1" applyAlignment="1">
      <alignment horizontal="left" vertical="center"/>
    </xf>
    <xf numFmtId="0" fontId="0" fillId="0" borderId="0" xfId="0" applyAlignment="1">
      <alignment horizontal="left"/>
    </xf>
    <xf numFmtId="0" fontId="34" fillId="0" borderId="0" xfId="0" applyFont="1" applyAlignment="1">
      <alignment horizontal="left" vertical="center" indent="5"/>
    </xf>
    <xf numFmtId="0" fontId="0" fillId="0" borderId="0" xfId="0" applyAlignment="1"/>
    <xf numFmtId="0" fontId="39" fillId="0" borderId="0" xfId="0" applyFont="1" applyAlignment="1">
      <alignment vertical="center"/>
    </xf>
    <xf numFmtId="0" fontId="35" fillId="0" borderId="0" xfId="0" applyFont="1" applyAlignment="1">
      <alignment vertical="center"/>
    </xf>
    <xf numFmtId="0" fontId="41" fillId="0" borderId="0" xfId="0" applyFont="1" applyAlignment="1">
      <alignment vertical="center"/>
    </xf>
    <xf numFmtId="0" fontId="34" fillId="0" borderId="0" xfId="0" applyFont="1" applyAlignment="1">
      <alignment horizontal="left" vertical="center" indent="2"/>
    </xf>
    <xf numFmtId="0" fontId="42" fillId="0" borderId="4" xfId="0" applyFont="1" applyBorder="1" applyAlignment="1">
      <alignment horizontal="center" vertical="center"/>
    </xf>
    <xf numFmtId="0" fontId="42" fillId="0" borderId="4" xfId="0" applyFont="1" applyBorder="1" applyAlignment="1">
      <alignment horizontal="center" vertical="center" wrapText="1"/>
    </xf>
    <xf numFmtId="0" fontId="42" fillId="0" borderId="4" xfId="0" applyFont="1" applyBorder="1" applyAlignment="1">
      <alignment horizontal="left" vertical="center"/>
    </xf>
    <xf numFmtId="0" fontId="37" fillId="0" borderId="4" xfId="0" applyFont="1" applyBorder="1" applyAlignment="1">
      <alignment vertical="center"/>
    </xf>
    <xf numFmtId="0" fontId="37" fillId="0" borderId="4" xfId="0" applyFont="1" applyBorder="1" applyAlignment="1">
      <alignment horizontal="center" vertical="center"/>
    </xf>
    <xf numFmtId="0" fontId="37" fillId="0" borderId="4" xfId="0" applyFont="1" applyBorder="1" applyAlignment="1">
      <alignment horizontal="center" vertical="center" wrapText="1"/>
    </xf>
    <xf numFmtId="0" fontId="41" fillId="0" borderId="4" xfId="0" applyFont="1" applyBorder="1" applyAlignment="1">
      <alignment vertical="center"/>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4" fontId="41" fillId="0" borderId="4" xfId="0" applyNumberFormat="1"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vertical="center"/>
    </xf>
    <xf numFmtId="4" fontId="41" fillId="0" borderId="0" xfId="0" applyNumberFormat="1" applyFont="1" applyBorder="1" applyAlignment="1">
      <alignment horizontal="center" vertical="center"/>
    </xf>
    <xf numFmtId="3" fontId="41" fillId="0" borderId="0" xfId="0" applyNumberFormat="1" applyFont="1" applyBorder="1" applyAlignment="1">
      <alignment horizontal="center" vertical="center"/>
    </xf>
    <xf numFmtId="4" fontId="37" fillId="0" borderId="4" xfId="0" applyNumberFormat="1" applyFont="1" applyBorder="1" applyAlignment="1">
      <alignment horizontal="center" vertical="center" wrapText="1"/>
    </xf>
    <xf numFmtId="14" fontId="41" fillId="0" borderId="4" xfId="0" applyNumberFormat="1" applyFont="1" applyBorder="1" applyAlignment="1">
      <alignment horizontal="center" vertical="center" wrapText="1"/>
    </xf>
    <xf numFmtId="0" fontId="33" fillId="0" borderId="0" xfId="2" applyFont="1"/>
    <xf numFmtId="4" fontId="24" fillId="0" borderId="4" xfId="0" applyNumberFormat="1" applyFont="1" applyBorder="1" applyAlignment="1">
      <alignment horizontal="center" vertical="center"/>
    </xf>
    <xf numFmtId="4" fontId="24" fillId="0" borderId="4" xfId="0" applyNumberFormat="1" applyFont="1" applyBorder="1" applyAlignment="1">
      <alignment horizontal="right" vertical="center"/>
    </xf>
    <xf numFmtId="4" fontId="24" fillId="0" borderId="21" xfId="0" applyNumberFormat="1" applyFont="1" applyBorder="1" applyAlignment="1">
      <alignment horizontal="center"/>
    </xf>
    <xf numFmtId="0" fontId="23" fillId="0" borderId="0" xfId="0" applyFont="1" applyAlignment="1">
      <alignment horizontal="left" vertical="center"/>
    </xf>
    <xf numFmtId="0" fontId="24" fillId="0" borderId="0" xfId="0" applyFont="1" applyAlignment="1">
      <alignment horizontal="left" vertical="center"/>
    </xf>
    <xf numFmtId="0" fontId="44" fillId="0" borderId="0" xfId="0" applyFont="1" applyAlignment="1">
      <alignment horizontal="center"/>
    </xf>
    <xf numFmtId="4" fontId="37" fillId="0" borderId="4" xfId="0" applyNumberFormat="1" applyFont="1" applyBorder="1" applyAlignment="1">
      <alignment horizontal="center" vertical="center"/>
    </xf>
    <xf numFmtId="0" fontId="45" fillId="0" borderId="4" xfId="0" applyFont="1" applyBorder="1" applyAlignment="1">
      <alignment horizontal="center" vertical="center" wrapText="1"/>
    </xf>
    <xf numFmtId="0" fontId="46" fillId="0" borderId="0" xfId="0" applyFont="1"/>
    <xf numFmtId="164" fontId="0" fillId="0" borderId="0" xfId="1" applyFont="1"/>
    <xf numFmtId="4" fontId="5" fillId="2" borderId="0" xfId="0" applyNumberFormat="1" applyFont="1" applyFill="1" applyBorder="1" applyAlignment="1">
      <alignment horizontal="center" vertical="center"/>
    </xf>
    <xf numFmtId="168" fontId="0" fillId="0" borderId="0" xfId="1" applyNumberFormat="1" applyFont="1"/>
    <xf numFmtId="0" fontId="5" fillId="0" borderId="12" xfId="0" applyFont="1" applyBorder="1" applyAlignment="1">
      <alignment horizontal="left"/>
    </xf>
    <xf numFmtId="0" fontId="6" fillId="0" borderId="10" xfId="0" applyFont="1" applyBorder="1" applyAlignment="1">
      <alignment horizontal="center" wrapText="1"/>
    </xf>
    <xf numFmtId="0" fontId="6" fillId="0" borderId="12" xfId="0" applyFont="1" applyBorder="1" applyAlignment="1">
      <alignment horizontal="center" wrapText="1"/>
    </xf>
    <xf numFmtId="0" fontId="5" fillId="0" borderId="12" xfId="0" applyFont="1" applyBorder="1" applyAlignment="1">
      <alignment vertical="center"/>
    </xf>
    <xf numFmtId="3" fontId="6" fillId="0" borderId="7" xfId="0" applyNumberFormat="1" applyFont="1" applyBorder="1" applyAlignment="1">
      <alignment horizontal="center" vertical="center"/>
    </xf>
    <xf numFmtId="0" fontId="6" fillId="0" borderId="6" xfId="0" applyFont="1" applyBorder="1" applyAlignment="1">
      <alignment horizontal="center"/>
    </xf>
    <xf numFmtId="3" fontId="6" fillId="0" borderId="11" xfId="0" applyNumberFormat="1" applyFont="1" applyBorder="1" applyAlignment="1">
      <alignment horizontal="center" vertical="center"/>
    </xf>
    <xf numFmtId="3" fontId="24" fillId="0" borderId="5" xfId="0" applyNumberFormat="1" applyFont="1" applyBorder="1" applyAlignment="1">
      <alignment horizontal="center" vertical="center"/>
    </xf>
    <xf numFmtId="169" fontId="21" fillId="0" borderId="0" xfId="0" applyNumberFormat="1" applyFont="1"/>
    <xf numFmtId="0" fontId="5" fillId="0" borderId="12" xfId="0" applyFont="1" applyBorder="1" applyAlignment="1">
      <alignment horizontal="center" vertical="center" wrapText="1"/>
    </xf>
    <xf numFmtId="0" fontId="48" fillId="0" borderId="0" xfId="2" applyFont="1" applyBorder="1" applyAlignment="1">
      <alignment vertical="center"/>
    </xf>
    <xf numFmtId="4" fontId="37" fillId="0" borderId="7" xfId="0" applyNumberFormat="1" applyFont="1" applyBorder="1" applyAlignment="1">
      <alignment horizontal="center" vertical="center"/>
    </xf>
    <xf numFmtId="49" fontId="6" fillId="0" borderId="12" xfId="0" applyNumberFormat="1" applyFont="1" applyBorder="1"/>
    <xf numFmtId="0" fontId="41" fillId="0" borderId="4" xfId="0" applyFont="1" applyBorder="1" applyAlignment="1">
      <alignment horizontal="left" vertical="center"/>
    </xf>
    <xf numFmtId="0" fontId="49" fillId="0" borderId="0" xfId="0" applyFont="1" applyAlignment="1">
      <alignment vertical="center"/>
    </xf>
    <xf numFmtId="0" fontId="0" fillId="2" borderId="17" xfId="0" applyFill="1" applyBorder="1" applyAlignment="1">
      <alignment horizontal="left" vertical="center"/>
    </xf>
    <xf numFmtId="0" fontId="46" fillId="0" borderId="0" xfId="0" applyFont="1" applyAlignment="1">
      <alignment horizontal="left" vertical="center"/>
    </xf>
    <xf numFmtId="0" fontId="42" fillId="0" borderId="0" xfId="0" applyFont="1" applyAlignment="1">
      <alignment vertical="top" wrapText="1"/>
    </xf>
    <xf numFmtId="164" fontId="6" fillId="0" borderId="0" xfId="1" applyFont="1" applyBorder="1" applyAlignment="1">
      <alignment horizontal="center"/>
    </xf>
    <xf numFmtId="164" fontId="6" fillId="0" borderId="1" xfId="1" applyFont="1" applyBorder="1" applyAlignment="1">
      <alignment horizontal="center"/>
    </xf>
    <xf numFmtId="164" fontId="5" fillId="0" borderId="0" xfId="1" applyFont="1" applyBorder="1" applyAlignment="1">
      <alignment horizontal="center"/>
    </xf>
    <xf numFmtId="164" fontId="0" fillId="2" borderId="0" xfId="1" applyFont="1" applyFill="1" applyBorder="1" applyAlignment="1">
      <alignment horizontal="center"/>
    </xf>
    <xf numFmtId="164" fontId="6" fillId="0" borderId="2" xfId="1" applyFont="1" applyBorder="1" applyAlignment="1">
      <alignment horizontal="center"/>
    </xf>
    <xf numFmtId="164" fontId="6" fillId="0" borderId="3" xfId="1" applyFont="1" applyBorder="1" applyAlignment="1">
      <alignment horizontal="center"/>
    </xf>
    <xf numFmtId="164" fontId="5" fillId="0" borderId="13" xfId="1" applyFont="1" applyBorder="1" applyAlignment="1">
      <alignment horizontal="center"/>
    </xf>
    <xf numFmtId="164" fontId="6" fillId="0" borderId="17" xfId="1" applyFont="1" applyBorder="1" applyAlignment="1">
      <alignment horizontal="center"/>
    </xf>
    <xf numFmtId="164" fontId="6" fillId="0" borderId="8" xfId="1" applyFont="1" applyBorder="1" applyAlignment="1">
      <alignment horizontal="center"/>
    </xf>
    <xf numFmtId="164" fontId="6" fillId="0" borderId="19" xfId="1" applyFont="1" applyBorder="1" applyAlignment="1">
      <alignment horizontal="center"/>
    </xf>
    <xf numFmtId="164" fontId="23" fillId="2" borderId="0" xfId="1" applyFont="1" applyFill="1" applyBorder="1" applyAlignment="1">
      <alignment horizontal="center" vertical="center"/>
    </xf>
    <xf numFmtId="164" fontId="23" fillId="2" borderId="13" xfId="1" applyFont="1" applyFill="1" applyBorder="1" applyAlignment="1">
      <alignment horizontal="center" vertical="center"/>
    </xf>
    <xf numFmtId="164" fontId="6" fillId="2" borderId="2" xfId="1" applyFont="1" applyFill="1" applyBorder="1" applyAlignment="1">
      <alignment horizontal="center" vertical="center"/>
    </xf>
    <xf numFmtId="164" fontId="6" fillId="2" borderId="17" xfId="1" applyFont="1" applyFill="1" applyBorder="1" applyAlignment="1">
      <alignment horizontal="center" vertical="center"/>
    </xf>
    <xf numFmtId="164" fontId="5" fillId="2" borderId="0" xfId="1" applyFont="1" applyFill="1" applyBorder="1" applyAlignment="1">
      <alignment horizontal="center" vertical="center"/>
    </xf>
    <xf numFmtId="164" fontId="5" fillId="2" borderId="1" xfId="1" applyFont="1" applyFill="1" applyBorder="1" applyAlignment="1">
      <alignment horizontal="center" vertical="center"/>
    </xf>
    <xf numFmtId="164" fontId="5" fillId="2" borderId="15" xfId="1" applyFont="1" applyFill="1" applyBorder="1" applyAlignment="1">
      <alignment horizontal="center" vertical="center"/>
    </xf>
    <xf numFmtId="164" fontId="6" fillId="2" borderId="0" xfId="1" applyFont="1" applyFill="1" applyBorder="1" applyAlignment="1">
      <alignment horizontal="center" vertical="center"/>
    </xf>
    <xf numFmtId="164" fontId="6" fillId="2" borderId="13" xfId="1" applyFont="1" applyFill="1" applyBorder="1" applyAlignment="1">
      <alignment horizontal="center" vertical="center"/>
    </xf>
    <xf numFmtId="164" fontId="6" fillId="2" borderId="8" xfId="1" applyFont="1" applyFill="1" applyBorder="1" applyAlignment="1">
      <alignment horizontal="center" vertical="center"/>
    </xf>
    <xf numFmtId="164" fontId="6" fillId="2" borderId="19" xfId="1" applyFont="1" applyFill="1" applyBorder="1" applyAlignment="1">
      <alignment horizontal="center" vertical="center"/>
    </xf>
    <xf numFmtId="164" fontId="6" fillId="2" borderId="1" xfId="1" applyFont="1" applyFill="1" applyBorder="1" applyAlignment="1">
      <alignment horizontal="center" vertical="center"/>
    </xf>
    <xf numFmtId="164" fontId="6" fillId="2" borderId="15" xfId="1" applyFont="1" applyFill="1" applyBorder="1" applyAlignment="1">
      <alignment horizontal="center" vertical="center"/>
    </xf>
    <xf numFmtId="168" fontId="23" fillId="0" borderId="0" xfId="1" applyNumberFormat="1" applyFont="1" applyBorder="1" applyAlignment="1">
      <alignment horizontal="center" vertical="center"/>
    </xf>
    <xf numFmtId="168" fontId="23" fillId="0" borderId="13" xfId="1" applyNumberFormat="1" applyFont="1" applyBorder="1" applyAlignment="1">
      <alignment horizontal="center" vertical="center"/>
    </xf>
    <xf numFmtId="168" fontId="6" fillId="0" borderId="2" xfId="1" applyNumberFormat="1" applyFont="1" applyBorder="1" applyAlignment="1">
      <alignment horizontal="center" vertical="center"/>
    </xf>
    <xf numFmtId="168" fontId="6" fillId="0" borderId="17" xfId="1" applyNumberFormat="1" applyFont="1" applyBorder="1" applyAlignment="1">
      <alignment horizontal="center" vertical="center"/>
    </xf>
    <xf numFmtId="168" fontId="5" fillId="0" borderId="0" xfId="1" applyNumberFormat="1" applyFont="1" applyBorder="1" applyAlignment="1">
      <alignment horizontal="center" vertical="center"/>
    </xf>
    <xf numFmtId="168" fontId="6" fillId="0" borderId="8" xfId="1" applyNumberFormat="1" applyFont="1" applyBorder="1" applyAlignment="1">
      <alignment horizontal="center" vertical="center"/>
    </xf>
    <xf numFmtId="168" fontId="6" fillId="0" borderId="19" xfId="1" applyNumberFormat="1" applyFont="1" applyBorder="1" applyAlignment="1">
      <alignment horizontal="center" vertical="center"/>
    </xf>
    <xf numFmtId="168" fontId="23" fillId="2" borderId="0" xfId="1" applyNumberFormat="1" applyFont="1" applyFill="1" applyBorder="1" applyAlignment="1">
      <alignment horizontal="center" vertical="center"/>
    </xf>
    <xf numFmtId="168" fontId="23" fillId="2" borderId="13" xfId="1" applyNumberFormat="1" applyFont="1" applyFill="1" applyBorder="1" applyAlignment="1">
      <alignment horizontal="center" vertical="center"/>
    </xf>
    <xf numFmtId="168" fontId="6" fillId="2" borderId="2" xfId="1" applyNumberFormat="1" applyFont="1" applyFill="1" applyBorder="1" applyAlignment="1">
      <alignment horizontal="center" vertical="center"/>
    </xf>
    <xf numFmtId="168" fontId="6" fillId="2" borderId="17" xfId="1" applyNumberFormat="1" applyFont="1" applyFill="1" applyBorder="1" applyAlignment="1">
      <alignment horizontal="center" vertical="center"/>
    </xf>
    <xf numFmtId="168" fontId="6" fillId="2" borderId="0" xfId="1" applyNumberFormat="1" applyFont="1" applyFill="1" applyBorder="1" applyAlignment="1">
      <alignment horizontal="center" vertical="center"/>
    </xf>
    <xf numFmtId="168" fontId="6" fillId="2" borderId="13" xfId="1" applyNumberFormat="1" applyFont="1" applyFill="1" applyBorder="1" applyAlignment="1">
      <alignment horizontal="center" vertical="center"/>
    </xf>
    <xf numFmtId="168" fontId="5" fillId="2" borderId="13" xfId="1" applyNumberFormat="1" applyFont="1" applyFill="1" applyBorder="1" applyAlignment="1">
      <alignment horizontal="center" vertical="center"/>
    </xf>
    <xf numFmtId="168" fontId="5" fillId="2" borderId="0" xfId="1" applyNumberFormat="1" applyFont="1" applyFill="1" applyBorder="1" applyAlignment="1">
      <alignment horizontal="center" vertical="center"/>
    </xf>
    <xf numFmtId="168" fontId="6" fillId="2" borderId="8" xfId="1" applyNumberFormat="1" applyFont="1" applyFill="1" applyBorder="1" applyAlignment="1">
      <alignment horizontal="center" vertical="center"/>
    </xf>
    <xf numFmtId="168" fontId="6" fillId="2" borderId="19" xfId="1" applyNumberFormat="1" applyFont="1" applyFill="1" applyBorder="1" applyAlignment="1">
      <alignment horizontal="center" vertical="center"/>
    </xf>
    <xf numFmtId="168" fontId="6" fillId="2" borderId="1" xfId="1" applyNumberFormat="1" applyFont="1" applyFill="1" applyBorder="1" applyAlignment="1">
      <alignment horizontal="center" vertical="center"/>
    </xf>
    <xf numFmtId="168" fontId="6" fillId="2" borderId="15" xfId="1" applyNumberFormat="1" applyFont="1" applyFill="1" applyBorder="1" applyAlignment="1">
      <alignment horizontal="center" vertical="center"/>
    </xf>
    <xf numFmtId="171" fontId="6" fillId="0" borderId="8" xfId="1" applyNumberFormat="1" applyFont="1" applyBorder="1" applyAlignment="1">
      <alignment horizontal="center" vertical="center"/>
    </xf>
    <xf numFmtId="171" fontId="6" fillId="0" borderId="19" xfId="1" applyNumberFormat="1" applyFont="1" applyBorder="1" applyAlignment="1">
      <alignment horizontal="center" vertical="center"/>
    </xf>
    <xf numFmtId="172" fontId="6" fillId="0" borderId="8" xfId="1" applyNumberFormat="1" applyFont="1" applyBorder="1" applyAlignment="1">
      <alignment horizontal="center" vertical="center"/>
    </xf>
    <xf numFmtId="172" fontId="6" fillId="0" borderId="19" xfId="1" applyNumberFormat="1" applyFont="1" applyBorder="1" applyAlignment="1">
      <alignment horizontal="center" vertical="center"/>
    </xf>
    <xf numFmtId="0" fontId="6" fillId="0" borderId="7" xfId="0" applyFont="1" applyBorder="1" applyAlignment="1">
      <alignment horizontal="center" vertical="center" wrapText="1"/>
    </xf>
    <xf numFmtId="168" fontId="23" fillId="0" borderId="6" xfId="1" applyNumberFormat="1" applyFont="1" applyBorder="1" applyAlignment="1">
      <alignment horizontal="center" vertical="center"/>
    </xf>
    <xf numFmtId="168" fontId="5" fillId="0" borderId="13" xfId="1" applyNumberFormat="1" applyFont="1" applyBorder="1" applyAlignment="1">
      <alignment horizontal="center" vertical="center"/>
    </xf>
    <xf numFmtId="168" fontId="9" fillId="0" borderId="6" xfId="1" applyNumberFormat="1" applyFont="1" applyBorder="1" applyAlignment="1">
      <alignment horizontal="center" vertical="center"/>
    </xf>
    <xf numFmtId="168" fontId="5" fillId="0" borderId="6" xfId="1" applyNumberFormat="1" applyFont="1" applyBorder="1" applyAlignment="1">
      <alignment horizontal="center" vertical="center"/>
    </xf>
    <xf numFmtId="168" fontId="24" fillId="0" borderId="13" xfId="1" applyNumberFormat="1" applyFont="1" applyBorder="1" applyAlignment="1">
      <alignment horizontal="center" vertical="center"/>
    </xf>
    <xf numFmtId="168" fontId="5" fillId="0" borderId="15" xfId="1" applyNumberFormat="1" applyFont="1" applyBorder="1" applyAlignment="1">
      <alignment horizontal="center" vertical="center"/>
    </xf>
    <xf numFmtId="168" fontId="24" fillId="0" borderId="15" xfId="1" applyNumberFormat="1" applyFont="1" applyBorder="1" applyAlignment="1">
      <alignment horizontal="center" vertical="center"/>
    </xf>
    <xf numFmtId="168" fontId="5" fillId="0" borderId="7" xfId="1" applyNumberFormat="1" applyFont="1" applyBorder="1" applyAlignment="1">
      <alignment horizontal="center" vertical="center"/>
    </xf>
    <xf numFmtId="168" fontId="23" fillId="0" borderId="7" xfId="1" applyNumberFormat="1" applyFont="1" applyBorder="1" applyAlignment="1">
      <alignment horizontal="center" vertical="center"/>
    </xf>
    <xf numFmtId="168" fontId="23" fillId="0" borderId="7" xfId="1" applyNumberFormat="1" applyFont="1" applyBorder="1" applyAlignment="1">
      <alignment horizontal="right" vertical="center"/>
    </xf>
    <xf numFmtId="168" fontId="23" fillId="0" borderId="4" xfId="1" applyNumberFormat="1" applyFont="1" applyBorder="1" applyAlignment="1">
      <alignment horizontal="center"/>
    </xf>
    <xf numFmtId="168" fontId="8" fillId="0" borderId="0" xfId="1" applyNumberFormat="1" applyFont="1"/>
    <xf numFmtId="168" fontId="21" fillId="0" borderId="0" xfId="1" applyNumberFormat="1" applyFont="1"/>
    <xf numFmtId="164" fontId="37" fillId="0" borderId="4" xfId="1" applyFont="1" applyBorder="1" applyAlignment="1">
      <alignment horizontal="center" vertical="center"/>
    </xf>
    <xf numFmtId="3" fontId="37" fillId="0" borderId="4" xfId="0" applyNumberFormat="1" applyFont="1" applyBorder="1" applyAlignment="1">
      <alignment horizontal="right" vertical="center"/>
    </xf>
    <xf numFmtId="164" fontId="23" fillId="0" borderId="4" xfId="1" applyFont="1" applyBorder="1" applyAlignment="1">
      <alignment horizontal="center" vertical="center"/>
    </xf>
    <xf numFmtId="164" fontId="41" fillId="0" borderId="4" xfId="1" applyFont="1" applyBorder="1" applyAlignment="1">
      <alignment horizontal="center" vertical="center"/>
    </xf>
    <xf numFmtId="168" fontId="37" fillId="0" borderId="4" xfId="1" applyNumberFormat="1" applyFont="1" applyBorder="1" applyAlignment="1">
      <alignment horizontal="center" vertical="center"/>
    </xf>
    <xf numFmtId="168" fontId="41" fillId="0" borderId="4" xfId="1" applyNumberFormat="1" applyFont="1" applyBorder="1" applyAlignment="1">
      <alignment horizontal="center" vertical="center"/>
    </xf>
    <xf numFmtId="0" fontId="45" fillId="2" borderId="4" xfId="0" applyFont="1" applyFill="1" applyBorder="1" applyAlignment="1">
      <alignment horizontal="center" vertical="center" wrapText="1"/>
    </xf>
    <xf numFmtId="0" fontId="0" fillId="0" borderId="17" xfId="0" applyBorder="1" applyAlignment="1">
      <alignment horizontal="left" vertical="center"/>
    </xf>
    <xf numFmtId="10" fontId="0" fillId="0" borderId="17" xfId="3" applyNumberFormat="1" applyFont="1" applyBorder="1" applyAlignment="1">
      <alignment horizontal="right" vertical="center"/>
    </xf>
    <xf numFmtId="167" fontId="0" fillId="0" borderId="17" xfId="0" applyNumberFormat="1" applyBorder="1" applyAlignment="1">
      <alignment horizontal="right" vertical="center"/>
    </xf>
    <xf numFmtId="170" fontId="46" fillId="2" borderId="0" xfId="6" applyNumberFormat="1" applyFont="1" applyFill="1"/>
    <xf numFmtId="168" fontId="6" fillId="0" borderId="1" xfId="1" applyNumberFormat="1" applyFont="1" applyBorder="1" applyAlignment="1">
      <alignment horizontal="center"/>
    </xf>
    <xf numFmtId="168" fontId="6" fillId="0" borderId="0" xfId="1" applyNumberFormat="1" applyFont="1" applyBorder="1" applyAlignment="1">
      <alignment horizontal="center"/>
    </xf>
    <xf numFmtId="168" fontId="6" fillId="0" borderId="15" xfId="1" applyNumberFormat="1" applyFont="1" applyBorder="1" applyAlignment="1">
      <alignment horizontal="center"/>
    </xf>
    <xf numFmtId="168" fontId="6" fillId="0" borderId="13" xfId="1" applyNumberFormat="1" applyFont="1" applyBorder="1" applyAlignment="1">
      <alignment horizontal="center"/>
    </xf>
    <xf numFmtId="168" fontId="5" fillId="0" borderId="0" xfId="1" applyNumberFormat="1" applyFont="1" applyBorder="1" applyAlignment="1">
      <alignment horizontal="center"/>
    </xf>
    <xf numFmtId="168" fontId="5" fillId="0" borderId="13" xfId="1" applyNumberFormat="1" applyFont="1" applyBorder="1" applyAlignment="1">
      <alignment horizontal="center"/>
    </xf>
    <xf numFmtId="168" fontId="6" fillId="0" borderId="2" xfId="1" applyNumberFormat="1" applyFont="1" applyBorder="1" applyAlignment="1">
      <alignment horizontal="center"/>
    </xf>
    <xf numFmtId="168" fontId="6" fillId="0" borderId="17" xfId="1" applyNumberFormat="1" applyFont="1" applyBorder="1" applyAlignment="1">
      <alignment horizontal="center"/>
    </xf>
    <xf numFmtId="168" fontId="5" fillId="0" borderId="1" xfId="1" applyNumberFormat="1" applyFont="1" applyBorder="1" applyAlignment="1">
      <alignment horizontal="center"/>
    </xf>
    <xf numFmtId="168" fontId="5" fillId="0" borderId="15" xfId="1" applyNumberFormat="1" applyFont="1" applyBorder="1" applyAlignment="1">
      <alignment horizontal="center"/>
    </xf>
    <xf numFmtId="168" fontId="6" fillId="0" borderId="3" xfId="1" applyNumberFormat="1" applyFont="1" applyBorder="1" applyAlignment="1">
      <alignment horizontal="center"/>
    </xf>
    <xf numFmtId="168" fontId="6" fillId="0" borderId="20" xfId="1" applyNumberFormat="1" applyFont="1" applyBorder="1" applyAlignment="1">
      <alignment horizontal="center"/>
    </xf>
    <xf numFmtId="0" fontId="0" fillId="0" borderId="2" xfId="0" applyBorder="1"/>
    <xf numFmtId="164" fontId="23" fillId="0" borderId="0" xfId="1" applyFont="1"/>
    <xf numFmtId="165" fontId="5" fillId="2" borderId="0" xfId="1" applyNumberFormat="1" applyFont="1" applyFill="1" applyBorder="1" applyAlignment="1">
      <alignment horizontal="right" vertical="center"/>
    </xf>
    <xf numFmtId="4" fontId="0" fillId="2" borderId="13" xfId="0" applyNumberFormat="1" applyFill="1" applyBorder="1"/>
    <xf numFmtId="164" fontId="23" fillId="2" borderId="15" xfId="1" applyFont="1" applyFill="1" applyBorder="1" applyAlignment="1">
      <alignment horizontal="center" vertical="center"/>
    </xf>
    <xf numFmtId="164" fontId="6" fillId="0" borderId="0" xfId="0" applyNumberFormat="1" applyFont="1" applyAlignment="1"/>
    <xf numFmtId="0" fontId="6" fillId="0" borderId="0" xfId="0" applyFont="1" applyAlignment="1"/>
    <xf numFmtId="4" fontId="0" fillId="2" borderId="13" xfId="0" applyNumberFormat="1" applyFill="1" applyBorder="1" applyAlignment="1">
      <alignment horizontal="center"/>
    </xf>
    <xf numFmtId="164" fontId="23" fillId="2" borderId="0" xfId="1" applyFont="1" applyFill="1" applyBorder="1" applyAlignment="1">
      <alignment horizontal="center"/>
    </xf>
    <xf numFmtId="164" fontId="23" fillId="2" borderId="1" xfId="1" applyFont="1" applyFill="1" applyBorder="1" applyAlignment="1">
      <alignment horizontal="center"/>
    </xf>
    <xf numFmtId="164" fontId="24" fillId="2" borderId="3" xfId="1" applyFont="1" applyFill="1" applyBorder="1" applyAlignment="1">
      <alignment horizontal="center"/>
    </xf>
    <xf numFmtId="0" fontId="13" fillId="0" borderId="0" xfId="0" applyFont="1" applyAlignment="1"/>
    <xf numFmtId="4" fontId="23" fillId="0" borderId="13" xfId="0" applyNumberFormat="1" applyFont="1" applyFill="1" applyBorder="1"/>
    <xf numFmtId="4" fontId="23" fillId="0" borderId="15" xfId="0" applyNumberFormat="1" applyFont="1" applyFill="1" applyBorder="1"/>
    <xf numFmtId="164" fontId="23" fillId="0" borderId="0" xfId="1" applyFont="1" applyBorder="1" applyAlignment="1">
      <alignment horizontal="center"/>
    </xf>
    <xf numFmtId="164" fontId="23" fillId="0" borderId="11" xfId="1" applyFont="1" applyBorder="1" applyAlignment="1">
      <alignment horizontal="center"/>
    </xf>
    <xf numFmtId="164" fontId="23" fillId="0" borderId="13" xfId="1" applyFont="1" applyBorder="1" applyAlignment="1">
      <alignment horizontal="center"/>
    </xf>
    <xf numFmtId="4" fontId="5" fillId="0" borderId="15" xfId="0" applyNumberFormat="1" applyFont="1" applyFill="1" applyBorder="1"/>
    <xf numFmtId="3" fontId="1" fillId="0" borderId="0" xfId="0" applyNumberFormat="1" applyFont="1" applyBorder="1"/>
    <xf numFmtId="3" fontId="1" fillId="0" borderId="13" xfId="0" applyNumberFormat="1" applyFont="1" applyBorder="1"/>
    <xf numFmtId="4" fontId="23" fillId="2" borderId="13" xfId="0" applyNumberFormat="1" applyFont="1" applyFill="1" applyBorder="1"/>
    <xf numFmtId="164" fontId="51" fillId="0" borderId="1" xfId="1" applyFont="1" applyBorder="1"/>
    <xf numFmtId="164" fontId="51" fillId="0" borderId="15" xfId="1" applyFont="1" applyBorder="1"/>
    <xf numFmtId="4" fontId="5" fillId="2" borderId="13" xfId="0" applyNumberFormat="1" applyFont="1" applyFill="1" applyBorder="1"/>
    <xf numFmtId="0" fontId="32" fillId="0" borderId="12" xfId="0" applyFont="1" applyBorder="1"/>
    <xf numFmtId="165" fontId="5" fillId="0" borderId="17" xfId="0" applyNumberFormat="1" applyFont="1" applyFill="1" applyBorder="1"/>
    <xf numFmtId="165" fontId="7" fillId="0" borderId="13" xfId="0" applyNumberFormat="1" applyFont="1" applyFill="1" applyBorder="1"/>
    <xf numFmtId="3" fontId="23" fillId="0" borderId="13" xfId="0" applyNumberFormat="1" applyFont="1" applyFill="1" applyBorder="1"/>
    <xf numFmtId="168" fontId="9" fillId="0" borderId="0" xfId="0" applyNumberFormat="1" applyFont="1" applyAlignment="1">
      <alignment vertical="center"/>
    </xf>
    <xf numFmtId="164" fontId="42" fillId="0" borderId="0" xfId="1" applyFont="1" applyBorder="1" applyAlignment="1">
      <alignment horizontal="center"/>
    </xf>
    <xf numFmtId="164" fontId="42" fillId="0" borderId="1" xfId="1" applyFont="1" applyBorder="1" applyAlignment="1">
      <alignment horizont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0" fontId="52" fillId="0" borderId="5" xfId="0" applyFont="1" applyBorder="1" applyAlignment="1">
      <alignment horizontal="center" vertical="center"/>
    </xf>
    <xf numFmtId="0" fontId="42" fillId="0" borderId="6" xfId="0" applyFont="1" applyBorder="1" applyAlignment="1">
      <alignment vertical="center"/>
    </xf>
    <xf numFmtId="0" fontId="52" fillId="0" borderId="6" xfId="0" applyFont="1" applyBorder="1" applyAlignment="1">
      <alignment horizontal="center" vertical="center"/>
    </xf>
    <xf numFmtId="0" fontId="42" fillId="0" borderId="7" xfId="0" applyFont="1" applyBorder="1" applyAlignment="1">
      <alignment vertical="center"/>
    </xf>
    <xf numFmtId="0" fontId="42" fillId="0" borderId="0" xfId="0" applyFont="1" applyBorder="1" applyAlignment="1">
      <alignment horizontal="center" vertical="center"/>
    </xf>
    <xf numFmtId="172" fontId="42" fillId="0" borderId="0" xfId="1" applyNumberFormat="1" applyFont="1" applyBorder="1" applyAlignment="1">
      <alignment horizontal="center"/>
    </xf>
    <xf numFmtId="0" fontId="42" fillId="0" borderId="13" xfId="0" applyFont="1" applyBorder="1" applyAlignment="1">
      <alignment horizontal="center" vertical="center"/>
    </xf>
    <xf numFmtId="0" fontId="42" fillId="0" borderId="13" xfId="0" applyFont="1" applyBorder="1" applyAlignment="1">
      <alignment horizontal="center"/>
    </xf>
    <xf numFmtId="0" fontId="42" fillId="0" borderId="15" xfId="0" applyFont="1" applyBorder="1" applyAlignment="1">
      <alignment horizontal="center"/>
    </xf>
    <xf numFmtId="0" fontId="23" fillId="0" borderId="5" xfId="0" applyFont="1" applyBorder="1" applyAlignment="1">
      <alignment horizontal="center" vertical="center"/>
    </xf>
    <xf numFmtId="4" fontId="42" fillId="0" borderId="6" xfId="0" applyNumberFormat="1" applyFont="1" applyBorder="1" applyAlignment="1">
      <alignment horizontal="center"/>
    </xf>
    <xf numFmtId="0" fontId="23" fillId="0" borderId="6" xfId="0" applyFont="1" applyBorder="1" applyAlignment="1">
      <alignment horizontal="center"/>
    </xf>
    <xf numFmtId="164" fontId="42" fillId="0" borderId="6" xfId="1" applyFont="1" applyBorder="1" applyAlignment="1">
      <alignment horizontal="center"/>
    </xf>
    <xf numFmtId="164" fontId="42" fillId="0" borderId="7" xfId="1" applyFont="1" applyBorder="1" applyAlignment="1">
      <alignment horizontal="center"/>
    </xf>
    <xf numFmtId="164" fontId="0" fillId="0" borderId="17" xfId="1" applyFont="1" applyBorder="1" applyAlignment="1">
      <alignment horizontal="right" vertical="center"/>
    </xf>
    <xf numFmtId="9" fontId="0" fillId="0" borderId="17" xfId="3" applyFont="1" applyBorder="1" applyAlignment="1">
      <alignment horizontal="right" vertical="center"/>
    </xf>
    <xf numFmtId="0" fontId="31" fillId="4" borderId="0" xfId="0" applyFont="1" applyFill="1" applyAlignment="1">
      <alignment horizontal="center" vertical="center"/>
    </xf>
    <xf numFmtId="0" fontId="29" fillId="4" borderId="0" xfId="0" applyFont="1" applyFill="1" applyAlignment="1">
      <alignment horizontal="center" vertical="center"/>
    </xf>
    <xf numFmtId="14" fontId="29" fillId="4" borderId="0" xfId="0" applyNumberFormat="1" applyFont="1" applyFill="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Alignment="1">
      <alignment horizontal="center"/>
    </xf>
    <xf numFmtId="1" fontId="6" fillId="0" borderId="9"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xf>
    <xf numFmtId="1" fontId="6" fillId="0" borderId="1" xfId="0" applyNumberFormat="1"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xf>
    <xf numFmtId="1" fontId="6" fillId="0" borderId="11" xfId="0" applyNumberFormat="1" applyFont="1" applyBorder="1" applyAlignment="1">
      <alignment horizontal="center" vertical="center"/>
    </xf>
    <xf numFmtId="1" fontId="6" fillId="0" borderId="15" xfId="0" applyNumberFormat="1" applyFont="1" applyBorder="1" applyAlignment="1">
      <alignment horizontal="center" vertical="center"/>
    </xf>
    <xf numFmtId="0" fontId="27" fillId="0" borderId="0" xfId="0" applyFont="1" applyAlignment="1">
      <alignment horizontal="center"/>
    </xf>
    <xf numFmtId="0" fontId="14" fillId="0" borderId="0" xfId="0" applyFont="1" applyAlignment="1">
      <alignment horizontal="center"/>
    </xf>
    <xf numFmtId="0" fontId="26" fillId="0" borderId="0" xfId="0" applyFont="1" applyAlignment="1">
      <alignment horizontal="center"/>
    </xf>
    <xf numFmtId="0" fontId="13" fillId="0" borderId="0" xfId="0" applyFont="1" applyAlignment="1">
      <alignment horizontal="center"/>
    </xf>
    <xf numFmtId="0" fontId="6" fillId="0" borderId="1" xfId="0" applyFont="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25" fillId="0" borderId="0" xfId="0" applyFont="1" applyAlignment="1">
      <alignment horizontal="center"/>
    </xf>
    <xf numFmtId="0" fontId="12" fillId="0" borderId="0" xfId="0" applyFont="1" applyAlignment="1">
      <alignment horizontal="center"/>
    </xf>
    <xf numFmtId="0" fontId="18" fillId="0" borderId="0" xfId="0" applyFont="1" applyAlignment="1">
      <alignment horizontal="center"/>
    </xf>
    <xf numFmtId="0" fontId="6" fillId="0" borderId="0" xfId="0" applyFont="1" applyAlignment="1">
      <alignment horizontal="center"/>
    </xf>
    <xf numFmtId="0" fontId="18" fillId="0" borderId="0" xfId="0" applyFont="1" applyAlignment="1">
      <alignment horizontal="center" vertical="center"/>
    </xf>
    <xf numFmtId="0" fontId="4" fillId="0" borderId="1" xfId="0" applyFont="1" applyBorder="1" applyAlignment="1">
      <alignment horizontal="center" vertical="center"/>
    </xf>
    <xf numFmtId="14" fontId="12" fillId="0" borderId="0" xfId="0" applyNumberFormat="1" applyFont="1" applyAlignment="1">
      <alignment horizontal="center"/>
    </xf>
    <xf numFmtId="0" fontId="2" fillId="0" borderId="0" xfId="0" applyFont="1" applyAlignment="1">
      <alignment horizontal="center"/>
    </xf>
    <xf numFmtId="0" fontId="24" fillId="0" borderId="0" xfId="0" applyFont="1" applyAlignment="1">
      <alignment horizontal="center" vertical="center"/>
    </xf>
    <xf numFmtId="0" fontId="23" fillId="0" borderId="0" xfId="0" applyFont="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center" vertical="center"/>
    </xf>
    <xf numFmtId="0" fontId="41" fillId="0" borderId="16" xfId="0" applyFont="1" applyBorder="1" applyAlignment="1">
      <alignment horizontal="center" vertical="center"/>
    </xf>
    <xf numFmtId="0" fontId="41" fillId="0" borderId="2" xfId="0" applyFont="1" applyBorder="1" applyAlignment="1">
      <alignment horizontal="center" vertical="center"/>
    </xf>
    <xf numFmtId="0" fontId="41" fillId="0" borderId="1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2" fillId="0" borderId="0" xfId="0" applyFont="1" applyAlignment="1">
      <alignment horizontal="left" vertical="top" wrapText="1"/>
    </xf>
    <xf numFmtId="0" fontId="37" fillId="0" borderId="4" xfId="0" applyFont="1" applyBorder="1" applyAlignment="1">
      <alignment horizontal="left" vertical="center" wrapText="1"/>
    </xf>
    <xf numFmtId="0" fontId="34" fillId="0" borderId="0" xfId="0" applyFont="1" applyAlignment="1">
      <alignment horizontal="left" vertical="top"/>
    </xf>
    <xf numFmtId="0" fontId="35"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top" wrapText="1"/>
    </xf>
    <xf numFmtId="0" fontId="43" fillId="0" borderId="16" xfId="0" applyFont="1" applyBorder="1" applyAlignment="1">
      <alignment horizontal="center"/>
    </xf>
    <xf numFmtId="0" fontId="43" fillId="0" borderId="2" xfId="0" applyFont="1" applyBorder="1" applyAlignment="1">
      <alignment horizontal="center"/>
    </xf>
  </cellXfs>
  <cellStyles count="7">
    <cellStyle name="Hipervínculo" xfId="2" builtinId="8"/>
    <cellStyle name="Millares" xfId="1" builtinId="3"/>
    <cellStyle name="Millares [0] 3" xfId="6" xr:uid="{00000000-0005-0000-0000-000002000000}"/>
    <cellStyle name="Millares 2" xfId="5" xr:uid="{00000000-0005-0000-0000-000003000000}"/>
    <cellStyle name="Normal" xfId="0" builtinId="0"/>
    <cellStyle name="Normal 2" xfId="4" xr:uid="{00000000-0005-0000-0000-000005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topLeftCell="A7" workbookViewId="0">
      <selection activeCell="J29" sqref="J29"/>
    </sheetView>
  </sheetViews>
  <sheetFormatPr baseColWidth="10" defaultRowHeight="15"/>
  <cols>
    <col min="4" max="4" width="15.5703125" customWidth="1"/>
    <col min="5" max="5" width="21.5703125" customWidth="1"/>
    <col min="9" max="9" width="25.85546875" customWidth="1"/>
    <col min="11" max="11" width="12.7109375" customWidth="1"/>
    <col min="12" max="12" width="25" customWidth="1"/>
    <col min="13" max="16" width="11.42578125" customWidth="1"/>
  </cols>
  <sheetData>
    <row r="1" spans="1:16">
      <c r="A1" s="147"/>
      <c r="B1" s="147"/>
      <c r="C1" s="147"/>
      <c r="D1" s="147"/>
      <c r="E1" s="147"/>
      <c r="F1" s="147"/>
      <c r="G1" s="147"/>
      <c r="H1" s="147"/>
      <c r="I1" s="147"/>
      <c r="J1" s="147"/>
      <c r="K1" s="147"/>
      <c r="N1" s="54" t="s">
        <v>61</v>
      </c>
      <c r="O1" s="55">
        <v>43831</v>
      </c>
    </row>
    <row r="2" spans="1:16" ht="23.25">
      <c r="A2" s="146"/>
      <c r="B2" s="146"/>
      <c r="C2" s="146"/>
      <c r="D2" s="147"/>
      <c r="E2" s="147"/>
      <c r="F2" s="147"/>
      <c r="G2" s="147"/>
      <c r="H2" s="147"/>
      <c r="I2" s="148"/>
      <c r="J2" s="149"/>
      <c r="K2" s="148"/>
      <c r="L2" t="s">
        <v>101</v>
      </c>
      <c r="M2" s="58">
        <v>6793.79</v>
      </c>
      <c r="N2" s="54" t="s">
        <v>62</v>
      </c>
      <c r="O2" s="55">
        <v>43646</v>
      </c>
      <c r="P2" s="56">
        <v>2019</v>
      </c>
    </row>
    <row r="3" spans="1:16" ht="23.25">
      <c r="A3" s="146"/>
      <c r="B3" s="146"/>
      <c r="C3" s="146"/>
      <c r="D3" s="147"/>
      <c r="E3" s="147"/>
      <c r="F3" s="147"/>
      <c r="G3" s="147"/>
      <c r="H3" s="147"/>
      <c r="I3" s="148"/>
      <c r="J3" s="150"/>
      <c r="K3" s="148"/>
      <c r="L3" t="s">
        <v>60</v>
      </c>
      <c r="M3" s="58">
        <v>6820.47</v>
      </c>
      <c r="N3" s="54" t="s">
        <v>63</v>
      </c>
      <c r="O3" s="55">
        <v>44012</v>
      </c>
      <c r="P3" s="56">
        <v>2020</v>
      </c>
    </row>
    <row r="4" spans="1:16" ht="23.25">
      <c r="A4" s="146"/>
      <c r="B4" s="146"/>
      <c r="C4" s="146"/>
      <c r="D4" s="147"/>
      <c r="E4" s="147"/>
      <c r="F4" s="147"/>
      <c r="G4" s="147"/>
      <c r="H4" s="147"/>
      <c r="I4" s="148"/>
      <c r="J4" s="150"/>
      <c r="K4" s="148"/>
      <c r="N4" s="54"/>
      <c r="O4" s="57">
        <f>+O3</f>
        <v>44012</v>
      </c>
    </row>
    <row r="5" spans="1:16" ht="23.25">
      <c r="A5" s="146"/>
      <c r="B5" s="146"/>
      <c r="C5" s="146"/>
      <c r="D5" s="147"/>
      <c r="E5" s="147"/>
      <c r="F5" s="147"/>
      <c r="G5" s="147"/>
      <c r="H5" s="147"/>
      <c r="I5" s="148"/>
      <c r="J5" s="151"/>
      <c r="K5" s="148"/>
    </row>
    <row r="6" spans="1:16" ht="23.25">
      <c r="A6" s="146"/>
      <c r="B6" s="146"/>
      <c r="C6" s="146"/>
      <c r="D6" s="147"/>
      <c r="E6" s="147"/>
      <c r="F6" s="147"/>
      <c r="G6" s="147"/>
      <c r="H6" s="147"/>
      <c r="I6" s="147"/>
      <c r="J6" s="147"/>
      <c r="K6" s="147"/>
    </row>
    <row r="7" spans="1:16" ht="34.5">
      <c r="A7" s="147"/>
      <c r="B7" s="147"/>
      <c r="C7" s="345" t="s">
        <v>70</v>
      </c>
      <c r="D7" s="345"/>
      <c r="E7" s="345"/>
      <c r="F7" s="345"/>
      <c r="G7" s="345"/>
      <c r="H7" s="345"/>
      <c r="I7" s="345"/>
      <c r="J7" s="147"/>
      <c r="K7" s="147"/>
    </row>
    <row r="8" spans="1:16" ht="34.5">
      <c r="A8" s="147"/>
      <c r="B8" s="147"/>
      <c r="C8" s="345" t="s">
        <v>66</v>
      </c>
      <c r="D8" s="345"/>
      <c r="E8" s="345"/>
      <c r="F8" s="345"/>
      <c r="G8" s="345"/>
      <c r="H8" s="345"/>
      <c r="I8" s="345"/>
      <c r="J8" s="147"/>
      <c r="K8" s="147"/>
    </row>
    <row r="9" spans="1:16" ht="23.25">
      <c r="A9" s="147"/>
      <c r="B9" s="147"/>
      <c r="C9" s="346" t="s">
        <v>67</v>
      </c>
      <c r="D9" s="346"/>
      <c r="E9" s="346"/>
      <c r="F9" s="346"/>
      <c r="G9" s="346"/>
      <c r="H9" s="346"/>
      <c r="I9" s="346"/>
      <c r="J9" s="152"/>
      <c r="K9" s="147"/>
    </row>
    <row r="10" spans="1:16" ht="23.25">
      <c r="A10" s="147"/>
      <c r="B10" s="147"/>
      <c r="C10" s="347">
        <f>+O3</f>
        <v>44012</v>
      </c>
      <c r="D10" s="347"/>
      <c r="E10" s="347"/>
      <c r="F10" s="347"/>
      <c r="G10" s="347"/>
      <c r="H10" s="347"/>
      <c r="I10" s="347"/>
      <c r="J10" s="152"/>
      <c r="K10" s="147"/>
    </row>
    <row r="11" spans="1:16">
      <c r="A11" s="147"/>
      <c r="B11" s="147"/>
      <c r="C11" s="153"/>
      <c r="D11" s="153"/>
      <c r="E11" s="153"/>
      <c r="F11" s="153"/>
      <c r="G11" s="153"/>
      <c r="H11" s="153"/>
      <c r="I11" s="152"/>
      <c r="J11" s="152"/>
      <c r="K11" s="147"/>
    </row>
    <row r="12" spans="1:16">
      <c r="A12" s="35"/>
      <c r="B12" s="35"/>
      <c r="C12" s="143"/>
      <c r="D12" s="143"/>
      <c r="E12" s="143"/>
      <c r="F12" s="143"/>
      <c r="G12" s="143"/>
      <c r="H12" s="143"/>
      <c r="I12" s="144"/>
      <c r="J12" s="144"/>
      <c r="K12" s="35"/>
    </row>
    <row r="13" spans="1:16" ht="23.25">
      <c r="C13" s="145"/>
      <c r="D13" s="145"/>
      <c r="E13" s="188" t="s">
        <v>68</v>
      </c>
      <c r="F13" s="123"/>
      <c r="G13" s="123"/>
      <c r="H13" s="123"/>
    </row>
    <row r="14" spans="1:16">
      <c r="B14" s="2"/>
      <c r="C14" s="182" t="s">
        <v>72</v>
      </c>
      <c r="D14" s="154"/>
      <c r="E14" s="154"/>
      <c r="F14" s="154"/>
      <c r="G14" s="154"/>
      <c r="H14" s="155">
        <v>1</v>
      </c>
      <c r="I14" s="2"/>
      <c r="J14" s="2"/>
    </row>
    <row r="15" spans="1:16">
      <c r="B15" s="2"/>
      <c r="C15" s="182" t="s">
        <v>71</v>
      </c>
      <c r="D15" s="154"/>
      <c r="E15" s="154"/>
      <c r="F15" s="154"/>
      <c r="G15" s="154"/>
      <c r="H15" s="155">
        <v>2</v>
      </c>
      <c r="I15" s="2"/>
      <c r="J15" s="2"/>
    </row>
    <row r="16" spans="1:16">
      <c r="B16" s="2"/>
      <c r="C16" s="182" t="s">
        <v>73</v>
      </c>
      <c r="D16" s="154"/>
      <c r="E16" s="154"/>
      <c r="F16" s="154"/>
      <c r="G16" s="154"/>
      <c r="H16" s="155">
        <v>3</v>
      </c>
      <c r="I16" s="2"/>
      <c r="J16" s="2"/>
    </row>
    <row r="17" spans="2:10">
      <c r="B17" s="2"/>
      <c r="C17" s="182" t="s">
        <v>74</v>
      </c>
      <c r="D17" s="154"/>
      <c r="E17" s="154"/>
      <c r="F17" s="154"/>
      <c r="G17" s="154"/>
      <c r="H17" s="155">
        <v>4</v>
      </c>
      <c r="I17" s="2"/>
      <c r="J17" s="2"/>
    </row>
    <row r="18" spans="2:10">
      <c r="B18" s="2"/>
      <c r="C18" s="182" t="s">
        <v>75</v>
      </c>
      <c r="D18" s="154"/>
      <c r="E18" s="154"/>
      <c r="F18" s="154"/>
      <c r="G18" s="154"/>
      <c r="H18" s="155">
        <v>5</v>
      </c>
      <c r="I18" s="2"/>
      <c r="J18" s="2"/>
    </row>
    <row r="19" spans="2:10">
      <c r="B19" s="2"/>
      <c r="C19" s="182" t="s">
        <v>76</v>
      </c>
      <c r="D19" s="154"/>
      <c r="E19" s="154"/>
      <c r="F19" s="154"/>
      <c r="G19" s="154"/>
      <c r="H19" s="155">
        <v>6</v>
      </c>
      <c r="I19" s="2"/>
      <c r="J19" s="2"/>
    </row>
    <row r="20" spans="2:10">
      <c r="B20" s="2"/>
      <c r="C20" s="182" t="s">
        <v>77</v>
      </c>
      <c r="D20" s="154"/>
      <c r="E20" s="154"/>
      <c r="F20" s="154"/>
      <c r="G20" s="154"/>
      <c r="H20" s="155">
        <v>7</v>
      </c>
      <c r="I20" s="2"/>
      <c r="J20" s="2"/>
    </row>
    <row r="21" spans="2:10">
      <c r="B21" s="2"/>
      <c r="C21" s="182" t="s">
        <v>78</v>
      </c>
      <c r="D21" s="154"/>
      <c r="E21" s="154"/>
      <c r="F21" s="154"/>
      <c r="G21" s="154"/>
      <c r="H21" s="155">
        <v>8</v>
      </c>
      <c r="I21" s="2"/>
      <c r="J21" s="2"/>
    </row>
    <row r="22" spans="2:10">
      <c r="B22" s="2"/>
      <c r="C22" s="182" t="s">
        <v>158</v>
      </c>
      <c r="D22" s="2"/>
      <c r="E22" s="2"/>
      <c r="F22" s="2"/>
      <c r="G22" s="2"/>
      <c r="H22" s="182">
        <v>9</v>
      </c>
      <c r="I22" s="2"/>
      <c r="J22" s="2"/>
    </row>
    <row r="23" spans="2:10">
      <c r="B23" s="2"/>
      <c r="C23" s="182" t="s">
        <v>163</v>
      </c>
      <c r="D23" s="2"/>
      <c r="F23" s="2"/>
      <c r="G23" s="2"/>
      <c r="H23" s="182">
        <v>10</v>
      </c>
      <c r="I23" s="2"/>
      <c r="J23" s="2"/>
    </row>
    <row r="24" spans="2:10">
      <c r="B24" s="2"/>
      <c r="C24" s="182" t="s">
        <v>154</v>
      </c>
      <c r="D24" s="2"/>
      <c r="E24" s="2"/>
      <c r="F24" s="2"/>
      <c r="G24" s="2"/>
      <c r="H24" s="182">
        <v>11</v>
      </c>
      <c r="I24" s="2"/>
      <c r="J24" s="2"/>
    </row>
    <row r="25" spans="2:10">
      <c r="B25" s="2"/>
      <c r="C25" s="182"/>
      <c r="D25" s="2"/>
      <c r="E25" s="2"/>
      <c r="F25" s="2"/>
      <c r="G25" s="2"/>
      <c r="H25" s="2"/>
      <c r="I25" s="2"/>
      <c r="J25" s="2"/>
    </row>
    <row r="26" spans="2:10">
      <c r="B26" s="2"/>
      <c r="C26" s="2"/>
      <c r="D26" s="2"/>
      <c r="E26" s="2"/>
      <c r="F26" s="2"/>
      <c r="G26" s="2"/>
      <c r="H26" s="2"/>
      <c r="I26" s="2"/>
      <c r="J26" s="2"/>
    </row>
    <row r="27" spans="2:10">
      <c r="B27" s="2"/>
      <c r="C27" s="2"/>
      <c r="D27" s="2"/>
      <c r="E27" s="2"/>
      <c r="F27" s="2"/>
      <c r="G27" s="2"/>
      <c r="H27" s="2"/>
      <c r="I27" s="2"/>
      <c r="J27" s="2"/>
    </row>
  </sheetData>
  <mergeCells count="4">
    <mergeCell ref="C7:I7"/>
    <mergeCell ref="C8:I8"/>
    <mergeCell ref="C9:I9"/>
    <mergeCell ref="C10:I10"/>
  </mergeCells>
  <hyperlinks>
    <hyperlink ref="C14" location="'1'!A1" display="ESTADO DE FLUJO DE CAJA EN DOLARES AMERICANOS" xr:uid="{00000000-0004-0000-0000-000000000000}"/>
    <hyperlink ref="H14" location="'Flujo de Caja USD'!A1" display="'Flujo de Caja USD'!A1" xr:uid="{00000000-0004-0000-0000-000001000000}"/>
    <hyperlink ref="C15" location="'2'!A1" display="ESTADO DE VARIACION DEL ACTIVO NETO EN DOLARES AMERICANOS" xr:uid="{00000000-0004-0000-0000-000002000000}"/>
    <hyperlink ref="H15" location="'Var. del Activo'!A1" display="'Var. del Activo'!A1" xr:uid="{00000000-0004-0000-0000-000003000000}"/>
    <hyperlink ref="C16" location="'3'!A1" display="ESTADO DE RESULTADO EN DOLARES AMERICANOS" xr:uid="{00000000-0004-0000-0000-000004000000}"/>
    <hyperlink ref="H16" location="'Estado de Resultado USD'!A1" display="'Estado de Resultado USD'!A1" xr:uid="{00000000-0004-0000-0000-000005000000}"/>
    <hyperlink ref="C17" location="'4'!A1" display="BALANCE GENERAL EN DOLARES AMERICANOS" xr:uid="{00000000-0004-0000-0000-000006000000}"/>
    <hyperlink ref="H17" location="'BALANCE GENERAL USD'!A1" display="'BALANCE GENERAL USD'!A1" xr:uid="{00000000-0004-0000-0000-000007000000}"/>
    <hyperlink ref="C18" location="'5'!A1" display="BALANCE GENERAL EN GUARANIES" xr:uid="{00000000-0004-0000-0000-000008000000}"/>
    <hyperlink ref="H18" location="'BALANCE GENERAL PYG'!A1" display="'BALANCE GENERAL PYG'!A1" xr:uid="{00000000-0004-0000-0000-000009000000}"/>
    <hyperlink ref="C19" location="'6'!A1" display="ESTADO DE RESULTADO EN GUARANIES" xr:uid="{00000000-0004-0000-0000-00000A000000}"/>
    <hyperlink ref="H19" location="'EERR PYG'!A1" display="'EERR PYG'!A1" xr:uid="{00000000-0004-0000-0000-00000B000000}"/>
    <hyperlink ref="C20" location="'7'!A1" display="ESTADO DE VARIACION DEL ACTIVO NETO EN GUARANIES" xr:uid="{00000000-0004-0000-0000-00000C000000}"/>
    <hyperlink ref="H20" location="'Var del Activo PYG'!A1" display="'Var del Activo PYG'!A1" xr:uid="{00000000-0004-0000-0000-00000D000000}"/>
    <hyperlink ref="C21" location="'8'!A1" display="ESTADO DE FLUJO DE CAJA EN GUARANIES" xr:uid="{00000000-0004-0000-0000-00000E000000}"/>
    <hyperlink ref="H21" location="'Flujo de Caja PYG'!A1" display="'Flujo de Caja PYG'!A1" xr:uid="{00000000-0004-0000-0000-00000F000000}"/>
    <hyperlink ref="C22" location="'9'!A1" display="INFORME DEL SINDICO" xr:uid="{00000000-0004-0000-0000-000010000000}"/>
    <hyperlink ref="H22" location="'9'!A1" display="'9'!A1" xr:uid="{00000000-0004-0000-0000-000011000000}"/>
    <hyperlink ref="C23" location="'10'!A1" display="NOTAS A LOS ESTADOS CONTABLES" xr:uid="{00000000-0004-0000-0000-000012000000}"/>
    <hyperlink ref="H23" location="'10'!A1" display="'10'!A1" xr:uid="{00000000-0004-0000-0000-000013000000}"/>
    <hyperlink ref="C24" location="'11'!A1" display="CUADRO DE INVERSIONES" xr:uid="{00000000-0004-0000-0000-000014000000}"/>
    <hyperlink ref="H24" location="'11'!A1" display="'11'!A1" xr:uid="{00000000-0004-0000-0000-000015000000}"/>
  </hyperlink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21"/>
  <sheetViews>
    <sheetView showGridLines="0" zoomScale="115" zoomScaleNormal="115" workbookViewId="0">
      <selection activeCell="B3" sqref="B3:H3"/>
    </sheetView>
  </sheetViews>
  <sheetFormatPr baseColWidth="10" defaultRowHeight="15"/>
  <cols>
    <col min="4" max="4" width="13" customWidth="1"/>
    <col min="5" max="5" width="12.42578125" customWidth="1"/>
    <col min="7" max="7" width="12.7109375" customWidth="1"/>
  </cols>
  <sheetData>
    <row r="2" spans="2:8">
      <c r="B2" s="186"/>
      <c r="C2" s="123"/>
      <c r="D2" s="123"/>
      <c r="E2" s="123"/>
      <c r="F2" s="123"/>
      <c r="G2" s="123"/>
      <c r="H2" s="123"/>
    </row>
    <row r="3" spans="2:8">
      <c r="B3" s="377" t="s">
        <v>158</v>
      </c>
      <c r="C3" s="377"/>
      <c r="D3" s="377"/>
      <c r="E3" s="377"/>
      <c r="F3" s="377"/>
      <c r="G3" s="377"/>
      <c r="H3" s="377"/>
    </row>
    <row r="4" spans="2:8">
      <c r="B4" s="186"/>
      <c r="C4" s="123"/>
      <c r="D4" s="123"/>
      <c r="E4" s="123"/>
      <c r="F4" s="123"/>
      <c r="G4" s="123"/>
      <c r="H4" s="123"/>
    </row>
    <row r="5" spans="2:8">
      <c r="B5" s="186"/>
      <c r="C5" s="123"/>
      <c r="D5" s="123"/>
      <c r="E5" s="123"/>
      <c r="F5" s="123"/>
      <c r="G5" s="123"/>
      <c r="H5" s="123"/>
    </row>
    <row r="6" spans="2:8">
      <c r="B6" s="186" t="s">
        <v>159</v>
      </c>
      <c r="C6" s="123"/>
      <c r="D6" s="123"/>
      <c r="E6" s="123"/>
      <c r="F6" s="123"/>
      <c r="G6" s="123"/>
      <c r="H6" s="123"/>
    </row>
    <row r="7" spans="2:8">
      <c r="B7" s="187" t="s">
        <v>70</v>
      </c>
      <c r="C7" s="123"/>
      <c r="D7" s="123"/>
      <c r="E7" s="123"/>
      <c r="F7" s="123"/>
      <c r="G7" s="123"/>
      <c r="H7" s="123"/>
    </row>
    <row r="8" spans="2:8">
      <c r="B8" s="123"/>
      <c r="C8" s="123"/>
      <c r="D8" s="123"/>
      <c r="E8" s="123"/>
      <c r="F8" s="123"/>
      <c r="G8" s="123"/>
      <c r="H8" s="123"/>
    </row>
    <row r="9" spans="2:8">
      <c r="B9" s="186"/>
      <c r="C9" s="123"/>
      <c r="D9" s="123"/>
      <c r="E9" s="123"/>
      <c r="F9" s="123"/>
      <c r="G9" s="123"/>
      <c r="H9" s="123"/>
    </row>
    <row r="10" spans="2:8" ht="72" customHeight="1">
      <c r="B10" s="378" t="s">
        <v>376</v>
      </c>
      <c r="C10" s="378"/>
      <c r="D10" s="378"/>
      <c r="E10" s="378"/>
      <c r="F10" s="378"/>
      <c r="G10" s="378"/>
      <c r="H10" s="378"/>
    </row>
    <row r="11" spans="2:8" ht="65.25" customHeight="1">
      <c r="B11" s="378"/>
      <c r="C11" s="378"/>
      <c r="D11" s="378"/>
      <c r="E11" s="378"/>
      <c r="F11" s="378"/>
      <c r="G11" s="378"/>
      <c r="H11" s="378"/>
    </row>
    <row r="12" spans="2:8">
      <c r="B12" s="123"/>
      <c r="C12" s="123"/>
      <c r="D12" s="123"/>
      <c r="E12" s="123"/>
      <c r="F12" s="123"/>
      <c r="G12" s="123"/>
      <c r="H12" s="123"/>
    </row>
    <row r="13" spans="2:8">
      <c r="B13" s="186"/>
      <c r="C13" s="123"/>
      <c r="D13" s="123"/>
      <c r="E13" s="123"/>
      <c r="F13" s="123"/>
      <c r="G13" s="123"/>
      <c r="H13" s="123"/>
    </row>
    <row r="14" spans="2:8">
      <c r="B14" s="186" t="s">
        <v>160</v>
      </c>
      <c r="C14" s="123"/>
      <c r="D14" s="123"/>
      <c r="E14" s="123"/>
      <c r="F14" s="123"/>
      <c r="G14" s="123"/>
      <c r="H14" s="123"/>
    </row>
    <row r="15" spans="2:8">
      <c r="B15" s="186"/>
      <c r="C15" s="123"/>
      <c r="D15" s="123"/>
      <c r="E15" s="123"/>
      <c r="F15" s="123"/>
      <c r="G15" s="123"/>
      <c r="H15" s="123"/>
    </row>
    <row r="16" spans="2:8">
      <c r="B16" s="123"/>
      <c r="C16" s="123"/>
      <c r="D16" s="123"/>
      <c r="E16" s="123"/>
      <c r="F16" s="123"/>
      <c r="G16" s="123"/>
      <c r="H16" s="123"/>
    </row>
    <row r="17" spans="2:8">
      <c r="B17" s="123"/>
      <c r="C17" s="123"/>
      <c r="D17" s="123"/>
      <c r="E17" s="123"/>
      <c r="F17" s="123"/>
      <c r="G17" s="123"/>
      <c r="H17" s="123"/>
    </row>
    <row r="18" spans="2:8">
      <c r="B18" s="187" t="s">
        <v>161</v>
      </c>
      <c r="C18" s="123"/>
      <c r="D18" s="123"/>
      <c r="E18" s="123"/>
      <c r="F18" s="123"/>
      <c r="G18" s="123"/>
      <c r="H18" s="123"/>
    </row>
    <row r="19" spans="2:8">
      <c r="B19" s="186" t="s">
        <v>162</v>
      </c>
      <c r="C19" s="123"/>
      <c r="D19" s="123"/>
      <c r="E19" s="123"/>
      <c r="F19" s="123"/>
      <c r="G19" s="123"/>
      <c r="H19" s="123"/>
    </row>
    <row r="20" spans="2:8">
      <c r="B20" s="123"/>
      <c r="C20" s="123"/>
      <c r="D20" s="123"/>
      <c r="E20" s="123"/>
      <c r="F20" s="123"/>
      <c r="G20" s="123"/>
      <c r="H20" s="123"/>
    </row>
    <row r="21" spans="2:8">
      <c r="B21" s="123"/>
      <c r="C21" s="123"/>
      <c r="D21" s="123"/>
      <c r="E21" s="123"/>
      <c r="F21" s="123"/>
      <c r="G21" s="123"/>
      <c r="H21" s="123"/>
    </row>
  </sheetData>
  <mergeCells count="2">
    <mergeCell ref="B3:H3"/>
    <mergeCell ref="B10:H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166"/>
  <sheetViews>
    <sheetView showGridLines="0" topLeftCell="A136" zoomScale="85" zoomScaleNormal="85" workbookViewId="0">
      <selection activeCell="G153" sqref="G153"/>
    </sheetView>
  </sheetViews>
  <sheetFormatPr baseColWidth="10" defaultRowHeight="15"/>
  <cols>
    <col min="1" max="1" width="37.85546875" customWidth="1"/>
    <col min="2" max="2" width="26.42578125" bestFit="1" customWidth="1"/>
    <col min="3" max="3" width="20.140625" bestFit="1" customWidth="1"/>
    <col min="4" max="4" width="14" customWidth="1"/>
    <col min="5" max="5" width="18.140625" customWidth="1"/>
  </cols>
  <sheetData>
    <row r="2" spans="1:7" ht="15.75">
      <c r="A2" s="380" t="s">
        <v>69</v>
      </c>
      <c r="B2" s="380"/>
      <c r="C2" s="380"/>
      <c r="D2" s="380"/>
      <c r="E2" s="380"/>
      <c r="F2" s="380"/>
      <c r="G2" s="380"/>
    </row>
    <row r="3" spans="1:7" ht="15.75">
      <c r="A3" s="380" t="s">
        <v>79</v>
      </c>
      <c r="B3" s="380"/>
      <c r="C3" s="380"/>
      <c r="D3" s="380"/>
      <c r="E3" s="380"/>
      <c r="F3" s="380"/>
      <c r="G3" s="380"/>
    </row>
    <row r="4" spans="1:7" ht="15.75">
      <c r="A4" s="163" t="s">
        <v>80</v>
      </c>
      <c r="B4" s="163"/>
      <c r="C4" s="163"/>
      <c r="D4" s="163"/>
      <c r="E4" s="163"/>
      <c r="F4" s="163"/>
      <c r="G4" s="163"/>
    </row>
    <row r="5" spans="1:7" ht="42" customHeight="1">
      <c r="A5" s="379" t="s">
        <v>81</v>
      </c>
      <c r="B5" s="379"/>
      <c r="C5" s="379"/>
      <c r="D5" s="379"/>
      <c r="E5" s="379"/>
      <c r="F5" s="379"/>
      <c r="G5" s="379"/>
    </row>
    <row r="6" spans="1:7">
      <c r="A6" s="379" t="s">
        <v>82</v>
      </c>
      <c r="B6" s="379"/>
      <c r="C6" s="379"/>
      <c r="D6" s="379"/>
      <c r="E6" s="379"/>
      <c r="F6" s="379"/>
      <c r="G6" s="379"/>
    </row>
    <row r="7" spans="1:7" ht="108" customHeight="1">
      <c r="A7" s="379"/>
      <c r="B7" s="379"/>
      <c r="C7" s="379"/>
      <c r="D7" s="379"/>
      <c r="E7" s="379"/>
      <c r="F7" s="379"/>
      <c r="G7" s="379"/>
    </row>
    <row r="8" spans="1:7" ht="15.75">
      <c r="A8" s="393" t="s">
        <v>261</v>
      </c>
      <c r="B8" s="393"/>
      <c r="C8" s="393"/>
      <c r="D8" s="393"/>
      <c r="E8" s="393"/>
      <c r="F8" s="393"/>
      <c r="G8" s="393"/>
    </row>
    <row r="9" spans="1:7">
      <c r="A9" s="379" t="s">
        <v>83</v>
      </c>
      <c r="B9" s="379"/>
      <c r="C9" s="379"/>
      <c r="D9" s="379"/>
      <c r="E9" s="379"/>
      <c r="F9" s="379"/>
      <c r="G9" s="379"/>
    </row>
    <row r="10" spans="1:7" ht="90.75" customHeight="1">
      <c r="A10" s="379"/>
      <c r="B10" s="379"/>
      <c r="C10" s="379"/>
      <c r="D10" s="379"/>
      <c r="E10" s="379"/>
      <c r="F10" s="379"/>
      <c r="G10" s="379"/>
    </row>
    <row r="11" spans="1:7">
      <c r="A11" s="379" t="s">
        <v>84</v>
      </c>
      <c r="B11" s="379"/>
      <c r="C11" s="379"/>
      <c r="D11" s="379"/>
      <c r="E11" s="379"/>
      <c r="F11" s="379"/>
      <c r="G11" s="379"/>
    </row>
    <row r="12" spans="1:7" ht="27" customHeight="1">
      <c r="A12" s="379"/>
      <c r="B12" s="379"/>
      <c r="C12" s="379"/>
      <c r="D12" s="379"/>
      <c r="E12" s="379"/>
      <c r="F12" s="379"/>
      <c r="G12" s="379"/>
    </row>
    <row r="13" spans="1:7" ht="15.75">
      <c r="A13" s="393" t="s">
        <v>85</v>
      </c>
      <c r="B13" s="393"/>
      <c r="C13" s="393"/>
      <c r="D13" s="393"/>
      <c r="E13" s="393"/>
      <c r="F13" s="393"/>
      <c r="G13" s="393"/>
    </row>
    <row r="14" spans="1:7" ht="15.75">
      <c r="A14" s="158"/>
    </row>
    <row r="15" spans="1:7" ht="103.5" customHeight="1">
      <c r="A15" s="379" t="s">
        <v>86</v>
      </c>
      <c r="B15" s="379"/>
      <c r="C15" s="379"/>
      <c r="D15" s="379"/>
      <c r="E15" s="379"/>
      <c r="F15" s="379"/>
      <c r="G15" s="379"/>
    </row>
    <row r="16" spans="1:7" ht="15.75" customHeight="1">
      <c r="A16" s="379" t="s">
        <v>87</v>
      </c>
      <c r="B16" s="379"/>
      <c r="C16" s="379"/>
      <c r="D16" s="379"/>
      <c r="E16" s="379"/>
      <c r="F16" s="379"/>
      <c r="G16" s="379"/>
    </row>
    <row r="17" spans="1:7">
      <c r="A17" s="379"/>
      <c r="B17" s="379"/>
      <c r="C17" s="379"/>
      <c r="D17" s="379"/>
      <c r="E17" s="379"/>
      <c r="F17" s="379"/>
      <c r="G17" s="379"/>
    </row>
    <row r="18" spans="1:7">
      <c r="A18" s="379" t="s">
        <v>262</v>
      </c>
      <c r="B18" s="379"/>
      <c r="C18" s="379"/>
      <c r="D18" s="379"/>
      <c r="E18" s="379"/>
      <c r="F18" s="379"/>
      <c r="G18" s="379"/>
    </row>
    <row r="19" spans="1:7">
      <c r="A19" s="379"/>
      <c r="B19" s="379"/>
      <c r="C19" s="379"/>
      <c r="D19" s="379"/>
      <c r="E19" s="379"/>
      <c r="F19" s="379"/>
      <c r="G19" s="379"/>
    </row>
    <row r="20" spans="1:7" ht="15.75">
      <c r="A20" s="394" t="s">
        <v>88</v>
      </c>
      <c r="B20" s="394"/>
      <c r="C20" s="394"/>
      <c r="D20" s="394"/>
      <c r="E20" s="394"/>
      <c r="F20" s="394"/>
      <c r="G20" s="394"/>
    </row>
    <row r="21" spans="1:7" ht="15.75">
      <c r="A21" s="158"/>
    </row>
    <row r="22" spans="1:7">
      <c r="A22" s="379" t="s">
        <v>89</v>
      </c>
      <c r="B22" s="379"/>
      <c r="C22" s="379"/>
      <c r="D22" s="379"/>
      <c r="E22" s="379"/>
      <c r="F22" s="379"/>
      <c r="G22" s="379"/>
    </row>
    <row r="23" spans="1:7" ht="33" customHeight="1">
      <c r="A23" s="379"/>
      <c r="B23" s="379"/>
      <c r="C23" s="379"/>
      <c r="D23" s="379"/>
      <c r="E23" s="379"/>
      <c r="F23" s="379"/>
      <c r="G23" s="379"/>
    </row>
    <row r="24" spans="1:7" ht="15.75">
      <c r="A24" s="393" t="s">
        <v>90</v>
      </c>
      <c r="B24" s="393"/>
      <c r="C24" s="393"/>
      <c r="D24" s="393"/>
      <c r="E24" s="393"/>
      <c r="F24" s="393"/>
      <c r="G24" s="393"/>
    </row>
    <row r="25" spans="1:7" ht="15.75">
      <c r="A25" s="158"/>
    </row>
    <row r="26" spans="1:7" ht="84.75" customHeight="1">
      <c r="A26" s="391" t="s">
        <v>375</v>
      </c>
      <c r="B26" s="391"/>
      <c r="C26" s="391"/>
      <c r="D26" s="391"/>
      <c r="E26" s="391"/>
      <c r="F26" s="391"/>
      <c r="G26" s="391"/>
    </row>
    <row r="27" spans="1:7" ht="15.75">
      <c r="A27" s="390" t="s">
        <v>91</v>
      </c>
      <c r="B27" s="390"/>
      <c r="C27" s="390"/>
      <c r="D27" s="390"/>
    </row>
    <row r="28" spans="1:7">
      <c r="A28" s="391" t="s">
        <v>92</v>
      </c>
      <c r="B28" s="391"/>
      <c r="C28" s="391"/>
      <c r="D28" s="391"/>
      <c r="E28" s="391"/>
      <c r="F28" s="391"/>
      <c r="G28" s="391"/>
    </row>
    <row r="29" spans="1:7">
      <c r="A29" s="391"/>
      <c r="B29" s="391"/>
      <c r="C29" s="391"/>
      <c r="D29" s="391"/>
      <c r="E29" s="391"/>
      <c r="F29" s="391"/>
      <c r="G29" s="391"/>
    </row>
    <row r="30" spans="1:7" ht="15.75">
      <c r="A30" s="390" t="s">
        <v>93</v>
      </c>
      <c r="B30" s="390"/>
      <c r="C30" s="390"/>
      <c r="D30" s="390"/>
      <c r="E30" s="390"/>
      <c r="F30" s="390"/>
      <c r="G30" s="390"/>
    </row>
    <row r="31" spans="1:7" ht="15.75" customHeight="1">
      <c r="A31" s="395" t="s">
        <v>94</v>
      </c>
      <c r="B31" s="395"/>
      <c r="C31" s="395"/>
      <c r="D31" s="395"/>
      <c r="E31" s="395"/>
      <c r="F31" s="395"/>
      <c r="G31" s="395"/>
    </row>
    <row r="32" spans="1:7" ht="32.25" customHeight="1">
      <c r="A32" s="395"/>
      <c r="B32" s="395"/>
      <c r="C32" s="395"/>
      <c r="D32" s="395"/>
      <c r="E32" s="395"/>
      <c r="F32" s="395"/>
      <c r="G32" s="395"/>
    </row>
    <row r="33" spans="1:7" ht="15.75">
      <c r="A33" s="390" t="s">
        <v>95</v>
      </c>
      <c r="B33" s="390"/>
      <c r="C33" s="390"/>
      <c r="D33" s="390"/>
      <c r="E33" s="390"/>
      <c r="F33" s="390"/>
      <c r="G33" s="390"/>
    </row>
    <row r="34" spans="1:7" ht="32.25" customHeight="1">
      <c r="A34" s="391" t="s">
        <v>96</v>
      </c>
      <c r="B34" s="391"/>
      <c r="C34" s="391"/>
      <c r="D34" s="391"/>
      <c r="E34" s="391"/>
      <c r="F34" s="391"/>
      <c r="G34" s="391"/>
    </row>
    <row r="35" spans="1:7" ht="15.75">
      <c r="A35" s="390" t="s">
        <v>97</v>
      </c>
      <c r="B35" s="390"/>
      <c r="C35" s="390"/>
      <c r="D35" s="390"/>
      <c r="E35" s="390"/>
      <c r="F35" s="390"/>
      <c r="G35" s="390"/>
    </row>
    <row r="36" spans="1:7" ht="33" customHeight="1">
      <c r="A36" s="391" t="s">
        <v>260</v>
      </c>
      <c r="B36" s="391"/>
      <c r="C36" s="391"/>
      <c r="D36" s="391"/>
      <c r="E36" s="391"/>
      <c r="F36" s="391"/>
      <c r="G36" s="391"/>
    </row>
    <row r="37" spans="1:7" ht="32.25" customHeight="1">
      <c r="A37" s="392" t="s">
        <v>373</v>
      </c>
      <c r="B37" s="392"/>
      <c r="C37" s="392"/>
      <c r="D37" s="392"/>
      <c r="E37" s="392"/>
      <c r="F37" s="392"/>
      <c r="G37" s="392"/>
    </row>
    <row r="38" spans="1:7" ht="34.5" customHeight="1">
      <c r="A38" s="391" t="s">
        <v>257</v>
      </c>
      <c r="B38" s="391"/>
      <c r="C38" s="391"/>
      <c r="D38" s="391"/>
      <c r="E38" s="391"/>
      <c r="F38" s="391"/>
      <c r="G38" s="391"/>
    </row>
    <row r="39" spans="1:7" ht="54.75" customHeight="1">
      <c r="A39" s="391" t="s">
        <v>255</v>
      </c>
      <c r="B39" s="391"/>
      <c r="C39" s="391"/>
      <c r="D39" s="391"/>
      <c r="E39" s="391"/>
      <c r="F39" s="391"/>
      <c r="G39" s="391"/>
    </row>
    <row r="40" spans="1:7" ht="32.25" customHeight="1">
      <c r="A40" s="391" t="s">
        <v>256</v>
      </c>
      <c r="B40" s="391"/>
      <c r="C40" s="391"/>
      <c r="D40" s="391"/>
      <c r="E40" s="391"/>
      <c r="F40" s="391"/>
      <c r="G40" s="391"/>
    </row>
    <row r="41" spans="1:7">
      <c r="A41" s="391" t="s">
        <v>258</v>
      </c>
      <c r="B41" s="391"/>
      <c r="C41" s="391"/>
      <c r="D41" s="391"/>
      <c r="E41" s="391"/>
      <c r="F41" s="391"/>
      <c r="G41" s="391"/>
    </row>
    <row r="42" spans="1:7">
      <c r="A42" s="391"/>
      <c r="B42" s="391"/>
      <c r="C42" s="391"/>
      <c r="D42" s="391"/>
      <c r="E42" s="391"/>
      <c r="F42" s="391"/>
      <c r="G42" s="391"/>
    </row>
    <row r="43" spans="1:7" ht="15.75">
      <c r="A43" s="394" t="s">
        <v>98</v>
      </c>
      <c r="B43" s="394"/>
      <c r="C43" s="394"/>
      <c r="D43" s="394"/>
      <c r="E43" s="394"/>
      <c r="F43" s="394"/>
      <c r="G43" s="394"/>
    </row>
    <row r="44" spans="1:7">
      <c r="A44" s="159"/>
      <c r="B44" s="159"/>
    </row>
    <row r="45" spans="1:7" ht="28.5">
      <c r="B45" s="168"/>
      <c r="C45" s="166" t="s">
        <v>99</v>
      </c>
      <c r="D45" s="167" t="s">
        <v>100</v>
      </c>
    </row>
    <row r="46" spans="1:7">
      <c r="B46" s="168" t="s">
        <v>101</v>
      </c>
      <c r="C46" s="275">
        <v>6793.79</v>
      </c>
      <c r="D46" s="275">
        <v>6183.21</v>
      </c>
    </row>
    <row r="47" spans="1:7">
      <c r="B47" s="168" t="s">
        <v>102</v>
      </c>
      <c r="C47" s="275">
        <v>6820.47</v>
      </c>
      <c r="D47" s="275">
        <v>6197.68</v>
      </c>
    </row>
    <row r="48" spans="1:7">
      <c r="A48" s="159"/>
      <c r="B48" s="159"/>
    </row>
    <row r="49" spans="1:13" ht="15.75">
      <c r="A49" s="160" t="s">
        <v>103</v>
      </c>
    </row>
    <row r="51" spans="1:13" ht="30">
      <c r="A51" s="171" t="s">
        <v>104</v>
      </c>
      <c r="B51" s="171" t="s">
        <v>105</v>
      </c>
      <c r="C51" s="171" t="s">
        <v>106</v>
      </c>
      <c r="D51" s="171" t="s">
        <v>107</v>
      </c>
      <c r="E51" s="171" t="s">
        <v>108</v>
      </c>
    </row>
    <row r="52" spans="1:13">
      <c r="A52" s="170" t="s">
        <v>109</v>
      </c>
      <c r="B52" s="170" t="s">
        <v>64</v>
      </c>
      <c r="C52" s="273">
        <v>5271278.0151364794</v>
      </c>
      <c r="D52" s="273">
        <v>6793.79</v>
      </c>
      <c r="E52" s="274">
        <f>+C52*D52</f>
        <v>35811955866.454063</v>
      </c>
    </row>
    <row r="53" spans="1:13">
      <c r="A53" s="170" t="s">
        <v>110</v>
      </c>
      <c r="B53" s="170" t="s">
        <v>64</v>
      </c>
      <c r="C53" s="273">
        <v>6480.8371296846399</v>
      </c>
      <c r="D53" s="273">
        <v>6793.79</v>
      </c>
      <c r="E53" s="274">
        <f>+C53*D53</f>
        <v>44029446.483280212</v>
      </c>
    </row>
    <row r="55" spans="1:13" ht="15.75">
      <c r="A55" s="156"/>
    </row>
    <row r="56" spans="1:13" ht="15.75">
      <c r="A56" s="160" t="s">
        <v>112</v>
      </c>
    </row>
    <row r="57" spans="1:13" ht="15.75">
      <c r="A57" s="160"/>
    </row>
    <row r="58" spans="1:13">
      <c r="A58" s="157" t="s">
        <v>111</v>
      </c>
    </row>
    <row r="60" spans="1:13" ht="15.75">
      <c r="A60" s="160" t="s">
        <v>115</v>
      </c>
    </row>
    <row r="61" spans="1:13" ht="15.75">
      <c r="A61" s="156"/>
    </row>
    <row r="62" spans="1:13">
      <c r="A62" s="162" t="s">
        <v>377</v>
      </c>
    </row>
    <row r="63" spans="1:13">
      <c r="A63" s="379" t="s">
        <v>395</v>
      </c>
      <c r="B63" s="379"/>
      <c r="C63" s="379"/>
      <c r="D63" s="379"/>
      <c r="E63" s="379"/>
      <c r="F63" s="379"/>
      <c r="G63" s="379"/>
      <c r="H63" s="379"/>
      <c r="I63" s="379"/>
      <c r="J63" s="379"/>
      <c r="K63" s="379"/>
      <c r="L63" s="379"/>
      <c r="M63" s="379"/>
    </row>
    <row r="64" spans="1:13" ht="16.5" customHeight="1">
      <c r="A64" s="379"/>
      <c r="B64" s="379"/>
      <c r="C64" s="379"/>
      <c r="D64" s="379"/>
      <c r="E64" s="379"/>
      <c r="F64" s="379"/>
      <c r="G64" s="379"/>
      <c r="H64" s="379"/>
      <c r="I64" s="379"/>
      <c r="J64" s="379"/>
      <c r="K64" s="379"/>
      <c r="L64" s="379"/>
      <c r="M64" s="379"/>
    </row>
    <row r="65" spans="1:5">
      <c r="A65" s="162" t="s">
        <v>113</v>
      </c>
    </row>
    <row r="66" spans="1:5">
      <c r="A66" s="163"/>
    </row>
    <row r="67" spans="1:5">
      <c r="A67" s="162" t="s">
        <v>114</v>
      </c>
    </row>
    <row r="68" spans="1:5">
      <c r="A68" s="161"/>
    </row>
    <row r="69" spans="1:5" ht="30">
      <c r="A69" s="173" t="s">
        <v>116</v>
      </c>
      <c r="B69" s="174" t="s">
        <v>105</v>
      </c>
      <c r="C69" s="174" t="s">
        <v>106</v>
      </c>
      <c r="D69" s="174" t="s">
        <v>107</v>
      </c>
      <c r="E69" s="174" t="s">
        <v>108</v>
      </c>
    </row>
    <row r="70" spans="1:5">
      <c r="A70" s="169" t="s">
        <v>117</v>
      </c>
      <c r="B70" s="170" t="s">
        <v>64</v>
      </c>
      <c r="C70" s="273">
        <v>37091.407129684638</v>
      </c>
      <c r="D70" s="273">
        <v>6793.79</v>
      </c>
      <c r="E70" s="277">
        <f>+C70*D70</f>
        <v>251991230.84358019</v>
      </c>
    </row>
    <row r="71" spans="1:5">
      <c r="A71" s="169" t="s">
        <v>263</v>
      </c>
      <c r="B71" s="170" t="s">
        <v>64</v>
      </c>
      <c r="C71" s="273">
        <v>257.87</v>
      </c>
      <c r="D71" s="273">
        <v>6793.79</v>
      </c>
      <c r="E71" s="277">
        <f>+C71*D71</f>
        <v>1751914.6273000001</v>
      </c>
    </row>
    <row r="72" spans="1:5">
      <c r="A72" s="169" t="s">
        <v>118</v>
      </c>
      <c r="B72" s="170" t="s">
        <v>64</v>
      </c>
      <c r="C72" s="273">
        <v>702.35185357075</v>
      </c>
      <c r="D72" s="273">
        <v>6793.79</v>
      </c>
      <c r="E72" s="277">
        <f>+C72*D72</f>
        <v>4771630.9992704252</v>
      </c>
    </row>
    <row r="73" spans="1:5">
      <c r="A73" s="173" t="s">
        <v>119</v>
      </c>
      <c r="B73" s="172"/>
      <c r="C73" s="276">
        <f>SUM(C70:C72)</f>
        <v>38051.628983255388</v>
      </c>
      <c r="D73" s="276"/>
      <c r="E73" s="278">
        <f>+SUM(E70:E72)</f>
        <v>258514776.47015062</v>
      </c>
    </row>
    <row r="74" spans="1:5">
      <c r="A74" s="176"/>
      <c r="B74" s="177"/>
      <c r="C74" s="178"/>
      <c r="D74" s="176"/>
      <c r="E74" s="179"/>
    </row>
    <row r="75" spans="1:5">
      <c r="A75" s="161"/>
    </row>
    <row r="76" spans="1:5" ht="15.75">
      <c r="A76" s="160" t="s">
        <v>259</v>
      </c>
    </row>
    <row r="77" spans="1:5">
      <c r="A77" s="161"/>
    </row>
    <row r="78" spans="1:5" ht="30">
      <c r="A78" s="327" t="s">
        <v>120</v>
      </c>
      <c r="B78" s="327" t="s">
        <v>121</v>
      </c>
      <c r="C78" s="328" t="s">
        <v>122</v>
      </c>
      <c r="D78" s="328" t="s">
        <v>123</v>
      </c>
    </row>
    <row r="79" spans="1:5">
      <c r="A79" s="329" t="s">
        <v>124</v>
      </c>
      <c r="B79" s="333"/>
      <c r="C79" s="338"/>
      <c r="D79" s="335"/>
    </row>
    <row r="80" spans="1:5">
      <c r="A80" s="330" t="s">
        <v>125</v>
      </c>
      <c r="B80" s="334">
        <v>107.92007</v>
      </c>
      <c r="C80" s="339">
        <v>6277679.2912016949</v>
      </c>
      <c r="D80" s="336">
        <v>92</v>
      </c>
    </row>
    <row r="81" spans="1:4">
      <c r="A81" s="330" t="s">
        <v>126</v>
      </c>
      <c r="B81" s="334">
        <v>108.215125</v>
      </c>
      <c r="C81" s="339">
        <v>6614288.6275978414</v>
      </c>
      <c r="D81" s="336">
        <v>97</v>
      </c>
    </row>
    <row r="82" spans="1:4">
      <c r="A82" s="330" t="s">
        <v>127</v>
      </c>
      <c r="B82" s="334">
        <v>108.56688800000001</v>
      </c>
      <c r="C82" s="339">
        <v>6282375.4869300583</v>
      </c>
      <c r="D82" s="336">
        <v>100</v>
      </c>
    </row>
    <row r="83" spans="1:4">
      <c r="A83" s="331" t="s">
        <v>128</v>
      </c>
      <c r="B83" s="325"/>
      <c r="C83" s="340"/>
      <c r="D83" s="336"/>
    </row>
    <row r="84" spans="1:4">
      <c r="A84" s="330" t="s">
        <v>129</v>
      </c>
      <c r="B84" s="334">
        <v>108.934847</v>
      </c>
      <c r="C84" s="339">
        <v>5047908.2583849747</v>
      </c>
      <c r="D84" s="336">
        <v>101</v>
      </c>
    </row>
    <row r="85" spans="1:4">
      <c r="A85" s="330" t="s">
        <v>130</v>
      </c>
      <c r="B85" s="334">
        <v>109.229789</v>
      </c>
      <c r="C85" s="339">
        <v>5314206.8306900961</v>
      </c>
      <c r="D85" s="336">
        <v>104</v>
      </c>
    </row>
    <row r="86" spans="1:4">
      <c r="A86" s="330" t="s">
        <v>131</v>
      </c>
      <c r="B86" s="334">
        <v>109.51069099999999</v>
      </c>
      <c r="C86" s="339">
        <v>5264797.5710647702</v>
      </c>
      <c r="D86" s="336">
        <v>105</v>
      </c>
    </row>
    <row r="87" spans="1:4">
      <c r="A87" s="331" t="s">
        <v>132</v>
      </c>
      <c r="B87" s="325"/>
      <c r="C87" s="340"/>
      <c r="D87" s="336"/>
    </row>
    <row r="88" spans="1:4">
      <c r="A88" s="330" t="s">
        <v>133</v>
      </c>
      <c r="B88" s="325"/>
      <c r="C88" s="341"/>
      <c r="D88" s="336"/>
    </row>
    <row r="89" spans="1:4">
      <c r="A89" s="330" t="s">
        <v>134</v>
      </c>
      <c r="B89" s="325"/>
      <c r="C89" s="341"/>
      <c r="D89" s="336"/>
    </row>
    <row r="90" spans="1:4">
      <c r="A90" s="330" t="s">
        <v>135</v>
      </c>
      <c r="B90" s="325"/>
      <c r="C90" s="341"/>
      <c r="D90" s="336"/>
    </row>
    <row r="91" spans="1:4">
      <c r="A91" s="331" t="s">
        <v>136</v>
      </c>
      <c r="B91" s="325"/>
      <c r="C91" s="340"/>
      <c r="D91" s="336"/>
    </row>
    <row r="92" spans="1:4">
      <c r="A92" s="330" t="s">
        <v>137</v>
      </c>
      <c r="B92" s="325"/>
      <c r="C92" s="341"/>
      <c r="D92" s="336"/>
    </row>
    <row r="93" spans="1:4">
      <c r="A93" s="330" t="s">
        <v>138</v>
      </c>
      <c r="B93" s="325"/>
      <c r="C93" s="341"/>
      <c r="D93" s="336"/>
    </row>
    <row r="94" spans="1:4">
      <c r="A94" s="332" t="s">
        <v>139</v>
      </c>
      <c r="B94" s="326"/>
      <c r="C94" s="342"/>
      <c r="D94" s="337"/>
    </row>
    <row r="97" spans="1:3" ht="15.75">
      <c r="A97" s="156" t="s">
        <v>140</v>
      </c>
    </row>
    <row r="98" spans="1:3" ht="15.75">
      <c r="A98" s="156"/>
    </row>
    <row r="99" spans="1:3" ht="15.75">
      <c r="A99" s="165" t="s">
        <v>141</v>
      </c>
    </row>
    <row r="101" spans="1:3">
      <c r="A101" s="157" t="s">
        <v>142</v>
      </c>
    </row>
    <row r="103" spans="1:3">
      <c r="A103" s="381" t="s">
        <v>41</v>
      </c>
      <c r="B103" s="382"/>
      <c r="C103" s="383"/>
    </row>
    <row r="104" spans="1:3">
      <c r="A104" s="173" t="s">
        <v>18</v>
      </c>
      <c r="B104" s="181">
        <v>44012</v>
      </c>
      <c r="C104" s="181">
        <v>43646</v>
      </c>
    </row>
    <row r="105" spans="1:3">
      <c r="A105" s="169" t="s">
        <v>143</v>
      </c>
      <c r="B105" s="189">
        <v>4000</v>
      </c>
      <c r="C105" s="180">
        <v>4000</v>
      </c>
    </row>
    <row r="106" spans="1:3">
      <c r="A106" s="172" t="s">
        <v>144</v>
      </c>
      <c r="B106" s="189">
        <v>68258.172215999177</v>
      </c>
      <c r="C106" s="303">
        <v>136822.67000000001</v>
      </c>
    </row>
    <row r="107" spans="1:3">
      <c r="A107" s="172" t="s">
        <v>119</v>
      </c>
      <c r="B107" s="175">
        <f>+SUM(B105:B106)</f>
        <v>72258.172215999177</v>
      </c>
      <c r="C107" s="175">
        <f>+SUM(C105:C106)</f>
        <v>140822.67000000001</v>
      </c>
    </row>
    <row r="108" spans="1:3">
      <c r="A108" s="177"/>
      <c r="B108" s="178"/>
      <c r="C108" s="178"/>
    </row>
    <row r="109" spans="1:3">
      <c r="A109" s="177"/>
      <c r="B109" s="178"/>
      <c r="C109" s="178"/>
    </row>
    <row r="110" spans="1:3">
      <c r="A110" s="177"/>
      <c r="B110" s="178"/>
      <c r="C110" s="178"/>
    </row>
    <row r="111" spans="1:3">
      <c r="A111" s="381" t="s">
        <v>266</v>
      </c>
      <c r="B111" s="382"/>
      <c r="C111" s="383"/>
    </row>
    <row r="112" spans="1:3">
      <c r="A112" s="208" t="s">
        <v>264</v>
      </c>
      <c r="B112" s="189">
        <v>64204.764080000001</v>
      </c>
      <c r="C112" s="299">
        <v>136822.67000000001</v>
      </c>
    </row>
    <row r="113" spans="1:7">
      <c r="A113" s="172" t="s">
        <v>265</v>
      </c>
      <c r="B113" s="189">
        <v>4053.4081359991819</v>
      </c>
      <c r="C113" s="180">
        <v>0</v>
      </c>
    </row>
    <row r="114" spans="1:7">
      <c r="A114" s="172" t="s">
        <v>119</v>
      </c>
      <c r="B114" s="175">
        <f>+SUM(B112:B113)</f>
        <v>68258.172215999177</v>
      </c>
      <c r="C114" s="175">
        <f>+SUM(C112:C113)</f>
        <v>136822.67000000001</v>
      </c>
    </row>
    <row r="115" spans="1:7">
      <c r="A115" s="177"/>
      <c r="B115" s="178"/>
      <c r="C115" s="178"/>
      <c r="E115" s="11"/>
    </row>
    <row r="116" spans="1:7" ht="15.75">
      <c r="A116" s="165" t="s">
        <v>251</v>
      </c>
      <c r="B116" s="178"/>
      <c r="C116" s="178"/>
    </row>
    <row r="117" spans="1:7" ht="15.75">
      <c r="A117" s="165"/>
      <c r="B117" s="178"/>
      <c r="C117" s="178"/>
    </row>
    <row r="118" spans="1:7">
      <c r="A118" s="205" t="s">
        <v>252</v>
      </c>
      <c r="B118" s="178"/>
      <c r="C118" s="178"/>
    </row>
    <row r="120" spans="1:7" ht="15.75">
      <c r="A120" s="165" t="s">
        <v>145</v>
      </c>
    </row>
    <row r="121" spans="1:7" ht="15.75">
      <c r="A121" s="165"/>
    </row>
    <row r="122" spans="1:7" ht="15.75">
      <c r="A122" s="165"/>
    </row>
    <row r="123" spans="1:7">
      <c r="A123" s="381" t="s">
        <v>116</v>
      </c>
      <c r="B123" s="382" t="s">
        <v>99</v>
      </c>
      <c r="C123" s="383" t="s">
        <v>100</v>
      </c>
    </row>
    <row r="124" spans="1:7">
      <c r="A124" s="384" t="s">
        <v>267</v>
      </c>
      <c r="B124" s="385"/>
      <c r="C124" s="180"/>
    </row>
    <row r="125" spans="1:7">
      <c r="A125" s="386"/>
      <c r="B125" s="387"/>
      <c r="C125" s="180"/>
    </row>
    <row r="126" spans="1:7" ht="17.25" customHeight="1">
      <c r="A126" s="165"/>
    </row>
    <row r="127" spans="1:7" ht="12" customHeight="1">
      <c r="A127" s="380" t="s">
        <v>268</v>
      </c>
      <c r="B127" s="380"/>
    </row>
    <row r="128" spans="1:7">
      <c r="G128" s="223"/>
    </row>
    <row r="129" spans="1:3">
      <c r="A129" s="173" t="s">
        <v>116</v>
      </c>
      <c r="B129" s="173" t="s">
        <v>99</v>
      </c>
      <c r="C129" s="173" t="s">
        <v>100</v>
      </c>
    </row>
    <row r="130" spans="1:3">
      <c r="A130" s="389" t="s">
        <v>146</v>
      </c>
      <c r="B130" s="175">
        <v>6480.8371296846399</v>
      </c>
      <c r="C130" s="175">
        <v>2505.89</v>
      </c>
    </row>
    <row r="131" spans="1:3">
      <c r="A131" s="389"/>
      <c r="B131" s="206"/>
      <c r="C131" s="206"/>
    </row>
    <row r="132" spans="1:3">
      <c r="A132" s="173" t="s">
        <v>119</v>
      </c>
      <c r="B132" s="175">
        <f>+SUM(B130:B131)</f>
        <v>6480.8371296846399</v>
      </c>
      <c r="C132" s="175">
        <f>+SUM(C130:C131)</f>
        <v>2505.89</v>
      </c>
    </row>
    <row r="134" spans="1:3" ht="15.75">
      <c r="A134" s="165" t="s">
        <v>269</v>
      </c>
    </row>
    <row r="136" spans="1:3">
      <c r="A136" s="164" t="s">
        <v>147</v>
      </c>
    </row>
    <row r="137" spans="1:3">
      <c r="A137" s="173" t="s">
        <v>148</v>
      </c>
      <c r="B137" s="181">
        <v>44012</v>
      </c>
      <c r="C137" s="181">
        <v>43646</v>
      </c>
    </row>
    <row r="138" spans="1:3">
      <c r="A138" s="169" t="s">
        <v>149</v>
      </c>
      <c r="B138" s="189">
        <v>139896.19699005014</v>
      </c>
      <c r="C138" s="189">
        <v>52322.720000000001</v>
      </c>
    </row>
    <row r="139" spans="1:3">
      <c r="A139" s="169" t="s">
        <v>150</v>
      </c>
      <c r="B139" s="189">
        <v>5833.23</v>
      </c>
      <c r="C139" s="303">
        <v>2505.89</v>
      </c>
    </row>
    <row r="140" spans="1:3">
      <c r="A140" s="173" t="s">
        <v>119</v>
      </c>
      <c r="B140" s="175">
        <f>+SUM(B138:B139)</f>
        <v>145729.42699005015</v>
      </c>
      <c r="C140" s="175">
        <f>+SUM(C138:C139)</f>
        <v>54828.61</v>
      </c>
    </row>
    <row r="143" spans="1:3" ht="15.75">
      <c r="A143" s="165" t="s">
        <v>270</v>
      </c>
    </row>
    <row r="144" spans="1:3">
      <c r="A144" s="164" t="s">
        <v>151</v>
      </c>
    </row>
    <row r="145" spans="1:3">
      <c r="A145" s="173" t="s">
        <v>148</v>
      </c>
      <c r="B145" s="181">
        <v>44012</v>
      </c>
      <c r="C145" s="181">
        <v>43646</v>
      </c>
    </row>
    <row r="146" spans="1:3">
      <c r="A146" s="169" t="s">
        <v>152</v>
      </c>
      <c r="B146" s="189">
        <v>37091.407129684638</v>
      </c>
      <c r="C146" s="189">
        <v>12867.8</v>
      </c>
    </row>
    <row r="147" spans="1:3">
      <c r="A147" s="169" t="s">
        <v>271</v>
      </c>
      <c r="B147" s="189">
        <v>257.87</v>
      </c>
      <c r="C147" s="189">
        <v>0</v>
      </c>
    </row>
    <row r="148" spans="1:3">
      <c r="A148" s="169" t="s">
        <v>153</v>
      </c>
      <c r="B148" s="189">
        <v>702.35185357075</v>
      </c>
      <c r="C148" s="189">
        <v>584.89</v>
      </c>
    </row>
    <row r="149" spans="1:3">
      <c r="A149" s="173" t="s">
        <v>119</v>
      </c>
      <c r="B149" s="175">
        <f>+SUM(B146:B148)</f>
        <v>38051.628983255388</v>
      </c>
      <c r="C149" s="175">
        <f>+SUM(C146:C148)</f>
        <v>13452.689999999999</v>
      </c>
    </row>
    <row r="152" spans="1:3" ht="15.75">
      <c r="A152" s="209" t="s">
        <v>272</v>
      </c>
    </row>
    <row r="154" spans="1:3" ht="15" customHeight="1">
      <c r="A154" s="388" t="s">
        <v>331</v>
      </c>
      <c r="B154" s="388"/>
      <c r="C154" s="388"/>
    </row>
    <row r="155" spans="1:3">
      <c r="A155" s="388"/>
      <c r="B155" s="388"/>
      <c r="C155" s="388"/>
    </row>
    <row r="156" spans="1:3">
      <c r="A156" s="388"/>
      <c r="B156" s="388"/>
      <c r="C156" s="388"/>
    </row>
    <row r="157" spans="1:3">
      <c r="A157" s="388"/>
      <c r="B157" s="388"/>
      <c r="C157" s="388"/>
    </row>
    <row r="158" spans="1:3">
      <c r="A158" s="388"/>
      <c r="B158" s="388"/>
      <c r="C158" s="388"/>
    </row>
    <row r="159" spans="1:3">
      <c r="A159" s="388"/>
      <c r="B159" s="388"/>
      <c r="C159" s="388"/>
    </row>
    <row r="160" spans="1:3">
      <c r="A160" s="388"/>
      <c r="B160" s="388"/>
      <c r="C160" s="388"/>
    </row>
    <row r="161" spans="1:3">
      <c r="A161" s="388"/>
      <c r="B161" s="388"/>
      <c r="C161" s="388"/>
    </row>
    <row r="162" spans="1:3">
      <c r="A162" s="212"/>
      <c r="B162" s="212"/>
      <c r="C162" s="212"/>
    </row>
    <row r="163" spans="1:3">
      <c r="A163" s="212"/>
      <c r="B163" s="212"/>
      <c r="C163" s="212"/>
    </row>
    <row r="164" spans="1:3">
      <c r="A164" s="212"/>
      <c r="B164" s="212"/>
      <c r="C164" s="212"/>
    </row>
    <row r="165" spans="1:3" ht="154.5" customHeight="1">
      <c r="A165" s="212"/>
      <c r="B165" s="212"/>
      <c r="C165" s="212"/>
    </row>
    <row r="166" spans="1:3" ht="40.5" customHeight="1"/>
  </sheetData>
  <mergeCells count="37">
    <mergeCell ref="A24:G24"/>
    <mergeCell ref="A39:G39"/>
    <mergeCell ref="A40:G40"/>
    <mergeCell ref="A41:G42"/>
    <mergeCell ref="A43:G43"/>
    <mergeCell ref="A27:D27"/>
    <mergeCell ref="A28:G29"/>
    <mergeCell ref="A30:G30"/>
    <mergeCell ref="A31:G32"/>
    <mergeCell ref="A33:G33"/>
    <mergeCell ref="A34:G34"/>
    <mergeCell ref="A15:G15"/>
    <mergeCell ref="A16:G17"/>
    <mergeCell ref="A18:G19"/>
    <mergeCell ref="A20:G20"/>
    <mergeCell ref="A22:G23"/>
    <mergeCell ref="A154:C161"/>
    <mergeCell ref="A103:C103"/>
    <mergeCell ref="A130:A131"/>
    <mergeCell ref="A2:G2"/>
    <mergeCell ref="A3:G3"/>
    <mergeCell ref="A5:G5"/>
    <mergeCell ref="A35:G35"/>
    <mergeCell ref="A36:G36"/>
    <mergeCell ref="A37:G37"/>
    <mergeCell ref="A38:G38"/>
    <mergeCell ref="A26:G26"/>
    <mergeCell ref="A6:G7"/>
    <mergeCell ref="A8:G8"/>
    <mergeCell ref="A9:G10"/>
    <mergeCell ref="A11:G12"/>
    <mergeCell ref="A13:G13"/>
    <mergeCell ref="A63:M64"/>
    <mergeCell ref="A127:B127"/>
    <mergeCell ref="A111:C111"/>
    <mergeCell ref="A123:C123"/>
    <mergeCell ref="A124:B125"/>
  </mergeCells>
  <hyperlinks>
    <hyperlink ref="A118" location="'11'!A1" display="Ver Cuadro" xr:uid="{00000000-0004-0000-0A00-000000000000}"/>
  </hyperlinks>
  <pageMargins left="0.7" right="0.7"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133"/>
  <sheetViews>
    <sheetView showGridLines="0" zoomScale="70" zoomScaleNormal="70" workbookViewId="0">
      <pane ySplit="6" topLeftCell="A100" activePane="bottomLeft" state="frozen"/>
      <selection pane="bottomLeft" activeCell="E139" sqref="E139"/>
    </sheetView>
  </sheetViews>
  <sheetFormatPr baseColWidth="10" defaultRowHeight="15"/>
  <cols>
    <col min="1" max="1" width="22.42578125" bestFit="1" customWidth="1"/>
    <col min="2" max="2" width="49.140625" bestFit="1" customWidth="1"/>
    <col min="3" max="3" width="23.85546875" bestFit="1" customWidth="1"/>
    <col min="5" max="5" width="18.28515625" bestFit="1" customWidth="1"/>
    <col min="6" max="6" width="16.140625" customWidth="1"/>
    <col min="7" max="7" width="19.85546875" bestFit="1" customWidth="1"/>
    <col min="8" max="8" width="14.42578125" bestFit="1" customWidth="1"/>
    <col min="9" max="9" width="14.140625" bestFit="1" customWidth="1"/>
    <col min="10" max="10" width="15.85546875" bestFit="1" customWidth="1"/>
    <col min="11" max="11" width="14.42578125" bestFit="1" customWidth="1"/>
  </cols>
  <sheetData>
    <row r="2" spans="1:15" ht="15.75">
      <c r="A2" s="396" t="str">
        <f>+"4-2 COMPOSICIÓN DE LAS INVERSIONES DEL FONDO MUTUO CORTO PLAZO DÓLARES AMERICANOS CORRESPONDIENTE AL "&amp;UPPER(TEXT(indice!O3,"DD \D\E MMMM \D\E YYYY"))</f>
        <v>4-2 COMPOSICIÓN DE LAS INVERSIONES DEL FONDO MUTUO CORTO PLAZO DÓLARES AMERICANOS CORRESPONDIENTE AL 30 DE JUNIO DE 2020</v>
      </c>
      <c r="B2" s="397"/>
      <c r="C2" s="397"/>
      <c r="D2" s="397"/>
      <c r="E2" s="397"/>
      <c r="F2" s="397"/>
      <c r="G2" s="397"/>
      <c r="H2" s="397"/>
      <c r="I2" s="397"/>
      <c r="J2" s="296"/>
      <c r="K2" s="296"/>
      <c r="L2" s="296"/>
      <c r="M2" s="296"/>
      <c r="N2" s="296"/>
      <c r="O2" s="296"/>
    </row>
    <row r="3" spans="1:15" ht="56.25">
      <c r="A3" s="190" t="s">
        <v>155</v>
      </c>
      <c r="B3" s="190" t="s">
        <v>156</v>
      </c>
      <c r="C3" s="190" t="s">
        <v>164</v>
      </c>
      <c r="D3" s="190" t="s">
        <v>165</v>
      </c>
      <c r="E3" s="279" t="s">
        <v>166</v>
      </c>
      <c r="F3" s="190" t="s">
        <v>157</v>
      </c>
      <c r="G3" s="190" t="s">
        <v>167</v>
      </c>
      <c r="H3" s="190" t="s">
        <v>168</v>
      </c>
      <c r="I3" s="190" t="s">
        <v>169</v>
      </c>
      <c r="J3" s="190" t="s">
        <v>170</v>
      </c>
      <c r="K3" s="190" t="s">
        <v>171</v>
      </c>
      <c r="L3" s="190" t="s">
        <v>172</v>
      </c>
      <c r="M3" s="190" t="s">
        <v>173</v>
      </c>
      <c r="N3" s="190" t="s">
        <v>174</v>
      </c>
      <c r="O3" s="190" t="s">
        <v>175</v>
      </c>
    </row>
    <row r="4" spans="1:15">
      <c r="A4" s="280" t="s">
        <v>182</v>
      </c>
      <c r="B4" s="280" t="s">
        <v>183</v>
      </c>
      <c r="C4" s="280" t="s">
        <v>178</v>
      </c>
      <c r="D4" s="280" t="s">
        <v>179</v>
      </c>
      <c r="E4" s="210" t="s">
        <v>184</v>
      </c>
      <c r="F4" s="280" t="s">
        <v>185</v>
      </c>
      <c r="G4" s="280" t="s">
        <v>180</v>
      </c>
      <c r="H4" s="343">
        <v>94174.301204999705</v>
      </c>
      <c r="I4" s="343">
        <v>78934.152014315274</v>
      </c>
      <c r="J4" s="343">
        <v>86293.133002832197</v>
      </c>
      <c r="K4" s="343">
        <v>94174.301204999705</v>
      </c>
      <c r="L4" s="281">
        <v>6.7500000000000004E-2</v>
      </c>
      <c r="M4" s="282" t="s">
        <v>181</v>
      </c>
      <c r="N4" s="281">
        <f t="shared" ref="N4:N35" si="0">+J4/$E$133</f>
        <v>1.6390588970886345E-2</v>
      </c>
      <c r="O4" s="281">
        <f>+SUMIFS($N$4:$N$131,$B$4:$B$131,B4)</f>
        <v>0.10437370095929159</v>
      </c>
    </row>
    <row r="5" spans="1:15">
      <c r="A5" s="280" t="s">
        <v>182</v>
      </c>
      <c r="B5" s="280" t="s">
        <v>183</v>
      </c>
      <c r="C5" s="280" t="s">
        <v>178</v>
      </c>
      <c r="D5" s="280" t="s">
        <v>179</v>
      </c>
      <c r="E5" s="210" t="s">
        <v>186</v>
      </c>
      <c r="F5" s="280" t="s">
        <v>185</v>
      </c>
      <c r="G5" s="280" t="s">
        <v>180</v>
      </c>
      <c r="H5" s="343">
        <v>38577.424623999999</v>
      </c>
      <c r="I5" s="343">
        <v>31796.81</v>
      </c>
      <c r="J5" s="343">
        <v>35348.944134067402</v>
      </c>
      <c r="K5" s="343">
        <v>38577.424623999999</v>
      </c>
      <c r="L5" s="281">
        <v>6.7500000000000004E-2</v>
      </c>
      <c r="M5" s="282" t="s">
        <v>181</v>
      </c>
      <c r="N5" s="281">
        <f t="shared" si="0"/>
        <v>6.7142076512311443E-3</v>
      </c>
      <c r="O5" s="281">
        <f t="shared" ref="O5:O68" si="1">+SUMIFS($N$4:$N$131,$B$4:$B$131,B5)</f>
        <v>0.10437370095929159</v>
      </c>
    </row>
    <row r="6" spans="1:15">
      <c r="A6" s="280" t="s">
        <v>182</v>
      </c>
      <c r="B6" s="280" t="s">
        <v>183</v>
      </c>
      <c r="C6" s="280" t="s">
        <v>178</v>
      </c>
      <c r="D6" s="280" t="s">
        <v>179</v>
      </c>
      <c r="E6" s="210" t="s">
        <v>187</v>
      </c>
      <c r="F6" s="280" t="s">
        <v>185</v>
      </c>
      <c r="G6" s="280" t="s">
        <v>180</v>
      </c>
      <c r="H6" s="343">
        <v>184944.71200499899</v>
      </c>
      <c r="I6" s="343">
        <v>154995.27798568469</v>
      </c>
      <c r="J6" s="343">
        <v>169445.38956476</v>
      </c>
      <c r="K6" s="343">
        <v>184944.71200499899</v>
      </c>
      <c r="L6" s="281">
        <v>6.7500000000000004E-2</v>
      </c>
      <c r="M6" s="282" t="s">
        <v>181</v>
      </c>
      <c r="N6" s="281">
        <f t="shared" si="0"/>
        <v>3.2184597275852093E-2</v>
      </c>
      <c r="O6" s="281">
        <f t="shared" si="1"/>
        <v>0.10437370095929159</v>
      </c>
    </row>
    <row r="7" spans="1:15">
      <c r="A7" s="280" t="s">
        <v>182</v>
      </c>
      <c r="B7" s="280" t="s">
        <v>183</v>
      </c>
      <c r="C7" s="280" t="s">
        <v>178</v>
      </c>
      <c r="D7" s="280" t="s">
        <v>179</v>
      </c>
      <c r="E7" s="210" t="s">
        <v>198</v>
      </c>
      <c r="F7" s="280" t="s">
        <v>199</v>
      </c>
      <c r="G7" s="280" t="s">
        <v>180</v>
      </c>
      <c r="H7" s="343">
        <v>23340.821899999999</v>
      </c>
      <c r="I7" s="343">
        <v>19793.18</v>
      </c>
      <c r="J7" s="343">
        <v>21017.853364625</v>
      </c>
      <c r="K7" s="343">
        <v>23340.821899999999</v>
      </c>
      <c r="L7" s="281">
        <v>6.7000000000000004E-2</v>
      </c>
      <c r="M7" s="282" t="s">
        <v>181</v>
      </c>
      <c r="N7" s="281">
        <f t="shared" si="0"/>
        <v>3.9921484313082296E-3</v>
      </c>
      <c r="O7" s="281">
        <f t="shared" si="1"/>
        <v>0.10437370095929159</v>
      </c>
    </row>
    <row r="8" spans="1:15">
      <c r="A8" s="280" t="s">
        <v>176</v>
      </c>
      <c r="B8" s="280" t="s">
        <v>188</v>
      </c>
      <c r="C8" s="280" t="s">
        <v>193</v>
      </c>
      <c r="D8" s="280" t="s">
        <v>179</v>
      </c>
      <c r="E8" s="210" t="s">
        <v>206</v>
      </c>
      <c r="F8" s="280" t="s">
        <v>207</v>
      </c>
      <c r="G8" s="280" t="s">
        <v>180</v>
      </c>
      <c r="H8" s="343">
        <v>20641.099999999999</v>
      </c>
      <c r="I8" s="343">
        <v>19463.588118573185</v>
      </c>
      <c r="J8" s="343">
        <v>20570.3649313225</v>
      </c>
      <c r="K8" s="343">
        <v>20641.099999999999</v>
      </c>
      <c r="L8" s="281">
        <v>6.5000000000000002E-2</v>
      </c>
      <c r="M8" s="282" t="s">
        <v>181</v>
      </c>
      <c r="N8" s="281">
        <f t="shared" si="0"/>
        <v>3.9071521086084101E-3</v>
      </c>
      <c r="O8" s="281">
        <f t="shared" si="1"/>
        <v>5.6319094734794295E-2</v>
      </c>
    </row>
    <row r="9" spans="1:15">
      <c r="A9" s="280" t="s">
        <v>176</v>
      </c>
      <c r="B9" s="280" t="s">
        <v>210</v>
      </c>
      <c r="C9" s="280" t="s">
        <v>193</v>
      </c>
      <c r="D9" s="280" t="s">
        <v>179</v>
      </c>
      <c r="E9" s="210" t="s">
        <v>211</v>
      </c>
      <c r="F9" s="280" t="s">
        <v>212</v>
      </c>
      <c r="G9" s="280" t="s">
        <v>180</v>
      </c>
      <c r="H9" s="343">
        <v>50830.09</v>
      </c>
      <c r="I9" s="343">
        <v>48029.464865012131</v>
      </c>
      <c r="J9" s="343">
        <v>50270.951321006803</v>
      </c>
      <c r="K9" s="343">
        <v>50830.09</v>
      </c>
      <c r="L9" s="281">
        <v>0.06</v>
      </c>
      <c r="M9" s="282" t="s">
        <v>181</v>
      </c>
      <c r="N9" s="281">
        <f t="shared" si="0"/>
        <v>9.5485060236602508E-3</v>
      </c>
      <c r="O9" s="281">
        <f t="shared" si="1"/>
        <v>5.416838476665637E-2</v>
      </c>
    </row>
    <row r="10" spans="1:15">
      <c r="A10" s="280" t="s">
        <v>176</v>
      </c>
      <c r="B10" s="280" t="s">
        <v>200</v>
      </c>
      <c r="C10" s="280" t="s">
        <v>178</v>
      </c>
      <c r="D10" s="280" t="s">
        <v>179</v>
      </c>
      <c r="E10" s="210" t="s">
        <v>213</v>
      </c>
      <c r="F10" s="280" t="s">
        <v>214</v>
      </c>
      <c r="G10" s="280" t="s">
        <v>180</v>
      </c>
      <c r="H10" s="343">
        <v>4010.88</v>
      </c>
      <c r="I10" s="343">
        <v>3825.69</v>
      </c>
      <c r="J10" s="343">
        <v>4002.6659033440301</v>
      </c>
      <c r="K10" s="343">
        <v>4010.88</v>
      </c>
      <c r="L10" s="281">
        <v>0</v>
      </c>
      <c r="M10" s="282" t="s">
        <v>181</v>
      </c>
      <c r="N10" s="281">
        <f t="shared" si="0"/>
        <v>7.6026966835634829E-4</v>
      </c>
      <c r="O10" s="281">
        <f t="shared" si="1"/>
        <v>8.1062137198846959E-2</v>
      </c>
    </row>
    <row r="11" spans="1:15">
      <c r="A11" s="280" t="s">
        <v>176</v>
      </c>
      <c r="B11" s="280" t="s">
        <v>200</v>
      </c>
      <c r="C11" s="280" t="s">
        <v>178</v>
      </c>
      <c r="D11" s="280" t="s">
        <v>179</v>
      </c>
      <c r="E11" s="210" t="s">
        <v>213</v>
      </c>
      <c r="F11" s="280" t="s">
        <v>215</v>
      </c>
      <c r="G11" s="280" t="s">
        <v>180</v>
      </c>
      <c r="H11" s="343">
        <v>5861.78</v>
      </c>
      <c r="I11" s="343">
        <v>5587.75</v>
      </c>
      <c r="J11" s="343">
        <v>5846.2486540795499</v>
      </c>
      <c r="K11" s="343">
        <v>5861.78</v>
      </c>
      <c r="L11" s="281">
        <v>0</v>
      </c>
      <c r="M11" s="282" t="s">
        <v>181</v>
      </c>
      <c r="N11" s="281">
        <f t="shared" si="0"/>
        <v>1.1104412990483312E-3</v>
      </c>
      <c r="O11" s="281">
        <f t="shared" si="1"/>
        <v>8.1062137198846959E-2</v>
      </c>
    </row>
    <row r="12" spans="1:15">
      <c r="A12" s="280" t="s">
        <v>176</v>
      </c>
      <c r="B12" s="280" t="s">
        <v>200</v>
      </c>
      <c r="C12" s="280" t="s">
        <v>178</v>
      </c>
      <c r="D12" s="280" t="s">
        <v>179</v>
      </c>
      <c r="E12" s="210" t="s">
        <v>213</v>
      </c>
      <c r="F12" s="280" t="s">
        <v>216</v>
      </c>
      <c r="G12" s="280" t="s">
        <v>180</v>
      </c>
      <c r="H12" s="343">
        <v>9613.89</v>
      </c>
      <c r="I12" s="343">
        <v>9141.06</v>
      </c>
      <c r="J12" s="343">
        <v>9578.0419471498299</v>
      </c>
      <c r="K12" s="343">
        <v>9613.89</v>
      </c>
      <c r="L12" s="281">
        <v>0</v>
      </c>
      <c r="M12" s="282" t="s">
        <v>181</v>
      </c>
      <c r="N12" s="281">
        <f t="shared" si="0"/>
        <v>1.8192612000364882E-3</v>
      </c>
      <c r="O12" s="281">
        <f t="shared" si="1"/>
        <v>8.1062137198846959E-2</v>
      </c>
    </row>
    <row r="13" spans="1:15">
      <c r="A13" s="280" t="s">
        <v>176</v>
      </c>
      <c r="B13" s="280" t="s">
        <v>188</v>
      </c>
      <c r="C13" s="280" t="s">
        <v>193</v>
      </c>
      <c r="D13" s="280" t="s">
        <v>179</v>
      </c>
      <c r="E13" s="210" t="s">
        <v>217</v>
      </c>
      <c r="F13" s="280" t="s">
        <v>218</v>
      </c>
      <c r="G13" s="280" t="s">
        <v>180</v>
      </c>
      <c r="H13" s="343">
        <v>19315.07</v>
      </c>
      <c r="I13" s="343">
        <v>18502.310000000001</v>
      </c>
      <c r="J13" s="343">
        <v>19286.4582655841</v>
      </c>
      <c r="K13" s="343">
        <v>19315.07</v>
      </c>
      <c r="L13" s="281">
        <v>0</v>
      </c>
      <c r="M13" s="282" t="s">
        <v>181</v>
      </c>
      <c r="N13" s="281">
        <f t="shared" si="0"/>
        <v>3.6632858158593849E-3</v>
      </c>
      <c r="O13" s="281">
        <f t="shared" si="1"/>
        <v>5.6319094734794295E-2</v>
      </c>
    </row>
    <row r="14" spans="1:15">
      <c r="A14" s="280" t="s">
        <v>176</v>
      </c>
      <c r="B14" s="280" t="s">
        <v>188</v>
      </c>
      <c r="C14" s="280" t="s">
        <v>193</v>
      </c>
      <c r="D14" s="280" t="s">
        <v>179</v>
      </c>
      <c r="E14" s="210" t="s">
        <v>217</v>
      </c>
      <c r="F14" s="280" t="s">
        <v>207</v>
      </c>
      <c r="G14" s="280" t="s">
        <v>180</v>
      </c>
      <c r="H14" s="343">
        <v>103205.5</v>
      </c>
      <c r="I14" s="343">
        <v>98705.01</v>
      </c>
      <c r="J14" s="343">
        <v>102888.233069704</v>
      </c>
      <c r="K14" s="343">
        <v>103205.5</v>
      </c>
      <c r="L14" s="281">
        <v>6.5000000000000002E-2</v>
      </c>
      <c r="M14" s="282" t="s">
        <v>181</v>
      </c>
      <c r="N14" s="281">
        <f t="shared" si="0"/>
        <v>1.9542675987102305E-2</v>
      </c>
      <c r="O14" s="281">
        <f t="shared" si="1"/>
        <v>5.6319094734794295E-2</v>
      </c>
    </row>
    <row r="15" spans="1:15">
      <c r="A15" s="280" t="s">
        <v>176</v>
      </c>
      <c r="B15" s="280" t="s">
        <v>192</v>
      </c>
      <c r="C15" s="280" t="s">
        <v>193</v>
      </c>
      <c r="D15" s="280" t="s">
        <v>179</v>
      </c>
      <c r="E15" s="210" t="s">
        <v>219</v>
      </c>
      <c r="F15" s="280" t="s">
        <v>220</v>
      </c>
      <c r="G15" s="280" t="s">
        <v>180</v>
      </c>
      <c r="H15" s="343">
        <v>25738.35</v>
      </c>
      <c r="I15" s="343">
        <v>25408.2</v>
      </c>
      <c r="J15" s="343">
        <v>25419.331956828701</v>
      </c>
      <c r="K15" s="343">
        <v>25738.35</v>
      </c>
      <c r="L15" s="281">
        <v>5.5E-2</v>
      </c>
      <c r="M15" s="282" t="s">
        <v>181</v>
      </c>
      <c r="N15" s="281">
        <f t="shared" si="0"/>
        <v>4.8281689112530078E-3</v>
      </c>
      <c r="O15" s="281">
        <f t="shared" si="1"/>
        <v>2.3838713694473473E-2</v>
      </c>
    </row>
    <row r="16" spans="1:15">
      <c r="A16" s="280" t="s">
        <v>182</v>
      </c>
      <c r="B16" s="280" t="s">
        <v>183</v>
      </c>
      <c r="C16" s="280" t="s">
        <v>178</v>
      </c>
      <c r="D16" s="280" t="s">
        <v>179</v>
      </c>
      <c r="E16" s="210" t="s">
        <v>221</v>
      </c>
      <c r="F16" s="280" t="s">
        <v>199</v>
      </c>
      <c r="G16" s="280" t="s">
        <v>180</v>
      </c>
      <c r="H16" s="343">
        <v>52516.849275</v>
      </c>
      <c r="I16" s="343">
        <v>44836.02</v>
      </c>
      <c r="J16" s="343">
        <v>47031.0565615429</v>
      </c>
      <c r="K16" s="343">
        <v>52516.849275</v>
      </c>
      <c r="L16" s="281">
        <v>6.7000000000000004E-2</v>
      </c>
      <c r="M16" s="282" t="s">
        <v>181</v>
      </c>
      <c r="N16" s="281">
        <f t="shared" si="0"/>
        <v>8.9331177365116251E-3</v>
      </c>
      <c r="O16" s="281">
        <f t="shared" si="1"/>
        <v>0.10437370095929159</v>
      </c>
    </row>
    <row r="17" spans="1:15">
      <c r="A17" s="280" t="s">
        <v>182</v>
      </c>
      <c r="B17" s="280" t="s">
        <v>183</v>
      </c>
      <c r="C17" s="280" t="s">
        <v>178</v>
      </c>
      <c r="D17" s="280" t="s">
        <v>179</v>
      </c>
      <c r="E17" s="210" t="s">
        <v>221</v>
      </c>
      <c r="F17" s="280" t="s">
        <v>185</v>
      </c>
      <c r="G17" s="280" t="s">
        <v>180</v>
      </c>
      <c r="H17" s="343">
        <v>135419.63004600001</v>
      </c>
      <c r="I17" s="343">
        <v>121056.77</v>
      </c>
      <c r="J17" s="343">
        <v>126986.402466639</v>
      </c>
      <c r="K17" s="343">
        <v>135419.63004600001</v>
      </c>
      <c r="L17" s="281">
        <v>6.7500000000000004E-2</v>
      </c>
      <c r="M17" s="282" t="s">
        <v>181</v>
      </c>
      <c r="N17" s="281">
        <f t="shared" si="0"/>
        <v>2.4119902190292659E-2</v>
      </c>
      <c r="O17" s="281">
        <f t="shared" si="1"/>
        <v>0.10437370095929159</v>
      </c>
    </row>
    <row r="18" spans="1:15">
      <c r="A18" s="280" t="s">
        <v>176</v>
      </c>
      <c r="B18" s="280" t="s">
        <v>200</v>
      </c>
      <c r="C18" s="280" t="s">
        <v>178</v>
      </c>
      <c r="D18" s="280" t="s">
        <v>179</v>
      </c>
      <c r="E18" s="210" t="s">
        <v>221</v>
      </c>
      <c r="F18" s="280" t="s">
        <v>222</v>
      </c>
      <c r="G18" s="280" t="s">
        <v>180</v>
      </c>
      <c r="H18" s="343">
        <v>4144.6400000000003</v>
      </c>
      <c r="I18" s="343">
        <v>3927.08</v>
      </c>
      <c r="J18" s="343">
        <v>4104.0667570584801</v>
      </c>
      <c r="K18" s="343">
        <v>4144.6400000000003</v>
      </c>
      <c r="L18" s="281">
        <v>0</v>
      </c>
      <c r="M18" s="282" t="s">
        <v>181</v>
      </c>
      <c r="N18" s="281">
        <f t="shared" si="0"/>
        <v>7.7952983027996256E-4</v>
      </c>
      <c r="O18" s="281">
        <f t="shared" si="1"/>
        <v>8.1062137198846959E-2</v>
      </c>
    </row>
    <row r="19" spans="1:15">
      <c r="A19" s="280" t="s">
        <v>176</v>
      </c>
      <c r="B19" s="280" t="s">
        <v>223</v>
      </c>
      <c r="C19" s="280" t="s">
        <v>178</v>
      </c>
      <c r="D19" s="280" t="s">
        <v>179</v>
      </c>
      <c r="E19" s="210" t="s">
        <v>224</v>
      </c>
      <c r="F19" s="280" t="s">
        <v>225</v>
      </c>
      <c r="G19" s="280" t="s">
        <v>180</v>
      </c>
      <c r="H19" s="343">
        <v>22137.02</v>
      </c>
      <c r="I19" s="343">
        <v>20261.91</v>
      </c>
      <c r="J19" s="343">
        <v>21102.6267494819</v>
      </c>
      <c r="K19" s="343">
        <v>22137.02</v>
      </c>
      <c r="L19" s="281">
        <v>4.2500000000000003E-2</v>
      </c>
      <c r="M19" s="282" t="s">
        <v>181</v>
      </c>
      <c r="N19" s="281">
        <f t="shared" si="0"/>
        <v>4.0082503580607864E-3</v>
      </c>
      <c r="O19" s="281">
        <f t="shared" si="1"/>
        <v>8.7752464188734745E-3</v>
      </c>
    </row>
    <row r="20" spans="1:15">
      <c r="A20" s="280" t="s">
        <v>176</v>
      </c>
      <c r="B20" s="280" t="s">
        <v>200</v>
      </c>
      <c r="C20" s="280" t="s">
        <v>178</v>
      </c>
      <c r="D20" s="280" t="s">
        <v>179</v>
      </c>
      <c r="E20" s="210" t="s">
        <v>226</v>
      </c>
      <c r="F20" s="280" t="s">
        <v>227</v>
      </c>
      <c r="G20" s="280" t="s">
        <v>180</v>
      </c>
      <c r="H20" s="343">
        <v>5957.92</v>
      </c>
      <c r="I20" s="343">
        <v>5646.59</v>
      </c>
      <c r="J20" s="343">
        <v>5895.9251378668896</v>
      </c>
      <c r="K20" s="343">
        <v>5957.92</v>
      </c>
      <c r="L20" s="281">
        <v>0</v>
      </c>
      <c r="M20" s="282" t="s">
        <v>181</v>
      </c>
      <c r="N20" s="281">
        <f t="shared" si="0"/>
        <v>1.1198768914175464E-3</v>
      </c>
      <c r="O20" s="281">
        <f t="shared" si="1"/>
        <v>8.1062137198846959E-2</v>
      </c>
    </row>
    <row r="21" spans="1:15">
      <c r="A21" s="280" t="s">
        <v>176</v>
      </c>
      <c r="B21" s="280" t="s">
        <v>200</v>
      </c>
      <c r="C21" s="280" t="s">
        <v>178</v>
      </c>
      <c r="D21" s="280" t="s">
        <v>179</v>
      </c>
      <c r="E21" s="210" t="s">
        <v>226</v>
      </c>
      <c r="F21" s="280" t="s">
        <v>228</v>
      </c>
      <c r="G21" s="280" t="s">
        <v>180</v>
      </c>
      <c r="H21" s="343">
        <v>509.72</v>
      </c>
      <c r="I21" s="343">
        <v>481.54</v>
      </c>
      <c r="J21" s="343">
        <v>503.030135809054</v>
      </c>
      <c r="K21" s="343">
        <v>509.72</v>
      </c>
      <c r="L21" s="281">
        <v>0</v>
      </c>
      <c r="M21" s="282" t="s">
        <v>181</v>
      </c>
      <c r="N21" s="281">
        <f t="shared" si="0"/>
        <v>9.5545959557926072E-5</v>
      </c>
      <c r="O21" s="281">
        <f t="shared" si="1"/>
        <v>8.1062137198846959E-2</v>
      </c>
    </row>
    <row r="22" spans="1:15">
      <c r="A22" s="280" t="s">
        <v>176</v>
      </c>
      <c r="B22" s="280" t="s">
        <v>200</v>
      </c>
      <c r="C22" s="280" t="s">
        <v>178</v>
      </c>
      <c r="D22" s="280" t="s">
        <v>179</v>
      </c>
      <c r="E22" s="210" t="s">
        <v>229</v>
      </c>
      <c r="F22" s="280" t="s">
        <v>230</v>
      </c>
      <c r="G22" s="280" t="s">
        <v>180</v>
      </c>
      <c r="H22" s="343">
        <v>9843.52</v>
      </c>
      <c r="I22" s="343">
        <v>9332.6299999999992</v>
      </c>
      <c r="J22" s="343">
        <v>9731.39358660174</v>
      </c>
      <c r="K22" s="343">
        <v>9843.52</v>
      </c>
      <c r="L22" s="281">
        <v>0</v>
      </c>
      <c r="M22" s="282" t="s">
        <v>181</v>
      </c>
      <c r="N22" s="281">
        <f t="shared" si="0"/>
        <v>1.8483889371205655E-3</v>
      </c>
      <c r="O22" s="281">
        <f t="shared" si="1"/>
        <v>8.1062137198846959E-2</v>
      </c>
    </row>
    <row r="23" spans="1:15">
      <c r="A23" s="280" t="s">
        <v>182</v>
      </c>
      <c r="B23" s="280" t="s">
        <v>183</v>
      </c>
      <c r="C23" s="280" t="s">
        <v>178</v>
      </c>
      <c r="D23" s="280" t="s">
        <v>179</v>
      </c>
      <c r="E23" s="210" t="s">
        <v>231</v>
      </c>
      <c r="F23" s="280" t="s">
        <v>185</v>
      </c>
      <c r="G23" s="280" t="s">
        <v>180</v>
      </c>
      <c r="H23" s="343">
        <v>55048.630100000002</v>
      </c>
      <c r="I23" s="343">
        <v>49916.58</v>
      </c>
      <c r="J23" s="343">
        <v>51953.493705908702</v>
      </c>
      <c r="K23" s="343">
        <v>55048.630100000002</v>
      </c>
      <c r="L23" s="281">
        <v>6.7500000000000004E-2</v>
      </c>
      <c r="M23" s="282" t="s">
        <v>181</v>
      </c>
      <c r="N23" s="281">
        <f t="shared" si="0"/>
        <v>9.8680895142274176E-3</v>
      </c>
      <c r="O23" s="281">
        <f t="shared" si="1"/>
        <v>0.10437370095929159</v>
      </c>
    </row>
    <row r="24" spans="1:15">
      <c r="A24" s="280" t="s">
        <v>176</v>
      </c>
      <c r="B24" s="280" t="s">
        <v>200</v>
      </c>
      <c r="C24" s="280" t="s">
        <v>178</v>
      </c>
      <c r="D24" s="280" t="s">
        <v>179</v>
      </c>
      <c r="E24" s="210" t="s">
        <v>231</v>
      </c>
      <c r="F24" s="280" t="s">
        <v>230</v>
      </c>
      <c r="G24" s="280" t="s">
        <v>180</v>
      </c>
      <c r="H24" s="343">
        <v>259.04000000000002</v>
      </c>
      <c r="I24" s="343">
        <v>246.22</v>
      </c>
      <c r="J24" s="343">
        <v>256.18265577601397</v>
      </c>
      <c r="K24" s="343">
        <v>259.04000000000002</v>
      </c>
      <c r="L24" s="281">
        <v>0</v>
      </c>
      <c r="M24" s="282" t="s">
        <v>181</v>
      </c>
      <c r="N24" s="281">
        <f t="shared" si="0"/>
        <v>4.8659545275252599E-5</v>
      </c>
      <c r="O24" s="281">
        <f t="shared" si="1"/>
        <v>8.1062137198846959E-2</v>
      </c>
    </row>
    <row r="25" spans="1:15">
      <c r="A25" s="280" t="s">
        <v>176</v>
      </c>
      <c r="B25" s="280" t="s">
        <v>200</v>
      </c>
      <c r="C25" s="280" t="s">
        <v>178</v>
      </c>
      <c r="D25" s="280" t="s">
        <v>179</v>
      </c>
      <c r="E25" s="210" t="s">
        <v>231</v>
      </c>
      <c r="F25" s="280" t="s">
        <v>232</v>
      </c>
      <c r="G25" s="280" t="s">
        <v>180</v>
      </c>
      <c r="H25" s="343">
        <v>4077.76</v>
      </c>
      <c r="I25" s="343">
        <v>3846.43</v>
      </c>
      <c r="J25" s="343">
        <v>4007.2862795717001</v>
      </c>
      <c r="K25" s="343">
        <v>4077.76</v>
      </c>
      <c r="L25" s="281">
        <v>0</v>
      </c>
      <c r="M25" s="282" t="s">
        <v>181</v>
      </c>
      <c r="N25" s="281">
        <f t="shared" si="0"/>
        <v>7.6114726643400886E-4</v>
      </c>
      <c r="O25" s="281">
        <f t="shared" si="1"/>
        <v>8.1062137198846959E-2</v>
      </c>
    </row>
    <row r="26" spans="1:15">
      <c r="A26" s="280" t="s">
        <v>176</v>
      </c>
      <c r="B26" s="280" t="s">
        <v>200</v>
      </c>
      <c r="C26" s="280" t="s">
        <v>178</v>
      </c>
      <c r="D26" s="280" t="s">
        <v>179</v>
      </c>
      <c r="E26" s="210" t="s">
        <v>231</v>
      </c>
      <c r="F26" s="280" t="s">
        <v>233</v>
      </c>
      <c r="G26" s="280" t="s">
        <v>180</v>
      </c>
      <c r="H26" s="343">
        <v>4921.76</v>
      </c>
      <c r="I26" s="343">
        <v>4639.09</v>
      </c>
      <c r="J26" s="343">
        <v>4833.0898028518404</v>
      </c>
      <c r="K26" s="343">
        <v>4921.76</v>
      </c>
      <c r="L26" s="281">
        <v>0</v>
      </c>
      <c r="M26" s="282" t="s">
        <v>181</v>
      </c>
      <c r="N26" s="281">
        <f t="shared" si="0"/>
        <v>9.1800106985716551E-4</v>
      </c>
      <c r="O26" s="281">
        <f t="shared" si="1"/>
        <v>8.1062137198846959E-2</v>
      </c>
    </row>
    <row r="27" spans="1:15">
      <c r="A27" s="280" t="s">
        <v>182</v>
      </c>
      <c r="B27" s="280" t="s">
        <v>183</v>
      </c>
      <c r="C27" s="280" t="s">
        <v>178</v>
      </c>
      <c r="D27" s="280" t="s">
        <v>179</v>
      </c>
      <c r="E27" s="210" t="s">
        <v>234</v>
      </c>
      <c r="F27" s="280" t="s">
        <v>185</v>
      </c>
      <c r="G27" s="280" t="s">
        <v>180</v>
      </c>
      <c r="H27" s="343">
        <v>1100.9726020000001</v>
      </c>
      <c r="I27" s="343">
        <v>998.51</v>
      </c>
      <c r="J27" s="343">
        <v>1039.11054880131</v>
      </c>
      <c r="K27" s="343">
        <v>1100.9726020000001</v>
      </c>
      <c r="L27" s="281">
        <v>6.7500000000000004E-2</v>
      </c>
      <c r="M27" s="282" t="s">
        <v>181</v>
      </c>
      <c r="N27" s="281">
        <f t="shared" si="0"/>
        <v>1.9736951606746529E-4</v>
      </c>
      <c r="O27" s="281">
        <f t="shared" si="1"/>
        <v>0.10437370095929159</v>
      </c>
    </row>
    <row r="28" spans="1:15">
      <c r="A28" s="280" t="s">
        <v>182</v>
      </c>
      <c r="B28" s="280" t="s">
        <v>183</v>
      </c>
      <c r="C28" s="280" t="s">
        <v>178</v>
      </c>
      <c r="D28" s="280" t="s">
        <v>179</v>
      </c>
      <c r="E28" s="210" t="s">
        <v>234</v>
      </c>
      <c r="F28" s="280" t="s">
        <v>199</v>
      </c>
      <c r="G28" s="280" t="s">
        <v>180</v>
      </c>
      <c r="H28" s="343">
        <v>2334.0821900000001</v>
      </c>
      <c r="I28" s="343">
        <v>2030.67</v>
      </c>
      <c r="J28" s="343">
        <v>2113.2811967020498</v>
      </c>
      <c r="K28" s="343">
        <v>2334.0821900000001</v>
      </c>
      <c r="L28" s="281">
        <v>6.7500000000000004E-2</v>
      </c>
      <c r="M28" s="282" t="s">
        <v>181</v>
      </c>
      <c r="N28" s="281">
        <f t="shared" si="0"/>
        <v>4.0139837632166255E-4</v>
      </c>
      <c r="O28" s="281">
        <f t="shared" si="1"/>
        <v>0.10437370095929159</v>
      </c>
    </row>
    <row r="29" spans="1:15">
      <c r="A29" s="280" t="s">
        <v>182</v>
      </c>
      <c r="B29" s="280" t="s">
        <v>208</v>
      </c>
      <c r="C29" s="280" t="s">
        <v>178</v>
      </c>
      <c r="D29" s="280" t="s">
        <v>179</v>
      </c>
      <c r="E29" s="210" t="s">
        <v>234</v>
      </c>
      <c r="F29" s="280" t="s">
        <v>235</v>
      </c>
      <c r="G29" s="280" t="s">
        <v>180</v>
      </c>
      <c r="H29" s="343">
        <v>3630</v>
      </c>
      <c r="I29" s="343">
        <v>2889.56</v>
      </c>
      <c r="J29" s="343">
        <v>3060.2731742688402</v>
      </c>
      <c r="K29" s="343">
        <v>3630</v>
      </c>
      <c r="L29" s="281">
        <v>7.0000000000000007E-2</v>
      </c>
      <c r="M29" s="282" t="s">
        <v>181</v>
      </c>
      <c r="N29" s="281">
        <f t="shared" si="0"/>
        <v>5.8127081486801415E-4</v>
      </c>
      <c r="O29" s="281">
        <f t="shared" si="1"/>
        <v>7.6921574881761323E-2</v>
      </c>
    </row>
    <row r="30" spans="1:15">
      <c r="A30" s="280" t="s">
        <v>176</v>
      </c>
      <c r="B30" s="280" t="s">
        <v>200</v>
      </c>
      <c r="C30" s="280" t="s">
        <v>178</v>
      </c>
      <c r="D30" s="280" t="s">
        <v>179</v>
      </c>
      <c r="E30" s="210" t="s">
        <v>236</v>
      </c>
      <c r="F30" s="280" t="s">
        <v>233</v>
      </c>
      <c r="G30" s="280" t="s">
        <v>180</v>
      </c>
      <c r="H30" s="343">
        <v>1036.1600000000001</v>
      </c>
      <c r="I30" s="343">
        <v>974.5</v>
      </c>
      <c r="J30" s="343">
        <v>1016.13524065704</v>
      </c>
      <c r="K30" s="343">
        <v>1036.1600000000001</v>
      </c>
      <c r="L30" s="281">
        <v>0</v>
      </c>
      <c r="M30" s="282" t="s">
        <v>181</v>
      </c>
      <c r="N30" s="281">
        <f t="shared" si="0"/>
        <v>1.9300556705822226E-4</v>
      </c>
      <c r="O30" s="281">
        <f t="shared" si="1"/>
        <v>8.1062137198846959E-2</v>
      </c>
    </row>
    <row r="31" spans="1:15">
      <c r="A31" s="280" t="s">
        <v>176</v>
      </c>
      <c r="B31" s="280" t="s">
        <v>200</v>
      </c>
      <c r="C31" s="280" t="s">
        <v>178</v>
      </c>
      <c r="D31" s="280" t="s">
        <v>179</v>
      </c>
      <c r="E31" s="210" t="s">
        <v>236</v>
      </c>
      <c r="F31" s="280" t="s">
        <v>237</v>
      </c>
      <c r="G31" s="280" t="s">
        <v>180</v>
      </c>
      <c r="H31" s="343">
        <v>9939.5400000000009</v>
      </c>
      <c r="I31" s="343">
        <v>9339.2900000000009</v>
      </c>
      <c r="J31" s="343">
        <v>9738.3250506278491</v>
      </c>
      <c r="K31" s="343">
        <v>9939.5400000000009</v>
      </c>
      <c r="L31" s="281">
        <v>0</v>
      </c>
      <c r="M31" s="282" t="s">
        <v>181</v>
      </c>
      <c r="N31" s="281">
        <f t="shared" si="0"/>
        <v>1.8497055051238933E-3</v>
      </c>
      <c r="O31" s="281">
        <f t="shared" si="1"/>
        <v>8.1062137198846959E-2</v>
      </c>
    </row>
    <row r="32" spans="1:15">
      <c r="A32" s="280" t="s">
        <v>176</v>
      </c>
      <c r="B32" s="280" t="s">
        <v>200</v>
      </c>
      <c r="C32" s="280" t="s">
        <v>178</v>
      </c>
      <c r="D32" s="280" t="s">
        <v>179</v>
      </c>
      <c r="E32" s="210" t="s">
        <v>196</v>
      </c>
      <c r="F32" s="280" t="s">
        <v>238</v>
      </c>
      <c r="G32" s="280" t="s">
        <v>180</v>
      </c>
      <c r="H32" s="343">
        <v>10265.58</v>
      </c>
      <c r="I32" s="343">
        <v>9573.7000000000007</v>
      </c>
      <c r="J32" s="343">
        <v>9973.4184079749593</v>
      </c>
      <c r="K32" s="343">
        <v>10265.58</v>
      </c>
      <c r="L32" s="281">
        <v>0</v>
      </c>
      <c r="M32" s="282" t="s">
        <v>181</v>
      </c>
      <c r="N32" s="281">
        <f t="shared" si="0"/>
        <v>1.8943593316333065E-3</v>
      </c>
      <c r="O32" s="281">
        <f t="shared" si="1"/>
        <v>8.1062137198846959E-2</v>
      </c>
    </row>
    <row r="33" spans="1:15">
      <c r="A33" s="280" t="s">
        <v>176</v>
      </c>
      <c r="B33" s="280" t="s">
        <v>200</v>
      </c>
      <c r="C33" s="280" t="s">
        <v>178</v>
      </c>
      <c r="D33" s="280" t="s">
        <v>179</v>
      </c>
      <c r="E33" s="210" t="s">
        <v>196</v>
      </c>
      <c r="F33" s="280" t="s">
        <v>239</v>
      </c>
      <c r="G33" s="280" t="s">
        <v>180</v>
      </c>
      <c r="H33" s="343">
        <v>4144.6400000000003</v>
      </c>
      <c r="I33" s="343">
        <v>3872.54</v>
      </c>
      <c r="J33" s="343">
        <v>4034.22500514998</v>
      </c>
      <c r="K33" s="343">
        <v>4144.6400000000003</v>
      </c>
      <c r="L33" s="281">
        <v>0</v>
      </c>
      <c r="M33" s="282" t="s">
        <v>181</v>
      </c>
      <c r="N33" s="281">
        <f t="shared" si="0"/>
        <v>7.6626403022491904E-4</v>
      </c>
      <c r="O33" s="281">
        <f t="shared" si="1"/>
        <v>8.1062137198846959E-2</v>
      </c>
    </row>
    <row r="34" spans="1:15">
      <c r="A34" s="280" t="s">
        <v>176</v>
      </c>
      <c r="B34" s="280" t="s">
        <v>200</v>
      </c>
      <c r="C34" s="280" t="s">
        <v>178</v>
      </c>
      <c r="D34" s="280" t="s">
        <v>179</v>
      </c>
      <c r="E34" s="210" t="s">
        <v>196</v>
      </c>
      <c r="F34" s="280" t="s">
        <v>240</v>
      </c>
      <c r="G34" s="280" t="s">
        <v>180</v>
      </c>
      <c r="H34" s="343">
        <v>5765.64</v>
      </c>
      <c r="I34" s="343">
        <v>5384.24</v>
      </c>
      <c r="J34" s="343">
        <v>5609.0409894189697</v>
      </c>
      <c r="K34" s="343">
        <v>5765.64</v>
      </c>
      <c r="L34" s="281">
        <v>0</v>
      </c>
      <c r="M34" s="282" t="s">
        <v>181</v>
      </c>
      <c r="N34" s="281">
        <f t="shared" si="0"/>
        <v>1.0653858792611299E-3</v>
      </c>
      <c r="O34" s="281">
        <f t="shared" si="1"/>
        <v>8.1062137198846959E-2</v>
      </c>
    </row>
    <row r="35" spans="1:15">
      <c r="A35" s="280" t="s">
        <v>176</v>
      </c>
      <c r="B35" s="280" t="s">
        <v>208</v>
      </c>
      <c r="C35" s="280" t="s">
        <v>178</v>
      </c>
      <c r="D35" s="280" t="s">
        <v>179</v>
      </c>
      <c r="E35" s="210" t="s">
        <v>196</v>
      </c>
      <c r="F35" s="280" t="s">
        <v>242</v>
      </c>
      <c r="G35" s="280" t="s">
        <v>180</v>
      </c>
      <c r="H35" s="343">
        <v>251123.3</v>
      </c>
      <c r="I35" s="343">
        <v>191379.63</v>
      </c>
      <c r="J35" s="343">
        <v>201178.98629583599</v>
      </c>
      <c r="K35" s="343">
        <v>251123.3</v>
      </c>
      <c r="L35" s="281">
        <v>6.1373799272691251E-2</v>
      </c>
      <c r="M35" s="282" t="s">
        <v>181</v>
      </c>
      <c r="N35" s="281">
        <f t="shared" si="0"/>
        <v>3.8212102854654734E-2</v>
      </c>
      <c r="O35" s="281">
        <f t="shared" si="1"/>
        <v>7.6921574881761323E-2</v>
      </c>
    </row>
    <row r="36" spans="1:15">
      <c r="A36" s="280" t="s">
        <v>176</v>
      </c>
      <c r="B36" s="280" t="s">
        <v>200</v>
      </c>
      <c r="C36" s="280" t="s">
        <v>178</v>
      </c>
      <c r="D36" s="280" t="s">
        <v>179</v>
      </c>
      <c r="E36" s="210" t="s">
        <v>243</v>
      </c>
      <c r="F36" s="280" t="s">
        <v>244</v>
      </c>
      <c r="G36" s="280" t="s">
        <v>180</v>
      </c>
      <c r="H36" s="343">
        <v>5669.73</v>
      </c>
      <c r="I36" s="343">
        <v>5258.7</v>
      </c>
      <c r="J36" s="343">
        <v>5472.4054333548002</v>
      </c>
      <c r="K36" s="343">
        <v>5669.73</v>
      </c>
      <c r="L36" s="281">
        <v>0</v>
      </c>
      <c r="M36" s="282" t="s">
        <v>181</v>
      </c>
      <c r="N36" s="281">
        <f t="shared" ref="N36:N67" si="2">+J36/$E$133</f>
        <v>1.0394332088651808E-3</v>
      </c>
      <c r="O36" s="281">
        <f t="shared" si="1"/>
        <v>8.1062137198846959E-2</v>
      </c>
    </row>
    <row r="37" spans="1:15">
      <c r="A37" s="280" t="s">
        <v>176</v>
      </c>
      <c r="B37" s="280" t="s">
        <v>200</v>
      </c>
      <c r="C37" s="280" t="s">
        <v>178</v>
      </c>
      <c r="D37" s="280" t="s">
        <v>179</v>
      </c>
      <c r="E37" s="210" t="s">
        <v>245</v>
      </c>
      <c r="F37" s="280" t="s">
        <v>246</v>
      </c>
      <c r="G37" s="280" t="s">
        <v>180</v>
      </c>
      <c r="H37" s="343">
        <v>3877.28</v>
      </c>
      <c r="I37" s="343">
        <v>3601.01</v>
      </c>
      <c r="J37" s="343">
        <v>3744.84292846587</v>
      </c>
      <c r="K37" s="343">
        <v>3877.28</v>
      </c>
      <c r="L37" s="281">
        <v>0</v>
      </c>
      <c r="M37" s="282" t="s">
        <v>181</v>
      </c>
      <c r="N37" s="281">
        <f t="shared" si="2"/>
        <v>7.1129855951573666E-4</v>
      </c>
      <c r="O37" s="281">
        <f t="shared" si="1"/>
        <v>8.1062137198846959E-2</v>
      </c>
    </row>
    <row r="38" spans="1:15">
      <c r="A38" s="280" t="s">
        <v>176</v>
      </c>
      <c r="B38" s="280" t="s">
        <v>200</v>
      </c>
      <c r="C38" s="280" t="s">
        <v>178</v>
      </c>
      <c r="D38" s="280" t="s">
        <v>179</v>
      </c>
      <c r="E38" s="210" t="s">
        <v>247</v>
      </c>
      <c r="F38" s="280" t="s">
        <v>248</v>
      </c>
      <c r="G38" s="280" t="s">
        <v>180</v>
      </c>
      <c r="H38" s="343">
        <v>9287.85</v>
      </c>
      <c r="I38" s="343">
        <v>8598.64</v>
      </c>
      <c r="J38" s="343">
        <v>8939.1092477937891</v>
      </c>
      <c r="K38" s="343">
        <v>9287.85</v>
      </c>
      <c r="L38" s="281">
        <v>0</v>
      </c>
      <c r="M38" s="282" t="s">
        <v>181</v>
      </c>
      <c r="N38" s="281">
        <f t="shared" si="2"/>
        <v>1.6979017952868651E-3</v>
      </c>
      <c r="O38" s="281">
        <f t="shared" si="1"/>
        <v>8.1062137198846959E-2</v>
      </c>
    </row>
    <row r="39" spans="1:15">
      <c r="A39" s="280" t="s">
        <v>176</v>
      </c>
      <c r="B39" s="280" t="s">
        <v>200</v>
      </c>
      <c r="C39" s="280" t="s">
        <v>178</v>
      </c>
      <c r="D39" s="280" t="s">
        <v>179</v>
      </c>
      <c r="E39" s="210" t="s">
        <v>247</v>
      </c>
      <c r="F39" s="280" t="s">
        <v>249</v>
      </c>
      <c r="G39" s="280" t="s">
        <v>180</v>
      </c>
      <c r="H39" s="343">
        <v>4077.76</v>
      </c>
      <c r="I39" s="343">
        <v>3749.85</v>
      </c>
      <c r="J39" s="343">
        <v>3898.32786639408</v>
      </c>
      <c r="K39" s="343">
        <v>4077.76</v>
      </c>
      <c r="L39" s="281">
        <v>0</v>
      </c>
      <c r="M39" s="282" t="s">
        <v>181</v>
      </c>
      <c r="N39" s="281">
        <f t="shared" si="2"/>
        <v>7.4045161542252266E-4</v>
      </c>
      <c r="O39" s="281">
        <f t="shared" si="1"/>
        <v>8.1062137198846959E-2</v>
      </c>
    </row>
    <row r="40" spans="1:15">
      <c r="A40" s="280" t="s">
        <v>176</v>
      </c>
      <c r="B40" s="280" t="s">
        <v>200</v>
      </c>
      <c r="C40" s="280" t="s">
        <v>178</v>
      </c>
      <c r="D40" s="280" t="s">
        <v>179</v>
      </c>
      <c r="E40" s="210" t="s">
        <v>247</v>
      </c>
      <c r="F40" s="280" t="s">
        <v>250</v>
      </c>
      <c r="G40" s="280" t="s">
        <v>180</v>
      </c>
      <c r="H40" s="343">
        <v>6054.06</v>
      </c>
      <c r="I40" s="343">
        <v>5561.77</v>
      </c>
      <c r="J40" s="343">
        <v>5781.99056148818</v>
      </c>
      <c r="K40" s="343">
        <v>6054.06</v>
      </c>
      <c r="L40" s="281">
        <v>0</v>
      </c>
      <c r="M40" s="282" t="s">
        <v>181</v>
      </c>
      <c r="N40" s="281">
        <f t="shared" si="2"/>
        <v>1.0982360638567461E-3</v>
      </c>
      <c r="O40" s="281">
        <f t="shared" si="1"/>
        <v>8.1062137198846959E-2</v>
      </c>
    </row>
    <row r="41" spans="1:15">
      <c r="A41" s="280" t="s">
        <v>176</v>
      </c>
      <c r="B41" s="280" t="s">
        <v>191</v>
      </c>
      <c r="C41" s="280" t="s">
        <v>178</v>
      </c>
      <c r="D41" s="280" t="s">
        <v>179</v>
      </c>
      <c r="E41" s="210" t="s">
        <v>273</v>
      </c>
      <c r="F41" s="280" t="s">
        <v>274</v>
      </c>
      <c r="G41" s="280" t="s">
        <v>180</v>
      </c>
      <c r="H41" s="343">
        <v>35000</v>
      </c>
      <c r="I41" s="343">
        <v>33950.86</v>
      </c>
      <c r="J41" s="343">
        <v>34905.444783499101</v>
      </c>
      <c r="K41" s="343">
        <v>35000</v>
      </c>
      <c r="L41" s="281">
        <v>0</v>
      </c>
      <c r="M41" s="282" t="s">
        <v>181</v>
      </c>
      <c r="N41" s="281">
        <f t="shared" si="2"/>
        <v>6.6299690182013132E-3</v>
      </c>
      <c r="O41" s="281">
        <f t="shared" si="1"/>
        <v>3.545464404715111E-2</v>
      </c>
    </row>
    <row r="42" spans="1:15">
      <c r="A42" s="280" t="s">
        <v>176</v>
      </c>
      <c r="B42" s="280" t="s">
        <v>200</v>
      </c>
      <c r="C42" s="280" t="s">
        <v>178</v>
      </c>
      <c r="D42" s="280" t="s">
        <v>179</v>
      </c>
      <c r="E42" s="210" t="s">
        <v>273</v>
      </c>
      <c r="F42" s="280" t="s">
        <v>275</v>
      </c>
      <c r="G42" s="280" t="s">
        <v>180</v>
      </c>
      <c r="H42" s="343">
        <v>493.02</v>
      </c>
      <c r="I42" s="343">
        <v>475.17</v>
      </c>
      <c r="J42" s="343">
        <v>490.26918332461798</v>
      </c>
      <c r="K42" s="343">
        <v>493.02</v>
      </c>
      <c r="L42" s="281">
        <v>0</v>
      </c>
      <c r="M42" s="282" t="s">
        <v>181</v>
      </c>
      <c r="N42" s="281">
        <f t="shared" si="2"/>
        <v>9.3122133700977095E-5</v>
      </c>
      <c r="O42" s="281">
        <f t="shared" si="1"/>
        <v>8.1062137198846959E-2</v>
      </c>
    </row>
    <row r="43" spans="1:15">
      <c r="A43" s="280" t="s">
        <v>176</v>
      </c>
      <c r="B43" s="280" t="s">
        <v>200</v>
      </c>
      <c r="C43" s="280" t="s">
        <v>178</v>
      </c>
      <c r="D43" s="280" t="s">
        <v>179</v>
      </c>
      <c r="E43" s="210" t="s">
        <v>273</v>
      </c>
      <c r="F43" s="280" t="s">
        <v>276</v>
      </c>
      <c r="G43" s="280" t="s">
        <v>180</v>
      </c>
      <c r="H43" s="343">
        <v>518.08000000000004</v>
      </c>
      <c r="I43" s="343">
        <v>490.25</v>
      </c>
      <c r="J43" s="343">
        <v>506.64134416328199</v>
      </c>
      <c r="K43" s="343">
        <v>518.08000000000004</v>
      </c>
      <c r="L43" s="281">
        <v>0</v>
      </c>
      <c r="M43" s="282" t="s">
        <v>181</v>
      </c>
      <c r="N43" s="281">
        <f t="shared" si="2"/>
        <v>9.623187545601311E-5</v>
      </c>
      <c r="O43" s="281">
        <f t="shared" si="1"/>
        <v>8.1062137198846959E-2</v>
      </c>
    </row>
    <row r="44" spans="1:15">
      <c r="A44" s="280" t="s">
        <v>176</v>
      </c>
      <c r="B44" s="280" t="s">
        <v>210</v>
      </c>
      <c r="C44" s="280" t="s">
        <v>193</v>
      </c>
      <c r="D44" s="280" t="s">
        <v>179</v>
      </c>
      <c r="E44" s="210" t="s">
        <v>277</v>
      </c>
      <c r="F44" s="280" t="s">
        <v>278</v>
      </c>
      <c r="G44" s="280" t="s">
        <v>180</v>
      </c>
      <c r="H44" s="343">
        <v>26323.279999999999</v>
      </c>
      <c r="I44" s="343">
        <v>24361.68</v>
      </c>
      <c r="J44" s="343">
        <v>25229.6505814023</v>
      </c>
      <c r="K44" s="343">
        <v>26323.279999999999</v>
      </c>
      <c r="L44" s="281">
        <v>5.2499999999999998E-2</v>
      </c>
      <c r="M44" s="282" t="s">
        <v>181</v>
      </c>
      <c r="N44" s="281">
        <f t="shared" si="2"/>
        <v>4.7921406741052797E-3</v>
      </c>
      <c r="O44" s="281">
        <f t="shared" si="1"/>
        <v>5.416838476665637E-2</v>
      </c>
    </row>
    <row r="45" spans="1:15">
      <c r="A45" s="280" t="s">
        <v>176</v>
      </c>
      <c r="B45" s="280" t="s">
        <v>200</v>
      </c>
      <c r="C45" s="280" t="s">
        <v>178</v>
      </c>
      <c r="D45" s="280" t="s">
        <v>179</v>
      </c>
      <c r="E45" s="210" t="s">
        <v>277</v>
      </c>
      <c r="F45" s="280" t="s">
        <v>279</v>
      </c>
      <c r="G45" s="280" t="s">
        <v>180</v>
      </c>
      <c r="H45" s="343">
        <v>5957.92</v>
      </c>
      <c r="I45" s="343">
        <v>5405.58</v>
      </c>
      <c r="J45" s="343">
        <v>5594.4639671906098</v>
      </c>
      <c r="K45" s="343">
        <v>5957.92</v>
      </c>
      <c r="L45" s="281">
        <v>0</v>
      </c>
      <c r="M45" s="282" t="s">
        <v>181</v>
      </c>
      <c r="N45" s="281">
        <f t="shared" si="2"/>
        <v>1.0626171076167316E-3</v>
      </c>
      <c r="O45" s="281">
        <f t="shared" si="1"/>
        <v>8.1062137198846959E-2</v>
      </c>
    </row>
    <row r="46" spans="1:15">
      <c r="A46" s="280" t="s">
        <v>176</v>
      </c>
      <c r="B46" s="280" t="s">
        <v>200</v>
      </c>
      <c r="C46" s="280" t="s">
        <v>178</v>
      </c>
      <c r="D46" s="280" t="s">
        <v>179</v>
      </c>
      <c r="E46" s="210" t="s">
        <v>277</v>
      </c>
      <c r="F46" s="280" t="s">
        <v>280</v>
      </c>
      <c r="G46" s="280" t="s">
        <v>180</v>
      </c>
      <c r="H46" s="343">
        <v>10102.56</v>
      </c>
      <c r="I46" s="343">
        <v>9155.7099999999991</v>
      </c>
      <c r="J46" s="343">
        <v>9475.63239864563</v>
      </c>
      <c r="K46" s="343">
        <v>10102.56</v>
      </c>
      <c r="L46" s="281">
        <v>0</v>
      </c>
      <c r="M46" s="282" t="s">
        <v>181</v>
      </c>
      <c r="N46" s="281">
        <f t="shared" si="2"/>
        <v>1.7998094457912076E-3</v>
      </c>
      <c r="O46" s="281">
        <f t="shared" si="1"/>
        <v>8.1062137198846959E-2</v>
      </c>
    </row>
    <row r="47" spans="1:15">
      <c r="A47" s="280" t="s">
        <v>176</v>
      </c>
      <c r="B47" s="280" t="s">
        <v>200</v>
      </c>
      <c r="C47" s="280" t="s">
        <v>178</v>
      </c>
      <c r="D47" s="280" t="s">
        <v>179</v>
      </c>
      <c r="E47" s="210" t="s">
        <v>277</v>
      </c>
      <c r="F47" s="280" t="s">
        <v>281</v>
      </c>
      <c r="G47" s="280" t="s">
        <v>180</v>
      </c>
      <c r="H47" s="343">
        <v>9939.5400000000009</v>
      </c>
      <c r="I47" s="343">
        <v>8922.4</v>
      </c>
      <c r="J47" s="343">
        <v>9237.1155455703902</v>
      </c>
      <c r="K47" s="343">
        <v>9939.5400000000009</v>
      </c>
      <c r="L47" s="281">
        <v>0</v>
      </c>
      <c r="M47" s="282" t="s">
        <v>181</v>
      </c>
      <c r="N47" s="281">
        <f t="shared" si="2"/>
        <v>1.7545053576749814E-3</v>
      </c>
      <c r="O47" s="281">
        <f t="shared" si="1"/>
        <v>8.1062137198846959E-2</v>
      </c>
    </row>
    <row r="48" spans="1:15">
      <c r="A48" s="280" t="s">
        <v>176</v>
      </c>
      <c r="B48" s="280" t="s">
        <v>200</v>
      </c>
      <c r="C48" s="280" t="s">
        <v>178</v>
      </c>
      <c r="D48" s="280" t="s">
        <v>179</v>
      </c>
      <c r="E48" s="210" t="s">
        <v>277</v>
      </c>
      <c r="F48" s="280" t="s">
        <v>282</v>
      </c>
      <c r="G48" s="280" t="s">
        <v>180</v>
      </c>
      <c r="H48" s="343">
        <v>4211.5200000000004</v>
      </c>
      <c r="I48" s="343">
        <v>3871.9</v>
      </c>
      <c r="J48" s="343">
        <v>4000.8003802554699</v>
      </c>
      <c r="K48" s="343">
        <v>4211.5200000000004</v>
      </c>
      <c r="L48" s="281">
        <v>0</v>
      </c>
      <c r="M48" s="282" t="s">
        <v>181</v>
      </c>
      <c r="N48" s="281">
        <f t="shared" si="2"/>
        <v>7.5991532935976462E-4</v>
      </c>
      <c r="O48" s="281">
        <f t="shared" si="1"/>
        <v>8.1062137198846959E-2</v>
      </c>
    </row>
    <row r="49" spans="1:15">
      <c r="A49" s="280" t="s">
        <v>176</v>
      </c>
      <c r="B49" s="280" t="s">
        <v>200</v>
      </c>
      <c r="C49" s="280" t="s">
        <v>178</v>
      </c>
      <c r="D49" s="280" t="s">
        <v>179</v>
      </c>
      <c r="E49" s="210" t="s">
        <v>277</v>
      </c>
      <c r="F49" s="280" t="s">
        <v>283</v>
      </c>
      <c r="G49" s="280" t="s">
        <v>180</v>
      </c>
      <c r="H49" s="343">
        <v>5669.73</v>
      </c>
      <c r="I49" s="343">
        <v>5197.5600000000004</v>
      </c>
      <c r="J49" s="343">
        <v>5375.7442279401002</v>
      </c>
      <c r="K49" s="343">
        <v>5669.73</v>
      </c>
      <c r="L49" s="281">
        <v>0</v>
      </c>
      <c r="M49" s="282" t="s">
        <v>181</v>
      </c>
      <c r="N49" s="281">
        <f t="shared" si="2"/>
        <v>1.0210732996551307E-3</v>
      </c>
      <c r="O49" s="281">
        <f t="shared" si="1"/>
        <v>8.1062137198846959E-2</v>
      </c>
    </row>
    <row r="50" spans="1:15">
      <c r="A50" s="280" t="s">
        <v>176</v>
      </c>
      <c r="B50" s="280" t="s">
        <v>200</v>
      </c>
      <c r="C50" s="280" t="s">
        <v>178</v>
      </c>
      <c r="D50" s="280" t="s">
        <v>179</v>
      </c>
      <c r="E50" s="210" t="s">
        <v>277</v>
      </c>
      <c r="F50" s="280" t="s">
        <v>284</v>
      </c>
      <c r="G50" s="280" t="s">
        <v>180</v>
      </c>
      <c r="H50" s="343">
        <v>9776.52</v>
      </c>
      <c r="I50" s="343">
        <v>8945.02</v>
      </c>
      <c r="J50" s="343">
        <v>9254.6291000122001</v>
      </c>
      <c r="K50" s="343">
        <v>9776.52</v>
      </c>
      <c r="L50" s="281">
        <v>0</v>
      </c>
      <c r="M50" s="282" t="s">
        <v>181</v>
      </c>
      <c r="N50" s="281">
        <f t="shared" si="2"/>
        <v>1.7578318966739251E-3</v>
      </c>
      <c r="O50" s="281">
        <f t="shared" si="1"/>
        <v>8.1062137198846959E-2</v>
      </c>
    </row>
    <row r="51" spans="1:15">
      <c r="A51" s="280" t="s">
        <v>176</v>
      </c>
      <c r="B51" s="280" t="s">
        <v>200</v>
      </c>
      <c r="C51" s="280" t="s">
        <v>178</v>
      </c>
      <c r="D51" s="280" t="s">
        <v>179</v>
      </c>
      <c r="E51" s="210" t="s">
        <v>277</v>
      </c>
      <c r="F51" s="280" t="s">
        <v>285</v>
      </c>
      <c r="G51" s="280" t="s">
        <v>180</v>
      </c>
      <c r="H51" s="343">
        <v>4010.88</v>
      </c>
      <c r="I51" s="343">
        <v>3641.59</v>
      </c>
      <c r="J51" s="343">
        <v>3768.8379639903401</v>
      </c>
      <c r="K51" s="343">
        <v>4010.88</v>
      </c>
      <c r="L51" s="281">
        <v>0</v>
      </c>
      <c r="M51" s="282" t="s">
        <v>181</v>
      </c>
      <c r="N51" s="281">
        <f t="shared" si="2"/>
        <v>7.1585619638599022E-4</v>
      </c>
      <c r="O51" s="281">
        <f t="shared" si="1"/>
        <v>8.1062137198846959E-2</v>
      </c>
    </row>
    <row r="52" spans="1:15">
      <c r="A52" s="280" t="s">
        <v>176</v>
      </c>
      <c r="B52" s="280" t="s">
        <v>286</v>
      </c>
      <c r="C52" s="280" t="s">
        <v>193</v>
      </c>
      <c r="D52" s="280" t="s">
        <v>179</v>
      </c>
      <c r="E52" s="210" t="s">
        <v>277</v>
      </c>
      <c r="F52" s="280" t="s">
        <v>287</v>
      </c>
      <c r="G52" s="280" t="s">
        <v>180</v>
      </c>
      <c r="H52" s="343">
        <v>71150.649999999994</v>
      </c>
      <c r="I52" s="343">
        <v>68819.61</v>
      </c>
      <c r="J52" s="343">
        <v>70655.428910908202</v>
      </c>
      <c r="K52" s="343">
        <v>71150.649999999994</v>
      </c>
      <c r="L52" s="281">
        <v>0.06</v>
      </c>
      <c r="M52" s="282" t="s">
        <v>181</v>
      </c>
      <c r="N52" s="281">
        <f t="shared" si="2"/>
        <v>1.3420350537074221E-2</v>
      </c>
      <c r="O52" s="281">
        <f t="shared" si="1"/>
        <v>5.512280664231551E-2</v>
      </c>
    </row>
    <row r="53" spans="1:15">
      <c r="A53" s="280" t="s">
        <v>176</v>
      </c>
      <c r="B53" s="280" t="s">
        <v>241</v>
      </c>
      <c r="C53" s="280" t="s">
        <v>178</v>
      </c>
      <c r="D53" s="280" t="s">
        <v>179</v>
      </c>
      <c r="E53" s="210" t="s">
        <v>288</v>
      </c>
      <c r="F53" s="280" t="s">
        <v>289</v>
      </c>
      <c r="G53" s="280" t="s">
        <v>180</v>
      </c>
      <c r="H53" s="343">
        <v>101748</v>
      </c>
      <c r="I53" s="343">
        <v>98753.51</v>
      </c>
      <c r="J53" s="343">
        <v>101376.948478081</v>
      </c>
      <c r="K53" s="343">
        <v>101748</v>
      </c>
      <c r="L53" s="281">
        <v>6.5000000000000002E-2</v>
      </c>
      <c r="M53" s="282" t="s">
        <v>181</v>
      </c>
      <c r="N53" s="281">
        <f t="shared" si="2"/>
        <v>1.9255621343269715E-2</v>
      </c>
      <c r="O53" s="281">
        <f t="shared" si="1"/>
        <v>8.67232340789309E-2</v>
      </c>
    </row>
    <row r="54" spans="1:15">
      <c r="A54" s="280" t="s">
        <v>176</v>
      </c>
      <c r="B54" s="280" t="s">
        <v>200</v>
      </c>
      <c r="C54" s="280" t="s">
        <v>178</v>
      </c>
      <c r="D54" s="280" t="s">
        <v>179</v>
      </c>
      <c r="E54" s="210" t="s">
        <v>288</v>
      </c>
      <c r="F54" s="280" t="s">
        <v>290</v>
      </c>
      <c r="G54" s="280" t="s">
        <v>180</v>
      </c>
      <c r="H54" s="343">
        <v>4077.76</v>
      </c>
      <c r="I54" s="343">
        <v>3667.73</v>
      </c>
      <c r="J54" s="343">
        <v>3796.5628059487499</v>
      </c>
      <c r="K54" s="343">
        <v>4077.76</v>
      </c>
      <c r="L54" s="281">
        <v>0</v>
      </c>
      <c r="M54" s="282" t="s">
        <v>181</v>
      </c>
      <c r="N54" s="281">
        <f t="shared" si="2"/>
        <v>7.211222757715673E-4</v>
      </c>
      <c r="O54" s="281">
        <f t="shared" si="1"/>
        <v>8.1062137198846959E-2</v>
      </c>
    </row>
    <row r="55" spans="1:15">
      <c r="A55" s="280" t="s">
        <v>176</v>
      </c>
      <c r="B55" s="280" t="s">
        <v>200</v>
      </c>
      <c r="C55" s="280" t="s">
        <v>178</v>
      </c>
      <c r="D55" s="280" t="s">
        <v>179</v>
      </c>
      <c r="E55" s="210" t="s">
        <v>288</v>
      </c>
      <c r="F55" s="280" t="s">
        <v>291</v>
      </c>
      <c r="G55" s="280" t="s">
        <v>180</v>
      </c>
      <c r="H55" s="343">
        <v>5861.78</v>
      </c>
      <c r="I55" s="343">
        <v>5268.63</v>
      </c>
      <c r="J55" s="343">
        <v>5453.6971785161704</v>
      </c>
      <c r="K55" s="343">
        <v>5861.78</v>
      </c>
      <c r="L55" s="281">
        <v>0</v>
      </c>
      <c r="M55" s="282" t="s">
        <v>181</v>
      </c>
      <c r="N55" s="281">
        <f t="shared" si="2"/>
        <v>1.0358797474859015E-3</v>
      </c>
      <c r="O55" s="281">
        <f t="shared" si="1"/>
        <v>8.1062137198846959E-2</v>
      </c>
    </row>
    <row r="56" spans="1:15">
      <c r="A56" s="280" t="s">
        <v>176</v>
      </c>
      <c r="B56" s="280" t="s">
        <v>286</v>
      </c>
      <c r="C56" s="280" t="s">
        <v>193</v>
      </c>
      <c r="D56" s="280" t="s">
        <v>179</v>
      </c>
      <c r="E56" s="210" t="s">
        <v>288</v>
      </c>
      <c r="F56" s="280" t="s">
        <v>292</v>
      </c>
      <c r="G56" s="280" t="s">
        <v>180</v>
      </c>
      <c r="H56" s="343">
        <v>29078.09</v>
      </c>
      <c r="I56" s="343">
        <v>24243.38</v>
      </c>
      <c r="J56" s="343">
        <v>25311.1189738305</v>
      </c>
      <c r="K56" s="343">
        <v>29078.09</v>
      </c>
      <c r="L56" s="281">
        <v>6.5000000000000002E-2</v>
      </c>
      <c r="M56" s="282" t="s">
        <v>181</v>
      </c>
      <c r="N56" s="281">
        <f t="shared" si="2"/>
        <v>4.8076148478656136E-3</v>
      </c>
      <c r="O56" s="281">
        <f t="shared" si="1"/>
        <v>5.512280664231551E-2</v>
      </c>
    </row>
    <row r="57" spans="1:15">
      <c r="A57" s="280" t="s">
        <v>176</v>
      </c>
      <c r="B57" s="280" t="s">
        <v>286</v>
      </c>
      <c r="C57" s="280" t="s">
        <v>193</v>
      </c>
      <c r="D57" s="280" t="s">
        <v>179</v>
      </c>
      <c r="E57" s="210" t="s">
        <v>288</v>
      </c>
      <c r="F57" s="280" t="s">
        <v>292</v>
      </c>
      <c r="G57" s="280" t="s">
        <v>180</v>
      </c>
      <c r="H57" s="343">
        <v>46267.12</v>
      </c>
      <c r="I57" s="343">
        <v>38828.26</v>
      </c>
      <c r="J57" s="343">
        <v>40471.760981749903</v>
      </c>
      <c r="K57" s="343">
        <v>46267.12</v>
      </c>
      <c r="L57" s="281">
        <v>6.25E-2</v>
      </c>
      <c r="M57" s="282" t="s">
        <v>181</v>
      </c>
      <c r="N57" s="281">
        <f t="shared" si="2"/>
        <v>7.6872397153322329E-3</v>
      </c>
      <c r="O57" s="281">
        <f t="shared" si="1"/>
        <v>5.512280664231551E-2</v>
      </c>
    </row>
    <row r="58" spans="1:15">
      <c r="A58" s="280" t="s">
        <v>176</v>
      </c>
      <c r="B58" s="280" t="s">
        <v>293</v>
      </c>
      <c r="C58" s="280" t="s">
        <v>178</v>
      </c>
      <c r="D58" s="280" t="s">
        <v>179</v>
      </c>
      <c r="E58" s="210" t="s">
        <v>294</v>
      </c>
      <c r="F58" s="280" t="s">
        <v>295</v>
      </c>
      <c r="G58" s="280" t="s">
        <v>180</v>
      </c>
      <c r="H58" s="343">
        <v>215642.72</v>
      </c>
      <c r="I58" s="343">
        <v>194968.54</v>
      </c>
      <c r="J58" s="343">
        <v>201619.960578186</v>
      </c>
      <c r="K58" s="343">
        <v>215642.72</v>
      </c>
      <c r="L58" s="281">
        <v>5.1999999999999998E-2</v>
      </c>
      <c r="M58" s="282" t="s">
        <v>181</v>
      </c>
      <c r="N58" s="281">
        <f t="shared" si="2"/>
        <v>3.8295861874141177E-2</v>
      </c>
      <c r="O58" s="281">
        <f t="shared" si="1"/>
        <v>3.8295861874141177E-2</v>
      </c>
    </row>
    <row r="59" spans="1:15">
      <c r="A59" s="280" t="s">
        <v>176</v>
      </c>
      <c r="B59" s="280" t="s">
        <v>210</v>
      </c>
      <c r="C59" s="280" t="s">
        <v>193</v>
      </c>
      <c r="D59" s="280" t="s">
        <v>179</v>
      </c>
      <c r="E59" s="210" t="s">
        <v>296</v>
      </c>
      <c r="F59" s="280" t="s">
        <v>249</v>
      </c>
      <c r="G59" s="280" t="s">
        <v>180</v>
      </c>
      <c r="H59" s="343">
        <v>112608.72</v>
      </c>
      <c r="I59" s="343">
        <v>104174.25</v>
      </c>
      <c r="J59" s="343">
        <v>107670.180687842</v>
      </c>
      <c r="K59" s="343">
        <v>112608.72</v>
      </c>
      <c r="L59" s="281">
        <v>5.2499999999999998E-2</v>
      </c>
      <c r="M59" s="282" t="s">
        <v>181</v>
      </c>
      <c r="N59" s="281">
        <f t="shared" si="2"/>
        <v>2.0450963068145433E-2</v>
      </c>
      <c r="O59" s="281">
        <f t="shared" si="1"/>
        <v>5.416838476665637E-2</v>
      </c>
    </row>
    <row r="60" spans="1:15">
      <c r="A60" s="280" t="s">
        <v>176</v>
      </c>
      <c r="B60" s="280" t="s">
        <v>200</v>
      </c>
      <c r="C60" s="280" t="s">
        <v>178</v>
      </c>
      <c r="D60" s="280" t="s">
        <v>179</v>
      </c>
      <c r="E60" s="210" t="s">
        <v>297</v>
      </c>
      <c r="F60" s="280" t="s">
        <v>298</v>
      </c>
      <c r="G60" s="280" t="s">
        <v>180</v>
      </c>
      <c r="H60" s="343">
        <v>10102.56</v>
      </c>
      <c r="I60" s="343">
        <v>8999.15</v>
      </c>
      <c r="J60" s="343">
        <v>9299.6009982487194</v>
      </c>
      <c r="K60" s="343">
        <v>10102.56</v>
      </c>
      <c r="L60" s="281">
        <v>0</v>
      </c>
      <c r="M60" s="282" t="s">
        <v>181</v>
      </c>
      <c r="N60" s="281">
        <f t="shared" si="2"/>
        <v>1.7663738961770734E-3</v>
      </c>
      <c r="O60" s="281">
        <f t="shared" si="1"/>
        <v>8.1062137198846959E-2</v>
      </c>
    </row>
    <row r="61" spans="1:15">
      <c r="A61" s="280" t="s">
        <v>176</v>
      </c>
      <c r="B61" s="280" t="s">
        <v>200</v>
      </c>
      <c r="C61" s="280" t="s">
        <v>178</v>
      </c>
      <c r="D61" s="280" t="s">
        <v>179</v>
      </c>
      <c r="E61" s="210" t="s">
        <v>297</v>
      </c>
      <c r="F61" s="280" t="s">
        <v>299</v>
      </c>
      <c r="G61" s="280" t="s">
        <v>180</v>
      </c>
      <c r="H61" s="343">
        <v>6054.06</v>
      </c>
      <c r="I61" s="343">
        <v>5398.22</v>
      </c>
      <c r="J61" s="343">
        <v>5578.4492253386998</v>
      </c>
      <c r="K61" s="343">
        <v>6054.06</v>
      </c>
      <c r="L61" s="281">
        <v>0</v>
      </c>
      <c r="M61" s="282" t="s">
        <v>181</v>
      </c>
      <c r="N61" s="281">
        <f t="shared" si="2"/>
        <v>1.0595752543193101E-3</v>
      </c>
      <c r="O61" s="281">
        <f t="shared" si="1"/>
        <v>8.1062137198846959E-2</v>
      </c>
    </row>
    <row r="62" spans="1:15">
      <c r="A62" s="280" t="s">
        <v>176</v>
      </c>
      <c r="B62" s="280" t="s">
        <v>200</v>
      </c>
      <c r="C62" s="280" t="s">
        <v>178</v>
      </c>
      <c r="D62" s="280" t="s">
        <v>179</v>
      </c>
      <c r="E62" s="210" t="s">
        <v>297</v>
      </c>
      <c r="F62" s="280" t="s">
        <v>300</v>
      </c>
      <c r="G62" s="280" t="s">
        <v>180</v>
      </c>
      <c r="H62" s="343">
        <v>4077.76</v>
      </c>
      <c r="I62" s="343">
        <v>3647.2</v>
      </c>
      <c r="J62" s="343">
        <v>3766.7122299369598</v>
      </c>
      <c r="K62" s="343">
        <v>4077.76</v>
      </c>
      <c r="L62" s="281">
        <v>0</v>
      </c>
      <c r="M62" s="282" t="s">
        <v>181</v>
      </c>
      <c r="N62" s="281">
        <f t="shared" si="2"/>
        <v>7.154524327037836E-4</v>
      </c>
      <c r="O62" s="281">
        <f t="shared" si="1"/>
        <v>8.1062137198846959E-2</v>
      </c>
    </row>
    <row r="63" spans="1:15">
      <c r="A63" s="280" t="s">
        <v>176</v>
      </c>
      <c r="B63" s="280" t="s">
        <v>200</v>
      </c>
      <c r="C63" s="280" t="s">
        <v>178</v>
      </c>
      <c r="D63" s="280" t="s">
        <v>179</v>
      </c>
      <c r="E63" s="210" t="s">
        <v>201</v>
      </c>
      <c r="F63" s="280" t="s">
        <v>302</v>
      </c>
      <c r="G63" s="280" t="s">
        <v>180</v>
      </c>
      <c r="H63" s="343">
        <v>3944.16</v>
      </c>
      <c r="I63" s="343">
        <v>3493.36</v>
      </c>
      <c r="J63" s="343">
        <v>3607.4166287487401</v>
      </c>
      <c r="K63" s="343">
        <v>3944.16</v>
      </c>
      <c r="L63" s="281">
        <v>0</v>
      </c>
      <c r="M63" s="282" t="s">
        <v>181</v>
      </c>
      <c r="N63" s="281">
        <f t="shared" si="2"/>
        <v>6.8519569461709647E-4</v>
      </c>
      <c r="O63" s="281">
        <f t="shared" si="1"/>
        <v>8.1062137198846959E-2</v>
      </c>
    </row>
    <row r="64" spans="1:15" ht="15.75" customHeight="1">
      <c r="A64" s="280" t="s">
        <v>176</v>
      </c>
      <c r="B64" s="280" t="s">
        <v>200</v>
      </c>
      <c r="C64" s="280" t="s">
        <v>178</v>
      </c>
      <c r="D64" s="280" t="s">
        <v>179</v>
      </c>
      <c r="E64" s="210" t="s">
        <v>201</v>
      </c>
      <c r="F64" s="280" t="s">
        <v>303</v>
      </c>
      <c r="G64" s="280" t="s">
        <v>180</v>
      </c>
      <c r="H64" s="343">
        <v>5477.45</v>
      </c>
      <c r="I64" s="343">
        <v>4847.95</v>
      </c>
      <c r="J64" s="343">
        <v>5006.2304779469796</v>
      </c>
      <c r="K64" s="343">
        <v>5477.45</v>
      </c>
      <c r="L64" s="281">
        <v>0</v>
      </c>
      <c r="M64" s="282" t="s">
        <v>181</v>
      </c>
      <c r="N64" s="281">
        <f t="shared" si="2"/>
        <v>9.508875527194005E-4</v>
      </c>
      <c r="O64" s="281">
        <f t="shared" si="1"/>
        <v>8.1062137198846959E-2</v>
      </c>
    </row>
    <row r="65" spans="1:15">
      <c r="A65" s="280" t="s">
        <v>176</v>
      </c>
      <c r="B65" s="280" t="s">
        <v>200</v>
      </c>
      <c r="C65" s="280" t="s">
        <v>178</v>
      </c>
      <c r="D65" s="280" t="s">
        <v>179</v>
      </c>
      <c r="E65" s="210" t="s">
        <v>201</v>
      </c>
      <c r="F65" s="280" t="s">
        <v>304</v>
      </c>
      <c r="G65" s="280" t="s">
        <v>180</v>
      </c>
      <c r="H65" s="343">
        <v>9450.8700000000008</v>
      </c>
      <c r="I65" s="343">
        <v>8336.44</v>
      </c>
      <c r="J65" s="343">
        <v>8613.6551023428001</v>
      </c>
      <c r="K65" s="343">
        <v>9450.8700000000008</v>
      </c>
      <c r="L65" s="281">
        <v>0</v>
      </c>
      <c r="M65" s="282" t="s">
        <v>181</v>
      </c>
      <c r="N65" s="281">
        <f t="shared" si="2"/>
        <v>1.6360847660363089E-3</v>
      </c>
      <c r="O65" s="281">
        <f t="shared" si="1"/>
        <v>8.1062137198846959E-2</v>
      </c>
    </row>
    <row r="66" spans="1:15">
      <c r="A66" s="280" t="s">
        <v>176</v>
      </c>
      <c r="B66" s="280" t="s">
        <v>305</v>
      </c>
      <c r="C66" s="280" t="s">
        <v>193</v>
      </c>
      <c r="D66" s="280" t="s">
        <v>179</v>
      </c>
      <c r="E66" s="210" t="s">
        <v>306</v>
      </c>
      <c r="F66" s="280" t="s">
        <v>307</v>
      </c>
      <c r="G66" s="280" t="s">
        <v>180</v>
      </c>
      <c r="H66" s="343">
        <v>154969.70000000001</v>
      </c>
      <c r="I66" s="343">
        <v>149402.1</v>
      </c>
      <c r="J66" s="343">
        <v>153041.782997784</v>
      </c>
      <c r="K66" s="343">
        <v>154969.70000000001</v>
      </c>
      <c r="L66" s="281">
        <v>6.5000000000000002E-2</v>
      </c>
      <c r="M66" s="282" t="s">
        <v>181</v>
      </c>
      <c r="N66" s="281">
        <f t="shared" si="2"/>
        <v>2.9068882693202611E-2</v>
      </c>
      <c r="O66" s="281">
        <f t="shared" si="1"/>
        <v>5.4140373981389281E-2</v>
      </c>
    </row>
    <row r="67" spans="1:15">
      <c r="A67" s="280" t="s">
        <v>176</v>
      </c>
      <c r="B67" s="280" t="s">
        <v>286</v>
      </c>
      <c r="C67" s="280" t="s">
        <v>193</v>
      </c>
      <c r="D67" s="280" t="s">
        <v>179</v>
      </c>
      <c r="E67" s="210" t="s">
        <v>306</v>
      </c>
      <c r="F67" s="280" t="s">
        <v>292</v>
      </c>
      <c r="G67" s="280" t="s">
        <v>180</v>
      </c>
      <c r="H67" s="343">
        <v>58156.18</v>
      </c>
      <c r="I67" s="343">
        <v>48659.32</v>
      </c>
      <c r="J67" s="343">
        <v>50623.002275893603</v>
      </c>
      <c r="K67" s="343">
        <v>58156.18</v>
      </c>
      <c r="L67" s="281">
        <v>6.5000000000000002E-2</v>
      </c>
      <c r="M67" s="282" t="s">
        <v>181</v>
      </c>
      <c r="N67" s="281">
        <f t="shared" si="2"/>
        <v>9.6153748728671547E-3</v>
      </c>
      <c r="O67" s="281">
        <f t="shared" si="1"/>
        <v>5.512280664231551E-2</v>
      </c>
    </row>
    <row r="68" spans="1:15">
      <c r="A68" s="280" t="s">
        <v>176</v>
      </c>
      <c r="B68" s="280" t="s">
        <v>191</v>
      </c>
      <c r="C68" s="280" t="s">
        <v>178</v>
      </c>
      <c r="D68" s="280" t="s">
        <v>179</v>
      </c>
      <c r="E68" s="210" t="s">
        <v>308</v>
      </c>
      <c r="F68" s="280" t="s">
        <v>309</v>
      </c>
      <c r="G68" s="280" t="s">
        <v>180</v>
      </c>
      <c r="H68" s="343">
        <v>84806.55</v>
      </c>
      <c r="I68" s="343">
        <v>73000.61</v>
      </c>
      <c r="J68" s="343">
        <v>75435.121371283502</v>
      </c>
      <c r="K68" s="343">
        <v>84806.55</v>
      </c>
      <c r="L68" s="281">
        <v>5.7500000000000002E-2</v>
      </c>
      <c r="M68" s="282" t="s">
        <v>181</v>
      </c>
      <c r="N68" s="281">
        <f t="shared" ref="N68:N99" si="3">+J68/$E$133</f>
        <v>1.4328209271588874E-2</v>
      </c>
      <c r="O68" s="281">
        <f t="shared" si="1"/>
        <v>3.545464404715111E-2</v>
      </c>
    </row>
    <row r="69" spans="1:15">
      <c r="A69" s="280" t="s">
        <v>176</v>
      </c>
      <c r="B69" s="280" t="s">
        <v>194</v>
      </c>
      <c r="C69" s="280" t="s">
        <v>178</v>
      </c>
      <c r="D69" s="280" t="s">
        <v>179</v>
      </c>
      <c r="E69" s="210" t="s">
        <v>310</v>
      </c>
      <c r="F69" s="280" t="s">
        <v>311</v>
      </c>
      <c r="G69" s="280" t="s">
        <v>180</v>
      </c>
      <c r="H69" s="343">
        <v>216726.08</v>
      </c>
      <c r="I69" s="343">
        <v>198957.1</v>
      </c>
      <c r="J69" s="343">
        <v>203952.782171036</v>
      </c>
      <c r="K69" s="343">
        <v>216726.08</v>
      </c>
      <c r="L69" s="281">
        <v>5.5E-2</v>
      </c>
      <c r="M69" s="282" t="s">
        <v>181</v>
      </c>
      <c r="N69" s="281">
        <f t="shared" si="3"/>
        <v>3.8738959934673502E-2</v>
      </c>
      <c r="O69" s="281">
        <f t="shared" ref="O69:O131" si="4">+SUMIFS($N$4:$N$131,$B$4:$B$131,B69)</f>
        <v>5.7784594767247066E-2</v>
      </c>
    </row>
    <row r="70" spans="1:15">
      <c r="A70" s="280" t="s">
        <v>176</v>
      </c>
      <c r="B70" s="280" t="s">
        <v>312</v>
      </c>
      <c r="C70" s="280" t="s">
        <v>178</v>
      </c>
      <c r="D70" s="280" t="s">
        <v>179</v>
      </c>
      <c r="E70" s="210" t="s">
        <v>313</v>
      </c>
      <c r="F70" s="280" t="s">
        <v>314</v>
      </c>
      <c r="G70" s="280" t="s">
        <v>180</v>
      </c>
      <c r="H70" s="343">
        <v>335742</v>
      </c>
      <c r="I70" s="343">
        <v>292253.27</v>
      </c>
      <c r="J70" s="343">
        <v>303246.31873999903</v>
      </c>
      <c r="K70" s="343">
        <v>335742</v>
      </c>
      <c r="L70" s="281">
        <v>6.8000000000000005E-2</v>
      </c>
      <c r="M70" s="282" t="s">
        <v>181</v>
      </c>
      <c r="N70" s="281">
        <f t="shared" si="3"/>
        <v>5.759885629878083E-2</v>
      </c>
      <c r="O70" s="281">
        <f t="shared" si="4"/>
        <v>5.759885629878083E-2</v>
      </c>
    </row>
    <row r="71" spans="1:15">
      <c r="A71" s="280" t="s">
        <v>195</v>
      </c>
      <c r="B71" s="280" t="s">
        <v>200</v>
      </c>
      <c r="C71" s="280" t="s">
        <v>178</v>
      </c>
      <c r="D71" s="280" t="s">
        <v>179</v>
      </c>
      <c r="E71" s="210" t="s">
        <v>313</v>
      </c>
      <c r="F71" s="280" t="s">
        <v>315</v>
      </c>
      <c r="G71" s="280" t="s">
        <v>180</v>
      </c>
      <c r="H71" s="343">
        <v>51308.9041</v>
      </c>
      <c r="I71" s="343">
        <v>50114.528805074355</v>
      </c>
      <c r="J71" s="343">
        <v>51265.3731652067</v>
      </c>
      <c r="K71" s="343">
        <v>51308.9041</v>
      </c>
      <c r="L71" s="281">
        <v>5.2499999999999998E-2</v>
      </c>
      <c r="M71" s="282" t="s">
        <v>181</v>
      </c>
      <c r="N71" s="281">
        <f t="shared" si="3"/>
        <v>9.7373873302575714E-3</v>
      </c>
      <c r="O71" s="281">
        <f t="shared" si="4"/>
        <v>8.1062137198846959E-2</v>
      </c>
    </row>
    <row r="72" spans="1:15">
      <c r="A72" s="280" t="s">
        <v>182</v>
      </c>
      <c r="B72" s="280" t="s">
        <v>189</v>
      </c>
      <c r="C72" s="280" t="s">
        <v>178</v>
      </c>
      <c r="D72" s="280" t="s">
        <v>179</v>
      </c>
      <c r="E72" s="210" t="s">
        <v>316</v>
      </c>
      <c r="F72" s="280" t="s">
        <v>190</v>
      </c>
      <c r="G72" s="280" t="s">
        <v>180</v>
      </c>
      <c r="H72" s="343">
        <v>112897.64379</v>
      </c>
      <c r="I72" s="343">
        <v>109414.51633122866</v>
      </c>
      <c r="J72" s="343">
        <v>112321.201763069</v>
      </c>
      <c r="K72" s="343">
        <v>112897.64379</v>
      </c>
      <c r="L72" s="281">
        <v>6.5000000000000002E-2</v>
      </c>
      <c r="M72" s="282" t="s">
        <v>181</v>
      </c>
      <c r="N72" s="281">
        <f t="shared" si="3"/>
        <v>2.1334381853467244E-2</v>
      </c>
      <c r="O72" s="281">
        <f t="shared" si="4"/>
        <v>6.7650658666266641E-2</v>
      </c>
    </row>
    <row r="73" spans="1:15">
      <c r="A73" s="280" t="s">
        <v>195</v>
      </c>
      <c r="B73" s="280" t="s">
        <v>189</v>
      </c>
      <c r="C73" s="280" t="s">
        <v>178</v>
      </c>
      <c r="D73" s="280" t="s">
        <v>179</v>
      </c>
      <c r="E73" s="210" t="s">
        <v>316</v>
      </c>
      <c r="F73" s="280" t="s">
        <v>197</v>
      </c>
      <c r="G73" s="280" t="s">
        <v>180</v>
      </c>
      <c r="H73" s="343">
        <v>231413.69839999999</v>
      </c>
      <c r="I73" s="343">
        <v>197638.81</v>
      </c>
      <c r="J73" s="343">
        <v>203349.575285789</v>
      </c>
      <c r="K73" s="343">
        <v>231413.69839999999</v>
      </c>
      <c r="L73" s="281">
        <v>5.2499999999999998E-2</v>
      </c>
      <c r="M73" s="282" t="s">
        <v>181</v>
      </c>
      <c r="N73" s="281">
        <f t="shared" si="3"/>
        <v>3.8624386320569491E-2</v>
      </c>
      <c r="O73" s="281">
        <f t="shared" si="4"/>
        <v>6.7650658666266641E-2</v>
      </c>
    </row>
    <row r="74" spans="1:15">
      <c r="A74" s="280" t="s">
        <v>176</v>
      </c>
      <c r="B74" s="280" t="s">
        <v>208</v>
      </c>
      <c r="C74" s="280" t="s">
        <v>178</v>
      </c>
      <c r="D74" s="280" t="s">
        <v>179</v>
      </c>
      <c r="E74" s="210" t="s">
        <v>317</v>
      </c>
      <c r="F74" s="280" t="s">
        <v>318</v>
      </c>
      <c r="G74" s="280" t="s">
        <v>180</v>
      </c>
      <c r="H74" s="343">
        <v>215369.84</v>
      </c>
      <c r="I74" s="343">
        <v>195158.22</v>
      </c>
      <c r="J74" s="343">
        <v>200737.261132632</v>
      </c>
      <c r="K74" s="343">
        <v>215369.84</v>
      </c>
      <c r="L74" s="281">
        <v>0.05</v>
      </c>
      <c r="M74" s="282" t="s">
        <v>181</v>
      </c>
      <c r="N74" s="281">
        <f t="shared" si="3"/>
        <v>3.8128201212238567E-2</v>
      </c>
      <c r="O74" s="281">
        <f t="shared" si="4"/>
        <v>7.6921574881761323E-2</v>
      </c>
    </row>
    <row r="75" spans="1:15">
      <c r="A75" s="280" t="s">
        <v>176</v>
      </c>
      <c r="B75" s="280" t="s">
        <v>200</v>
      </c>
      <c r="C75" s="280" t="s">
        <v>178</v>
      </c>
      <c r="D75" s="280" t="s">
        <v>179</v>
      </c>
      <c r="E75" s="210" t="s">
        <v>317</v>
      </c>
      <c r="F75" s="280" t="s">
        <v>319</v>
      </c>
      <c r="G75" s="280" t="s">
        <v>180</v>
      </c>
      <c r="H75" s="343">
        <v>10102.56</v>
      </c>
      <c r="I75" s="343">
        <v>9350.2000000000007</v>
      </c>
      <c r="J75" s="343">
        <v>9630.6898619466992</v>
      </c>
      <c r="K75" s="343">
        <v>10102.56</v>
      </c>
      <c r="L75" s="281">
        <v>0</v>
      </c>
      <c r="M75" s="282" t="s">
        <v>181</v>
      </c>
      <c r="N75" s="281">
        <f t="shared" si="3"/>
        <v>1.8292611884664065E-3</v>
      </c>
      <c r="O75" s="281">
        <f t="shared" si="4"/>
        <v>8.1062137198846959E-2</v>
      </c>
    </row>
    <row r="76" spans="1:15">
      <c r="A76" s="280" t="s">
        <v>176</v>
      </c>
      <c r="B76" s="280" t="s">
        <v>210</v>
      </c>
      <c r="C76" s="280" t="s">
        <v>193</v>
      </c>
      <c r="D76" s="280" t="s">
        <v>179</v>
      </c>
      <c r="E76" s="210" t="s">
        <v>320</v>
      </c>
      <c r="F76" s="280" t="s">
        <v>321</v>
      </c>
      <c r="G76" s="280" t="s">
        <v>180</v>
      </c>
      <c r="H76" s="343">
        <v>109123.36</v>
      </c>
      <c r="I76" s="343">
        <v>99036.36</v>
      </c>
      <c r="J76" s="343">
        <v>102014.79795968901</v>
      </c>
      <c r="K76" s="343">
        <v>109123.36</v>
      </c>
      <c r="L76" s="281">
        <v>0.06</v>
      </c>
      <c r="M76" s="282" t="s">
        <v>181</v>
      </c>
      <c r="N76" s="281">
        <f t="shared" si="3"/>
        <v>1.937677500074541E-2</v>
      </c>
      <c r="O76" s="281">
        <f t="shared" si="4"/>
        <v>5.416838476665637E-2</v>
      </c>
    </row>
    <row r="77" spans="1:15">
      <c r="A77" s="280" t="s">
        <v>176</v>
      </c>
      <c r="B77" s="280" t="s">
        <v>200</v>
      </c>
      <c r="C77" s="280" t="s">
        <v>178</v>
      </c>
      <c r="D77" s="280" t="s">
        <v>179</v>
      </c>
      <c r="E77" s="210" t="s">
        <v>202</v>
      </c>
      <c r="F77" s="280" t="s">
        <v>323</v>
      </c>
      <c r="G77" s="280" t="s">
        <v>180</v>
      </c>
      <c r="H77" s="343">
        <v>4077.76</v>
      </c>
      <c r="I77" s="343">
        <v>3589.04</v>
      </c>
      <c r="J77" s="343">
        <v>3693.9731157850902</v>
      </c>
      <c r="K77" s="343">
        <v>4077.76</v>
      </c>
      <c r="L77" s="281">
        <v>0</v>
      </c>
      <c r="M77" s="282" t="s">
        <v>181</v>
      </c>
      <c r="N77" s="281">
        <f t="shared" si="3"/>
        <v>7.0163630527067078E-4</v>
      </c>
      <c r="O77" s="281">
        <f t="shared" si="4"/>
        <v>8.1062137198846959E-2</v>
      </c>
    </row>
    <row r="78" spans="1:15">
      <c r="A78" s="280" t="s">
        <v>176</v>
      </c>
      <c r="B78" s="280" t="s">
        <v>200</v>
      </c>
      <c r="C78" s="280" t="s">
        <v>178</v>
      </c>
      <c r="D78" s="280" t="s">
        <v>179</v>
      </c>
      <c r="E78" s="210" t="s">
        <v>202</v>
      </c>
      <c r="F78" s="280" t="s">
        <v>301</v>
      </c>
      <c r="G78" s="280" t="s">
        <v>180</v>
      </c>
      <c r="H78" s="343">
        <v>5957.92</v>
      </c>
      <c r="I78" s="343">
        <v>5227.2</v>
      </c>
      <c r="J78" s="343">
        <v>5382.8251379035701</v>
      </c>
      <c r="K78" s="343">
        <v>5957.92</v>
      </c>
      <c r="L78" s="281">
        <v>0</v>
      </c>
      <c r="M78" s="282" t="s">
        <v>181</v>
      </c>
      <c r="N78" s="281">
        <f t="shared" si="3"/>
        <v>1.022418253543261E-3</v>
      </c>
      <c r="O78" s="281">
        <f t="shared" si="4"/>
        <v>8.1062137198846959E-2</v>
      </c>
    </row>
    <row r="79" spans="1:15">
      <c r="A79" s="280" t="s">
        <v>176</v>
      </c>
      <c r="B79" s="280" t="s">
        <v>200</v>
      </c>
      <c r="C79" s="280" t="s">
        <v>178</v>
      </c>
      <c r="D79" s="280" t="s">
        <v>179</v>
      </c>
      <c r="E79" s="210" t="s">
        <v>202</v>
      </c>
      <c r="F79" s="280" t="s">
        <v>324</v>
      </c>
      <c r="G79" s="280" t="s">
        <v>180</v>
      </c>
      <c r="H79" s="343">
        <v>9939.5400000000009</v>
      </c>
      <c r="I79" s="343">
        <v>8691.24</v>
      </c>
      <c r="J79" s="343">
        <v>8954.6428842325695</v>
      </c>
      <c r="K79" s="343">
        <v>9939.5400000000009</v>
      </c>
      <c r="L79" s="281">
        <v>0</v>
      </c>
      <c r="M79" s="282" t="s">
        <v>181</v>
      </c>
      <c r="N79" s="281">
        <f t="shared" si="3"/>
        <v>1.700852267024667E-3</v>
      </c>
      <c r="O79" s="281">
        <f t="shared" si="4"/>
        <v>8.1062137198846959E-2</v>
      </c>
    </row>
    <row r="80" spans="1:15">
      <c r="A80" s="280" t="s">
        <v>195</v>
      </c>
      <c r="B80" s="280" t="s">
        <v>177</v>
      </c>
      <c r="C80" s="280" t="s">
        <v>178</v>
      </c>
      <c r="D80" s="280" t="s">
        <v>179</v>
      </c>
      <c r="E80" s="210" t="s">
        <v>325</v>
      </c>
      <c r="F80" s="280" t="s">
        <v>326</v>
      </c>
      <c r="G80" s="280" t="s">
        <v>180</v>
      </c>
      <c r="H80" s="343">
        <v>106183.01360000001</v>
      </c>
      <c r="I80" s="343">
        <v>101484.05</v>
      </c>
      <c r="J80" s="343">
        <v>103493.315005615</v>
      </c>
      <c r="K80" s="343">
        <v>106183.01360000001</v>
      </c>
      <c r="L80" s="281">
        <v>6.2E-2</v>
      </c>
      <c r="M80" s="282" t="s">
        <v>181</v>
      </c>
      <c r="N80" s="281">
        <f t="shared" si="3"/>
        <v>1.9657605749878446E-2</v>
      </c>
      <c r="O80" s="281">
        <f t="shared" si="4"/>
        <v>9.1457068804925296E-2</v>
      </c>
    </row>
    <row r="81" spans="1:15">
      <c r="A81" s="280" t="s">
        <v>195</v>
      </c>
      <c r="B81" s="280" t="s">
        <v>177</v>
      </c>
      <c r="C81" s="280" t="s">
        <v>178</v>
      </c>
      <c r="D81" s="280" t="s">
        <v>179</v>
      </c>
      <c r="E81" s="210" t="s">
        <v>203</v>
      </c>
      <c r="F81" s="280" t="s">
        <v>327</v>
      </c>
      <c r="G81" s="280" t="s">
        <v>180</v>
      </c>
      <c r="H81" s="343">
        <v>56269.945077999997</v>
      </c>
      <c r="I81" s="343">
        <v>46869.62</v>
      </c>
      <c r="J81" s="343">
        <v>48166.54</v>
      </c>
      <c r="K81" s="343">
        <v>56269.945077999997</v>
      </c>
      <c r="L81" s="281">
        <v>5.7500000000000002E-2</v>
      </c>
      <c r="M81" s="282" t="s">
        <v>181</v>
      </c>
      <c r="N81" s="281">
        <f t="shared" si="3"/>
        <v>9.14879239885571E-3</v>
      </c>
      <c r="O81" s="281">
        <f t="shared" si="4"/>
        <v>9.1457068804925296E-2</v>
      </c>
    </row>
    <row r="82" spans="1:15">
      <c r="A82" s="280" t="s">
        <v>176</v>
      </c>
      <c r="B82" s="280" t="s">
        <v>200</v>
      </c>
      <c r="C82" s="280" t="s">
        <v>178</v>
      </c>
      <c r="D82" s="280" t="s">
        <v>179</v>
      </c>
      <c r="E82" s="210" t="s">
        <v>328</v>
      </c>
      <c r="F82" s="280" t="s">
        <v>329</v>
      </c>
      <c r="G82" s="280" t="s">
        <v>180</v>
      </c>
      <c r="H82" s="343">
        <v>10265.58</v>
      </c>
      <c r="I82" s="343">
        <v>8928.94</v>
      </c>
      <c r="J82" s="343">
        <v>9179.9470438752996</v>
      </c>
      <c r="K82" s="343">
        <v>10265.58</v>
      </c>
      <c r="L82" s="281">
        <v>0</v>
      </c>
      <c r="M82" s="282" t="s">
        <v>181</v>
      </c>
      <c r="N82" s="281">
        <f t="shared" si="3"/>
        <v>1.7436467252350757E-3</v>
      </c>
      <c r="O82" s="281">
        <f t="shared" si="4"/>
        <v>8.1062137198846959E-2</v>
      </c>
    </row>
    <row r="83" spans="1:15">
      <c r="A83" s="280" t="s">
        <v>195</v>
      </c>
      <c r="B83" s="280" t="s">
        <v>177</v>
      </c>
      <c r="C83" s="280" t="s">
        <v>178</v>
      </c>
      <c r="D83" s="280" t="s">
        <v>179</v>
      </c>
      <c r="E83" s="210" t="s">
        <v>330</v>
      </c>
      <c r="F83" s="280" t="s">
        <v>327</v>
      </c>
      <c r="G83" s="280" t="s">
        <v>180</v>
      </c>
      <c r="H83" s="343">
        <v>28854.575280000001</v>
      </c>
      <c r="I83" s="343">
        <v>23840.44</v>
      </c>
      <c r="J83" s="343">
        <v>24487.042622738401</v>
      </c>
      <c r="K83" s="343">
        <v>28854.575280000001</v>
      </c>
      <c r="L83" s="281">
        <v>5.7500000000000002E-2</v>
      </c>
      <c r="M83" s="282" t="s">
        <v>181</v>
      </c>
      <c r="N83" s="281">
        <f t="shared" si="3"/>
        <v>4.6510891049547027E-3</v>
      </c>
      <c r="O83" s="281">
        <f t="shared" si="4"/>
        <v>9.1457068804925296E-2</v>
      </c>
    </row>
    <row r="84" spans="1:15">
      <c r="A84" s="280" t="s">
        <v>195</v>
      </c>
      <c r="B84" s="280" t="s">
        <v>177</v>
      </c>
      <c r="C84" s="280" t="s">
        <v>178</v>
      </c>
      <c r="D84" s="280" t="s">
        <v>179</v>
      </c>
      <c r="E84" s="210" t="s">
        <v>378</v>
      </c>
      <c r="F84" s="280" t="s">
        <v>327</v>
      </c>
      <c r="G84" s="280" t="s">
        <v>180</v>
      </c>
      <c r="H84" s="343">
        <v>12022.74</v>
      </c>
      <c r="I84" s="343">
        <v>9984.84</v>
      </c>
      <c r="J84" s="343">
        <v>10248.209999999999</v>
      </c>
      <c r="K84" s="343">
        <v>12022.74</v>
      </c>
      <c r="L84" s="281">
        <v>5.7500000000000002E-2</v>
      </c>
      <c r="M84" s="282" t="s">
        <v>181</v>
      </c>
      <c r="N84" s="281">
        <f t="shared" si="3"/>
        <v>1.94655347363288E-3</v>
      </c>
      <c r="O84" s="281">
        <f t="shared" si="4"/>
        <v>9.1457068804925296E-2</v>
      </c>
    </row>
    <row r="85" spans="1:15">
      <c r="A85" s="280" t="s">
        <v>176</v>
      </c>
      <c r="B85" s="280" t="s">
        <v>305</v>
      </c>
      <c r="C85" s="280" t="s">
        <v>193</v>
      </c>
      <c r="D85" s="280" t="s">
        <v>179</v>
      </c>
      <c r="E85" s="210" t="s">
        <v>333</v>
      </c>
      <c r="F85" s="280" t="s">
        <v>334</v>
      </c>
      <c r="G85" s="280" t="s">
        <v>180</v>
      </c>
      <c r="H85" s="343">
        <v>33246.25</v>
      </c>
      <c r="I85" s="343">
        <v>30280.42</v>
      </c>
      <c r="J85" s="343">
        <v>30981.423064658298</v>
      </c>
      <c r="K85" s="343">
        <v>33246.25</v>
      </c>
      <c r="L85" s="281">
        <v>6.25E-2</v>
      </c>
      <c r="M85" s="282" t="s">
        <v>181</v>
      </c>
      <c r="N85" s="281">
        <f t="shared" si="3"/>
        <v>5.8846370912189003E-3</v>
      </c>
      <c r="O85" s="281">
        <f t="shared" si="4"/>
        <v>5.4140373981389281E-2</v>
      </c>
    </row>
    <row r="86" spans="1:15">
      <c r="A86" s="280" t="s">
        <v>182</v>
      </c>
      <c r="B86" s="280" t="s">
        <v>183</v>
      </c>
      <c r="C86" s="280" t="s">
        <v>178</v>
      </c>
      <c r="D86" s="280" t="s">
        <v>179</v>
      </c>
      <c r="E86" s="210" t="s">
        <v>335</v>
      </c>
      <c r="F86" s="280" t="s">
        <v>185</v>
      </c>
      <c r="G86" s="280" t="s">
        <v>180</v>
      </c>
      <c r="H86" s="343">
        <v>8807.7808160000004</v>
      </c>
      <c r="I86" s="343">
        <v>8086.78</v>
      </c>
      <c r="J86" s="343">
        <v>8277.7427513896491</v>
      </c>
      <c r="K86" s="343">
        <v>8807.7808160000004</v>
      </c>
      <c r="L86" s="281">
        <v>6.7500000000000004E-2</v>
      </c>
      <c r="M86" s="282" t="s">
        <v>181</v>
      </c>
      <c r="N86" s="281">
        <f t="shared" si="3"/>
        <v>1.5722812965929579E-3</v>
      </c>
      <c r="O86" s="281">
        <f t="shared" si="4"/>
        <v>0.10437370095929159</v>
      </c>
    </row>
    <row r="87" spans="1:15">
      <c r="A87" s="280" t="s">
        <v>176</v>
      </c>
      <c r="B87" s="280" t="s">
        <v>200</v>
      </c>
      <c r="C87" s="280" t="s">
        <v>178</v>
      </c>
      <c r="D87" s="280" t="s">
        <v>179</v>
      </c>
      <c r="E87" s="210" t="s">
        <v>336</v>
      </c>
      <c r="F87" s="280" t="s">
        <v>337</v>
      </c>
      <c r="G87" s="280" t="s">
        <v>180</v>
      </c>
      <c r="H87" s="343">
        <v>9939.5400000000009</v>
      </c>
      <c r="I87" s="343">
        <v>8459.2199999999993</v>
      </c>
      <c r="J87" s="343">
        <v>8672.2319574312605</v>
      </c>
      <c r="K87" s="343">
        <v>9939.5400000000009</v>
      </c>
      <c r="L87" s="281">
        <v>0</v>
      </c>
      <c r="M87" s="282" t="s">
        <v>181</v>
      </c>
      <c r="N87" s="281">
        <f t="shared" si="3"/>
        <v>1.6472109022832176E-3</v>
      </c>
      <c r="O87" s="281">
        <f t="shared" si="4"/>
        <v>8.1062137198846959E-2</v>
      </c>
    </row>
    <row r="88" spans="1:15">
      <c r="A88" s="280" t="s">
        <v>176</v>
      </c>
      <c r="B88" s="280" t="s">
        <v>200</v>
      </c>
      <c r="C88" s="280" t="s">
        <v>178</v>
      </c>
      <c r="D88" s="280" t="s">
        <v>179</v>
      </c>
      <c r="E88" s="210" t="s">
        <v>336</v>
      </c>
      <c r="F88" s="280" t="s">
        <v>338</v>
      </c>
      <c r="G88" s="280" t="s">
        <v>180</v>
      </c>
      <c r="H88" s="343">
        <v>5861.78</v>
      </c>
      <c r="I88" s="343">
        <v>5001.6499999999996</v>
      </c>
      <c r="J88" s="343">
        <v>5126.5270174321904</v>
      </c>
      <c r="K88" s="343">
        <v>5861.78</v>
      </c>
      <c r="L88" s="281">
        <v>0</v>
      </c>
      <c r="M88" s="282" t="s">
        <v>181</v>
      </c>
      <c r="N88" s="281">
        <f t="shared" si="3"/>
        <v>9.7373677680838314E-4</v>
      </c>
      <c r="O88" s="281">
        <f t="shared" si="4"/>
        <v>8.1062137198846959E-2</v>
      </c>
    </row>
    <row r="89" spans="1:15">
      <c r="A89" s="280" t="s">
        <v>176</v>
      </c>
      <c r="B89" s="280" t="s">
        <v>200</v>
      </c>
      <c r="C89" s="280" t="s">
        <v>178</v>
      </c>
      <c r="D89" s="280" t="s">
        <v>179</v>
      </c>
      <c r="E89" s="210" t="s">
        <v>336</v>
      </c>
      <c r="F89" s="280" t="s">
        <v>339</v>
      </c>
      <c r="G89" s="280" t="s">
        <v>180</v>
      </c>
      <c r="H89" s="343">
        <v>3944.16</v>
      </c>
      <c r="I89" s="343">
        <v>3367.99</v>
      </c>
      <c r="J89" s="343">
        <v>3452.0793103374899</v>
      </c>
      <c r="K89" s="343">
        <v>3944.16</v>
      </c>
      <c r="L89" s="281">
        <v>0</v>
      </c>
      <c r="M89" s="282" t="s">
        <v>181</v>
      </c>
      <c r="N89" s="281">
        <f t="shared" si="3"/>
        <v>6.5569079603107656E-4</v>
      </c>
      <c r="O89" s="281">
        <f t="shared" si="4"/>
        <v>8.1062137198846959E-2</v>
      </c>
    </row>
    <row r="90" spans="1:15">
      <c r="A90" s="280" t="s">
        <v>176</v>
      </c>
      <c r="B90" s="280" t="s">
        <v>200</v>
      </c>
      <c r="C90" s="280" t="s">
        <v>178</v>
      </c>
      <c r="D90" s="280" t="s">
        <v>179</v>
      </c>
      <c r="E90" s="210" t="s">
        <v>336</v>
      </c>
      <c r="F90" s="280" t="s">
        <v>340</v>
      </c>
      <c r="G90" s="280" t="s">
        <v>180</v>
      </c>
      <c r="H90" s="343">
        <v>9776.52</v>
      </c>
      <c r="I90" s="343">
        <v>8420.67</v>
      </c>
      <c r="J90" s="343">
        <v>8629.1106611892392</v>
      </c>
      <c r="K90" s="343">
        <v>9776.52</v>
      </c>
      <c r="L90" s="281">
        <v>0</v>
      </c>
      <c r="M90" s="282" t="s">
        <v>181</v>
      </c>
      <c r="N90" s="281">
        <f t="shared" si="3"/>
        <v>1.63902040765172E-3</v>
      </c>
      <c r="O90" s="281">
        <f t="shared" si="4"/>
        <v>8.1062137198846959E-2</v>
      </c>
    </row>
    <row r="91" spans="1:15">
      <c r="A91" s="280" t="s">
        <v>176</v>
      </c>
      <c r="B91" s="280" t="s">
        <v>200</v>
      </c>
      <c r="C91" s="280" t="s">
        <v>178</v>
      </c>
      <c r="D91" s="280" t="s">
        <v>179</v>
      </c>
      <c r="E91" s="210" t="s">
        <v>336</v>
      </c>
      <c r="F91" s="280" t="s">
        <v>341</v>
      </c>
      <c r="G91" s="280" t="s">
        <v>180</v>
      </c>
      <c r="H91" s="343">
        <v>5957.92</v>
      </c>
      <c r="I91" s="343">
        <v>5137.8900000000003</v>
      </c>
      <c r="J91" s="343">
        <v>5265.0703036721798</v>
      </c>
      <c r="K91" s="343">
        <v>5957.92</v>
      </c>
      <c r="L91" s="281">
        <v>0</v>
      </c>
      <c r="M91" s="282" t="s">
        <v>181</v>
      </c>
      <c r="N91" s="281">
        <f t="shared" si="3"/>
        <v>1.000051803049938E-3</v>
      </c>
      <c r="O91" s="281">
        <f t="shared" si="4"/>
        <v>8.1062137198846959E-2</v>
      </c>
    </row>
    <row r="92" spans="1:15">
      <c r="A92" s="280" t="s">
        <v>176</v>
      </c>
      <c r="B92" s="280" t="s">
        <v>200</v>
      </c>
      <c r="C92" s="280" t="s">
        <v>178</v>
      </c>
      <c r="D92" s="280" t="s">
        <v>179</v>
      </c>
      <c r="E92" s="210" t="s">
        <v>336</v>
      </c>
      <c r="F92" s="280" t="s">
        <v>342</v>
      </c>
      <c r="G92" s="280" t="s">
        <v>180</v>
      </c>
      <c r="H92" s="343">
        <v>4211.5200000000004</v>
      </c>
      <c r="I92" s="343">
        <v>3633.51</v>
      </c>
      <c r="J92" s="343">
        <v>3723.45250362858</v>
      </c>
      <c r="K92" s="343">
        <v>4211.5200000000004</v>
      </c>
      <c r="L92" s="281">
        <v>0</v>
      </c>
      <c r="M92" s="282" t="s">
        <v>181</v>
      </c>
      <c r="N92" s="281">
        <f t="shared" si="3"/>
        <v>7.0723564455112229E-4</v>
      </c>
      <c r="O92" s="281">
        <f t="shared" si="4"/>
        <v>8.1062137198846959E-2</v>
      </c>
    </row>
    <row r="93" spans="1:15">
      <c r="A93" s="280" t="s">
        <v>176</v>
      </c>
      <c r="B93" s="280" t="s">
        <v>200</v>
      </c>
      <c r="C93" s="280" t="s">
        <v>178</v>
      </c>
      <c r="D93" s="280" t="s">
        <v>179</v>
      </c>
      <c r="E93" s="210" t="s">
        <v>336</v>
      </c>
      <c r="F93" s="280" t="s">
        <v>343</v>
      </c>
      <c r="G93" s="280" t="s">
        <v>180</v>
      </c>
      <c r="H93" s="343">
        <v>5765.64</v>
      </c>
      <c r="I93" s="343">
        <v>5025.0600000000004</v>
      </c>
      <c r="J93" s="343">
        <v>5148.37246265454</v>
      </c>
      <c r="K93" s="343">
        <v>5765.64</v>
      </c>
      <c r="L93" s="281">
        <v>0</v>
      </c>
      <c r="M93" s="282" t="s">
        <v>181</v>
      </c>
      <c r="N93" s="281">
        <f t="shared" si="3"/>
        <v>9.7788611872083619E-4</v>
      </c>
      <c r="O93" s="281">
        <f t="shared" si="4"/>
        <v>8.1062137198846959E-2</v>
      </c>
    </row>
    <row r="94" spans="1:15">
      <c r="A94" s="280" t="s">
        <v>176</v>
      </c>
      <c r="B94" s="280" t="s">
        <v>200</v>
      </c>
      <c r="C94" s="280" t="s">
        <v>178</v>
      </c>
      <c r="D94" s="280" t="s">
        <v>179</v>
      </c>
      <c r="E94" s="210" t="s">
        <v>336</v>
      </c>
      <c r="F94" s="280" t="s">
        <v>344</v>
      </c>
      <c r="G94" s="280" t="s">
        <v>180</v>
      </c>
      <c r="H94" s="343">
        <v>4144.6400000000003</v>
      </c>
      <c r="I94" s="343">
        <v>3614.45</v>
      </c>
      <c r="J94" s="343">
        <v>3703.1466544545301</v>
      </c>
      <c r="K94" s="343">
        <v>4144.6400000000003</v>
      </c>
      <c r="L94" s="281">
        <v>0</v>
      </c>
      <c r="M94" s="282" t="s">
        <v>181</v>
      </c>
      <c r="N94" s="281">
        <f t="shared" si="3"/>
        <v>7.0337873478397157E-4</v>
      </c>
      <c r="O94" s="281">
        <f t="shared" si="4"/>
        <v>8.1062137198846959E-2</v>
      </c>
    </row>
    <row r="95" spans="1:15">
      <c r="A95" s="280" t="s">
        <v>176</v>
      </c>
      <c r="B95" s="280" t="s">
        <v>286</v>
      </c>
      <c r="C95" s="280" t="s">
        <v>193</v>
      </c>
      <c r="D95" s="280" t="s">
        <v>179</v>
      </c>
      <c r="E95" s="210" t="s">
        <v>203</v>
      </c>
      <c r="F95" s="280" t="s">
        <v>345</v>
      </c>
      <c r="G95" s="280" t="s">
        <v>180</v>
      </c>
      <c r="H95" s="343">
        <v>62008.22</v>
      </c>
      <c r="I95" s="343">
        <v>50572.42</v>
      </c>
      <c r="J95" s="343">
        <v>51848.662208531699</v>
      </c>
      <c r="K95" s="343">
        <v>62008.22</v>
      </c>
      <c r="L95" s="281">
        <v>0.06</v>
      </c>
      <c r="M95" s="282" t="s">
        <v>181</v>
      </c>
      <c r="N95" s="281">
        <f t="shared" si="3"/>
        <v>9.8481777330124212E-3</v>
      </c>
      <c r="O95" s="281">
        <f t="shared" si="4"/>
        <v>5.512280664231551E-2</v>
      </c>
    </row>
    <row r="96" spans="1:15">
      <c r="A96" s="280" t="s">
        <v>176</v>
      </c>
      <c r="B96" s="280" t="s">
        <v>188</v>
      </c>
      <c r="C96" s="280" t="s">
        <v>193</v>
      </c>
      <c r="D96" s="280" t="s">
        <v>179</v>
      </c>
      <c r="E96" s="210" t="s">
        <v>346</v>
      </c>
      <c r="F96" s="280" t="s">
        <v>347</v>
      </c>
      <c r="G96" s="280" t="s">
        <v>180</v>
      </c>
      <c r="H96" s="343">
        <v>61883.56</v>
      </c>
      <c r="I96" s="343">
        <v>49553.35</v>
      </c>
      <c r="J96" s="343">
        <v>50745.921743123603</v>
      </c>
      <c r="K96" s="343">
        <v>61883.56</v>
      </c>
      <c r="L96" s="281">
        <v>6.25E-2</v>
      </c>
      <c r="M96" s="282" t="s">
        <v>181</v>
      </c>
      <c r="N96" s="281">
        <f t="shared" si="3"/>
        <v>9.6387222980188307E-3</v>
      </c>
      <c r="O96" s="281">
        <f t="shared" si="4"/>
        <v>5.6319094734794295E-2</v>
      </c>
    </row>
    <row r="97" spans="1:15">
      <c r="A97" s="280" t="s">
        <v>176</v>
      </c>
      <c r="B97" s="280" t="s">
        <v>286</v>
      </c>
      <c r="C97" s="280" t="s">
        <v>193</v>
      </c>
      <c r="D97" s="280" t="s">
        <v>179</v>
      </c>
      <c r="E97" s="210" t="s">
        <v>204</v>
      </c>
      <c r="F97" s="280" t="s">
        <v>292</v>
      </c>
      <c r="G97" s="280" t="s">
        <v>180</v>
      </c>
      <c r="H97" s="343">
        <v>58156.18</v>
      </c>
      <c r="I97" s="343">
        <v>50182.64</v>
      </c>
      <c r="J97" s="343">
        <v>51300.445171801803</v>
      </c>
      <c r="K97" s="343">
        <v>58156.18</v>
      </c>
      <c r="L97" s="281">
        <v>6.5000000000000002E-2</v>
      </c>
      <c r="M97" s="282" t="s">
        <v>181</v>
      </c>
      <c r="N97" s="281">
        <f t="shared" si="3"/>
        <v>9.7440489361638686E-3</v>
      </c>
      <c r="O97" s="281">
        <f t="shared" si="4"/>
        <v>5.512280664231551E-2</v>
      </c>
    </row>
    <row r="98" spans="1:15">
      <c r="A98" s="280" t="s">
        <v>195</v>
      </c>
      <c r="B98" s="280" t="s">
        <v>177</v>
      </c>
      <c r="C98" s="280" t="s">
        <v>178</v>
      </c>
      <c r="D98" s="280" t="s">
        <v>179</v>
      </c>
      <c r="E98" s="210" t="s">
        <v>348</v>
      </c>
      <c r="F98" s="280" t="s">
        <v>349</v>
      </c>
      <c r="G98" s="280" t="s">
        <v>180</v>
      </c>
      <c r="H98" s="343">
        <v>7622.47</v>
      </c>
      <c r="I98" s="343">
        <v>6066.2</v>
      </c>
      <c r="J98" s="343">
        <v>6189.42</v>
      </c>
      <c r="K98" s="343">
        <v>7590.9041040000002</v>
      </c>
      <c r="L98" s="281">
        <v>0.06</v>
      </c>
      <c r="M98" s="282" t="s">
        <v>181</v>
      </c>
      <c r="N98" s="281">
        <f t="shared" si="3"/>
        <v>1.1756235479925589E-3</v>
      </c>
      <c r="O98" s="281">
        <f t="shared" si="4"/>
        <v>9.1457068804925296E-2</v>
      </c>
    </row>
    <row r="99" spans="1:15">
      <c r="A99" s="280" t="s">
        <v>176</v>
      </c>
      <c r="B99" s="280" t="s">
        <v>200</v>
      </c>
      <c r="C99" s="280" t="s">
        <v>178</v>
      </c>
      <c r="D99" s="280" t="s">
        <v>179</v>
      </c>
      <c r="E99" s="210" t="s">
        <v>350</v>
      </c>
      <c r="F99" s="280" t="s">
        <v>351</v>
      </c>
      <c r="G99" s="280" t="s">
        <v>180</v>
      </c>
      <c r="H99" s="343">
        <v>9613.89</v>
      </c>
      <c r="I99" s="343">
        <v>8077.26</v>
      </c>
      <c r="J99" s="343">
        <v>8244.75890119428</v>
      </c>
      <c r="K99" s="343">
        <v>9613.89</v>
      </c>
      <c r="L99" s="281">
        <v>0</v>
      </c>
      <c r="M99" s="282" t="s">
        <v>181</v>
      </c>
      <c r="N99" s="281">
        <f t="shared" si="3"/>
        <v>1.5660163168382903E-3</v>
      </c>
      <c r="O99" s="281">
        <f t="shared" si="4"/>
        <v>8.1062137198846959E-2</v>
      </c>
    </row>
    <row r="100" spans="1:15">
      <c r="A100" s="280" t="s">
        <v>176</v>
      </c>
      <c r="B100" s="280" t="s">
        <v>200</v>
      </c>
      <c r="C100" s="280" t="s">
        <v>178</v>
      </c>
      <c r="D100" s="280" t="s">
        <v>179</v>
      </c>
      <c r="E100" s="210" t="s">
        <v>350</v>
      </c>
      <c r="F100" s="280" t="s">
        <v>352</v>
      </c>
      <c r="G100" s="280" t="s">
        <v>180</v>
      </c>
      <c r="H100" s="343">
        <v>5573.59</v>
      </c>
      <c r="I100" s="343">
        <v>4688.4799999999996</v>
      </c>
      <c r="J100" s="343">
        <v>4785.7055003102196</v>
      </c>
      <c r="K100" s="343">
        <v>5573.59</v>
      </c>
      <c r="L100" s="281">
        <v>0</v>
      </c>
      <c r="M100" s="282" t="s">
        <v>181</v>
      </c>
      <c r="N100" s="281">
        <f t="shared" ref="N100:N131" si="5">+J100/$E$133</f>
        <v>9.0900085628737497E-4</v>
      </c>
      <c r="O100" s="281">
        <f t="shared" si="4"/>
        <v>8.1062137198846959E-2</v>
      </c>
    </row>
    <row r="101" spans="1:15">
      <c r="A101" s="280" t="s">
        <v>176</v>
      </c>
      <c r="B101" s="280" t="s">
        <v>200</v>
      </c>
      <c r="C101" s="280" t="s">
        <v>178</v>
      </c>
      <c r="D101" s="280" t="s">
        <v>179</v>
      </c>
      <c r="E101" s="210" t="s">
        <v>350</v>
      </c>
      <c r="F101" s="280" t="s">
        <v>353</v>
      </c>
      <c r="G101" s="280" t="s">
        <v>180</v>
      </c>
      <c r="H101" s="343">
        <v>4077.76</v>
      </c>
      <c r="I101" s="343">
        <v>3473.56</v>
      </c>
      <c r="J101" s="343">
        <v>3544.36046499646</v>
      </c>
      <c r="K101" s="343">
        <v>4077.76</v>
      </c>
      <c r="L101" s="281">
        <v>0</v>
      </c>
      <c r="M101" s="282" t="s">
        <v>181</v>
      </c>
      <c r="N101" s="281">
        <f t="shared" si="5"/>
        <v>6.7321875478214342E-4</v>
      </c>
      <c r="O101" s="281">
        <f t="shared" si="4"/>
        <v>8.1062137198846959E-2</v>
      </c>
    </row>
    <row r="102" spans="1:15">
      <c r="A102" s="280" t="s">
        <v>176</v>
      </c>
      <c r="B102" s="280" t="s">
        <v>200</v>
      </c>
      <c r="C102" s="280" t="s">
        <v>178</v>
      </c>
      <c r="D102" s="280" t="s">
        <v>179</v>
      </c>
      <c r="E102" s="210" t="s">
        <v>350</v>
      </c>
      <c r="F102" s="280" t="s">
        <v>354</v>
      </c>
      <c r="G102" s="280" t="s">
        <v>180</v>
      </c>
      <c r="H102" s="343">
        <v>5957.92</v>
      </c>
      <c r="I102" s="343">
        <v>5070.5600000000004</v>
      </c>
      <c r="J102" s="343">
        <v>5173.9108733674002</v>
      </c>
      <c r="K102" s="343">
        <v>5957.92</v>
      </c>
      <c r="L102" s="281">
        <v>0</v>
      </c>
      <c r="M102" s="282" t="s">
        <v>181</v>
      </c>
      <c r="N102" s="281">
        <f t="shared" si="5"/>
        <v>9.8273690554938299E-4</v>
      </c>
      <c r="O102" s="281">
        <f t="shared" si="4"/>
        <v>8.1062137198846959E-2</v>
      </c>
    </row>
    <row r="103" spans="1:15">
      <c r="A103" s="280" t="s">
        <v>176</v>
      </c>
      <c r="B103" s="280" t="s">
        <v>200</v>
      </c>
      <c r="C103" s="280" t="s">
        <v>178</v>
      </c>
      <c r="D103" s="280" t="s">
        <v>179</v>
      </c>
      <c r="E103" s="210" t="s">
        <v>350</v>
      </c>
      <c r="F103" s="280" t="s">
        <v>355</v>
      </c>
      <c r="G103" s="280" t="s">
        <v>180</v>
      </c>
      <c r="H103" s="343">
        <v>9939.5400000000009</v>
      </c>
      <c r="I103" s="343">
        <v>8450.25</v>
      </c>
      <c r="J103" s="343">
        <v>8622.4880635943391</v>
      </c>
      <c r="K103" s="343">
        <v>9939.5400000000009</v>
      </c>
      <c r="L103" s="281">
        <v>0</v>
      </c>
      <c r="M103" s="282" t="s">
        <v>181</v>
      </c>
      <c r="N103" s="281">
        <f t="shared" si="5"/>
        <v>1.6377625059934963E-3</v>
      </c>
      <c r="O103" s="281">
        <f t="shared" si="4"/>
        <v>8.1062137198846959E-2</v>
      </c>
    </row>
    <row r="104" spans="1:15">
      <c r="A104" s="280" t="s">
        <v>176</v>
      </c>
      <c r="B104" s="280" t="s">
        <v>200</v>
      </c>
      <c r="C104" s="280" t="s">
        <v>178</v>
      </c>
      <c r="D104" s="280" t="s">
        <v>179</v>
      </c>
      <c r="E104" s="210" t="s">
        <v>350</v>
      </c>
      <c r="F104" s="280" t="s">
        <v>356</v>
      </c>
      <c r="G104" s="280" t="s">
        <v>180</v>
      </c>
      <c r="H104" s="343">
        <v>3944.16</v>
      </c>
      <c r="I104" s="343">
        <v>3330.04</v>
      </c>
      <c r="J104" s="343">
        <v>3397.91500014949</v>
      </c>
      <c r="K104" s="343">
        <v>3944.16</v>
      </c>
      <c r="L104" s="281">
        <v>0</v>
      </c>
      <c r="M104" s="282" t="s">
        <v>181</v>
      </c>
      <c r="N104" s="281">
        <f t="shared" si="5"/>
        <v>6.4540278220784494E-4</v>
      </c>
      <c r="O104" s="281">
        <f t="shared" si="4"/>
        <v>8.1062137198846959E-2</v>
      </c>
    </row>
    <row r="105" spans="1:15">
      <c r="A105" s="280" t="s">
        <v>176</v>
      </c>
      <c r="B105" s="280" t="s">
        <v>200</v>
      </c>
      <c r="C105" s="280" t="s">
        <v>178</v>
      </c>
      <c r="D105" s="280" t="s">
        <v>179</v>
      </c>
      <c r="E105" s="210" t="s">
        <v>350</v>
      </c>
      <c r="F105" s="280" t="s">
        <v>357</v>
      </c>
      <c r="G105" s="280" t="s">
        <v>180</v>
      </c>
      <c r="H105" s="343">
        <v>4077.76</v>
      </c>
      <c r="I105" s="343">
        <v>3400.9</v>
      </c>
      <c r="J105" s="343">
        <v>3471.4244900559202</v>
      </c>
      <c r="K105" s="343">
        <v>4077.76</v>
      </c>
      <c r="L105" s="281">
        <v>0</v>
      </c>
      <c r="M105" s="282" t="s">
        <v>181</v>
      </c>
      <c r="N105" s="281">
        <f t="shared" si="5"/>
        <v>6.5936523544820041E-4</v>
      </c>
      <c r="O105" s="281">
        <f t="shared" si="4"/>
        <v>8.1062137198846959E-2</v>
      </c>
    </row>
    <row r="106" spans="1:15">
      <c r="A106" s="280" t="s">
        <v>176</v>
      </c>
      <c r="B106" s="280" t="s">
        <v>200</v>
      </c>
      <c r="C106" s="280" t="s">
        <v>178</v>
      </c>
      <c r="D106" s="280" t="s">
        <v>179</v>
      </c>
      <c r="E106" s="210" t="s">
        <v>350</v>
      </c>
      <c r="F106" s="280" t="s">
        <v>358</v>
      </c>
      <c r="G106" s="280" t="s">
        <v>180</v>
      </c>
      <c r="H106" s="343">
        <v>5861.78</v>
      </c>
      <c r="I106" s="343">
        <v>4885.05</v>
      </c>
      <c r="J106" s="343">
        <v>4986.3514437919803</v>
      </c>
      <c r="K106" s="343">
        <v>5861.78</v>
      </c>
      <c r="L106" s="281">
        <v>0</v>
      </c>
      <c r="M106" s="282" t="s">
        <v>181</v>
      </c>
      <c r="N106" s="281">
        <f t="shared" si="5"/>
        <v>9.471117125495679E-4</v>
      </c>
      <c r="O106" s="281">
        <f t="shared" si="4"/>
        <v>8.1062137198846959E-2</v>
      </c>
    </row>
    <row r="107" spans="1:15">
      <c r="A107" s="280" t="s">
        <v>176</v>
      </c>
      <c r="B107" s="280" t="s">
        <v>200</v>
      </c>
      <c r="C107" s="280" t="s">
        <v>178</v>
      </c>
      <c r="D107" s="280" t="s">
        <v>179</v>
      </c>
      <c r="E107" s="210" t="s">
        <v>350</v>
      </c>
      <c r="F107" s="280" t="s">
        <v>322</v>
      </c>
      <c r="G107" s="280" t="s">
        <v>180</v>
      </c>
      <c r="H107" s="343">
        <v>9939.5400000000009</v>
      </c>
      <c r="I107" s="343">
        <v>8273.2000000000007</v>
      </c>
      <c r="J107" s="343">
        <v>8444.7618173294995</v>
      </c>
      <c r="K107" s="343">
        <v>9939.5400000000009</v>
      </c>
      <c r="L107" s="281">
        <v>0</v>
      </c>
      <c r="M107" s="282" t="s">
        <v>181</v>
      </c>
      <c r="N107" s="281">
        <f t="shared" si="5"/>
        <v>1.6040050359550646E-3</v>
      </c>
      <c r="O107" s="281">
        <f t="shared" si="4"/>
        <v>8.1062137198846959E-2</v>
      </c>
    </row>
    <row r="108" spans="1:15">
      <c r="A108" s="280" t="s">
        <v>176</v>
      </c>
      <c r="B108" s="280" t="s">
        <v>200</v>
      </c>
      <c r="C108" s="280" t="s">
        <v>178</v>
      </c>
      <c r="D108" s="280" t="s">
        <v>179</v>
      </c>
      <c r="E108" s="210" t="s">
        <v>350</v>
      </c>
      <c r="F108" s="280" t="s">
        <v>359</v>
      </c>
      <c r="G108" s="280" t="s">
        <v>180</v>
      </c>
      <c r="H108" s="343">
        <v>4077.76</v>
      </c>
      <c r="I108" s="343">
        <v>3369.27</v>
      </c>
      <c r="J108" s="343">
        <v>3439.13878696458</v>
      </c>
      <c r="K108" s="343">
        <v>4077.76</v>
      </c>
      <c r="L108" s="281">
        <v>0</v>
      </c>
      <c r="M108" s="282" t="s">
        <v>181</v>
      </c>
      <c r="N108" s="281">
        <f t="shared" si="5"/>
        <v>6.5323286233122402E-4</v>
      </c>
      <c r="O108" s="281">
        <f t="shared" si="4"/>
        <v>8.1062137198846959E-2</v>
      </c>
    </row>
    <row r="109" spans="1:15">
      <c r="A109" s="280" t="s">
        <v>176</v>
      </c>
      <c r="B109" s="280" t="s">
        <v>200</v>
      </c>
      <c r="C109" s="280" t="s">
        <v>178</v>
      </c>
      <c r="D109" s="280" t="s">
        <v>179</v>
      </c>
      <c r="E109" s="210" t="s">
        <v>350</v>
      </c>
      <c r="F109" s="280" t="s">
        <v>360</v>
      </c>
      <c r="G109" s="280" t="s">
        <v>180</v>
      </c>
      <c r="H109" s="343">
        <v>6054.06</v>
      </c>
      <c r="I109" s="343">
        <v>4996.84</v>
      </c>
      <c r="J109" s="343">
        <v>5100.4595434064504</v>
      </c>
      <c r="K109" s="343">
        <v>6054.06</v>
      </c>
      <c r="L109" s="281">
        <v>0</v>
      </c>
      <c r="M109" s="282" t="s">
        <v>181</v>
      </c>
      <c r="N109" s="281">
        <f t="shared" si="5"/>
        <v>9.6878549925711916E-4</v>
      </c>
      <c r="O109" s="281">
        <f t="shared" si="4"/>
        <v>8.1062137198846959E-2</v>
      </c>
    </row>
    <row r="110" spans="1:15">
      <c r="A110" s="280" t="s">
        <v>176</v>
      </c>
      <c r="B110" s="280" t="s">
        <v>200</v>
      </c>
      <c r="C110" s="280" t="s">
        <v>178</v>
      </c>
      <c r="D110" s="280" t="s">
        <v>179</v>
      </c>
      <c r="E110" s="210" t="s">
        <v>350</v>
      </c>
      <c r="F110" s="280" t="s">
        <v>361</v>
      </c>
      <c r="G110" s="280" t="s">
        <v>180</v>
      </c>
      <c r="H110" s="343">
        <v>10102.56</v>
      </c>
      <c r="I110" s="343">
        <v>8329.41</v>
      </c>
      <c r="J110" s="343">
        <v>8502.1376610443094</v>
      </c>
      <c r="K110" s="343">
        <v>10102.56</v>
      </c>
      <c r="L110" s="281">
        <v>0</v>
      </c>
      <c r="M110" s="282" t="s">
        <v>181</v>
      </c>
      <c r="N110" s="281">
        <f t="shared" si="5"/>
        <v>1.6149030511094847E-3</v>
      </c>
      <c r="O110" s="281">
        <f t="shared" si="4"/>
        <v>8.1062137198846959E-2</v>
      </c>
    </row>
    <row r="111" spans="1:15">
      <c r="A111" s="280" t="s">
        <v>182</v>
      </c>
      <c r="B111" s="280" t="s">
        <v>209</v>
      </c>
      <c r="C111" s="280" t="s">
        <v>178</v>
      </c>
      <c r="D111" s="280" t="s">
        <v>179</v>
      </c>
      <c r="E111" s="210" t="s">
        <v>348</v>
      </c>
      <c r="F111" s="280" t="s">
        <v>362</v>
      </c>
      <c r="G111" s="280" t="s">
        <v>180</v>
      </c>
      <c r="H111" s="343">
        <v>3278.986292</v>
      </c>
      <c r="I111" s="343">
        <v>1977.43</v>
      </c>
      <c r="J111" s="343">
        <v>2024.48113715613</v>
      </c>
      <c r="K111" s="343">
        <v>3278.986292</v>
      </c>
      <c r="L111" s="281">
        <v>6.7500000000000004E-2</v>
      </c>
      <c r="M111" s="282" t="s">
        <v>181</v>
      </c>
      <c r="N111" s="281">
        <f t="shared" si="5"/>
        <v>3.8453161965216445E-4</v>
      </c>
      <c r="O111" s="281">
        <f t="shared" si="4"/>
        <v>3.844896213278276E-2</v>
      </c>
    </row>
    <row r="112" spans="1:15">
      <c r="A112" s="280" t="s">
        <v>176</v>
      </c>
      <c r="B112" s="280" t="s">
        <v>200</v>
      </c>
      <c r="C112" s="280" t="s">
        <v>178</v>
      </c>
      <c r="D112" s="280" t="s">
        <v>179</v>
      </c>
      <c r="E112" s="210" t="s">
        <v>363</v>
      </c>
      <c r="F112" s="280" t="s">
        <v>364</v>
      </c>
      <c r="G112" s="280" t="s">
        <v>180</v>
      </c>
      <c r="H112" s="343">
        <v>5861.78</v>
      </c>
      <c r="I112" s="343">
        <v>4756.25</v>
      </c>
      <c r="J112" s="343">
        <v>4839.99799652822</v>
      </c>
      <c r="K112" s="343">
        <v>5861.78</v>
      </c>
      <c r="L112" s="281">
        <v>0</v>
      </c>
      <c r="M112" s="282" t="s">
        <v>181</v>
      </c>
      <c r="N112" s="281">
        <f t="shared" si="5"/>
        <v>9.1931321787104168E-4</v>
      </c>
      <c r="O112" s="281">
        <f t="shared" si="4"/>
        <v>8.1062137198846959E-2</v>
      </c>
    </row>
    <row r="113" spans="1:15">
      <c r="A113" s="280" t="s">
        <v>176</v>
      </c>
      <c r="B113" s="280" t="s">
        <v>200</v>
      </c>
      <c r="C113" s="280" t="s">
        <v>178</v>
      </c>
      <c r="D113" s="280" t="s">
        <v>179</v>
      </c>
      <c r="E113" s="210" t="s">
        <v>363</v>
      </c>
      <c r="F113" s="280" t="s">
        <v>365</v>
      </c>
      <c r="G113" s="280" t="s">
        <v>180</v>
      </c>
      <c r="H113" s="343">
        <v>9613.89</v>
      </c>
      <c r="I113" s="343">
        <v>7777.37</v>
      </c>
      <c r="J113" s="343">
        <v>7915.4712106675497</v>
      </c>
      <c r="K113" s="343">
        <v>9613.89</v>
      </c>
      <c r="L113" s="281">
        <v>0</v>
      </c>
      <c r="M113" s="282" t="s">
        <v>181</v>
      </c>
      <c r="N113" s="281">
        <f t="shared" si="5"/>
        <v>1.5034711408690863E-3</v>
      </c>
      <c r="O113" s="281">
        <f t="shared" si="4"/>
        <v>8.1062137198846959E-2</v>
      </c>
    </row>
    <row r="114" spans="1:15">
      <c r="A114" s="280" t="s">
        <v>176</v>
      </c>
      <c r="B114" s="280" t="s">
        <v>209</v>
      </c>
      <c r="C114" s="280" t="s">
        <v>178</v>
      </c>
      <c r="D114" s="280" t="s">
        <v>179</v>
      </c>
      <c r="E114" s="210" t="s">
        <v>366</v>
      </c>
      <c r="F114" s="280" t="s">
        <v>367</v>
      </c>
      <c r="G114" s="280" t="s">
        <v>180</v>
      </c>
      <c r="H114" s="343">
        <v>222438.38</v>
      </c>
      <c r="I114" s="343">
        <v>197500</v>
      </c>
      <c r="J114" s="343">
        <v>200401.52131086099</v>
      </c>
      <c r="K114" s="343">
        <v>222438.38</v>
      </c>
      <c r="L114" s="281">
        <v>4.4999999999999998E-2</v>
      </c>
      <c r="M114" s="282" t="s">
        <v>181</v>
      </c>
      <c r="N114" s="281">
        <f t="shared" si="5"/>
        <v>3.8064430513130597E-2</v>
      </c>
      <c r="O114" s="281">
        <f t="shared" si="4"/>
        <v>3.844896213278276E-2</v>
      </c>
    </row>
    <row r="115" spans="1:15">
      <c r="A115" s="280" t="s">
        <v>195</v>
      </c>
      <c r="B115" s="280" t="s">
        <v>177</v>
      </c>
      <c r="C115" s="280" t="s">
        <v>178</v>
      </c>
      <c r="D115" s="280" t="s">
        <v>179</v>
      </c>
      <c r="E115" s="210" t="s">
        <v>368</v>
      </c>
      <c r="F115" s="280" t="s">
        <v>327</v>
      </c>
      <c r="G115" s="280" t="s">
        <v>180</v>
      </c>
      <c r="H115" s="343">
        <v>210397.94475</v>
      </c>
      <c r="I115" s="343">
        <v>180116.93</v>
      </c>
      <c r="J115" s="343">
        <v>182573.013783014</v>
      </c>
      <c r="K115" s="343">
        <v>210397.94475</v>
      </c>
      <c r="L115" s="344">
        <v>5.7500000000000002E-2</v>
      </c>
      <c r="M115" s="282" t="s">
        <v>181</v>
      </c>
      <c r="N115" s="281">
        <f t="shared" si="5"/>
        <v>3.4678069064836656E-2</v>
      </c>
      <c r="O115" s="281">
        <f t="shared" si="4"/>
        <v>9.1457068804925296E-2</v>
      </c>
    </row>
    <row r="116" spans="1:15">
      <c r="A116" s="280" t="s">
        <v>176</v>
      </c>
      <c r="B116" s="280" t="s">
        <v>188</v>
      </c>
      <c r="C116" s="280" t="s">
        <v>193</v>
      </c>
      <c r="D116" s="280" t="s">
        <v>179</v>
      </c>
      <c r="E116" s="210" t="s">
        <v>368</v>
      </c>
      <c r="F116" s="280" t="s">
        <v>369</v>
      </c>
      <c r="G116" s="280" t="s">
        <v>180</v>
      </c>
      <c r="H116" s="343">
        <v>59163.38</v>
      </c>
      <c r="I116" s="343">
        <v>50953.51</v>
      </c>
      <c r="J116" s="343">
        <v>51825.979724219702</v>
      </c>
      <c r="K116" s="343">
        <v>59163.38</v>
      </c>
      <c r="L116" s="281">
        <v>6.7500000000000004E-2</v>
      </c>
      <c r="M116" s="282" t="s">
        <v>181</v>
      </c>
      <c r="N116" s="281">
        <f t="shared" si="5"/>
        <v>9.8438694032037879E-3</v>
      </c>
      <c r="O116" s="281">
        <f t="shared" si="4"/>
        <v>5.6319094734794295E-2</v>
      </c>
    </row>
    <row r="117" spans="1:15">
      <c r="A117" s="280" t="s">
        <v>176</v>
      </c>
      <c r="B117" s="280" t="s">
        <v>188</v>
      </c>
      <c r="C117" s="280" t="s">
        <v>193</v>
      </c>
      <c r="D117" s="280" t="s">
        <v>179</v>
      </c>
      <c r="E117" s="210" t="s">
        <v>368</v>
      </c>
      <c r="F117" s="280" t="s">
        <v>370</v>
      </c>
      <c r="G117" s="280" t="s">
        <v>180</v>
      </c>
      <c r="H117" s="343">
        <v>61530.879999999997</v>
      </c>
      <c r="I117" s="343">
        <v>50322.99</v>
      </c>
      <c r="J117" s="343">
        <v>51191.675432380798</v>
      </c>
      <c r="K117" s="343">
        <v>61530.879999999997</v>
      </c>
      <c r="L117" s="281">
        <v>6.5000000000000002E-2</v>
      </c>
      <c r="M117" s="282" t="s">
        <v>181</v>
      </c>
      <c r="N117" s="281">
        <f t="shared" si="5"/>
        <v>9.7233891220015814E-3</v>
      </c>
      <c r="O117" s="281">
        <f t="shared" si="4"/>
        <v>5.6319094734794295E-2</v>
      </c>
    </row>
    <row r="118" spans="1:15">
      <c r="A118" s="280" t="s">
        <v>195</v>
      </c>
      <c r="B118" s="280" t="s">
        <v>177</v>
      </c>
      <c r="C118" s="280" t="s">
        <v>178</v>
      </c>
      <c r="D118" s="280" t="s">
        <v>179</v>
      </c>
      <c r="E118" s="210" t="s">
        <v>371</v>
      </c>
      <c r="F118" s="280" t="s">
        <v>327</v>
      </c>
      <c r="G118" s="280" t="s">
        <v>180</v>
      </c>
      <c r="H118" s="343">
        <v>120227.397</v>
      </c>
      <c r="I118" s="343">
        <v>102970.69</v>
      </c>
      <c r="J118" s="343">
        <v>104335.22229279199</v>
      </c>
      <c r="K118" s="343">
        <v>120227.397</v>
      </c>
      <c r="L118" s="344">
        <v>5.7500000000000002E-2</v>
      </c>
      <c r="M118" s="282" t="s">
        <v>181</v>
      </c>
      <c r="N118" s="281">
        <f t="shared" si="5"/>
        <v>1.9817518315519783E-2</v>
      </c>
      <c r="O118" s="281">
        <f t="shared" si="4"/>
        <v>9.1457068804925296E-2</v>
      </c>
    </row>
    <row r="119" spans="1:15">
      <c r="A119" s="280" t="s">
        <v>182</v>
      </c>
      <c r="B119" s="280" t="s">
        <v>189</v>
      </c>
      <c r="C119" s="280" t="s">
        <v>178</v>
      </c>
      <c r="D119" s="280" t="s">
        <v>179</v>
      </c>
      <c r="E119" s="210" t="s">
        <v>379</v>
      </c>
      <c r="F119" s="280" t="s">
        <v>190</v>
      </c>
      <c r="G119" s="280" t="s">
        <v>180</v>
      </c>
      <c r="H119" s="343">
        <v>40683.835599999999</v>
      </c>
      <c r="I119" s="343">
        <v>40245.96</v>
      </c>
      <c r="J119" s="343">
        <v>40496.246380664503</v>
      </c>
      <c r="K119" s="343">
        <v>40683.835599999999</v>
      </c>
      <c r="L119" s="344">
        <v>6.5000000000000002E-2</v>
      </c>
      <c r="M119" s="282" t="s">
        <v>181</v>
      </c>
      <c r="N119" s="281">
        <f t="shared" si="5"/>
        <v>7.691890492229906E-3</v>
      </c>
      <c r="O119" s="281">
        <f t="shared" si="4"/>
        <v>6.7650658666266641E-2</v>
      </c>
    </row>
    <row r="120" spans="1:15">
      <c r="A120" s="280" t="s">
        <v>176</v>
      </c>
      <c r="B120" s="280" t="s">
        <v>194</v>
      </c>
      <c r="C120" s="280" t="s">
        <v>178</v>
      </c>
      <c r="D120" s="280" t="s">
        <v>179</v>
      </c>
      <c r="E120" s="210" t="s">
        <v>380</v>
      </c>
      <c r="F120" s="280" t="s">
        <v>381</v>
      </c>
      <c r="G120" s="280" t="s">
        <v>180</v>
      </c>
      <c r="H120" s="343">
        <v>112464.4</v>
      </c>
      <c r="I120" s="343">
        <v>99658.59</v>
      </c>
      <c r="J120" s="343">
        <v>100271.41200660401</v>
      </c>
      <c r="K120" s="343">
        <v>112464.4</v>
      </c>
      <c r="L120" s="281">
        <v>4.4999999999999998E-2</v>
      </c>
      <c r="M120" s="282" t="s">
        <v>181</v>
      </c>
      <c r="N120" s="281">
        <f t="shared" si="5"/>
        <v>1.9045634832573564E-2</v>
      </c>
      <c r="O120" s="281">
        <f t="shared" si="4"/>
        <v>5.7784594767247066E-2</v>
      </c>
    </row>
    <row r="121" spans="1:15">
      <c r="A121" s="280" t="s">
        <v>176</v>
      </c>
      <c r="B121" s="280" t="s">
        <v>241</v>
      </c>
      <c r="C121" s="280" t="s">
        <v>178</v>
      </c>
      <c r="D121" s="280" t="s">
        <v>179</v>
      </c>
      <c r="E121" s="210" t="s">
        <v>380</v>
      </c>
      <c r="F121" s="280" t="s">
        <v>382</v>
      </c>
      <c r="G121" s="280" t="s">
        <v>180</v>
      </c>
      <c r="H121" s="343">
        <v>54333</v>
      </c>
      <c r="I121" s="343">
        <v>50347.24</v>
      </c>
      <c r="J121" s="343">
        <v>50688.997090267003</v>
      </c>
      <c r="K121" s="343">
        <v>54333</v>
      </c>
      <c r="L121" s="281">
        <v>5.7500000000000002E-2</v>
      </c>
      <c r="M121" s="282" t="s">
        <v>181</v>
      </c>
      <c r="N121" s="281">
        <f t="shared" si="5"/>
        <v>9.6279099824287551E-3</v>
      </c>
      <c r="O121" s="281">
        <f t="shared" si="4"/>
        <v>8.67232340789309E-2</v>
      </c>
    </row>
    <row r="122" spans="1:15">
      <c r="A122" s="280" t="s">
        <v>195</v>
      </c>
      <c r="B122" s="280" t="s">
        <v>177</v>
      </c>
      <c r="C122" s="280" t="s">
        <v>178</v>
      </c>
      <c r="D122" s="280" t="s">
        <v>179</v>
      </c>
      <c r="E122" s="210" t="s">
        <v>383</v>
      </c>
      <c r="F122" s="280" t="s">
        <v>327</v>
      </c>
      <c r="G122" s="280" t="s">
        <v>180</v>
      </c>
      <c r="H122" s="343">
        <v>2394.4657480000001</v>
      </c>
      <c r="I122" s="343">
        <v>1994.67</v>
      </c>
      <c r="J122" s="343">
        <v>2010.19</v>
      </c>
      <c r="K122" s="343">
        <v>2394.4657480000001</v>
      </c>
      <c r="L122" s="344">
        <v>5.7500000000000002E-2</v>
      </c>
      <c r="M122" s="282" t="s">
        <v>181</v>
      </c>
      <c r="N122" s="281">
        <f t="shared" si="5"/>
        <v>3.8181714925456054E-4</v>
      </c>
      <c r="O122" s="281">
        <f t="shared" si="4"/>
        <v>9.1457068804925296E-2</v>
      </c>
    </row>
    <row r="123" spans="1:15">
      <c r="A123" s="280" t="s">
        <v>176</v>
      </c>
      <c r="B123" s="280" t="s">
        <v>223</v>
      </c>
      <c r="C123" s="280" t="s">
        <v>178</v>
      </c>
      <c r="D123" s="280" t="s">
        <v>179</v>
      </c>
      <c r="E123" s="210" t="s">
        <v>384</v>
      </c>
      <c r="F123" s="280" t="s">
        <v>385</v>
      </c>
      <c r="G123" s="280" t="s">
        <v>180</v>
      </c>
      <c r="H123" s="343">
        <v>25496.01</v>
      </c>
      <c r="I123" s="343">
        <v>25013.53</v>
      </c>
      <c r="J123" s="343">
        <v>25097.269282413199</v>
      </c>
      <c r="K123" s="343">
        <v>25496.01</v>
      </c>
      <c r="L123" s="281">
        <v>3.4000000000000002E-2</v>
      </c>
      <c r="M123" s="282" t="s">
        <v>181</v>
      </c>
      <c r="N123" s="281">
        <f t="shared" si="5"/>
        <v>4.7669960608126881E-3</v>
      </c>
      <c r="O123" s="281">
        <f t="shared" si="4"/>
        <v>8.7752464188734745E-3</v>
      </c>
    </row>
    <row r="124" spans="1:15">
      <c r="A124" s="280" t="s">
        <v>176</v>
      </c>
      <c r="B124" s="280" t="s">
        <v>305</v>
      </c>
      <c r="C124" s="280" t="s">
        <v>193</v>
      </c>
      <c r="D124" s="280" t="s">
        <v>179</v>
      </c>
      <c r="E124" s="210" t="s">
        <v>386</v>
      </c>
      <c r="F124" s="280" t="s">
        <v>324</v>
      </c>
      <c r="G124" s="280" t="s">
        <v>180</v>
      </c>
      <c r="H124" s="343">
        <v>113018</v>
      </c>
      <c r="I124" s="343">
        <v>100586.73</v>
      </c>
      <c r="J124" s="343">
        <v>101014.903373259</v>
      </c>
      <c r="K124" s="343">
        <v>113018</v>
      </c>
      <c r="L124" s="281">
        <v>6.5000000000000002E-2</v>
      </c>
      <c r="M124" s="282" t="s">
        <v>181</v>
      </c>
      <c r="N124" s="281">
        <f t="shared" si="5"/>
        <v>1.9186854196967772E-2</v>
      </c>
      <c r="O124" s="281">
        <f t="shared" si="4"/>
        <v>5.4140373981389281E-2</v>
      </c>
    </row>
    <row r="125" spans="1:15">
      <c r="A125" s="280" t="s">
        <v>176</v>
      </c>
      <c r="B125" s="280" t="s">
        <v>241</v>
      </c>
      <c r="C125" s="280" t="s">
        <v>178</v>
      </c>
      <c r="D125" s="280" t="s">
        <v>179</v>
      </c>
      <c r="E125" s="210" t="s">
        <v>387</v>
      </c>
      <c r="F125" s="280" t="s">
        <v>207</v>
      </c>
      <c r="G125" s="280" t="s">
        <v>180</v>
      </c>
      <c r="H125" s="343">
        <v>203496</v>
      </c>
      <c r="I125" s="343">
        <v>202722.93</v>
      </c>
      <c r="J125" s="343">
        <v>203051.53634485599</v>
      </c>
      <c r="K125" s="343">
        <v>203496</v>
      </c>
      <c r="L125" s="281">
        <v>6.5000000000000002E-2</v>
      </c>
      <c r="M125" s="282" t="s">
        <v>181</v>
      </c>
      <c r="N125" s="281">
        <f t="shared" si="5"/>
        <v>3.8567776557913283E-2</v>
      </c>
      <c r="O125" s="281">
        <f t="shared" si="4"/>
        <v>8.67232340789309E-2</v>
      </c>
    </row>
    <row r="126" spans="1:15">
      <c r="A126" s="280" t="s">
        <v>176</v>
      </c>
      <c r="B126" s="280" t="s">
        <v>191</v>
      </c>
      <c r="C126" s="280" t="s">
        <v>178</v>
      </c>
      <c r="D126" s="280" t="s">
        <v>179</v>
      </c>
      <c r="E126" s="210" t="s">
        <v>205</v>
      </c>
      <c r="F126" s="280" t="s">
        <v>309</v>
      </c>
      <c r="G126" s="280" t="s">
        <v>180</v>
      </c>
      <c r="H126" s="343">
        <v>84806.55</v>
      </c>
      <c r="I126" s="343">
        <v>76164.62</v>
      </c>
      <c r="J126" s="343">
        <v>76320.957708898102</v>
      </c>
      <c r="K126" s="343">
        <v>84806.55</v>
      </c>
      <c r="L126" s="281">
        <v>5.7500000000000002E-2</v>
      </c>
      <c r="M126" s="282" t="s">
        <v>181</v>
      </c>
      <c r="N126" s="281">
        <f t="shared" si="5"/>
        <v>1.4496465757360921E-2</v>
      </c>
      <c r="O126" s="281">
        <f t="shared" si="4"/>
        <v>3.545464404715111E-2</v>
      </c>
    </row>
    <row r="127" spans="1:15">
      <c r="A127" s="280" t="s">
        <v>176</v>
      </c>
      <c r="B127" s="280" t="s">
        <v>241</v>
      </c>
      <c r="C127" s="280" t="s">
        <v>178</v>
      </c>
      <c r="D127" s="280" t="s">
        <v>179</v>
      </c>
      <c r="E127" s="210" t="s">
        <v>388</v>
      </c>
      <c r="F127" s="280" t="s">
        <v>382</v>
      </c>
      <c r="G127" s="280" t="s">
        <v>180</v>
      </c>
      <c r="H127" s="343">
        <v>108666</v>
      </c>
      <c r="I127" s="343">
        <v>101273.09</v>
      </c>
      <c r="J127" s="343">
        <v>101462.790223548</v>
      </c>
      <c r="K127" s="343">
        <v>108666</v>
      </c>
      <c r="L127" s="281">
        <v>5.7500000000000002E-2</v>
      </c>
      <c r="M127" s="282" t="s">
        <v>181</v>
      </c>
      <c r="N127" s="281">
        <f t="shared" si="5"/>
        <v>1.9271926195319145E-2</v>
      </c>
      <c r="O127" s="281">
        <f t="shared" si="4"/>
        <v>8.67232340789309E-2</v>
      </c>
    </row>
    <row r="128" spans="1:15">
      <c r="A128" s="280" t="s">
        <v>176</v>
      </c>
      <c r="B128" s="280" t="s">
        <v>200</v>
      </c>
      <c r="C128" s="280" t="s">
        <v>178</v>
      </c>
      <c r="D128" s="280" t="s">
        <v>179</v>
      </c>
      <c r="E128" s="210" t="s">
        <v>388</v>
      </c>
      <c r="F128" s="280" t="s">
        <v>389</v>
      </c>
      <c r="G128" s="280" t="s">
        <v>180</v>
      </c>
      <c r="H128" s="343">
        <v>4077.76</v>
      </c>
      <c r="I128" s="343">
        <v>2957.5</v>
      </c>
      <c r="J128" s="343">
        <v>2964.2245175824301</v>
      </c>
      <c r="K128" s="343">
        <v>4077.76</v>
      </c>
      <c r="L128" s="281">
        <v>0</v>
      </c>
      <c r="M128" s="282" t="s">
        <v>181</v>
      </c>
      <c r="N128" s="281">
        <f t="shared" si="5"/>
        <v>5.630272536694533E-4</v>
      </c>
      <c r="O128" s="281">
        <f t="shared" si="4"/>
        <v>8.1062137198846959E-2</v>
      </c>
    </row>
    <row r="129" spans="1:15">
      <c r="A129" s="280" t="s">
        <v>176</v>
      </c>
      <c r="B129" s="280" t="s">
        <v>200</v>
      </c>
      <c r="C129" s="280" t="s">
        <v>178</v>
      </c>
      <c r="D129" s="280" t="s">
        <v>179</v>
      </c>
      <c r="E129" s="210" t="s">
        <v>388</v>
      </c>
      <c r="F129" s="280" t="s">
        <v>390</v>
      </c>
      <c r="G129" s="280" t="s">
        <v>180</v>
      </c>
      <c r="H129" s="343">
        <v>6054.06</v>
      </c>
      <c r="I129" s="343">
        <v>4385.88</v>
      </c>
      <c r="J129" s="343">
        <v>4395.8522418971597</v>
      </c>
      <c r="K129" s="343">
        <v>6054.06</v>
      </c>
      <c r="L129" s="281">
        <v>0</v>
      </c>
      <c r="M129" s="282" t="s">
        <v>181</v>
      </c>
      <c r="N129" s="281">
        <f t="shared" si="5"/>
        <v>8.349518063195232E-4</v>
      </c>
      <c r="O129" s="281">
        <f t="shared" si="4"/>
        <v>8.1062137198846959E-2</v>
      </c>
    </row>
    <row r="130" spans="1:15">
      <c r="A130" s="280" t="s">
        <v>176</v>
      </c>
      <c r="B130" s="280" t="s">
        <v>200</v>
      </c>
      <c r="C130" s="280" t="s">
        <v>178</v>
      </c>
      <c r="D130" s="280" t="s">
        <v>179</v>
      </c>
      <c r="E130" s="210" t="s">
        <v>388</v>
      </c>
      <c r="F130" s="280" t="s">
        <v>391</v>
      </c>
      <c r="G130" s="280" t="s">
        <v>180</v>
      </c>
      <c r="H130" s="343">
        <v>10102.56</v>
      </c>
      <c r="I130" s="343">
        <v>7310.51</v>
      </c>
      <c r="J130" s="343">
        <v>7327.1320905350103</v>
      </c>
      <c r="K130" s="343">
        <v>10102.56</v>
      </c>
      <c r="L130" s="281">
        <v>0</v>
      </c>
      <c r="M130" s="282" t="s">
        <v>181</v>
      </c>
      <c r="N130" s="281">
        <f t="shared" si="5"/>
        <v>1.3917215223534522E-3</v>
      </c>
      <c r="O130" s="281">
        <f t="shared" si="4"/>
        <v>8.1062137198846959E-2</v>
      </c>
    </row>
    <row r="131" spans="1:15">
      <c r="A131" s="280" t="s">
        <v>176</v>
      </c>
      <c r="B131" s="280" t="s">
        <v>192</v>
      </c>
      <c r="C131" s="280" t="s">
        <v>193</v>
      </c>
      <c r="D131" s="280" t="s">
        <v>179</v>
      </c>
      <c r="E131" s="210" t="s">
        <v>392</v>
      </c>
      <c r="F131" s="280" t="s">
        <v>393</v>
      </c>
      <c r="G131" s="280" t="s">
        <v>180</v>
      </c>
      <c r="H131" s="343">
        <v>110600</v>
      </c>
      <c r="I131" s="343">
        <v>100029.04</v>
      </c>
      <c r="J131" s="343">
        <v>100086.67</v>
      </c>
      <c r="K131" s="343">
        <v>110600</v>
      </c>
      <c r="L131" s="281">
        <v>5.2999999999999999E-2</v>
      </c>
      <c r="M131" s="282" t="s">
        <v>181</v>
      </c>
      <c r="N131" s="281">
        <f t="shared" si="5"/>
        <v>1.9010544783220465E-2</v>
      </c>
      <c r="O131" s="281">
        <f t="shared" si="4"/>
        <v>2.3838713694473473E-2</v>
      </c>
    </row>
    <row r="132" spans="1:15">
      <c r="E132" s="35"/>
    </row>
    <row r="133" spans="1:15">
      <c r="A133" s="211" t="s">
        <v>394</v>
      </c>
      <c r="B133" s="191"/>
      <c r="C133" s="191"/>
      <c r="D133" s="191"/>
      <c r="E133" s="283">
        <v>5264797.5711006904</v>
      </c>
    </row>
  </sheetData>
  <autoFilter ref="A3:O131" xr:uid="{ED3ACD07-0933-402E-80AE-40D2DDCFF11F}"/>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topLeftCell="B1" workbookViewId="0">
      <selection activeCell="B28" sqref="B28"/>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6.140625" style="2" customWidth="1"/>
    <col min="6" max="6" width="6.5703125" style="27" customWidth="1"/>
    <col min="7" max="7" width="7.42578125" style="27" customWidth="1"/>
    <col min="8" max="8" width="19.7109375" style="27" customWidth="1"/>
    <col min="9" max="9" width="12.28515625" style="27" bestFit="1" customWidth="1"/>
    <col min="10" max="10" width="12.85546875" style="27" bestFit="1" customWidth="1"/>
    <col min="11" max="16384" width="9.140625" style="27"/>
  </cols>
  <sheetData>
    <row r="1" spans="1:9" ht="15">
      <c r="B1" s="21"/>
      <c r="C1" s="21"/>
      <c r="E1" s="21"/>
      <c r="F1" s="21"/>
      <c r="G1" s="21"/>
      <c r="H1" s="50"/>
    </row>
    <row r="2" spans="1:9">
      <c r="B2" s="94"/>
      <c r="C2" s="95"/>
      <c r="D2" s="62"/>
      <c r="E2" s="350"/>
      <c r="F2" s="350"/>
      <c r="G2" s="351"/>
      <c r="H2" s="351"/>
    </row>
    <row r="3" spans="1:9" ht="26.25">
      <c r="B3" s="348" t="s">
        <v>0</v>
      </c>
      <c r="C3" s="348"/>
      <c r="D3" s="348"/>
      <c r="E3" s="348"/>
      <c r="F3" s="348"/>
      <c r="G3" s="59"/>
      <c r="H3" s="59"/>
    </row>
    <row r="4" spans="1:9" ht="18">
      <c r="A4" s="27"/>
      <c r="B4" s="349" t="str">
        <f>+"ESTADO DE FLUJO DE EFECTIVO AL "&amp;UPPER(TEXT(indice!O3,"DD \D\E MMMM \D\E YYYY"))</f>
        <v>ESTADO DE FLUJO DE EFECTIVO AL 30 DE JUNIO DE 2020</v>
      </c>
      <c r="C4" s="349"/>
      <c r="D4" s="349"/>
      <c r="E4" s="349"/>
      <c r="F4" s="349"/>
    </row>
    <row r="5" spans="1:9" ht="15">
      <c r="A5" s="5"/>
      <c r="B5" s="96"/>
      <c r="C5" s="352">
        <f>+indice!$P$3</f>
        <v>2020</v>
      </c>
      <c r="D5" s="60"/>
      <c r="E5" s="354">
        <f>+indice!$P$2</f>
        <v>2019</v>
      </c>
      <c r="F5" s="97"/>
      <c r="G5" s="38"/>
      <c r="H5" s="38"/>
      <c r="I5" s="38"/>
    </row>
    <row r="6" spans="1:9" s="45" customFormat="1" ht="15">
      <c r="A6" s="2"/>
      <c r="B6" s="69"/>
      <c r="C6" s="353"/>
      <c r="D6" s="98"/>
      <c r="E6" s="355"/>
      <c r="F6" s="72"/>
      <c r="G6" s="46"/>
      <c r="H6" s="46"/>
      <c r="I6" s="46"/>
    </row>
    <row r="7" spans="1:9" s="45" customFormat="1" ht="15">
      <c r="A7" s="2"/>
      <c r="B7" s="61"/>
      <c r="C7" s="3" t="s">
        <v>64</v>
      </c>
      <c r="D7" s="64"/>
      <c r="E7" s="3" t="s">
        <v>64</v>
      </c>
      <c r="F7" s="63"/>
      <c r="G7" s="46"/>
      <c r="H7" s="46"/>
      <c r="I7" s="46"/>
    </row>
    <row r="8" spans="1:9" s="45" customFormat="1" ht="15">
      <c r="A8" s="2"/>
      <c r="B8" s="61"/>
      <c r="C8" s="213"/>
      <c r="D8" s="213"/>
      <c r="E8" s="213"/>
      <c r="F8" s="63"/>
      <c r="G8" s="46"/>
      <c r="H8" s="46"/>
      <c r="I8" s="46"/>
    </row>
    <row r="9" spans="1:9" s="45" customFormat="1" ht="15">
      <c r="A9" s="2"/>
      <c r="B9" s="66" t="s">
        <v>2</v>
      </c>
      <c r="C9" s="214">
        <f>+E24</f>
        <v>140822.66999999882</v>
      </c>
      <c r="D9" s="213"/>
      <c r="E9" s="214">
        <v>27973.63</v>
      </c>
      <c r="F9" s="63"/>
      <c r="G9" s="46"/>
      <c r="H9" s="46"/>
      <c r="I9" s="46"/>
    </row>
    <row r="10" spans="1:9" s="45" customFormat="1" ht="15">
      <c r="A10" s="2"/>
      <c r="B10" s="195" t="s">
        <v>3</v>
      </c>
      <c r="C10" s="213"/>
      <c r="D10" s="213"/>
      <c r="E10" s="213"/>
      <c r="F10" s="63"/>
      <c r="G10" s="46"/>
      <c r="H10" s="46"/>
      <c r="I10" s="46"/>
    </row>
    <row r="11" spans="1:9" s="45" customFormat="1" ht="15">
      <c r="A11" s="5"/>
      <c r="B11" s="66" t="s">
        <v>4</v>
      </c>
      <c r="C11" s="215"/>
      <c r="D11" s="215"/>
      <c r="E11" s="215"/>
      <c r="F11" s="63"/>
      <c r="G11" s="46"/>
      <c r="H11" s="46"/>
      <c r="I11" s="46"/>
    </row>
    <row r="12" spans="1:9" s="45" customFormat="1" ht="15">
      <c r="A12" s="5"/>
      <c r="B12" s="66" t="s">
        <v>5</v>
      </c>
      <c r="C12" s="215"/>
      <c r="D12" s="215"/>
      <c r="E12" s="215"/>
      <c r="F12" s="63"/>
      <c r="G12" s="46"/>
      <c r="H12" s="46"/>
      <c r="I12" s="46"/>
    </row>
    <row r="13" spans="1:9" s="45" customFormat="1">
      <c r="A13" s="2"/>
      <c r="B13" s="61" t="s">
        <v>6</v>
      </c>
      <c r="C13" s="304">
        <v>-2653389.3029204798</v>
      </c>
      <c r="D13" s="215"/>
      <c r="E13" s="304">
        <v>-372068.41000000015</v>
      </c>
      <c r="F13" s="63"/>
      <c r="G13" s="46"/>
      <c r="H13" s="47"/>
      <c r="I13" s="46"/>
    </row>
    <row r="14" spans="1:9" s="45" customFormat="1">
      <c r="A14" s="2"/>
      <c r="B14" s="61" t="s">
        <v>7</v>
      </c>
      <c r="C14" s="215">
        <v>0</v>
      </c>
      <c r="D14" s="215"/>
      <c r="E14" s="215">
        <v>0</v>
      </c>
      <c r="F14" s="63"/>
      <c r="G14" s="46"/>
      <c r="H14" s="46"/>
      <c r="I14" s="46"/>
    </row>
    <row r="15" spans="1:9" s="45" customFormat="1">
      <c r="A15" s="2"/>
      <c r="B15" s="61" t="s">
        <v>65</v>
      </c>
      <c r="C15" s="215">
        <v>0</v>
      </c>
      <c r="D15" s="215"/>
      <c r="E15" s="215">
        <v>0</v>
      </c>
      <c r="F15" s="63"/>
      <c r="G15" s="46"/>
      <c r="H15" s="46"/>
      <c r="I15" s="46"/>
    </row>
    <row r="16" spans="1:9" s="45" customFormat="1">
      <c r="A16" s="2"/>
      <c r="B16" s="61" t="s">
        <v>9</v>
      </c>
      <c r="C16" s="304">
        <v>3974.94712968464</v>
      </c>
      <c r="D16" s="215"/>
      <c r="E16" s="304">
        <v>384.67999999999984</v>
      </c>
      <c r="F16" s="63"/>
      <c r="G16" s="46"/>
      <c r="H16" s="46"/>
      <c r="I16" s="46"/>
    </row>
    <row r="17" spans="1:10" s="45" customFormat="1" ht="15">
      <c r="A17" s="2"/>
      <c r="B17" s="66" t="s">
        <v>10</v>
      </c>
      <c r="C17" s="217">
        <f>+C13+C14+C15+C16</f>
        <v>-2649414.3557907953</v>
      </c>
      <c r="D17" s="213"/>
      <c r="E17" s="217">
        <f>+E13+E14+E15+E16</f>
        <v>-371683.73000000016</v>
      </c>
      <c r="F17" s="63"/>
      <c r="G17" s="46"/>
      <c r="H17" s="46"/>
      <c r="I17" s="46"/>
    </row>
    <row r="18" spans="1:10" s="45" customFormat="1">
      <c r="A18" s="2"/>
      <c r="B18" s="61"/>
      <c r="C18" s="215"/>
      <c r="D18" s="215"/>
      <c r="E18" s="215"/>
      <c r="F18" s="63"/>
      <c r="G18" s="46"/>
      <c r="H18" s="46"/>
      <c r="I18" s="46"/>
    </row>
    <row r="19" spans="1:10" s="45" customFormat="1">
      <c r="A19" s="2"/>
      <c r="B19" s="74" t="s">
        <v>11</v>
      </c>
      <c r="C19" s="215"/>
      <c r="D19" s="215"/>
      <c r="E19" s="215"/>
      <c r="F19" s="63"/>
      <c r="G19" s="46"/>
      <c r="H19" s="46"/>
      <c r="I19" s="46"/>
    </row>
    <row r="20" spans="1:10" s="45" customFormat="1" ht="15">
      <c r="A20" s="5"/>
      <c r="B20" s="66" t="s">
        <v>12</v>
      </c>
      <c r="C20" s="215"/>
      <c r="D20" s="215"/>
      <c r="E20" s="215"/>
      <c r="F20" s="63"/>
      <c r="G20" s="46"/>
      <c r="H20" s="46"/>
      <c r="I20" s="46"/>
    </row>
    <row r="21" spans="1:10" s="45" customFormat="1" ht="15">
      <c r="A21" s="5"/>
      <c r="B21" s="61" t="s">
        <v>13</v>
      </c>
      <c r="C21" s="304">
        <v>178400.29</v>
      </c>
      <c r="D21" s="215"/>
      <c r="E21" s="304">
        <v>82896.600000000006</v>
      </c>
      <c r="F21" s="63"/>
      <c r="G21" s="46"/>
      <c r="H21" s="46"/>
      <c r="I21" s="46"/>
    </row>
    <row r="22" spans="1:10" s="45" customFormat="1">
      <c r="A22" s="2"/>
      <c r="B22" s="61" t="s">
        <v>14</v>
      </c>
      <c r="C22" s="305">
        <v>2402449.564299088</v>
      </c>
      <c r="D22" s="215"/>
      <c r="E22" s="305">
        <v>401636.16999999899</v>
      </c>
      <c r="F22" s="63"/>
    </row>
    <row r="23" spans="1:10" s="45" customFormat="1">
      <c r="A23" s="2"/>
      <c r="B23" s="61" t="s">
        <v>15</v>
      </c>
      <c r="C23" s="304">
        <f>+C21+C22</f>
        <v>2580849.854299088</v>
      </c>
      <c r="D23" s="215"/>
      <c r="E23" s="304">
        <f>+E21+E22</f>
        <v>484532.76999999897</v>
      </c>
      <c r="F23" s="63"/>
    </row>
    <row r="24" spans="1:10" s="45" customFormat="1" ht="15.75" thickBot="1">
      <c r="A24" s="5"/>
      <c r="B24" s="66" t="s">
        <v>16</v>
      </c>
      <c r="C24" s="218">
        <f>+C23+C17+C9</f>
        <v>72258.168508291536</v>
      </c>
      <c r="D24" s="213"/>
      <c r="E24" s="306">
        <f>+E23+E17+E9</f>
        <v>140822.66999999882</v>
      </c>
      <c r="F24" s="63"/>
      <c r="I24" s="46"/>
      <c r="J24" s="46"/>
    </row>
    <row r="25" spans="1:10" s="45" customFormat="1" ht="15" thickTop="1">
      <c r="A25" s="2"/>
      <c r="B25" s="61"/>
      <c r="C25" s="68"/>
      <c r="D25" s="67"/>
      <c r="E25" s="67"/>
      <c r="F25" s="63"/>
      <c r="I25" s="46"/>
    </row>
    <row r="26" spans="1:10" s="45" customFormat="1">
      <c r="A26" s="2"/>
      <c r="B26" s="69"/>
      <c r="C26" s="70"/>
      <c r="D26" s="71"/>
      <c r="E26" s="71"/>
      <c r="F26" s="72"/>
    </row>
    <row r="27" spans="1:10" s="45" customFormat="1">
      <c r="A27" s="2"/>
      <c r="B27" s="2"/>
      <c r="C27" s="6"/>
      <c r="D27" s="6"/>
      <c r="E27" s="6"/>
    </row>
    <row r="28" spans="1:10">
      <c r="B28" s="2" t="s">
        <v>372</v>
      </c>
      <c r="C28" s="8"/>
      <c r="D28" s="48"/>
      <c r="E28" s="48"/>
      <c r="H28" s="53"/>
    </row>
    <row r="29" spans="1:10" ht="15">
      <c r="B29" s="20"/>
      <c r="C29" s="31"/>
      <c r="D29" s="38"/>
      <c r="E29" s="38"/>
      <c r="F29" s="38"/>
      <c r="G29" s="38"/>
      <c r="H29" s="38"/>
      <c r="I29" s="38"/>
    </row>
    <row r="30" spans="1:10" ht="15">
      <c r="B30" s="5"/>
      <c r="C30" s="48"/>
      <c r="D30" s="48"/>
      <c r="E30" s="48"/>
    </row>
    <row r="31" spans="1:10" ht="15">
      <c r="B31" s="20"/>
      <c r="C31" s="48"/>
      <c r="D31" s="48"/>
      <c r="E31" s="48"/>
    </row>
    <row r="32" spans="1:10" ht="15">
      <c r="C32" s="216"/>
      <c r="D32" s="48"/>
      <c r="E32" s="48"/>
    </row>
    <row r="33" spans="2:7" ht="15">
      <c r="B33" s="49"/>
      <c r="C33" s="301"/>
      <c r="D33" s="302"/>
      <c r="E33" s="302"/>
      <c r="F33" s="302"/>
      <c r="G33" s="302"/>
    </row>
    <row r="34" spans="2:7" ht="15">
      <c r="B34" s="49"/>
      <c r="C34" s="301"/>
      <c r="D34" s="302"/>
      <c r="E34" s="302"/>
      <c r="F34" s="302"/>
      <c r="G34" s="302"/>
    </row>
    <row r="35" spans="2:7">
      <c r="C35" s="48"/>
      <c r="D35" s="48"/>
      <c r="E35" s="48"/>
    </row>
  </sheetData>
  <mergeCells count="6">
    <mergeCell ref="B3:F3"/>
    <mergeCell ref="B4:F4"/>
    <mergeCell ref="E2:F2"/>
    <mergeCell ref="G2:H2"/>
    <mergeCell ref="C5:C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9"/>
  <sheetViews>
    <sheetView showGridLines="0" workbookViewId="0">
      <selection activeCell="B18" sqref="B18"/>
    </sheetView>
  </sheetViews>
  <sheetFormatPr baseColWidth="10" defaultRowHeight="15"/>
  <cols>
    <col min="2" max="2" width="35.28515625" customWidth="1"/>
    <col min="3" max="3" width="28.28515625" customWidth="1"/>
    <col min="4" max="4" width="20.42578125" customWidth="1"/>
    <col min="5" max="5" width="28.140625" customWidth="1"/>
  </cols>
  <sheetData>
    <row r="2" spans="2:9" ht="26.25">
      <c r="B2" s="357" t="s">
        <v>0</v>
      </c>
      <c r="C2" s="357"/>
      <c r="D2" s="357"/>
      <c r="E2" s="357"/>
      <c r="F2" s="1"/>
      <c r="G2" s="9"/>
      <c r="H2" s="9"/>
      <c r="I2" s="9"/>
    </row>
    <row r="3" spans="2:9" ht="15.75">
      <c r="B3" s="358" t="s">
        <v>17</v>
      </c>
      <c r="C3" s="358"/>
      <c r="D3" s="358"/>
      <c r="E3" s="358"/>
      <c r="F3" s="75"/>
      <c r="G3" s="75"/>
      <c r="H3" s="10"/>
      <c r="I3" s="10"/>
    </row>
    <row r="4" spans="2:9">
      <c r="B4" s="359" t="str">
        <f>+"Correspondiente al periodo cerrado del "&amp;(TEXT(indice!O3,"DD \d\e MMMM \d\e YYYY"))</f>
        <v>Correspondiente al periodo cerrado del 30 de junio de 2020</v>
      </c>
      <c r="C4" s="359"/>
      <c r="D4" s="359"/>
      <c r="E4" s="359"/>
      <c r="F4" s="76"/>
      <c r="G4" s="76"/>
      <c r="H4" s="10"/>
      <c r="I4" s="10"/>
    </row>
    <row r="5" spans="2:9">
      <c r="B5" s="356"/>
      <c r="C5" s="356"/>
      <c r="D5" s="356"/>
      <c r="E5" s="356"/>
      <c r="F5" s="356"/>
      <c r="G5" s="356"/>
      <c r="H5" s="10"/>
      <c r="I5" s="10"/>
    </row>
    <row r="6" spans="2:9" ht="30">
      <c r="B6" s="84" t="s">
        <v>18</v>
      </c>
      <c r="C6" s="84" t="s">
        <v>19</v>
      </c>
      <c r="D6" s="85" t="s">
        <v>20</v>
      </c>
      <c r="E6" s="86" t="str">
        <f>+"TOTAL ACTIVO NETO AL "&amp;UPPER(TEXT(indice!O2,"DD \D\E MMMM \D\E YYYY"))</f>
        <v>TOTAL ACTIVO NETO AL 30 DE JUNIO DE 2019</v>
      </c>
      <c r="F6" s="10"/>
      <c r="G6" s="10"/>
      <c r="H6" s="10"/>
      <c r="I6" s="10"/>
    </row>
    <row r="7" spans="2:9">
      <c r="B7" s="77" t="s">
        <v>21</v>
      </c>
      <c r="C7" s="87">
        <v>2559264.3099999968</v>
      </c>
      <c r="D7" s="87">
        <v>124683.01000000001</v>
      </c>
      <c r="E7" s="89">
        <f>+C7+D7</f>
        <v>2683947.3199999966</v>
      </c>
      <c r="F7" s="10"/>
      <c r="G7" s="10"/>
      <c r="H7" s="10"/>
      <c r="I7" s="10"/>
    </row>
    <row r="8" spans="2:9">
      <c r="B8" s="78"/>
      <c r="C8" s="90"/>
      <c r="D8" s="90"/>
      <c r="E8" s="91"/>
    </row>
    <row r="9" spans="2:9">
      <c r="B9" s="79" t="s">
        <v>22</v>
      </c>
      <c r="C9" s="88"/>
      <c r="D9" s="88"/>
      <c r="E9" s="91"/>
      <c r="F9" s="12"/>
      <c r="G9" s="12"/>
      <c r="H9" s="12"/>
      <c r="I9" s="12"/>
    </row>
    <row r="10" spans="2:9">
      <c r="B10" s="80" t="s">
        <v>14</v>
      </c>
      <c r="C10" s="92">
        <v>14506530.209999999</v>
      </c>
      <c r="D10" s="88"/>
      <c r="E10" s="92">
        <f t="shared" ref="E10:E13" si="0">+C10+D10</f>
        <v>14506530.209999999</v>
      </c>
      <c r="F10" s="12"/>
      <c r="G10" s="12"/>
      <c r="H10" s="12"/>
      <c r="I10" s="12"/>
    </row>
    <row r="11" spans="2:9">
      <c r="B11" s="81" t="s">
        <v>23</v>
      </c>
      <c r="C11" s="92">
        <v>12104080.645700911</v>
      </c>
      <c r="D11" s="88"/>
      <c r="E11" s="92">
        <f t="shared" si="0"/>
        <v>12104080.645700911</v>
      </c>
      <c r="F11" s="13"/>
      <c r="G11" s="14"/>
      <c r="H11" s="13"/>
      <c r="I11" s="15"/>
    </row>
    <row r="12" spans="2:9">
      <c r="B12" s="81" t="s">
        <v>332</v>
      </c>
      <c r="C12" s="92"/>
      <c r="D12" s="92">
        <v>70722.5</v>
      </c>
      <c r="E12" s="92">
        <f t="shared" si="0"/>
        <v>70722.5</v>
      </c>
      <c r="F12" s="13"/>
      <c r="G12" s="14"/>
      <c r="H12" s="13"/>
      <c r="I12" s="15"/>
    </row>
    <row r="13" spans="2:9">
      <c r="B13" s="81" t="s">
        <v>24</v>
      </c>
      <c r="C13" s="92"/>
      <c r="D13" s="92">
        <v>107677.79800679476</v>
      </c>
      <c r="E13" s="92">
        <f t="shared" si="0"/>
        <v>107677.79800679476</v>
      </c>
      <c r="F13" s="16"/>
      <c r="G13" s="93"/>
      <c r="H13" s="16"/>
      <c r="I13" s="16"/>
    </row>
    <row r="14" spans="2:9" ht="30">
      <c r="B14" s="83" t="s">
        <v>25</v>
      </c>
      <c r="C14" s="183">
        <f>+C7+C10-C11</f>
        <v>4961713.8742990848</v>
      </c>
      <c r="D14" s="184">
        <f>+D7+D13+D12</f>
        <v>303083.30800679477</v>
      </c>
      <c r="E14" s="86" t="str">
        <f>+"TOTAL ACTIVO NETO AL "&amp;UPPER(TEXT(indice!O3,"DD \D\E MMMM \D\E YYYY"))</f>
        <v>TOTAL ACTIVO NETO AL 30 DE JUNIO DE 2020</v>
      </c>
      <c r="F14" s="18"/>
      <c r="G14" s="18"/>
      <c r="H14" s="18"/>
      <c r="I14" s="18"/>
    </row>
    <row r="15" spans="2:9" ht="15.75" thickBot="1">
      <c r="B15" s="18"/>
      <c r="C15" s="17"/>
      <c r="D15" s="17"/>
      <c r="E15" s="185">
        <f>+C14+D14</f>
        <v>5264797.1823058799</v>
      </c>
      <c r="F15" s="18"/>
      <c r="G15" s="18"/>
      <c r="H15" s="18"/>
      <c r="I15" s="18"/>
    </row>
    <row r="16" spans="2:9" ht="15.75" thickTop="1">
      <c r="B16" s="18"/>
      <c r="C16" s="18"/>
      <c r="D16" s="17"/>
      <c r="E16" s="18"/>
      <c r="F16" s="18"/>
      <c r="G16" s="18"/>
      <c r="H16" s="18"/>
      <c r="I16" s="18"/>
    </row>
    <row r="17" spans="2:9">
      <c r="B17" s="18"/>
      <c r="C17" s="19"/>
      <c r="D17" s="17"/>
      <c r="E17" s="17"/>
      <c r="F17" s="18"/>
      <c r="G17" s="18"/>
      <c r="H17" s="18"/>
      <c r="I17" s="18"/>
    </row>
    <row r="18" spans="2:9">
      <c r="B18" s="2" t="s">
        <v>372</v>
      </c>
      <c r="C18" s="19"/>
      <c r="D18" s="17"/>
      <c r="E18" s="17"/>
      <c r="F18" s="18"/>
      <c r="G18" s="18"/>
      <c r="H18" s="18"/>
      <c r="I18" s="18"/>
    </row>
    <row r="19" spans="2:9">
      <c r="E19" s="11"/>
    </row>
  </sheetData>
  <mergeCells count="4">
    <mergeCell ref="B5:G5"/>
    <mergeCell ref="B2:E2"/>
    <mergeCell ref="B3:E3"/>
    <mergeCell ref="B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4"/>
  <sheetViews>
    <sheetView showGridLines="0" workbookViewId="0">
      <selection activeCell="C29" sqref="C29"/>
    </sheetView>
  </sheetViews>
  <sheetFormatPr baseColWidth="10" defaultRowHeight="15"/>
  <cols>
    <col min="3" max="3" width="43.42578125" customWidth="1"/>
    <col min="4" max="4" width="27.7109375" customWidth="1"/>
    <col min="5" max="5" width="24" customWidth="1"/>
  </cols>
  <sheetData>
    <row r="2" spans="2:6">
      <c r="C2" s="21"/>
      <c r="D2" s="22"/>
      <c r="E2" s="21"/>
      <c r="F2" s="21"/>
    </row>
    <row r="3" spans="2:6" ht="26.25">
      <c r="B3" s="362" t="s">
        <v>0</v>
      </c>
      <c r="C3" s="362"/>
      <c r="D3" s="362"/>
      <c r="E3" s="362"/>
      <c r="F3" s="362"/>
    </row>
    <row r="4" spans="2:6" ht="20.25">
      <c r="C4" s="307" t="str">
        <f>+"ESTADOS DE INGRESOS Y EGRESOS AL  "&amp;UPPER(TEXT(indice!O3,"DD \D\E MMMM \D\E YYYY"))</f>
        <v>ESTADOS DE INGRESOS Y EGRESOS AL  30 DE JUNIO DE 2020</v>
      </c>
      <c r="D4" s="307"/>
      <c r="E4" s="307"/>
    </row>
    <row r="5" spans="2:6">
      <c r="C5" s="100"/>
      <c r="D5" s="354">
        <f>+indice!P3</f>
        <v>2020</v>
      </c>
      <c r="E5" s="360">
        <f>+indice!P2</f>
        <v>2019</v>
      </c>
    </row>
    <row r="6" spans="2:6">
      <c r="C6" s="101"/>
      <c r="D6" s="355"/>
      <c r="E6" s="361"/>
    </row>
    <row r="7" spans="2:6">
      <c r="C7" s="102" t="s">
        <v>26</v>
      </c>
      <c r="D7" s="99"/>
      <c r="E7" s="103"/>
    </row>
    <row r="8" spans="2:6">
      <c r="C8" s="66"/>
      <c r="D8" s="104"/>
      <c r="E8" s="105"/>
    </row>
    <row r="9" spans="2:6">
      <c r="C9" s="66" t="s">
        <v>27</v>
      </c>
      <c r="D9" s="73"/>
      <c r="E9" s="107"/>
    </row>
    <row r="10" spans="2:6">
      <c r="C10" s="61" t="s">
        <v>28</v>
      </c>
      <c r="D10" s="215">
        <v>139896.19699005014</v>
      </c>
      <c r="E10" s="308">
        <v>52322.720000000001</v>
      </c>
    </row>
    <row r="11" spans="2:6">
      <c r="C11" s="106" t="s">
        <v>29</v>
      </c>
      <c r="D11" s="215">
        <v>5833.23</v>
      </c>
      <c r="E11" s="309">
        <v>1259.1500000000001</v>
      </c>
    </row>
    <row r="12" spans="2:6">
      <c r="C12" s="102" t="s">
        <v>30</v>
      </c>
      <c r="D12" s="217">
        <f>SUM(D9:D11)</f>
        <v>145729.42699005015</v>
      </c>
      <c r="E12" s="220">
        <f>SUM(E9:E11)</f>
        <v>53581.87</v>
      </c>
    </row>
    <row r="13" spans="2:6">
      <c r="C13" s="66" t="s">
        <v>31</v>
      </c>
      <c r="D13" s="310"/>
      <c r="E13" s="311"/>
    </row>
    <row r="14" spans="2:6">
      <c r="C14" s="106" t="s">
        <v>32</v>
      </c>
      <c r="D14" s="215">
        <v>37091.407129684638</v>
      </c>
      <c r="E14" s="308">
        <v>12867.8</v>
      </c>
      <c r="F14" s="26"/>
    </row>
    <row r="15" spans="2:6">
      <c r="C15" s="207" t="s">
        <v>33</v>
      </c>
      <c r="D15" s="215"/>
      <c r="E15" s="312"/>
    </row>
    <row r="16" spans="2:6">
      <c r="C16" s="106" t="s">
        <v>374</v>
      </c>
      <c r="D16" s="215">
        <v>257.87</v>
      </c>
      <c r="E16" s="219">
        <v>0</v>
      </c>
    </row>
    <row r="17" spans="3:5">
      <c r="C17" s="61" t="s">
        <v>35</v>
      </c>
      <c r="D17" s="215">
        <v>702.35185357075</v>
      </c>
      <c r="E17" s="313">
        <v>584.89</v>
      </c>
    </row>
    <row r="18" spans="3:5">
      <c r="C18" s="108" t="s">
        <v>36</v>
      </c>
      <c r="D18" s="217">
        <f>SUM(D14:D17)</f>
        <v>38051.628983255388</v>
      </c>
      <c r="E18" s="220">
        <f>SUM(E14:E17)</f>
        <v>13452.689999999999</v>
      </c>
    </row>
    <row r="19" spans="3:5" ht="15.75" thickBot="1">
      <c r="C19" s="109" t="s">
        <v>37</v>
      </c>
      <c r="D19" s="221">
        <f>+D12-D18</f>
        <v>107677.79800679476</v>
      </c>
      <c r="E19" s="222">
        <f>+E12-E18</f>
        <v>40129.180000000008</v>
      </c>
    </row>
    <row r="20" spans="3:5" ht="15.75" thickTop="1">
      <c r="C20" s="110"/>
      <c r="D20" s="314"/>
      <c r="E20" s="315"/>
    </row>
    <row r="21" spans="3:5">
      <c r="C21" s="101"/>
      <c r="D21" s="25"/>
      <c r="E21" s="113"/>
    </row>
    <row r="24" spans="3:5">
      <c r="C24" s="2" t="s">
        <v>372</v>
      </c>
    </row>
  </sheetData>
  <mergeCells count="3">
    <mergeCell ref="E5:E6"/>
    <mergeCell ref="D5:D6"/>
    <mergeCell ref="B3:F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workbookViewId="0">
      <selection activeCell="B36" sqref="B36"/>
    </sheetView>
  </sheetViews>
  <sheetFormatPr baseColWidth="10" defaultColWidth="9.140625" defaultRowHeight="15"/>
  <cols>
    <col min="1" max="1" width="5.28515625" customWidth="1"/>
    <col min="2" max="2" width="54.28515625" customWidth="1"/>
    <col min="3" max="3" width="17" style="35" customWidth="1"/>
    <col min="4" max="4" width="22.140625" style="35" customWidth="1"/>
    <col min="5" max="5" width="8.85546875" customWidth="1"/>
    <col min="6" max="6" width="15.85546875" style="11" customWidth="1"/>
    <col min="7" max="7" width="18.28515625" style="11" bestFit="1" customWidth="1"/>
    <col min="8" max="8" width="10.140625" bestFit="1" customWidth="1"/>
  </cols>
  <sheetData>
    <row r="1" spans="1:9" s="27" customFormat="1" ht="14.25">
      <c r="A1" s="2"/>
      <c r="B1" s="21"/>
      <c r="C1" s="22"/>
      <c r="D1" s="21"/>
      <c r="E1" s="21"/>
      <c r="F1" s="31"/>
      <c r="G1" s="31"/>
    </row>
    <row r="2" spans="1:9" s="27" customFormat="1" ht="23.25">
      <c r="A2" s="2"/>
      <c r="B2" s="364" t="s">
        <v>0</v>
      </c>
      <c r="C2" s="364"/>
      <c r="D2" s="364"/>
      <c r="E2" s="1"/>
      <c r="F2" s="31"/>
      <c r="G2" s="31"/>
    </row>
    <row r="3" spans="1:9" s="27" customFormat="1">
      <c r="A3" s="2"/>
      <c r="B3" s="363" t="s">
        <v>38</v>
      </c>
      <c r="C3" s="363"/>
      <c r="D3" s="363"/>
      <c r="E3" s="23"/>
      <c r="F3" s="31"/>
      <c r="G3" s="31"/>
    </row>
    <row r="4" spans="1:9" ht="20.25">
      <c r="B4" s="365" t="str">
        <f>+"ESTADO DEL ACTIVO NETO AL "&amp;UPPER(TEXT(indice!O3,"DD \D\E MMMM \D\E YYYY"))</f>
        <v>ESTADO DEL ACTIVO NETO AL 30 DE JUNIO DE 2020</v>
      </c>
      <c r="C4" s="365"/>
      <c r="D4" s="365"/>
    </row>
    <row r="5" spans="1:9" ht="21.75" customHeight="1">
      <c r="B5" s="115"/>
      <c r="C5" s="114"/>
      <c r="D5" s="116"/>
    </row>
    <row r="6" spans="1:9">
      <c r="B6" s="117" t="s">
        <v>39</v>
      </c>
      <c r="C6" s="137">
        <f>+indice!P3</f>
        <v>2020</v>
      </c>
      <c r="D6" s="138">
        <f>+indice!P2</f>
        <v>2019</v>
      </c>
    </row>
    <row r="7" spans="1:9" ht="17.25" customHeight="1">
      <c r="B7" s="118" t="s">
        <v>40</v>
      </c>
      <c r="C7" s="126"/>
      <c r="D7" s="127"/>
    </row>
    <row r="8" spans="1:9" ht="15" customHeight="1">
      <c r="B8" s="118" t="s">
        <v>41</v>
      </c>
      <c r="C8" s="126"/>
      <c r="D8" s="127"/>
    </row>
    <row r="9" spans="1:9" ht="15" customHeight="1">
      <c r="B9" s="119" t="s">
        <v>42</v>
      </c>
      <c r="C9" s="297">
        <v>4000</v>
      </c>
      <c r="D9" s="316">
        <v>4000</v>
      </c>
      <c r="H9" s="11"/>
      <c r="I9" s="11"/>
    </row>
    <row r="10" spans="1:9" ht="14.25" customHeight="1">
      <c r="B10" s="119" t="s">
        <v>253</v>
      </c>
      <c r="C10" s="223">
        <v>68258.172215999177</v>
      </c>
      <c r="D10" s="316">
        <v>136822.67000000001</v>
      </c>
      <c r="H10" s="11"/>
      <c r="I10" s="11"/>
    </row>
    <row r="11" spans="1:9" ht="14.25" customHeight="1">
      <c r="B11" s="119"/>
      <c r="C11" s="223"/>
      <c r="D11" s="300"/>
      <c r="H11" s="11"/>
      <c r="I11" s="11"/>
    </row>
    <row r="12" spans="1:9">
      <c r="B12" s="120"/>
      <c r="C12" s="225">
        <f>SUM(C9:C11)</f>
        <v>72258.172215999177</v>
      </c>
      <c r="D12" s="226">
        <f>SUM(D9:D11)</f>
        <v>140822.67000000001</v>
      </c>
      <c r="H12" s="11"/>
      <c r="I12" s="11"/>
    </row>
    <row r="13" spans="1:9">
      <c r="B13" s="118" t="s">
        <v>43</v>
      </c>
      <c r="C13" s="223"/>
      <c r="D13" s="224"/>
      <c r="H13" s="11"/>
      <c r="I13" s="11"/>
    </row>
    <row r="14" spans="1:9">
      <c r="B14" s="118" t="s">
        <v>254</v>
      </c>
      <c r="C14" s="223">
        <v>1563586.135040482</v>
      </c>
      <c r="D14" s="316">
        <v>560898.5</v>
      </c>
      <c r="H14" s="11"/>
      <c r="I14" s="11"/>
    </row>
    <row r="15" spans="1:9">
      <c r="B15" s="118" t="s">
        <v>44</v>
      </c>
      <c r="C15" s="223">
        <v>0</v>
      </c>
      <c r="D15" s="300">
        <v>0</v>
      </c>
      <c r="H15" s="11"/>
      <c r="I15" s="11"/>
    </row>
    <row r="16" spans="1:9">
      <c r="B16" s="118"/>
      <c r="C16" s="225">
        <f>SUM(C14:C15)</f>
        <v>1563586.135040482</v>
      </c>
      <c r="D16" s="226">
        <f>SUM(D14:D15)</f>
        <v>560898.5</v>
      </c>
      <c r="H16" s="11"/>
      <c r="I16" s="11"/>
    </row>
    <row r="17" spans="2:9">
      <c r="B17" s="118"/>
      <c r="C17" s="225">
        <f>+C12+C16</f>
        <v>1635844.3072564811</v>
      </c>
      <c r="D17" s="226">
        <f>+D12+D16</f>
        <v>701721.17</v>
      </c>
      <c r="H17" s="11"/>
      <c r="I17" s="11"/>
    </row>
    <row r="18" spans="2:9">
      <c r="B18" s="118" t="s">
        <v>45</v>
      </c>
      <c r="C18" s="230"/>
      <c r="D18" s="231"/>
      <c r="H18" s="11"/>
      <c r="I18" s="11"/>
    </row>
    <row r="19" spans="2:9">
      <c r="B19" s="118" t="s">
        <v>43</v>
      </c>
      <c r="C19" s="230"/>
      <c r="D19" s="231"/>
      <c r="H19" s="11"/>
      <c r="I19" s="11"/>
    </row>
    <row r="20" spans="2:9">
      <c r="B20" s="118" t="s">
        <v>254</v>
      </c>
      <c r="C20" s="227">
        <v>3635433.7078799983</v>
      </c>
      <c r="D20" s="319">
        <v>1984732.04</v>
      </c>
      <c r="H20" s="11"/>
      <c r="I20" s="11"/>
    </row>
    <row r="21" spans="2:9">
      <c r="B21" s="118" t="s">
        <v>44</v>
      </c>
      <c r="C21" s="228">
        <v>0</v>
      </c>
      <c r="D21" s="229">
        <v>0</v>
      </c>
      <c r="H21" s="11"/>
      <c r="I21" s="11"/>
    </row>
    <row r="22" spans="2:9">
      <c r="B22" s="118"/>
      <c r="C22" s="230">
        <f>SUM(C20:C21)</f>
        <v>3635433.7078799983</v>
      </c>
      <c r="D22" s="231">
        <f>SUM(D20:D21)</f>
        <v>1984732.04</v>
      </c>
      <c r="H22" s="11"/>
      <c r="I22" s="11"/>
    </row>
    <row r="23" spans="2:9" ht="15.75" thickBot="1">
      <c r="B23" s="118" t="s">
        <v>46</v>
      </c>
      <c r="C23" s="232">
        <f>+C17+C22</f>
        <v>5271278.0151364794</v>
      </c>
      <c r="D23" s="233">
        <f>+D17+D22</f>
        <v>2686453.21</v>
      </c>
      <c r="H23" s="11"/>
      <c r="I23" s="11"/>
    </row>
    <row r="24" spans="2:9" ht="15.75" thickTop="1">
      <c r="B24" s="121" t="s">
        <v>47</v>
      </c>
      <c r="C24" s="234"/>
      <c r="D24" s="235"/>
      <c r="H24" s="11"/>
      <c r="I24" s="11"/>
    </row>
    <row r="25" spans="2:9">
      <c r="B25" s="118" t="s">
        <v>48</v>
      </c>
      <c r="C25" s="223"/>
      <c r="D25" s="224"/>
      <c r="H25" s="11"/>
      <c r="I25" s="11"/>
    </row>
    <row r="26" spans="2:9">
      <c r="B26" s="118" t="s">
        <v>49</v>
      </c>
      <c r="C26" s="223"/>
      <c r="D26" s="224"/>
      <c r="H26" s="11"/>
      <c r="I26" s="11"/>
    </row>
    <row r="27" spans="2:9">
      <c r="B27" s="320" t="s">
        <v>50</v>
      </c>
      <c r="C27" s="227">
        <v>6480.8371296846399</v>
      </c>
      <c r="D27" s="316">
        <v>2505.89</v>
      </c>
      <c r="H27" s="11"/>
      <c r="I27" s="11"/>
    </row>
    <row r="28" spans="2:9">
      <c r="B28" s="119" t="s">
        <v>51</v>
      </c>
      <c r="C28" s="223">
        <v>0</v>
      </c>
      <c r="D28" s="224">
        <v>0</v>
      </c>
      <c r="H28" s="11"/>
      <c r="I28" s="11"/>
    </row>
    <row r="29" spans="2:9" ht="15.75" customHeight="1">
      <c r="B29" s="118" t="s">
        <v>52</v>
      </c>
      <c r="C29" s="225">
        <f>SUM(C27:C28)</f>
        <v>6480.8371296846399</v>
      </c>
      <c r="D29" s="226">
        <f>SUM(D27:D28)</f>
        <v>2505.89</v>
      </c>
      <c r="H29" s="11"/>
      <c r="I29" s="36"/>
    </row>
    <row r="30" spans="2:9">
      <c r="B30" s="118" t="s">
        <v>53</v>
      </c>
      <c r="C30" s="234">
        <f>+C23-C29</f>
        <v>5264797.1780067943</v>
      </c>
      <c r="D30" s="235">
        <f>+D23-D29</f>
        <v>2683947.3199999998</v>
      </c>
    </row>
    <row r="31" spans="2:9">
      <c r="B31" s="118" t="s">
        <v>54</v>
      </c>
      <c r="C31" s="298">
        <v>48075.649262999999</v>
      </c>
      <c r="D31" s="321">
        <v>25354.015991</v>
      </c>
      <c r="G31" s="36"/>
    </row>
    <row r="32" spans="2:9" ht="15.75" thickBot="1">
      <c r="B32" s="118" t="s">
        <v>55</v>
      </c>
      <c r="C32" s="257">
        <f>+C30/C31</f>
        <v>109.51068282417747</v>
      </c>
      <c r="D32" s="258">
        <f>+D30/D31</f>
        <v>105.85886358014169</v>
      </c>
      <c r="G32" s="36"/>
    </row>
    <row r="33" spans="2:6" ht="15.75" thickTop="1">
      <c r="B33" s="121"/>
      <c r="C33" s="317"/>
      <c r="D33" s="318"/>
      <c r="E33" s="37"/>
    </row>
    <row r="34" spans="2:6">
      <c r="C34" s="37"/>
      <c r="D34" s="37"/>
      <c r="E34" s="37"/>
    </row>
    <row r="35" spans="2:6">
      <c r="B35" s="2" t="s">
        <v>372</v>
      </c>
      <c r="C35" s="37"/>
      <c r="D35" s="37"/>
      <c r="E35" s="37"/>
      <c r="F35" s="37"/>
    </row>
    <row r="36" spans="2:6">
      <c r="B36" s="20"/>
      <c r="C36" s="37"/>
      <c r="D36" s="37"/>
      <c r="E36" s="37"/>
      <c r="F36" s="37"/>
    </row>
    <row r="37" spans="2:6">
      <c r="B37" s="9"/>
      <c r="C37" s="37"/>
      <c r="D37" s="37"/>
      <c r="E37" s="37"/>
    </row>
    <row r="38" spans="2:6">
      <c r="B38" s="20"/>
      <c r="C38" s="37"/>
      <c r="D38" s="37"/>
      <c r="E38" s="37"/>
    </row>
    <row r="39" spans="2:6">
      <c r="C39" s="37"/>
      <c r="D39" s="37"/>
      <c r="E39" s="37"/>
    </row>
    <row r="40" spans="2:6">
      <c r="C40" s="37"/>
      <c r="D40" s="37"/>
      <c r="E40" s="37"/>
    </row>
    <row r="41" spans="2:6">
      <c r="C41" s="37"/>
      <c r="D41" s="37"/>
      <c r="E41" s="37"/>
    </row>
    <row r="42" spans="2:6">
      <c r="C42" s="37"/>
      <c r="D42" s="37"/>
      <c r="E42" s="37"/>
    </row>
    <row r="43" spans="2:6">
      <c r="C43" s="37"/>
      <c r="D43" s="37"/>
      <c r="E43" s="37"/>
    </row>
    <row r="44" spans="2:6">
      <c r="C44" s="37"/>
      <c r="D44" s="37"/>
      <c r="E44" s="37"/>
    </row>
    <row r="45" spans="2:6">
      <c r="C45" s="37"/>
      <c r="D45" s="37"/>
      <c r="E45" s="37"/>
    </row>
    <row r="46" spans="2:6">
      <c r="C46" s="37"/>
      <c r="D46" s="37"/>
      <c r="E46" s="37"/>
    </row>
    <row r="47" spans="2:6">
      <c r="C47" s="37"/>
      <c r="D47" s="37"/>
      <c r="E47" s="37"/>
    </row>
    <row r="48" spans="2:6">
      <c r="C48" s="37"/>
      <c r="D48" s="37"/>
      <c r="E48" s="37"/>
    </row>
    <row r="49" spans="3:5">
      <c r="C49" s="37"/>
      <c r="D49" s="37"/>
      <c r="E49" s="37"/>
    </row>
    <row r="50" spans="3:5">
      <c r="C50" s="37"/>
      <c r="D50" s="37"/>
      <c r="E50" s="37"/>
    </row>
    <row r="51" spans="3:5" ht="21" customHeight="1"/>
  </sheetData>
  <mergeCells count="3">
    <mergeCell ref="B3:D3"/>
    <mergeCell ref="B2:D2"/>
    <mergeCell ref="B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workbookViewId="0">
      <selection activeCell="B36" sqref="B36"/>
    </sheetView>
  </sheetViews>
  <sheetFormatPr baseColWidth="10" defaultColWidth="9.140625" defaultRowHeight="15"/>
  <cols>
    <col min="1" max="1" width="11.42578125" customWidth="1"/>
    <col min="2" max="2" width="62.42578125" customWidth="1"/>
    <col min="3" max="3" width="17.5703125" style="35" customWidth="1"/>
    <col min="4" max="4" width="17.85546875" style="35" customWidth="1"/>
    <col min="5" max="5" width="8.85546875" customWidth="1"/>
    <col min="6" max="6" width="13" style="11" bestFit="1" customWidth="1"/>
    <col min="7" max="7" width="17.85546875" style="11" bestFit="1" customWidth="1"/>
    <col min="8" max="8" width="16.85546875" bestFit="1" customWidth="1"/>
  </cols>
  <sheetData>
    <row r="1" spans="1:8" s="27" customFormat="1" ht="14.25">
      <c r="A1" s="2"/>
      <c r="B1" s="21"/>
      <c r="C1" s="22"/>
      <c r="D1" s="21"/>
      <c r="E1" s="21"/>
      <c r="F1" s="31"/>
      <c r="G1" s="31"/>
    </row>
    <row r="2" spans="1:8" s="27" customFormat="1" ht="26.25" customHeight="1">
      <c r="A2" s="2"/>
      <c r="B2" s="364" t="s">
        <v>0</v>
      </c>
      <c r="C2" s="364"/>
      <c r="D2" s="364"/>
      <c r="E2" s="51"/>
      <c r="F2" s="31"/>
      <c r="G2" s="31"/>
    </row>
    <row r="3" spans="1:8" s="27" customFormat="1">
      <c r="A3" s="2"/>
      <c r="B3" s="369" t="s">
        <v>56</v>
      </c>
      <c r="C3" s="369"/>
      <c r="D3" s="369"/>
      <c r="E3" s="52"/>
      <c r="F3" s="31"/>
      <c r="G3" s="31"/>
    </row>
    <row r="4" spans="1:8" ht="21.75" customHeight="1">
      <c r="B4" s="365" t="str">
        <f>+"ESTADO DEL ACTIVO NETO AL "&amp;UPPER(TEXT(indice!O3,"DD \D\E MMMM \D\E YYYY"))</f>
        <v>ESTADO DEL ACTIVO NETO AL 30 DE JUNIO DE 2020</v>
      </c>
      <c r="C4" s="365"/>
      <c r="D4" s="365"/>
      <c r="E4" s="11"/>
    </row>
    <row r="5" spans="1:8" ht="21.75" customHeight="1">
      <c r="B5" s="124"/>
      <c r="C5" s="352">
        <f>+indice!P3</f>
        <v>2020</v>
      </c>
      <c r="D5" s="367">
        <f>+indice!P2</f>
        <v>2019</v>
      </c>
      <c r="E5" s="11"/>
    </row>
    <row r="6" spans="1:8">
      <c r="B6" s="125" t="s">
        <v>39</v>
      </c>
      <c r="C6" s="366"/>
      <c r="D6" s="368"/>
    </row>
    <row r="7" spans="1:8" ht="17.25" customHeight="1">
      <c r="B7" s="66" t="s">
        <v>40</v>
      </c>
      <c r="C7" s="126"/>
      <c r="D7" s="127"/>
    </row>
    <row r="8" spans="1:8" ht="15" customHeight="1">
      <c r="B8" s="66" t="s">
        <v>41</v>
      </c>
      <c r="C8" s="126"/>
      <c r="D8" s="127"/>
    </row>
    <row r="9" spans="1:8" ht="15" customHeight="1">
      <c r="B9" s="61" t="s">
        <v>42</v>
      </c>
      <c r="C9" s="243">
        <f>+'4'!C9*indice!$M$2</f>
        <v>27175160</v>
      </c>
      <c r="D9" s="244">
        <v>24790720</v>
      </c>
      <c r="H9" s="11"/>
    </row>
    <row r="10" spans="1:8" ht="14.25" customHeight="1">
      <c r="B10" s="128" t="s">
        <v>253</v>
      </c>
      <c r="C10" s="243">
        <f>+'4'!C10*indice!M2</f>
        <v>463731687.81933302</v>
      </c>
      <c r="D10" s="244">
        <v>847983125.40560007</v>
      </c>
    </row>
    <row r="11" spans="1:8" ht="14.25" customHeight="1">
      <c r="B11" s="61"/>
      <c r="C11" s="243"/>
      <c r="D11" s="244"/>
      <c r="F11"/>
      <c r="G11"/>
    </row>
    <row r="12" spans="1:8">
      <c r="B12" s="128"/>
      <c r="C12" s="245">
        <f>SUM(C9:C11)</f>
        <v>490906847.81933302</v>
      </c>
      <c r="D12" s="246">
        <f>SUM(D9:D11)</f>
        <v>872773845.40560007</v>
      </c>
      <c r="F12"/>
      <c r="G12"/>
    </row>
    <row r="13" spans="1:8">
      <c r="B13" s="66" t="s">
        <v>43</v>
      </c>
      <c r="C13" s="243"/>
      <c r="D13" s="244"/>
      <c r="F13"/>
      <c r="G13"/>
    </row>
    <row r="14" spans="1:8">
      <c r="B14" s="66" t="s">
        <v>254</v>
      </c>
      <c r="C14" s="243">
        <f>+'4'!C14*indice!$M$2</f>
        <v>10622675848.376677</v>
      </c>
      <c r="D14" s="244">
        <v>3476830313.98</v>
      </c>
      <c r="F14" s="122"/>
      <c r="G14" s="194"/>
      <c r="H14" s="192"/>
    </row>
    <row r="15" spans="1:8">
      <c r="B15" s="66" t="s">
        <v>44</v>
      </c>
      <c r="C15" s="243">
        <v>0</v>
      </c>
      <c r="D15" s="244">
        <v>0</v>
      </c>
      <c r="F15"/>
      <c r="G15"/>
    </row>
    <row r="16" spans="1:8">
      <c r="B16" s="66"/>
      <c r="C16" s="245">
        <f>SUM(C14:C15)</f>
        <v>10622675848.376677</v>
      </c>
      <c r="D16" s="246">
        <f>SUM(D14:D15)</f>
        <v>3476830313.98</v>
      </c>
      <c r="F16"/>
      <c r="G16"/>
    </row>
    <row r="17" spans="2:8">
      <c r="B17" s="66" t="s">
        <v>57</v>
      </c>
      <c r="C17" s="245">
        <f>+C12+C16</f>
        <v>11113582696.196009</v>
      </c>
      <c r="D17" s="246">
        <f>+D12+D16</f>
        <v>4349604159.3856001</v>
      </c>
      <c r="F17"/>
      <c r="G17"/>
    </row>
    <row r="18" spans="2:8">
      <c r="B18" s="66"/>
      <c r="C18" s="247"/>
      <c r="D18" s="248"/>
      <c r="F18"/>
      <c r="G18"/>
    </row>
    <row r="19" spans="2:8">
      <c r="B19" s="66" t="s">
        <v>45</v>
      </c>
      <c r="C19" s="247"/>
      <c r="D19" s="248"/>
      <c r="F19"/>
      <c r="G19"/>
    </row>
    <row r="20" spans="2:8">
      <c r="B20" s="66" t="s">
        <v>43</v>
      </c>
      <c r="C20" s="247"/>
      <c r="D20" s="248"/>
      <c r="F20"/>
      <c r="G20"/>
      <c r="H20" s="192"/>
    </row>
    <row r="21" spans="2:8">
      <c r="B21" s="66" t="s">
        <v>254</v>
      </c>
      <c r="C21" s="243">
        <f>+'4'!C20*indice!$M$2</f>
        <v>24698373170.258053</v>
      </c>
      <c r="D21" s="249">
        <v>12300734069.6672</v>
      </c>
      <c r="F21" s="193"/>
      <c r="G21" s="194"/>
    </row>
    <row r="22" spans="2:8">
      <c r="B22" s="66" t="s">
        <v>44</v>
      </c>
      <c r="C22" s="250">
        <v>0</v>
      </c>
      <c r="D22" s="249">
        <v>0</v>
      </c>
      <c r="F22" s="192"/>
      <c r="G22"/>
    </row>
    <row r="23" spans="2:8">
      <c r="B23" s="66" t="s">
        <v>58</v>
      </c>
      <c r="C23" s="245">
        <f>SUM(C21:C22)</f>
        <v>24698373170.258053</v>
      </c>
      <c r="D23" s="246">
        <f>SUM(D21:D22)</f>
        <v>12300734069.6672</v>
      </c>
      <c r="F23"/>
      <c r="G23"/>
    </row>
    <row r="24" spans="2:8">
      <c r="B24" s="66"/>
      <c r="C24" s="247"/>
      <c r="D24" s="248"/>
    </row>
    <row r="25" spans="2:8" ht="15.75" thickBot="1">
      <c r="B25" s="66" t="s">
        <v>46</v>
      </c>
      <c r="C25" s="251">
        <f>+C17+C23</f>
        <v>35811955866.454063</v>
      </c>
      <c r="D25" s="252">
        <f>+D17+D23</f>
        <v>16650338229.052799</v>
      </c>
    </row>
    <row r="26" spans="2:8" ht="27.75" customHeight="1" thickTop="1">
      <c r="B26" s="125" t="s">
        <v>47</v>
      </c>
      <c r="C26" s="253"/>
      <c r="D26" s="254"/>
    </row>
    <row r="27" spans="2:8">
      <c r="B27" s="66" t="s">
        <v>48</v>
      </c>
      <c r="C27" s="243"/>
      <c r="D27" s="244"/>
    </row>
    <row r="28" spans="2:8">
      <c r="B28" s="66" t="s">
        <v>49</v>
      </c>
      <c r="C28" s="243"/>
      <c r="D28" s="244"/>
    </row>
    <row r="29" spans="2:8">
      <c r="B29" s="128" t="s">
        <v>50</v>
      </c>
      <c r="C29" s="243">
        <f>+'4'!C27*indice!$M$2</f>
        <v>44029446.483280212</v>
      </c>
      <c r="D29" s="244">
        <v>15530704.335200001</v>
      </c>
    </row>
    <row r="30" spans="2:8">
      <c r="B30" s="61" t="s">
        <v>51</v>
      </c>
      <c r="C30" s="243">
        <v>0</v>
      </c>
      <c r="D30" s="244">
        <v>0</v>
      </c>
    </row>
    <row r="31" spans="2:8" ht="15.75" customHeight="1">
      <c r="B31" s="66" t="s">
        <v>52</v>
      </c>
      <c r="C31" s="245">
        <f>SUM(C29:C30)</f>
        <v>44029446.483280212</v>
      </c>
      <c r="D31" s="246">
        <f>SUM(D29:D30)</f>
        <v>15530704.335200001</v>
      </c>
    </row>
    <row r="32" spans="2:8">
      <c r="B32" s="66" t="s">
        <v>53</v>
      </c>
      <c r="C32" s="253">
        <f>+C25-C31</f>
        <v>35767926419.970779</v>
      </c>
      <c r="D32" s="254">
        <f>+D25-D31</f>
        <v>16634807524.7176</v>
      </c>
    </row>
    <row r="33" spans="2:4">
      <c r="B33" s="66" t="s">
        <v>54</v>
      </c>
      <c r="C33" s="227">
        <v>48075.649262999999</v>
      </c>
      <c r="D33" s="322">
        <v>25354.015991</v>
      </c>
    </row>
    <row r="34" spans="2:4" ht="15.75" thickBot="1">
      <c r="B34" s="66" t="s">
        <v>55</v>
      </c>
      <c r="C34" s="255">
        <f>+C32/C33</f>
        <v>743992.58186406863</v>
      </c>
      <c r="D34" s="256">
        <f>+D32/D33</f>
        <v>656101.48430223099</v>
      </c>
    </row>
    <row r="35" spans="2:4" ht="15.75" thickTop="1">
      <c r="B35" s="121"/>
      <c r="C35" s="28"/>
      <c r="D35" s="129"/>
    </row>
    <row r="36" spans="2:4">
      <c r="C36" s="11"/>
      <c r="D36" s="11"/>
    </row>
    <row r="37" spans="2:4">
      <c r="B37" s="2" t="s">
        <v>372</v>
      </c>
      <c r="C37" s="11"/>
      <c r="D37" s="11"/>
    </row>
    <row r="38" spans="2:4">
      <c r="B38" s="20"/>
      <c r="C38" s="11"/>
      <c r="D38" s="11"/>
    </row>
    <row r="39" spans="2:4">
      <c r="B39" s="9"/>
      <c r="C39" s="11"/>
      <c r="D39" s="11"/>
    </row>
    <row r="40" spans="2:4">
      <c r="B40" s="20"/>
      <c r="C40" s="11"/>
      <c r="D40" s="11"/>
    </row>
    <row r="41" spans="2:4">
      <c r="C41" s="11"/>
      <c r="D41" s="11"/>
    </row>
    <row r="42" spans="2:4">
      <c r="C42" s="11"/>
      <c r="D42" s="11"/>
    </row>
    <row r="43" spans="2:4">
      <c r="C43" s="11"/>
      <c r="D43" s="11"/>
    </row>
    <row r="44" spans="2:4">
      <c r="C44" s="11"/>
      <c r="D44" s="11"/>
    </row>
    <row r="45" spans="2:4">
      <c r="C45" s="11"/>
      <c r="D45" s="11"/>
    </row>
    <row r="46" spans="2:4">
      <c r="C46" s="11"/>
      <c r="D46" s="11"/>
    </row>
    <row r="47" spans="2:4">
      <c r="C47" s="11"/>
      <c r="D47" s="11"/>
    </row>
    <row r="48" spans="2:4">
      <c r="C48" s="11"/>
      <c r="D48" s="11"/>
    </row>
    <row r="49" spans="3:4">
      <c r="C49" s="11"/>
      <c r="D49" s="11"/>
    </row>
    <row r="50" spans="3:4">
      <c r="C50" s="11"/>
      <c r="D50" s="11"/>
    </row>
    <row r="51" spans="3:4">
      <c r="C51" s="11"/>
      <c r="D51" s="11"/>
    </row>
    <row r="53" spans="3:4" ht="21" customHeight="1"/>
  </sheetData>
  <mergeCells count="5">
    <mergeCell ref="B2:D2"/>
    <mergeCell ref="B4:D4"/>
    <mergeCell ref="C5:C6"/>
    <mergeCell ref="D5:D6"/>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4"/>
  <sheetViews>
    <sheetView showGridLines="0" workbookViewId="0">
      <selection activeCell="B24" sqref="B24"/>
    </sheetView>
  </sheetViews>
  <sheetFormatPr baseColWidth="10" defaultColWidth="9.140625" defaultRowHeight="15"/>
  <cols>
    <col min="1" max="1" width="11.42578125" customWidth="1"/>
    <col min="2" max="2" width="58.42578125" customWidth="1"/>
    <col min="3" max="3" width="17.85546875" customWidth="1"/>
    <col min="4" max="4" width="17.140625" customWidth="1"/>
    <col min="6" max="6" width="13.7109375" bestFit="1" customWidth="1"/>
  </cols>
  <sheetData>
    <row r="1" spans="2:7">
      <c r="B1" s="21"/>
      <c r="C1" s="22"/>
      <c r="D1" s="21"/>
      <c r="E1" s="21"/>
    </row>
    <row r="2" spans="2:7" ht="23.25">
      <c r="B2" s="371" t="s">
        <v>0</v>
      </c>
      <c r="C2" s="371"/>
      <c r="D2" s="371"/>
      <c r="E2" s="1"/>
    </row>
    <row r="3" spans="2:7">
      <c r="B3" s="370" t="s">
        <v>59</v>
      </c>
      <c r="C3" s="370"/>
      <c r="D3" s="370"/>
      <c r="E3" s="23"/>
    </row>
    <row r="4" spans="2:7" ht="20.25">
      <c r="B4" s="365" t="str">
        <f>+"ESTADOS DE RESULTADOS AL  "&amp;UPPER(TEXT(indice!O3,"DD \D\E MMMM \D\E YYYY"))</f>
        <v>ESTADOS DE RESULTADOS AL  30 DE JUNIO DE 2020</v>
      </c>
      <c r="C4" s="365"/>
      <c r="D4" s="365"/>
    </row>
    <row r="5" spans="2:7">
      <c r="B5" s="100"/>
      <c r="C5" s="352">
        <f>+indice!P3</f>
        <v>2020</v>
      </c>
      <c r="D5" s="367">
        <f>+indice!P2</f>
        <v>2019</v>
      </c>
    </row>
    <row r="6" spans="2:7">
      <c r="B6" s="101"/>
      <c r="C6" s="366"/>
      <c r="D6" s="368"/>
      <c r="F6" s="11"/>
      <c r="G6" s="11"/>
    </row>
    <row r="7" spans="2:7">
      <c r="B7" s="102" t="s">
        <v>26</v>
      </c>
      <c r="C7" s="130"/>
      <c r="D7" s="131"/>
      <c r="F7" s="11"/>
    </row>
    <row r="8" spans="2:7">
      <c r="B8" s="120"/>
      <c r="C8" s="111"/>
      <c r="D8" s="112"/>
      <c r="F8" s="11"/>
    </row>
    <row r="9" spans="2:7">
      <c r="B9" s="66"/>
      <c r="C9" s="134"/>
      <c r="D9" s="135"/>
      <c r="F9" s="11"/>
    </row>
    <row r="10" spans="2:7">
      <c r="B10" s="66" t="s">
        <v>27</v>
      </c>
      <c r="C10" s="134"/>
      <c r="D10" s="135"/>
    </row>
    <row r="11" spans="2:7">
      <c r="B11" s="61" t="s">
        <v>28</v>
      </c>
      <c r="C11" s="236">
        <f>+'3'!D10*indice!M2</f>
        <v>950425384.14903271</v>
      </c>
      <c r="D11" s="323">
        <v>324279475.28960001</v>
      </c>
    </row>
    <row r="12" spans="2:7">
      <c r="B12" s="106" t="s">
        <v>29</v>
      </c>
      <c r="C12" s="236">
        <f>+'3'!D11*indice!M2</f>
        <v>39629739.6417</v>
      </c>
      <c r="D12" s="237">
        <v>7803808.7720000008</v>
      </c>
    </row>
    <row r="13" spans="2:7">
      <c r="B13" s="102" t="s">
        <v>30</v>
      </c>
      <c r="C13" s="238">
        <f>SUM(C10:C12)</f>
        <v>990055123.79073274</v>
      </c>
      <c r="D13" s="239">
        <f>SUM(D10:D12)</f>
        <v>332083284.06160003</v>
      </c>
    </row>
    <row r="14" spans="2:7">
      <c r="B14" s="66" t="s">
        <v>31</v>
      </c>
      <c r="C14" s="236"/>
      <c r="D14" s="237"/>
    </row>
    <row r="15" spans="2:7">
      <c r="B15" s="106" t="s">
        <v>32</v>
      </c>
      <c r="C15" s="236">
        <f>+'3'!D14*indice!M2</f>
        <v>251991230.84358019</v>
      </c>
      <c r="D15" s="237">
        <v>79750506.703999996</v>
      </c>
      <c r="E15" s="26"/>
    </row>
    <row r="16" spans="2:7" hidden="1">
      <c r="B16" s="136" t="s">
        <v>33</v>
      </c>
      <c r="C16" s="236"/>
      <c r="D16" s="237"/>
    </row>
    <row r="17" spans="2:8">
      <c r="B17" s="106" t="s">
        <v>34</v>
      </c>
      <c r="C17" s="236">
        <f>+'3'!D16*indice!M2</f>
        <v>1751914.6273000001</v>
      </c>
      <c r="D17" s="237">
        <v>0</v>
      </c>
    </row>
    <row r="18" spans="2:8">
      <c r="B18" s="61" t="s">
        <v>35</v>
      </c>
      <c r="C18" s="240">
        <f>+'3'!D17*indice!M2</f>
        <v>4771630.9992704252</v>
      </c>
      <c r="D18" s="237">
        <v>3624961.0552000003</v>
      </c>
      <c r="F18" s="31"/>
    </row>
    <row r="19" spans="2:8">
      <c r="B19" s="108" t="s">
        <v>36</v>
      </c>
      <c r="C19" s="238">
        <f>SUM(C15:C18)</f>
        <v>258514776.47015062</v>
      </c>
      <c r="D19" s="239">
        <f>SUM(D15:D18)</f>
        <v>83375467.759199992</v>
      </c>
    </row>
    <row r="20" spans="2:8" ht="15.75" thickBot="1">
      <c r="B20" s="109" t="s">
        <v>37</v>
      </c>
      <c r="C20" s="241">
        <f>+C13-C19</f>
        <v>731540347.32058215</v>
      </c>
      <c r="D20" s="242">
        <f>+D13-D19</f>
        <v>248707816.30240005</v>
      </c>
    </row>
    <row r="21" spans="2:8" ht="15.75" thickTop="1">
      <c r="B21" s="132"/>
      <c r="C21" s="29"/>
      <c r="D21" s="133"/>
    </row>
    <row r="22" spans="2:8">
      <c r="B22" s="30"/>
      <c r="C22" s="26"/>
      <c r="D22" s="26"/>
    </row>
    <row r="23" spans="2:8">
      <c r="B23" s="32"/>
      <c r="C23" s="33"/>
      <c r="D23" s="33"/>
      <c r="H23" s="26"/>
    </row>
    <row r="24" spans="2:8">
      <c r="B24" s="2" t="s">
        <v>372</v>
      </c>
      <c r="C24" s="26"/>
      <c r="D24" s="26"/>
    </row>
    <row r="25" spans="2:8">
      <c r="B25" s="20"/>
      <c r="C25" s="26"/>
      <c r="D25" s="26"/>
      <c r="H25" s="26"/>
    </row>
    <row r="26" spans="2:8">
      <c r="B26" s="9"/>
      <c r="C26" s="26"/>
      <c r="D26" s="26"/>
    </row>
    <row r="27" spans="2:8">
      <c r="B27" s="20"/>
      <c r="C27" s="26"/>
      <c r="D27" s="26"/>
    </row>
    <row r="28" spans="2:8">
      <c r="B28" s="9"/>
      <c r="C28" s="33"/>
      <c r="D28" s="33"/>
    </row>
    <row r="29" spans="2:8">
      <c r="B29" s="9"/>
      <c r="C29" s="26"/>
      <c r="D29" s="26"/>
    </row>
    <row r="30" spans="2:8">
      <c r="B30" s="27"/>
      <c r="C30" s="26"/>
      <c r="D30" s="26"/>
    </row>
    <row r="31" spans="2:8">
      <c r="B31" s="9"/>
      <c r="C31" s="26"/>
      <c r="D31" s="26"/>
    </row>
    <row r="32" spans="2:8">
      <c r="B32" s="27"/>
      <c r="C32" s="26"/>
      <c r="D32" s="26"/>
    </row>
    <row r="33" spans="2:4">
      <c r="B33" s="9"/>
      <c r="C33" s="33"/>
      <c r="D33" s="33"/>
    </row>
    <row r="34" spans="2:4">
      <c r="B34" s="27"/>
      <c r="C34" s="26"/>
      <c r="D34" s="26"/>
    </row>
    <row r="35" spans="2:4">
      <c r="B35" s="9"/>
      <c r="C35" s="26"/>
      <c r="D35" s="26"/>
    </row>
    <row r="36" spans="2:4">
      <c r="B36" s="9"/>
      <c r="C36" s="26"/>
      <c r="D36" s="26"/>
    </row>
    <row r="37" spans="2:4">
      <c r="B37" s="9"/>
      <c r="C37" s="26"/>
      <c r="D37" s="26"/>
    </row>
    <row r="38" spans="2:4">
      <c r="B38" s="9"/>
      <c r="C38" s="33"/>
      <c r="D38" s="33"/>
    </row>
    <row r="40" spans="2:4">
      <c r="C40" s="26"/>
      <c r="D40" s="26"/>
    </row>
    <row r="42" spans="2:4">
      <c r="C42" s="26"/>
    </row>
    <row r="43" spans="2:4">
      <c r="C43" s="26"/>
    </row>
    <row r="44" spans="2:4">
      <c r="C44" s="26"/>
    </row>
  </sheetData>
  <mergeCells count="5">
    <mergeCell ref="B4:D4"/>
    <mergeCell ref="B3:D3"/>
    <mergeCell ref="B2:D2"/>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showGridLines="0" workbookViewId="0">
      <selection activeCell="B17" sqref="B17"/>
    </sheetView>
  </sheetViews>
  <sheetFormatPr baseColWidth="10" defaultColWidth="9.140625" defaultRowHeight="15"/>
  <cols>
    <col min="1" max="1" width="5.7109375" customWidth="1"/>
    <col min="2" max="2" width="38.42578125" customWidth="1"/>
    <col min="3" max="3" width="22.85546875" customWidth="1"/>
    <col min="4" max="4" width="19.140625" customWidth="1"/>
    <col min="5" max="5" width="21.140625" customWidth="1"/>
    <col min="6" max="6" width="12.85546875" bestFit="1" customWidth="1"/>
    <col min="7" max="7" width="11.7109375" customWidth="1"/>
    <col min="8" max="8" width="17.42578125" customWidth="1"/>
    <col min="9" max="11" width="12.42578125" customWidth="1"/>
  </cols>
  <sheetData>
    <row r="1" spans="1:13" ht="20.25">
      <c r="A1" s="24"/>
      <c r="B1" s="39"/>
      <c r="C1" s="39"/>
      <c r="D1" s="39"/>
    </row>
    <row r="2" spans="1:13" ht="26.25">
      <c r="A2" s="34"/>
      <c r="B2" s="373" t="s">
        <v>0</v>
      </c>
      <c r="C2" s="373"/>
      <c r="D2" s="373"/>
      <c r="E2" s="373"/>
      <c r="F2" s="357"/>
      <c r="G2" s="357"/>
      <c r="H2" s="357"/>
      <c r="I2" s="9"/>
      <c r="J2" s="9"/>
      <c r="K2" s="9"/>
    </row>
    <row r="3" spans="1:13" ht="15.75">
      <c r="A3" s="40"/>
      <c r="B3" s="358" t="s">
        <v>17</v>
      </c>
      <c r="C3" s="358"/>
      <c r="D3" s="358"/>
      <c r="E3" s="358"/>
      <c r="F3" s="358"/>
      <c r="G3" s="358"/>
      <c r="H3" s="358"/>
      <c r="I3" s="10"/>
      <c r="J3" s="10"/>
      <c r="K3" s="10"/>
    </row>
    <row r="4" spans="1:13">
      <c r="A4" s="10"/>
      <c r="B4" s="359" t="str">
        <f>+"Correspondiente al periodo cerrado del "&amp;(TEXT(indice!O3,"DD \d\e MMMM \d\e YYYY"))</f>
        <v>Correspondiente al periodo cerrado del 30 de junio de 2020</v>
      </c>
      <c r="C4" s="359"/>
      <c r="D4" s="359"/>
      <c r="E4" s="359"/>
      <c r="F4" s="359"/>
      <c r="G4" s="359"/>
      <c r="H4" s="359"/>
      <c r="I4" s="10"/>
      <c r="J4" s="10"/>
      <c r="K4" s="10"/>
    </row>
    <row r="5" spans="1:13">
      <c r="A5" s="10"/>
      <c r="B5" s="356"/>
      <c r="C5" s="356"/>
      <c r="D5" s="356"/>
      <c r="E5" s="356"/>
      <c r="F5" s="356"/>
      <c r="G5" s="356"/>
      <c r="H5" s="356"/>
      <c r="I5" s="10"/>
      <c r="J5" s="10"/>
      <c r="K5" s="10"/>
    </row>
    <row r="6" spans="1:13" ht="45">
      <c r="A6" s="10"/>
      <c r="B6" s="84" t="s">
        <v>18</v>
      </c>
      <c r="C6" s="84" t="s">
        <v>19</v>
      </c>
      <c r="D6" s="85" t="s">
        <v>20</v>
      </c>
      <c r="E6" s="86" t="str">
        <f>+"TOTAL ACTIVO NETO AL "&amp;UPPER(TEXT(indice!O2,"DD \D\E MMMM \D\E YYYY"))</f>
        <v>TOTAL ACTIVO NETO AL 30 DE JUNIO DE 2019</v>
      </c>
      <c r="F6" s="10"/>
      <c r="G6" s="10"/>
      <c r="H6" s="10"/>
      <c r="I6" s="11"/>
      <c r="J6" s="11"/>
      <c r="K6" s="10"/>
    </row>
    <row r="7" spans="1:13" ht="15.75">
      <c r="A7" s="10"/>
      <c r="B7" s="196" t="s">
        <v>21</v>
      </c>
      <c r="C7" s="202">
        <v>15861501228.800789</v>
      </c>
      <c r="D7" s="202">
        <v>773306295.83120012</v>
      </c>
      <c r="E7" s="201">
        <f>+C7+D7</f>
        <v>16634807524.631989</v>
      </c>
      <c r="F7" s="10"/>
      <c r="G7" s="10"/>
      <c r="H7" s="10"/>
      <c r="I7" s="10"/>
      <c r="J7" s="10"/>
      <c r="K7" s="41"/>
    </row>
    <row r="8" spans="1:13">
      <c r="B8" s="204"/>
      <c r="C8" s="260"/>
      <c r="D8" s="260"/>
      <c r="E8" s="261"/>
    </row>
    <row r="9" spans="1:13">
      <c r="A9" s="16"/>
      <c r="B9" s="197" t="s">
        <v>22</v>
      </c>
      <c r="C9" s="262"/>
      <c r="D9" s="262"/>
      <c r="E9" s="261"/>
      <c r="F9" s="12"/>
      <c r="G9" s="12"/>
      <c r="H9" s="12"/>
      <c r="I9" s="12"/>
      <c r="J9" s="12"/>
      <c r="K9" s="12"/>
    </row>
    <row r="10" spans="1:13">
      <c r="A10" s="16"/>
      <c r="B10" s="198" t="s">
        <v>14</v>
      </c>
      <c r="C10" s="263">
        <f>+'2'!C10*indice!M2</f>
        <v>98554319875.395889</v>
      </c>
      <c r="D10" s="262"/>
      <c r="E10" s="261">
        <f t="shared" ref="E10:E11" si="0">+C10+D10</f>
        <v>98554319875.395889</v>
      </c>
      <c r="F10" s="324"/>
      <c r="G10" s="12"/>
      <c r="H10" s="12"/>
      <c r="I10" s="12"/>
      <c r="J10" s="12"/>
      <c r="K10" s="12"/>
    </row>
    <row r="11" spans="1:13">
      <c r="A11" s="14"/>
      <c r="B11" s="195" t="s">
        <v>23</v>
      </c>
      <c r="C11" s="263">
        <f>+'2'!C11*indice!M2</f>
        <v>82232582049.95639</v>
      </c>
      <c r="D11" s="262"/>
      <c r="E11" s="261">
        <f t="shared" si="0"/>
        <v>82232582049.95639</v>
      </c>
      <c r="F11" s="13"/>
      <c r="G11" s="14"/>
      <c r="H11" s="14"/>
      <c r="I11" s="13"/>
      <c r="J11" s="15"/>
      <c r="K11" s="15"/>
    </row>
    <row r="12" spans="1:13">
      <c r="A12" s="16"/>
      <c r="B12" s="200" t="s">
        <v>332</v>
      </c>
      <c r="C12" s="261"/>
      <c r="D12" s="264">
        <v>2079840723</v>
      </c>
      <c r="E12" s="261">
        <f>+C12+D12</f>
        <v>2079840723</v>
      </c>
      <c r="F12" s="18"/>
      <c r="G12" s="16"/>
      <c r="H12" s="42"/>
      <c r="I12" s="16"/>
      <c r="J12" s="16"/>
      <c r="K12" s="16"/>
    </row>
    <row r="13" spans="1:13">
      <c r="A13" s="16"/>
      <c r="B13" s="82" t="s">
        <v>24</v>
      </c>
      <c r="C13" s="265"/>
      <c r="D13" s="266">
        <f>+'2'!D13*indice!M2</f>
        <v>731540347.32058215</v>
      </c>
      <c r="E13" s="267">
        <f>+C13+D13</f>
        <v>731540347.32058215</v>
      </c>
      <c r="F13" s="18"/>
      <c r="G13" s="16"/>
      <c r="H13" s="42"/>
      <c r="I13" s="16"/>
      <c r="J13" s="16"/>
      <c r="K13" s="16"/>
    </row>
    <row r="14" spans="1:13" ht="44.25" customHeight="1">
      <c r="A14" s="16"/>
      <c r="B14" s="199" t="s">
        <v>25</v>
      </c>
      <c r="C14" s="268">
        <f>+C7+C10-C11+C8</f>
        <v>32183239054.240295</v>
      </c>
      <c r="D14" s="269">
        <f>+D7+D8+D12+D13</f>
        <v>3584687366.151782</v>
      </c>
      <c r="E14" s="259" t="str">
        <f>+"TOTAL ACTIVO NETO AL "&amp;UPPER(TEXT(indice!O3,"DD \D\E MMMM \D\E YYYY"))</f>
        <v>TOTAL ACTIVO NETO AL 30 DE JUNIO DE 2020</v>
      </c>
      <c r="F14" s="18"/>
      <c r="G14" s="18"/>
      <c r="H14" s="18"/>
      <c r="I14" s="18"/>
      <c r="J14" s="18"/>
      <c r="K14" s="18"/>
    </row>
    <row r="15" spans="1:13">
      <c r="A15" s="16"/>
      <c r="B15" s="18"/>
      <c r="C15" s="17"/>
      <c r="D15" s="17"/>
      <c r="E15" s="270">
        <f>+C14+D14</f>
        <v>35767926420.392075</v>
      </c>
      <c r="F15" s="18"/>
      <c r="G15" s="18"/>
      <c r="H15" s="18"/>
      <c r="I15" s="18"/>
      <c r="J15" s="18"/>
      <c r="K15" s="18"/>
      <c r="M15" s="26"/>
    </row>
    <row r="16" spans="1:13" ht="15" customHeight="1">
      <c r="A16" s="43"/>
      <c r="B16" s="18"/>
      <c r="C16" s="18"/>
      <c r="D16" s="18"/>
      <c r="E16" s="18"/>
      <c r="F16" s="18"/>
      <c r="G16" s="18"/>
      <c r="H16" s="18"/>
      <c r="I16" s="18"/>
      <c r="J16" s="18"/>
      <c r="K16" s="18"/>
      <c r="M16" s="26"/>
    </row>
    <row r="17" spans="1:11">
      <c r="A17" s="16"/>
      <c r="B17" s="2" t="s">
        <v>372</v>
      </c>
      <c r="C17" s="18"/>
      <c r="D17" s="18"/>
      <c r="E17" s="18"/>
      <c r="F17" s="18"/>
      <c r="G17" s="18"/>
      <c r="H17" s="18"/>
      <c r="I17" s="18"/>
      <c r="J17" s="18"/>
      <c r="K17" s="18"/>
    </row>
    <row r="18" spans="1:11">
      <c r="A18" s="16"/>
      <c r="B18" s="20"/>
      <c r="C18" s="18"/>
      <c r="D18" s="18"/>
      <c r="E18" s="18"/>
      <c r="F18" s="18"/>
      <c r="G18" s="18"/>
      <c r="H18" s="18"/>
      <c r="I18" s="18"/>
      <c r="J18" s="18"/>
      <c r="K18" s="18"/>
    </row>
    <row r="19" spans="1:11">
      <c r="A19" s="16"/>
      <c r="B19" s="9"/>
      <c r="C19" s="18"/>
      <c r="D19" s="18"/>
      <c r="E19" s="18"/>
      <c r="F19" s="18"/>
      <c r="G19" s="18"/>
      <c r="H19" s="18"/>
      <c r="I19" s="18"/>
      <c r="J19" s="18"/>
      <c r="K19" s="18"/>
    </row>
    <row r="20" spans="1:11">
      <c r="A20" s="16"/>
      <c r="B20" s="18"/>
      <c r="C20" s="18"/>
      <c r="D20" s="18"/>
      <c r="E20" s="18"/>
      <c r="F20" s="18"/>
      <c r="G20" s="18"/>
      <c r="H20" s="18"/>
      <c r="I20" s="18"/>
      <c r="J20" s="18"/>
      <c r="K20" s="18"/>
    </row>
    <row r="21" spans="1:11">
      <c r="A21" s="16"/>
      <c r="B21" s="18"/>
      <c r="C21" s="18"/>
      <c r="D21" s="18"/>
      <c r="E21" s="18"/>
      <c r="F21" s="18"/>
      <c r="G21" s="18"/>
      <c r="H21" s="18"/>
      <c r="I21" s="18"/>
      <c r="J21" s="18"/>
      <c r="K21" s="18"/>
    </row>
    <row r="22" spans="1:11">
      <c r="A22" s="16"/>
      <c r="B22" s="18"/>
      <c r="C22" s="18"/>
      <c r="D22" s="18"/>
      <c r="E22" s="18"/>
      <c r="F22" s="18"/>
      <c r="G22" s="18"/>
      <c r="H22" s="18"/>
      <c r="I22" s="18"/>
      <c r="J22" s="18"/>
      <c r="K22" s="18"/>
    </row>
    <row r="23" spans="1:11">
      <c r="A23" s="44"/>
      <c r="B23" s="18"/>
      <c r="C23" s="18"/>
      <c r="D23" s="18"/>
      <c r="E23" s="18"/>
      <c r="F23" s="18"/>
      <c r="G23" s="18"/>
      <c r="H23" s="18"/>
      <c r="I23" s="18"/>
      <c r="J23" s="18"/>
      <c r="K23" s="18"/>
    </row>
    <row r="24" spans="1:11">
      <c r="A24" s="44"/>
      <c r="B24" s="18"/>
      <c r="C24" s="18"/>
      <c r="D24" s="18"/>
      <c r="E24" s="18"/>
      <c r="F24" s="18"/>
      <c r="G24" s="18"/>
      <c r="H24" s="18"/>
      <c r="I24" s="18"/>
      <c r="J24" s="18"/>
      <c r="K24" s="18"/>
    </row>
    <row r="26" spans="1:11">
      <c r="J26" s="26"/>
    </row>
    <row r="27" spans="1:11">
      <c r="G27" s="26"/>
    </row>
    <row r="28" spans="1:11">
      <c r="J28" s="26"/>
    </row>
    <row r="29" spans="1:11">
      <c r="J29" s="26"/>
    </row>
    <row r="30" spans="1:11">
      <c r="J30" s="26"/>
    </row>
    <row r="33" spans="2:8">
      <c r="B33" s="4"/>
      <c r="C33" s="5"/>
      <c r="D33" s="5"/>
      <c r="E33" s="372"/>
      <c r="F33" s="372"/>
      <c r="G33" s="372"/>
      <c r="H33" s="372"/>
    </row>
    <row r="34" spans="2:8">
      <c r="B34" s="4"/>
      <c r="C34" s="5"/>
      <c r="D34" s="5"/>
      <c r="E34" s="372"/>
      <c r="F34" s="372"/>
      <c r="G34" s="372"/>
      <c r="H34" s="372"/>
    </row>
  </sheetData>
  <mergeCells count="9">
    <mergeCell ref="B5:H5"/>
    <mergeCell ref="E33:H33"/>
    <mergeCell ref="E34:H34"/>
    <mergeCell ref="B2:E2"/>
    <mergeCell ref="F2:H2"/>
    <mergeCell ref="B3:E3"/>
    <mergeCell ref="F3:H3"/>
    <mergeCell ref="B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showGridLines="0" topLeftCell="B1" workbookViewId="0">
      <selection activeCell="B27" sqref="B27"/>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9" style="2" bestFit="1" customWidth="1"/>
    <col min="6" max="6" width="10.42578125" style="27" bestFit="1" customWidth="1"/>
    <col min="7" max="7" width="7.42578125" style="27" customWidth="1"/>
    <col min="8" max="8" width="9.28515625" style="27" customWidth="1"/>
    <col min="9" max="9" width="13.28515625" style="27" bestFit="1" customWidth="1"/>
    <col min="10" max="10" width="13.85546875" style="27" bestFit="1" customWidth="1"/>
    <col min="11" max="11" width="15.85546875" style="27" bestFit="1" customWidth="1"/>
    <col min="12" max="16384" width="9.140625" style="27"/>
  </cols>
  <sheetData>
    <row r="1" spans="1:11" ht="15">
      <c r="B1" s="21"/>
      <c r="C1" s="21"/>
      <c r="E1" s="21"/>
      <c r="F1" s="21"/>
      <c r="G1" s="21"/>
      <c r="H1" s="23"/>
    </row>
    <row r="2" spans="1:11">
      <c r="B2" s="21"/>
      <c r="C2" s="1"/>
      <c r="E2" s="351"/>
      <c r="F2" s="351"/>
      <c r="G2" s="351"/>
      <c r="H2" s="351"/>
    </row>
    <row r="3" spans="1:11" ht="26.25">
      <c r="B3" s="376" t="s">
        <v>0</v>
      </c>
      <c r="C3" s="376"/>
      <c r="D3" s="376"/>
      <c r="E3" s="376"/>
      <c r="F3" s="1"/>
      <c r="G3" s="375"/>
      <c r="H3" s="375"/>
    </row>
    <row r="4" spans="1:11" ht="18">
      <c r="A4" s="27"/>
      <c r="B4" s="374" t="str">
        <f>+"ESTADO DE FLUJO DE CAJA AL "&amp;UPPER(TEXT(indice!O3,"DD \D\E MMMM \D\E YYYY"))</f>
        <v>ESTADO DE FLUJO DE CAJA AL 30 DE JUNIO DE 2020</v>
      </c>
      <c r="C4" s="374"/>
      <c r="D4" s="374"/>
      <c r="E4" s="374"/>
      <c r="F4" s="142"/>
    </row>
    <row r="5" spans="1:11" ht="15">
      <c r="A5" s="5"/>
      <c r="B5" s="96"/>
      <c r="C5" s="352">
        <f>+indice!P3</f>
        <v>2020</v>
      </c>
      <c r="D5" s="60"/>
      <c r="E5" s="360">
        <f>+indice!P2</f>
        <v>2019</v>
      </c>
      <c r="G5" s="38"/>
      <c r="H5" s="38"/>
      <c r="I5" s="38"/>
      <c r="J5" s="271"/>
    </row>
    <row r="6" spans="1:11" s="45" customFormat="1" ht="15">
      <c r="A6" s="2"/>
      <c r="B6" s="69"/>
      <c r="C6" s="353"/>
      <c r="D6" s="98"/>
      <c r="E6" s="361"/>
      <c r="G6" s="46"/>
      <c r="H6" s="46"/>
      <c r="I6" s="11"/>
      <c r="J6" s="11"/>
    </row>
    <row r="7" spans="1:11" s="45" customFormat="1" ht="15">
      <c r="A7" s="2"/>
      <c r="B7" s="61"/>
      <c r="C7" s="3" t="s">
        <v>1</v>
      </c>
      <c r="D7" s="64"/>
      <c r="E7" s="139" t="s">
        <v>1</v>
      </c>
      <c r="G7" s="46"/>
      <c r="H7" s="46"/>
      <c r="I7" s="46"/>
    </row>
    <row r="8" spans="1:11" s="45" customFormat="1" ht="15">
      <c r="A8" s="2"/>
      <c r="B8" s="61"/>
      <c r="C8" s="65"/>
      <c r="D8" s="65"/>
      <c r="E8" s="140"/>
      <c r="G8" s="46"/>
      <c r="H8" s="46"/>
      <c r="I8" s="46"/>
      <c r="K8" s="272"/>
    </row>
    <row r="9" spans="1:11" s="45" customFormat="1" ht="15">
      <c r="A9" s="2"/>
      <c r="B9" s="66" t="s">
        <v>2</v>
      </c>
      <c r="C9" s="284">
        <v>0</v>
      </c>
      <c r="D9" s="285"/>
      <c r="E9" s="286">
        <v>173371607</v>
      </c>
      <c r="F9" s="203"/>
      <c r="G9" s="46"/>
      <c r="H9" s="46"/>
      <c r="I9" s="46"/>
    </row>
    <row r="10" spans="1:11" s="45" customFormat="1" ht="15">
      <c r="A10" s="2"/>
      <c r="B10" s="74" t="s">
        <v>3</v>
      </c>
      <c r="C10" s="285"/>
      <c r="D10" s="285"/>
      <c r="E10" s="287"/>
      <c r="G10" s="46"/>
      <c r="H10" s="46"/>
      <c r="I10" s="46"/>
    </row>
    <row r="11" spans="1:11" s="45" customFormat="1" ht="15">
      <c r="A11" s="5"/>
      <c r="B11" s="66" t="s">
        <v>4</v>
      </c>
      <c r="C11" s="288"/>
      <c r="D11" s="288"/>
      <c r="E11" s="289"/>
      <c r="G11" s="46"/>
      <c r="H11" s="46"/>
      <c r="I11" s="46"/>
    </row>
    <row r="12" spans="1:11" s="45" customFormat="1" ht="15">
      <c r="A12" s="5"/>
      <c r="B12" s="66" t="s">
        <v>5</v>
      </c>
      <c r="C12" s="288"/>
      <c r="D12" s="288"/>
      <c r="E12" s="289"/>
      <c r="G12" s="46"/>
      <c r="H12" s="46"/>
      <c r="I12" s="47"/>
    </row>
    <row r="13" spans="1:11" s="45" customFormat="1" ht="15">
      <c r="A13" s="2"/>
      <c r="B13" s="61" t="s">
        <v>6</v>
      </c>
      <c r="C13" s="288">
        <f>+'1'!C13*indice!M2</f>
        <v>-18026569712.288128</v>
      </c>
      <c r="D13" s="288"/>
      <c r="E13" s="289">
        <v>-2305960943.2888012</v>
      </c>
      <c r="G13" s="46"/>
      <c r="H13" s="46"/>
      <c r="I13" s="7"/>
    </row>
    <row r="14" spans="1:11" s="45" customFormat="1">
      <c r="A14" s="2"/>
      <c r="B14" s="61" t="s">
        <v>7</v>
      </c>
      <c r="C14" s="288">
        <f>+'1'!C14*indice!M3</f>
        <v>0</v>
      </c>
      <c r="D14" s="288"/>
      <c r="E14" s="289">
        <v>0</v>
      </c>
      <c r="G14" s="46"/>
      <c r="H14" s="46"/>
      <c r="I14" s="46"/>
    </row>
    <row r="15" spans="1:11" s="45" customFormat="1">
      <c r="A15" s="2"/>
      <c r="B15" s="61" t="s">
        <v>8</v>
      </c>
      <c r="C15" s="288">
        <f>+'1'!C15*indice!M3</f>
        <v>0</v>
      </c>
      <c r="D15" s="288"/>
      <c r="E15" s="289">
        <v>0</v>
      </c>
      <c r="G15" s="46"/>
      <c r="H15" s="46"/>
      <c r="I15" s="46"/>
    </row>
    <row r="16" spans="1:11" s="45" customFormat="1">
      <c r="A16" s="2"/>
      <c r="B16" s="61" t="s">
        <v>9</v>
      </c>
      <c r="C16" s="288">
        <f>+'1'!C16*indice!M2</f>
        <v>27004956.06018021</v>
      </c>
      <c r="D16" s="288"/>
      <c r="E16" s="289">
        <v>2384123.5423999992</v>
      </c>
      <c r="G16" s="46"/>
      <c r="H16" s="46"/>
      <c r="I16" s="46"/>
    </row>
    <row r="17" spans="1:10" s="45" customFormat="1" ht="15">
      <c r="A17" s="2"/>
      <c r="B17" s="66" t="s">
        <v>10</v>
      </c>
      <c r="C17" s="290">
        <f>+C13+C14+C15+C16</f>
        <v>-17999564756.227947</v>
      </c>
      <c r="D17" s="285"/>
      <c r="E17" s="291">
        <f>+E13+E14+E15+E16</f>
        <v>-2303576819.7464013</v>
      </c>
      <c r="G17" s="46"/>
      <c r="H17" s="46"/>
      <c r="I17" s="46"/>
    </row>
    <row r="18" spans="1:10" s="45" customFormat="1">
      <c r="A18" s="2"/>
      <c r="B18" s="61"/>
      <c r="C18" s="288"/>
      <c r="D18" s="288"/>
      <c r="E18" s="289"/>
      <c r="G18" s="46"/>
      <c r="H18" s="46"/>
      <c r="I18" s="46"/>
    </row>
    <row r="19" spans="1:10" s="45" customFormat="1">
      <c r="A19" s="2"/>
      <c r="B19" s="74" t="s">
        <v>11</v>
      </c>
      <c r="C19" s="288"/>
      <c r="D19" s="288"/>
      <c r="E19" s="289"/>
      <c r="G19" s="46"/>
      <c r="H19" s="46"/>
      <c r="I19" s="46"/>
    </row>
    <row r="20" spans="1:10" s="45" customFormat="1" ht="15">
      <c r="A20" s="5"/>
      <c r="B20" s="66" t="s">
        <v>12</v>
      </c>
      <c r="C20" s="288"/>
      <c r="D20" s="288"/>
      <c r="E20" s="289"/>
      <c r="G20" s="46"/>
      <c r="H20" s="46"/>
      <c r="I20" s="46"/>
    </row>
    <row r="21" spans="1:10" s="45" customFormat="1" ht="15">
      <c r="A21" s="5"/>
      <c r="B21" s="61" t="s">
        <v>13</v>
      </c>
      <c r="C21" s="288">
        <f>+'1'!C21*indice!M2</f>
        <v>1212014106.1991</v>
      </c>
      <c r="D21" s="288"/>
      <c r="E21" s="289">
        <v>513766599.88800007</v>
      </c>
      <c r="G21" s="46"/>
      <c r="H21" s="46"/>
      <c r="I21" s="46"/>
    </row>
    <row r="22" spans="1:10" s="45" customFormat="1">
      <c r="A22" s="2"/>
      <c r="B22" s="61" t="s">
        <v>14</v>
      </c>
      <c r="C22" s="292">
        <f>+'1'!C22*indice!M2</f>
        <v>16321737825.439501</v>
      </c>
      <c r="D22" s="288"/>
      <c r="E22" s="293">
        <v>2489212458.0855937</v>
      </c>
    </row>
    <row r="23" spans="1:10" s="45" customFormat="1">
      <c r="A23" s="2"/>
      <c r="B23" s="61" t="s">
        <v>15</v>
      </c>
      <c r="C23" s="288">
        <f>+C21+C22</f>
        <v>17533751931.638599</v>
      </c>
      <c r="D23" s="288"/>
      <c r="E23" s="289">
        <f>+E21+E22</f>
        <v>3002979057.9735937</v>
      </c>
    </row>
    <row r="24" spans="1:10" s="45" customFormat="1" ht="15.75" thickBot="1">
      <c r="A24" s="5"/>
      <c r="B24" s="66" t="s">
        <v>16</v>
      </c>
      <c r="C24" s="294">
        <f>+'1'!C24*indice!M2</f>
        <v>490906822.62994593</v>
      </c>
      <c r="D24" s="285"/>
      <c r="E24" s="295">
        <f>+E17+E23+E9</f>
        <v>872773845.2271924</v>
      </c>
      <c r="I24" s="46"/>
      <c r="J24" s="46"/>
    </row>
    <row r="25" spans="1:10" s="45" customFormat="1" ht="15" thickTop="1">
      <c r="A25" s="2"/>
      <c r="B25" s="69"/>
      <c r="C25" s="71"/>
      <c r="D25" s="71"/>
      <c r="E25" s="141"/>
      <c r="I25" s="46"/>
    </row>
    <row r="26" spans="1:10" s="45" customFormat="1">
      <c r="A26" s="2"/>
      <c r="B26" s="2"/>
      <c r="C26" s="6"/>
      <c r="D26" s="6"/>
      <c r="E26" s="6"/>
    </row>
    <row r="27" spans="1:10">
      <c r="B27" s="2" t="s">
        <v>372</v>
      </c>
      <c r="C27" s="48"/>
      <c r="D27" s="48"/>
      <c r="E27" s="48"/>
    </row>
    <row r="28" spans="1:10" ht="15">
      <c r="B28" s="20"/>
      <c r="C28" s="38"/>
      <c r="D28" s="38"/>
      <c r="E28" s="38"/>
      <c r="F28" s="38"/>
      <c r="G28" s="38"/>
      <c r="H28" s="38"/>
      <c r="I28" s="38"/>
    </row>
    <row r="29" spans="1:10">
      <c r="B29" s="9"/>
      <c r="C29" s="48"/>
      <c r="D29" s="48"/>
      <c r="E29" s="48"/>
    </row>
    <row r="30" spans="1:10" ht="15">
      <c r="B30" s="20"/>
      <c r="C30" s="48"/>
      <c r="D30" s="48"/>
      <c r="E30" s="48"/>
    </row>
    <row r="31" spans="1:10">
      <c r="C31" s="48"/>
      <c r="D31" s="48"/>
      <c r="E31" s="48"/>
    </row>
    <row r="32" spans="1:10" ht="15">
      <c r="B32" s="4"/>
      <c r="C32" s="5"/>
      <c r="D32" s="5"/>
      <c r="E32" s="5"/>
      <c r="F32" s="5"/>
      <c r="G32" s="5"/>
    </row>
    <row r="33" spans="2:7" ht="15">
      <c r="B33" s="4"/>
      <c r="C33" s="5"/>
      <c r="D33" s="5"/>
      <c r="E33" s="5"/>
      <c r="F33" s="5"/>
      <c r="G33" s="5"/>
    </row>
    <row r="34" spans="2:7">
      <c r="C34" s="48"/>
      <c r="D34" s="48"/>
      <c r="E34" s="48"/>
    </row>
  </sheetData>
  <mergeCells count="7">
    <mergeCell ref="C5:C6"/>
    <mergeCell ref="E5:E6"/>
    <mergeCell ref="B4:E4"/>
    <mergeCell ref="E2:F2"/>
    <mergeCell ref="G2:H2"/>
    <mergeCell ref="G3:H3"/>
    <mergeCell ref="B3:E3"/>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WIZZ+7IODkizqWCJYTL34UWP5G4NmmEzcNMQ7FaIy38=</DigestValue>
    </Reference>
    <Reference Type="http://www.w3.org/2000/09/xmldsig#Object" URI="#idOfficeObject">
      <DigestMethod Algorithm="http://www.w3.org/2001/04/xmlenc#sha256"/>
      <DigestValue>VFCFjG+IDloBTQyZ1E3TKx5UhX7hsx8DJzYOt/gXvKQ=</DigestValue>
    </Reference>
    <Reference Type="http://uri.etsi.org/01903#SignedProperties" URI="#idSignedProperties">
      <Transforms>
        <Transform Algorithm="http://www.w3.org/TR/2001/REC-xml-c14n-20010315"/>
      </Transforms>
      <DigestMethod Algorithm="http://www.w3.org/2001/04/xmlenc#sha256"/>
      <DigestValue>K8qVME4ADeIxOs74YCvBw+7iNChdqCWwud51eiuZhrk=</DigestValue>
    </Reference>
    <Reference Type="http://www.w3.org/2000/09/xmldsig#Object" URI="#idValidSigLnImg">
      <DigestMethod Algorithm="http://www.w3.org/2001/04/xmlenc#sha256"/>
      <DigestValue>PsyO+MtctNXs4fFPGL3P4YhNJ+66F3M/eh9efKLZRvk=</DigestValue>
    </Reference>
    <Reference Type="http://www.w3.org/2000/09/xmldsig#Object" URI="#idInvalidSigLnImg">
      <DigestMethod Algorithm="http://www.w3.org/2001/04/xmlenc#sha256"/>
      <DigestValue>zpmtujY0nqmKlMQhGhUJ0x3TBbBGfD5mNPSrOB7uyog=</DigestValue>
    </Reference>
  </SignedInfo>
  <SignatureValue>XA3W7R9Ni+IoOie95PmK8Uv0mjOLajLyGiXfvxscDfKBOSFTtIw2DE4HSvvKHwbUXtGumf0GxfmR
9/PmPo4GM52pZW5ODx/Sm1IU7gIGny1zYusfGfaXZ0Q3NpyzNgbwU46Q+xXp4Rwcw8uZ4eJGVj0k
n8M33PaiqYUDNGEE0wiaK7t9BWLvj0FXMUTKea/MlKVDAS5C7aLuz0YfXB6xkYMUppd7+JbJ1PzV
95MszV1Tc8c65RlVxnjga5+FGrgon4+4OUivSoDuLR7bDpErv2iZDKbLVt+F0dp4bzITLN3FLeGQ
OCT/SGzE+GRwrcJJOulQ8UZAL6Dxt4YvZ7jLxg==</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E15k4H8+Rqxy+M2ZJvIZsLWG3cpg0ADb28etHRTCv2A=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gMNOibMnQcxbAagBzheX+cYC5ePryLFFk05j2Aai1Lc=</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ISBajE8wANEsrSy/lCWJ3Vd/+Lng66VC6RdGZwif9bw=</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QYKmOuT3JE9ObBZYTuSsmkQaiBzQOyK5iLWA0Gu6s3c=</DigestValue>
      </Reference>
      <Reference URI="/xl/media/image5.emf?ContentType=image/x-emf">
        <DigestMethod Algorithm="http://www.w3.org/2001/04/xmlenc#sha256"/>
        <DigestValue>e9/hbfoH/SPkOVYmQp1EvryAwhD5r/F8zXuZjbIjRC4=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z1dNBZLLGEC6LZiqDRwqMrkTE3KQDtJuZ1phAYUqZD0=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VH4UzLB0OCrXUDdYJ+60xBLDL711wez/N/TLAU0VQSw=</DigestValue>
      </Reference>
      <Reference URI="/xl/styles.xml?ContentType=application/vnd.openxmlformats-officedocument.spreadsheetml.styles+xml">
        <DigestMethod Algorithm="http://www.w3.org/2001/04/xmlenc#sha256"/>
        <DigestValue>p6Y5kK97RaLy/RmHx+9InGvw08/0jIp+Bx0aWL3l5sk=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pLkezCiwsNAnZkNoluBS8N+YMNgKsNgltWXj27PvPTM=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nESnn7xkq2Xp+n6bu3Z1CXhFhsU6zJOz3eKbw4XwS/I=</DigestValue>
      </Reference>
      <Reference URI="/xl/worksheets/sheet10.xml?ContentType=application/vnd.openxmlformats-officedocument.spreadsheetml.worksheet+xml">
        <DigestMethod Algorithm="http://www.w3.org/2001/04/xmlenc#sha256"/>
        <DigestValue>yo0BUFtJitjLPlR/c/3aCwB51H/7rTdXPfgVh4U67fE=</DigestValue>
      </Reference>
      <Reference URI="/xl/worksheets/sheet11.xml?ContentType=application/vnd.openxmlformats-officedocument.spreadsheetml.worksheet+xml">
        <DigestMethod Algorithm="http://www.w3.org/2001/04/xmlenc#sha256"/>
        <DigestValue>06q72v62+UJ3mAKO9n6SRdGkF2YOsj8qBIhD7AAqS+o=</DigestValue>
      </Reference>
      <Reference URI="/xl/worksheets/sheet12.xml?ContentType=application/vnd.openxmlformats-officedocument.spreadsheetml.worksheet+xml">
        <DigestMethod Algorithm="http://www.w3.org/2001/04/xmlenc#sha256"/>
        <DigestValue>52dTToVERcoMJofCnfP/IF/4E1Ru4oDDjMQ9AyNE9Ow=</DigestValue>
      </Reference>
      <Reference URI="/xl/worksheets/sheet2.xml?ContentType=application/vnd.openxmlformats-officedocument.spreadsheetml.worksheet+xml">
        <DigestMethod Algorithm="http://www.w3.org/2001/04/xmlenc#sha256"/>
        <DigestValue>8cQ7r/bOYHCGBJH5YYwNBihOgW4wkjpRCqdOQKFfnIw=</DigestValue>
      </Reference>
      <Reference URI="/xl/worksheets/sheet3.xml?ContentType=application/vnd.openxmlformats-officedocument.spreadsheetml.worksheet+xml">
        <DigestMethod Algorithm="http://www.w3.org/2001/04/xmlenc#sha256"/>
        <DigestValue>AQtFE9DeWY3C/q40+h8rMD/l+28u6BFmrzsyUWihErw=</DigestValue>
      </Reference>
      <Reference URI="/xl/worksheets/sheet4.xml?ContentType=application/vnd.openxmlformats-officedocument.spreadsheetml.worksheet+xml">
        <DigestMethod Algorithm="http://www.w3.org/2001/04/xmlenc#sha256"/>
        <DigestValue>yYpNesECg8Ct1u6/hyknw9tMJNqCQkQSJdhU+0U5W6k=</DigestValue>
      </Reference>
      <Reference URI="/xl/worksheets/sheet5.xml?ContentType=application/vnd.openxmlformats-officedocument.spreadsheetml.worksheet+xml">
        <DigestMethod Algorithm="http://www.w3.org/2001/04/xmlenc#sha256"/>
        <DigestValue>v2atN6gviquW+wla37vYYqs+99Z0/W54cBNtjXMIlyY=</DigestValue>
      </Reference>
      <Reference URI="/xl/worksheets/sheet6.xml?ContentType=application/vnd.openxmlformats-officedocument.spreadsheetml.worksheet+xml">
        <DigestMethod Algorithm="http://www.w3.org/2001/04/xmlenc#sha256"/>
        <DigestValue>nLGJIowR2lYdG8HVXVAuVYJ9wC1zcmYTzCMnwEkmYBc=</DigestValue>
      </Reference>
      <Reference URI="/xl/worksheets/sheet7.xml?ContentType=application/vnd.openxmlformats-officedocument.spreadsheetml.worksheet+xml">
        <DigestMethod Algorithm="http://www.w3.org/2001/04/xmlenc#sha256"/>
        <DigestValue>qHkBTi+0D0/7Njd9DxkkMnuUUipp03AhBjSZ9jovJtM=</DigestValue>
      </Reference>
      <Reference URI="/xl/worksheets/sheet8.xml?ContentType=application/vnd.openxmlformats-officedocument.spreadsheetml.worksheet+xml">
        <DigestMethod Algorithm="http://www.w3.org/2001/04/xmlenc#sha256"/>
        <DigestValue>G1q20t9sd7pD9ec+occQwvoxrVm1Z5xfLxLf1l/gaSo=</DigestValue>
      </Reference>
      <Reference URI="/xl/worksheets/sheet9.xml?ContentType=application/vnd.openxmlformats-officedocument.spreadsheetml.worksheet+xml">
        <DigestMethod Algorithm="http://www.w3.org/2001/04/xmlenc#sha256"/>
        <DigestValue>SxvZhU5cmCSas6leHYs5UaCVFVPfBn/SIXlx4ffecvY=</DigestValue>
      </Reference>
    </Manifest>
    <SignatureProperties>
      <SignatureProperty Id="idSignatureTime" Target="#idPackageSignature">
        <mdssi:SignatureTime xmlns:mdssi="http://schemas.openxmlformats.org/package/2006/digital-signature">
          <mdssi:Format>YYYY-MM-DDThh:mm:ssTZD</mdssi:Format>
          <mdssi:Value>2020-07-31T20:02:57Z</mdssi:Value>
        </mdssi:SignatureTime>
      </SignatureProperty>
    </SignatureProperties>
  </Object>
  <Object Id="idOfficeObject">
    <SignatureProperties>
      <SignatureProperty Id="idOfficeV1Details" Target="#idPackageSignature">
        <SignatureInfoV1 xmlns="http://schemas.microsoft.com/office/2006/digsig">
          <SetupID>{22EC4124-784E-4059-8541-CE7286715F76}</SetupID>
          <SignatureText>Maria Agustina Garcia </SignatureText>
          <SignatureImage/>
          <SignatureComments/>
          <WindowsVersion>10.0</WindowsVersion>
          <OfficeVersion>16.0.13001/20</OfficeVersion>
          <ApplicationVersion>16.0.13001</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2020-07-31T20:02:57Z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D5GQAAkQwAACBFTUYAAAEAFBwAAKo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N16CQAAAAkAAABIv/YCQEnLds7RT3sQtVQAwNj/AgAAAACF/5PH4ApxB+ALcQcculF7fHX+SLi/9gLd7t56AgIAAFy/9gIlAAAAMwAAAGAAAAAzAAAAIgAAABS6Ugc8dP5I/////3Kcoo997956+MD2AknaanVIv/YCAAAAAAAAanUCAAAA9f///wAAAAAAAAAAAAAAAJABAAAAAAABAAAAAHMAZQBnAG8AZQAgAHUAaQBTqmgOrL/2AvGwIHYAAMt2oL/2AgAAAACov/YCAAAAAI3C3XoAAMt2AAAAABMAFADO0U97QEnLdsC/9gI0X351AADLds7RT3uNwt16ZHYACAAAAAAlAAAADAAAAAEAAAAYAAAADAAAAAAAAAASAAAADAAAAAEAAAAeAAAAGAAAAMMAAAAEAAAA9wAAABEAAAAlAAAADAAAAAEAAABUAAAAhAAAAMQAAAAEAAAA9QAAABAAAAABAAAA0XbJQasKyUHEAAAABAAAAAkAAABMAAAAAAAAAAAAAAAAAAAA//////////9gAAAAMwAxAC8ANwAvADIAMAAyADAAAAAGAAAABgAAAAQAAAAGAAAABAAAAAYAAAAGAAAABgAAAAYAAABLAAAAQAAAADAAAAAFAAAAIAAAAAEAAAABAAAAEAAAAAAAAAAAAAAACAEAAIAAAAAAAAAAAAAAAAgBAACAAAAAUgAAAHABAAACAAAAEAAAAAcAAAAAAAAAAAAAALwCAAAAAAAAAQICIlMAeQBzAHQAZQBtAAAAAAAAAAAAAAAAAAAAAAAAAAAAAAAAAAAAAAAAAAAAAAAAAAAAAAAAAAAAAAAAAAAAAAAAAFB3ZJ71Ar5VUHcJAAAAwNj/AulVUHewnvUCwNj/AqTRT3sAAAAApNFPewAAAADA2P8CAAAAAAAAAAAAAAAAAAAAAPDv/wIAAAAAAAAAAAAAAAAAAAAAAAAAAAAAAAAAAAAAAAAAAAAAAAAAAAAAAAAAAAAAAAAAAAAAAAAAAAAAAAAAAAAAx4hrDhEAAABYn/UCoi1LdwAAAAABAAAAsJ71Av//AAAAAAAAXDBLd1wwS3cAAAAAiJ/1Aoyf9QIAAE97BwAAAAAAAABmQSF2CQAAAFQG8v8HAAAAwJ/1AuRdF3YB2AAAwJ/1Ag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9QId22p1uB2/AsCM9QIAAAAAjq5Ld7h1fAWOrkt3AAAAAAAAAAAgAAAACCmGI4SM9QIz44V6AAD/AgAAAAAgAAAAQJH1AqAPAAAAkfUCZqEjBSAAAAABAAAAdYcjBRyx6BkIKYYj6q+hj6yN9QJwjvUCSdpqdcCM9QIDAAAAAABqdSTmhQXg////AAAAAAAAAAAAAAAAkAEAAAAAAAEAAAAAYQByAGkAYQBsAAAAAAAAAAAAAAAAAAAAAAAAAAAAAAAAAAAAZkEhdgAAAABUBvL/BgAAACSO9QLkXRd2AdgAACSO9QIAAAAAAAAAAAAAAAAAAAAAAAAAAKCKfAV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cAAABHAAAAKQAAADMAAACfAAAAFQAAACEA8AAAAAAAAAAAAAAAgD8AAAAAAAAAAAAAgD8AAAAAAAAAAAAAAAAAAAAAAAAAAAAAAAAAAAAAAAAAACUAAAAMAAAAAAAAgCgAAAAMAAAABAAAAFIAAABwAQAABAAAAPD///8AAAAAAAAAAAAAAACQAQAAAAAAAQAAAABzAGUAZwBvAGUAIAB1AGkAAAAAAAAAAAAAAAAAAAAAAAAAAAAAAAAAAAAAAAAAAAAAAAAAAAAAAAAAAAAAAAAAAAD1Ah3banUAAAAA9Iz1AgAAAAAAAAAATJRua7CM9QKTgmF7AQAAAGCN9QIgDQCEAAAAACBH/Ui8jPUCLLfjeiCFUgfA5lsH1KzoGQIAAAB8jvUC7LhBBf////+IjvUCwwErBZSu6Bmer6GPYJP1AqSO9QJJ2mp19Iz1AgQAAAAAAGp1AAAAAPD///8AAAAAAAAAAAAAAACQAQAAAAAAAQAAAABzAGUAZwBvAGUAIAB1AGkAAAAAAAAAAAAAAAAAAAAAAAkAAAAAAAAAZkEhdgAAAABUBvL/CQAAAFiO9QLkXRd2AdgAAFiO9QIAAAAAAAAAAAAAAAAAAAAAAAAAAGR2AAgAAAAAJQAAAAwAAAAEAAAAGAAAAAwAAAAAAAAAEgAAAAwAAAABAAAAHgAAABgAAAApAAAAMwAAAMgAAABIAAAAJQAAAAwAAAAEAAAAVAAAANAAAAAqAAAAMwAAAMYAAABHAAAAAQAAANF2yUGrCslBKgAAADMAAAAWAAAATAAAAAAAAAAAAAAAAAAAAP//////////eAAAAE0AYQByAGkAYQAgAEEAZwB1AHMAdABpAG4AYQAgAEcAYQByAGMAaQBhACAADgAAAAgAAAAGAAAABAAAAAgAAAAEAAAACgAAAAkAAAAJAAAABwAAAAUAAAAEAAAACQAAAAgAAAAEAAAACwAAAAgAAAAGAAAABwAAAAQAAAAIAAAAB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DRdslBqwrJ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DRdslBqwrJ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DRdslBqwrJQQoAAABwAAAAKQAAAEwAAAAEAAAACQAAAHAAAAD/AAAAfQAAAKAAAABGAGkAcgBtAGEAZABvACAAcABvAHIAOgAgAE0AQQBSAEkAQQAgAEEARwBVAFMAVABJAE4AQQAgAEcAQQBSAEMASQBBACAAQQBHAFUASQBBAFIAxCM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D5GQAAkQwAACBFTUYAAAEAtB8AALA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kGwAAAAcKDQcKDQcJDQ4WMShFrjFU1TJV1gECBAIDBAECBQoRKyZBowsTMT0bAAAAfqbJd6PIeqDCQFZ4JTd0Lk/HMVPSGy5uFiE4GypVJ0KnHjN9AAABXSMAAACcz+7S6ffb7fnC0t1haH0hMm8aLXIuT8ggOIwoRKslP58cK08AAAE9GwAAAMHg9P///////////+bm5k9SXjw/SzBRzTFU0y1NwSAyVzFGXwEBApYjCA8mnM/u69/SvI9jt4tgjIR9FBosDBEjMVTUMlXWMVPRKUSeDxk4AAAAPhsAAADT6ff///////+Tk5MjK0krSbkvUcsuT8YVJFoTIFIrSbgtTcEQHEeWIwAAAJzP7vT6/bTa8kRleixHhy1Nwi5PxiQtTnBwcJKSki81SRwtZAgOIz0bAAAAweD02+35gsLqZ5q6Jz1jNEJyOUZ4qamp+/v7////wdPeVnCJAQECAiQAAACv1/Ho8/ubzu6CwuqMudS3u769vb3////////////L5fZymsABAgM9GwAAAK/X8fz9/uLx+snk9uTy+vz9/v///////////////8vl9nKawAECAwIkAAAAotHvtdryxOL1xOL1tdry0+r32+350+r3tdryxOL1pdPvc5rAAQIDPhsAAABpj7ZnjrZqj7Zqj7ZnjrZtkbdukrdtkbdnjrZqj7ZojrZ3rdUCAwQCJAAAAAAAAAAAAAAAAAAAAAAAAAAAAAAAAAAAAAAAAAAAAAAAAAAAAAAAAD0b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DdegkAAAAJAAAASL/2AkBJy3bO0U97ELVUAMDY/wIAAAAAhf+Tx+AKcQfgC3EHHLpRe3x1/ki4v/YC3e7eegICAABcv/YCJQAAADMAAABgAAAAMwAAACIAAAAUulIHPHT+SP////9ynKKPfe/eevjA9gJJ2mp1SL/2AgAAAAAAAGp1AgAAAPX///8AAAAAAAAAAAAAAACQAQAAAAAAAQAAAABzAGUAZwBvAGUAIAB1AGkAU6poDqy/9gLxsCB2AADLdqC/9gIAAAAAqL/2AgAAAACNwt16AADLdgAAAAATABQAztFPe0BJy3bAv/YCNF9+dQAAy3bO0U97jcLdemR2AAgAAAAAJQAAAAwAAAABAAAAGAAAAAwAAAD/AAAAEgAAAAwAAAABAAAAHgAAABgAAAAiAAAABAAAAHIAAAARAAAAJQAAAAwAAAABAAAAVAAAAKgAAAAjAAAABAAAAHAAAAAQAAAAAQAAANF2yUGrCslBIwAAAAQAAAAPAAAATAAAAAAAAAAAAAAAAAAAAP//////////bAAAAEYAaQByAG0AYQAgAG4AbwAgAHYA4QBsAGkAZABhAIA/BgAAAAMAAAAEAAAACQAAAAYAAAADAAAABwAAAAcAAAADAAAABQAAAAYAAAADAAAAAwAAAAcAAAAGAAAASwAAAEAAAAAwAAAABQAAACAAAAABAAAAAQAAABAAAAAAAAAAAAAAAAgBAACAAAAAAAAAAAAAAAAIAQAAgAAAAFIAAABwAQAAAgAAABAAAAAHAAAAAAAAAAAAAAC8AgAAAAAAAAECAiJTAHkAcwB0AGUAbQAAAAAAAAAAAAAAAAAAAAAAAAAAAAAAAAAAAAAAAAAAAAAAAAAAAAAAAAAAAAAAAAAAAAAAAABQd2Se9QK+VVB3CQAAAMDY/wLpVVB3sJ71AsDY/wKk0U97AAAAAKTRT3sAAAAAwNj/AgAAAAAAAAAAAAAAAAAAAADw7/8CAAAAAAAAAAAAAAAAAAAAAAAAAAAAAAAAAAAAAAAAAAAAAAAAAAAAAAAAAAAAAAAAAAAAAAAAAAAAAAAAAAAAAMeIaw4RAAAAWJ/1AqItS3cAAAAAAQAAALCe9QL//wAAAAAAAFwwS3dcMEt3AAAAAIif9QKMn/UCAABPewcAAAAAAAAAZkEhdgkAAABUBvL/BwAAAMCf9QLkXRd2AdgAAMCf9QI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PUCHdtqdbgdvwLAjPUCAAAAAI6uS3e4dXwFjq5LdwAAAAAAAAAAIAAAAAgphiOEjPUCM+OFegAA/wIAAAAAIAAAAECR9QKgDwAAAJH1AmahIwUgAAAAAQAAAHWHIwUcsegZCCmGI+qvoY+sjfUCcI71AknaanXAjPUCAwAAAAAAanUk5oUF4P///wAAAAAAAAAAAAAAAJABAAAAAAABAAAAAGEAcgBpAGEAbAAAAAAAAAAAAAAAAAAAAAAAAAAAAAAAAAAAAGZBIXYAAAAAVAby/wYAAAAkjvUC5F0XdgHYAAAkjvUCAAAAAAAAAAAAAAAAAAAAAAAAAACginwF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HAAAARwAAACkAAAAzAAAAnwAAABUAAAAhAPAAAAAAAAAAAAAAAIA/AAAAAAAAAAAAAIA/AAAAAAAAAAAAAAAAAAAAAAAAAAAAAAAAAAAAAAAAAAAlAAAADAAAAAAAAIAoAAAADAAAAAQAAABSAAAAcAEAAAQAAADw////AAAAAAAAAAAAAAAAkAEAAAAAAAEAAAAAcwBlAGcAbwBlACAAdQBpAAAAAAAAAAAAAAAAAAAAAAAAAAAAAAAAAAAAAAAAAAAAAAAAAAAAAAAAAAAAAAAAAAAA9QId22p1AAAAAPSM9QIAAAAAAAAAAEyUbmuwjPUCk4JhewEAAABgjfUCIA0AhAAAAAAgR/1IvIz1Aiy343oghVIHwOZbB9Ss6BkCAAAAfI71Auy4QQX/////iI71AsMBKwWUrugZnq+hj2CT9QKkjvUCSdpqdfSM9QIEAAAAAABqdQAAAADw////AAAAAAAAAAAAAAAAkAEAAAAAAAEAAAAAcwBlAGcAbwBlACAAdQBpAAAAAAAAAAAAAAAAAAAAAAAJAAAAAAAAAGZBIXYAAAAAVAby/wkAAABYjvUC5F0XdgHYAABYjvUCAAAAAAAAAAAAAAAAAAAAAAAAAABkdgAIAAAAACUAAAAMAAAABAAAABgAAAAMAAAAAAAAABIAAAAMAAAAAQAAAB4AAAAYAAAAKQAAADMAAADIAAAASAAAACUAAAAMAAAABAAAAFQAAADQAAAAKgAAADMAAADGAAAARwAAAAEAAADRdslBqwrJQSoAAAAzAAAAFgAAAEwAAAAAAAAAAAAAAAAAAAD//////////3gAAABNAGEAcgBpAGEAIABBAGcAdQBzAHQAaQBuAGEAIABHAGEAcgBjAGkAYQAgAA4AAAAIAAAABgAAAAQAAAAIAAAABAAAAAoAAAAJAAAACQAAAAcAAAAFAAAABAAAAAkAAAAIAAAABAAAAAsAAAAIAAAABgAAAAcAAAAEAAAACAAAAAQAAABLAAAAQAAAADAAAAAFAAAAIAAAAAEAAAABAAAAEAAAAAAAAAAAAAAACAEAAIAAAAAAAAAAAAAAAAgBAACAAAAAJQAAAAwAAAACAAAAJwAAABgAAAAFAAAAAAAAAP///wAAAAAAJQAAAAwAAAAFAAAATAAAAGQAAAAAAAAAUAAAAAcBAAB8AAAAAAAAAFAAAAAIAQAALQAAACEA8AAAAAAAAAAAAAAAgD8AAAAAAAAAAAAAgD8AAAAAAAAAAAAAAAAAAAAAAAAAAAAAAAAAAAAAAAAAACUAAAAMAAAAAAAAgCgAAAAMAAAABQAAACcAAAAYAAAABQAAAAAAAAD///8AAAAAACUAAAAMAAAABQAAAEwAAABkAAAACQAAAFAAAAD+AAAAXAAAAAkAAABQAAAA9gAAAA0AAAAhAPAAAAAAAAAAAAAAAIA/AAAAAAAAAAAAAIA/AAAAAAAAAAAAAAAAAAAAAAAAAAAAAAAAAAAAAAAAAAAlAAAADAAAAAAAAIAoAAAADAAAAAUAAAAlAAAADAAAAAEAAAAYAAAADAAAAAAAAAASAAAADAAAAAEAAAAeAAAAGAAAAAkAAABQAAAA/wAAAF0AAAAlAAAADAAAAAEAAABUAAAA9AAAAAoAAABQAAAAnwAAAFwAAAABAAAA0XbJQasKyUEKAAAAUAAAABwAAABMAAAAAAAAAAAAAAAAAAAA//////////+EAAAATQBhAHIAaQBhACAAQQBnAHUAcwB0AGkAbgBhACAARwBhAHIAYwBpAGEAIABBAGcAdQBpAGEAcgAKAAAABgAAAAQAAAADAAAABgAAAAMAAAAHAAAABwAAAAcAAAAFAAAABAAAAAMAAAAHAAAABgAAAAMAAAAIAAAABgAAAAQAAAAFAAAAAwAAAAYAAAADAAAABwAAAAcAAAAHAAAAAwAAAAYAAAAEAAAASwAAAEAAAAAwAAAABQAAACAAAAABAAAAAQAAABAAAAAAAAAAAAAAAAgBAACAAAAAAAAAAAAAAAAIAQAAgAAAACUAAAAMAAAAAgAAACcAAAAYAAAABQAAAAAAAAD///8AAAAAACUAAAAMAAAABQAAAEwAAABkAAAACQAAAGAAAAD+AAAAbAAAAAkAAABgAAAA9gAAAA0AAAAhAPAAAAAAAAAAAAAAAIA/AAAAAAAAAAAAAIA/AAAAAAAAAAAAAAAAAAAAAAAAAAAAAAAAAAAAAAAAAAAlAAAADAAAAAAAAIAoAAAADAAAAAUAAAAlAAAADAAAAAEAAAAYAAAADAAAAAAAAAASAAAADAAAAAEAAAAeAAAAGAAAAAkAAABgAAAA/wAAAG0AAAAlAAAADAAAAAEAAABUAAAAfAAAAAoAAABgAAAAOgAAAGwAAAABAAAA0XbJQasKyUEKAAAAYAAAAAgAAABMAAAAAAAAAAAAAAAAAAAA//////////9cAAAAQwBvAG4AdABhAGQAbwByAAcAAAAHAAAABwAAAAQAAAAGAAAABwAAAAcAAAAEAAAASwAAAEAAAAAwAAAABQAAACAAAAABAAAAAQAAABAAAAAAAAAAAAAAAAgBAACAAAAAAAAAAAAAAAAIAQAAgAAAACUAAAAMAAAAAgAAACcAAAAYAAAABQAAAAAAAAD///8AAAAAACUAAAAMAAAABQAAAEwAAABkAAAACQAAAHAAAAD+AAAAfAAAAAkAAABwAAAA9gAAAA0AAAAhAPAAAAAAAAAAAAAAAIA/AAAAAAAAAAAAAIA/AAAAAAAAAAAAAAAAAAAAAAAAAAAAAAAAAAAAAAAAAAAlAAAADAAAAAAAAIAoAAAADAAAAAUAAAAlAAAADAAAAAEAAAAYAAAADAAAAAAAAAASAAAADAAAAAEAAAAWAAAADAAAAAAAAABUAAAARAEAAAoAAABwAAAA/QAAAHwAAAABAAAA0XbJQasKyUEKAAAAcAAAACkAAABMAAAABAAAAAkAAABwAAAA/wAAAH0AAACgAAAARgBpAHIAbQBhAGQAbwAgAHAAbwByADoAIABNAEEAUgBJAEEAIABBAEcAVQBTAFQASQBOAEEAIABHAEEAUgBDAEkAQQAgAEEARwBVAEkAQQBSAM4aBgAAAAMAAAAEAAAACQAAAAYAAAAHAAAABwAAAAMAAAAHAAAABwAAAAQAAAADAAAAAwAAAAoAAAAHAAAABwAAAAMAAAAHAAAAAwAAAAcAAAAIAAAACAAAAAYAAAAGAAAAAwAAAAgAAAAHAAAAAwAAAAgAAAAHAAAABwAAAAcAAAADAAAABwAAAAMAAAAHAAAACAAAAAgAAAADAAAABwAAAAc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7SNWIGarez4LqGExEsGMUSoxEjeR9TF+a3nLJ134rzI=</DigestValue>
    </Reference>
    <Reference Type="http://www.w3.org/2000/09/xmldsig#Object" URI="#idOfficeObject">
      <DigestMethod Algorithm="http://www.w3.org/2001/04/xmlenc#sha256"/>
      <DigestValue>vx7dq1VExAtQusLT7ZY6paKyDdOdtnS/mLJEUNRZlV4=</DigestValue>
    </Reference>
    <Reference Type="http://uri.etsi.org/01903#SignedProperties" URI="#idSignedProperties">
      <Transforms>
        <Transform Algorithm="http://www.w3.org/TR/2001/REC-xml-c14n-20010315"/>
      </Transforms>
      <DigestMethod Algorithm="http://www.w3.org/2001/04/xmlenc#sha256"/>
      <DigestValue>zw0hhx+WEUwggzBI0bt2z5ZY8uNau+LbaMHqv1xa6ug=</DigestValue>
    </Reference>
    <Reference Type="http://www.w3.org/2000/09/xmldsig#Object" URI="#idValidSigLnImg">
      <DigestMethod Algorithm="http://www.w3.org/2001/04/xmlenc#sha256"/>
      <DigestValue>5ezYckeThPw/w+a38LU/+ObVm4Afn0uBBQwDS5J8IF4=</DigestValue>
    </Reference>
    <Reference Type="http://www.w3.org/2000/09/xmldsig#Object" URI="#idInvalidSigLnImg">
      <DigestMethod Algorithm="http://www.w3.org/2001/04/xmlenc#sha256"/>
      <DigestValue>Hd9KX1YCml7X8j7qhpt+X3M4b2PH/KAqYaloqOXF3vE=</DigestValue>
    </Reference>
  </SignedInfo>
  <SignatureValue>weZwE70R31Psqb+XMBA1ifegwo2ckAquVwbyu/atgkebBO4tzmN2QsGCPetxd9FhaT93CRKKSaNz
uZyGI/EB9LvmewXcxBTPspy5HoRGG/GX/6b+YsRHaTwuiu76HLifFUxu8gcxw7M2Xw55AUKHNzv2
w+HwaGGGgQV7IQ3ZjZvgj5mDO3QiUk6RXCAwSJL6GSHhYez/1teGv22wvIwqdiHU0fx3Mv1LQNnx
0PScXz2E9HWXhjHk/hhHZzTJe6b/VgaUrfbfT4hrqcq5trUaA9SQvgMKLZnVawemJSW901co00Xv
kdfG8/ylVu60HM5NMCSFh+Efx4zbOCFScEsrqw==</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E15k4H8+Rqxy+M2ZJvIZsLWG3cpg0ADb28etHRTCv2A=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gMNOibMnQcxbAagBzheX+cYC5ePryLFFk05j2Aai1Lc=</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ISBajE8wANEsrSy/lCWJ3Vd/+Lng66VC6RdGZwif9bw=</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QYKmOuT3JE9ObBZYTuSsmkQaiBzQOyK5iLWA0Gu6s3c=</DigestValue>
      </Reference>
      <Reference URI="/xl/media/image5.emf?ContentType=image/x-emf">
        <DigestMethod Algorithm="http://www.w3.org/2001/04/xmlenc#sha256"/>
        <DigestValue>e9/hbfoH/SPkOVYmQp1EvryAwhD5r/F8zXuZjbIjRC4=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z1dNBZLLGEC6LZiqDRwqMrkTE3KQDtJuZ1phAYUqZD0=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VH4UzLB0OCrXUDdYJ+60xBLDL711wez/N/TLAU0VQSw=</DigestValue>
      </Reference>
      <Reference URI="/xl/styles.xml?ContentType=application/vnd.openxmlformats-officedocument.spreadsheetml.styles+xml">
        <DigestMethod Algorithm="http://www.w3.org/2001/04/xmlenc#sha256"/>
        <DigestValue>p6Y5kK97RaLy/RmHx+9InGvw08/0jIp+Bx0aWL3l5sk=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pLkezCiwsNAnZkNoluBS8N+YMNgKsNgltWXj27PvPTM=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nESnn7xkq2Xp+n6bu3Z1CXhFhsU6zJOz3eKbw4XwS/I=</DigestValue>
      </Reference>
      <Reference URI="/xl/worksheets/sheet10.xml?ContentType=application/vnd.openxmlformats-officedocument.spreadsheetml.worksheet+xml">
        <DigestMethod Algorithm="http://www.w3.org/2001/04/xmlenc#sha256"/>
        <DigestValue>yo0BUFtJitjLPlR/c/3aCwB51H/7rTdXPfgVh4U67fE=</DigestValue>
      </Reference>
      <Reference URI="/xl/worksheets/sheet11.xml?ContentType=application/vnd.openxmlformats-officedocument.spreadsheetml.worksheet+xml">
        <DigestMethod Algorithm="http://www.w3.org/2001/04/xmlenc#sha256"/>
        <DigestValue>06q72v62+UJ3mAKO9n6SRdGkF2YOsj8qBIhD7AAqS+o=</DigestValue>
      </Reference>
      <Reference URI="/xl/worksheets/sheet12.xml?ContentType=application/vnd.openxmlformats-officedocument.spreadsheetml.worksheet+xml">
        <DigestMethod Algorithm="http://www.w3.org/2001/04/xmlenc#sha256"/>
        <DigestValue>52dTToVERcoMJofCnfP/IF/4E1Ru4oDDjMQ9AyNE9Ow=</DigestValue>
      </Reference>
      <Reference URI="/xl/worksheets/sheet2.xml?ContentType=application/vnd.openxmlformats-officedocument.spreadsheetml.worksheet+xml">
        <DigestMethod Algorithm="http://www.w3.org/2001/04/xmlenc#sha256"/>
        <DigestValue>8cQ7r/bOYHCGBJH5YYwNBihOgW4wkjpRCqdOQKFfnIw=</DigestValue>
      </Reference>
      <Reference URI="/xl/worksheets/sheet3.xml?ContentType=application/vnd.openxmlformats-officedocument.spreadsheetml.worksheet+xml">
        <DigestMethod Algorithm="http://www.w3.org/2001/04/xmlenc#sha256"/>
        <DigestValue>AQtFE9DeWY3C/q40+h8rMD/l+28u6BFmrzsyUWihErw=</DigestValue>
      </Reference>
      <Reference URI="/xl/worksheets/sheet4.xml?ContentType=application/vnd.openxmlformats-officedocument.spreadsheetml.worksheet+xml">
        <DigestMethod Algorithm="http://www.w3.org/2001/04/xmlenc#sha256"/>
        <DigestValue>yYpNesECg8Ct1u6/hyknw9tMJNqCQkQSJdhU+0U5W6k=</DigestValue>
      </Reference>
      <Reference URI="/xl/worksheets/sheet5.xml?ContentType=application/vnd.openxmlformats-officedocument.spreadsheetml.worksheet+xml">
        <DigestMethod Algorithm="http://www.w3.org/2001/04/xmlenc#sha256"/>
        <DigestValue>v2atN6gviquW+wla37vYYqs+99Z0/W54cBNtjXMIlyY=</DigestValue>
      </Reference>
      <Reference URI="/xl/worksheets/sheet6.xml?ContentType=application/vnd.openxmlformats-officedocument.spreadsheetml.worksheet+xml">
        <DigestMethod Algorithm="http://www.w3.org/2001/04/xmlenc#sha256"/>
        <DigestValue>nLGJIowR2lYdG8HVXVAuVYJ9wC1zcmYTzCMnwEkmYBc=</DigestValue>
      </Reference>
      <Reference URI="/xl/worksheets/sheet7.xml?ContentType=application/vnd.openxmlformats-officedocument.spreadsheetml.worksheet+xml">
        <DigestMethod Algorithm="http://www.w3.org/2001/04/xmlenc#sha256"/>
        <DigestValue>qHkBTi+0D0/7Njd9DxkkMnuUUipp03AhBjSZ9jovJtM=</DigestValue>
      </Reference>
      <Reference URI="/xl/worksheets/sheet8.xml?ContentType=application/vnd.openxmlformats-officedocument.spreadsheetml.worksheet+xml">
        <DigestMethod Algorithm="http://www.w3.org/2001/04/xmlenc#sha256"/>
        <DigestValue>G1q20t9sd7pD9ec+occQwvoxrVm1Z5xfLxLf1l/gaSo=</DigestValue>
      </Reference>
      <Reference URI="/xl/worksheets/sheet9.xml?ContentType=application/vnd.openxmlformats-officedocument.spreadsheetml.worksheet+xml">
        <DigestMethod Algorithm="http://www.w3.org/2001/04/xmlenc#sha256"/>
        <DigestValue>SxvZhU5cmCSas6leHYs5UaCVFVPfBn/SIXlx4ffecvY=</DigestValue>
      </Reference>
    </Manifest>
    <SignatureProperties>
      <SignatureProperty Id="idSignatureTime" Target="#idPackageSignature">
        <mdssi:SignatureTime xmlns:mdssi="http://schemas.openxmlformats.org/package/2006/digital-signature">
          <mdssi:Format>YYYY-MM-DDThh:mm:ssTZD</mdssi:Format>
          <mdssi:Value>2020-07-31T21:07:27Z</mdssi:Value>
        </mdssi:SignatureTime>
      </SignatureProperty>
    </SignatureProperties>
  </Object>
  <Object Id="idOfficeObject">
    <SignatureProperties>
      <SignatureProperty Id="idOfficeV1Details" Target="#idPackageSignature">
        <SignatureInfoV1 xmlns="http://schemas.microsoft.com/office/2006/digsig">
          <SetupID>{92B86CC5-469E-47E0-9D19-AFEA3CC7EF76}</SetupID>
          <SignatureText>Juan José Talavera Saguier</SignatureText>
          <SignatureImage/>
          <SignatureComments/>
          <WindowsVersion>10.0</WindowsVersion>
          <OfficeVersion>16.0.13001/20</OfficeVersion>
          <ApplicationVersion>16.0.13001</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2020-07-31T21:07:27Z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Q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ABAAAHAAAApQEAAB8AAABQAQAABwAAAFYAAAAZAAAAIQDwAAAAAAAAAAAAAACAPwAAAAAAAAAAAACAPwAAAAAAAAAAAAAAAAAAAAAAAAAAAAAAAAAAAAAAAAAAJQAAAAwAAAAAAACAKAAAAAwAAAABAAAAUgAAAHABAAABAAAA7f///wAAAAAAAAAAAAAAAJABAAAAAAABAAAAAHMAZQBnAG8AZQAgAHUAaQAAAAAAAAAAAAAAAAAAAAAAAAAAAAAAAAAAAAAAAAAAAAAAAAAAAAAAAAAAAAAAAAAAAPJiCQAAAAkAAADgv4wDQEkhdw7QZGP4ioMA8NOQAwAAAACF/5PHMPCCBBDwggQsqmZjAMaItFDAjAPt7fNiAgIAAPS/jAMlAAAAMwAAAGAAAAAzAAAAIgAAAASbgATAuYi0/////xtOW7mN7vNikMGMA0naPHfgv4wDAAAAAAAAPHcCAAAA7f///wAAAAAAAAAAAAAAAJABAAAAAAABAAAAAHMAZQBnAG8AZQAgAHUAaQCK99EFRMCMA/GwwXUAACF3OMCMAwAAAABAwIwDAAAAAGrC8mIAACF3AAAAABMAFAAO0GRjQEkhd1jAjAM0X/11AAAhdw7QZGNqwvJiZHYACAAAAAAlAAAADAAAAAEAAAAYAAAADAAAAAAAAAASAAAADAAAAAEAAAAeAAAAGAAAAFABAAAHAAAApgEAACAAAAAlAAAADAAAAAEAAABUAAAAhAAAAFEBAAAHAAAApAEAAB8AAAABAAAAAAAbQauqGkFRAQAABwAAAAkAAABMAAAAAAAAAAAAAAAAAAAA//////////9gAAAANwAvADMAMQAvADIAMAAyADAAAAAKAAAABwAAAAoAAAAKAAAABwAAAAoAAAAKAAAACgAAAAoAAABLAAAAQAAAADAAAAAFAAAAIAAAAAEAAAABAAAAEAAAAAAAAAAAAAAAwAEAAOAAAAAAAAAAAAAAAMABAADgAAAAUgAAAHABAAACAAAAFAAAAAkAAAAAAAAAAAAAALwCAAAAAAAAAQICIlMAeQBzAHQAZQBtAAAAAAAAAAAAAAAAAAAAAAAAAAAAAAAAAAAAAAAAAAAAAAAAAAAAAAAAAAAAAAAAAAAAAAAAAIwDHlXod4DmjAO+Veh3CQAAAPDTkAPpVeh3zOaMA/DTkAPkz2RjAAAAAOTPZGNo5owD8NOQAwAAAAAAAAAAAAAAAAAAAABw4pADAAAAAAAAAAAAAAAAAAAAAAAAAAAAAAAAAAAAAAAAAAAAAAAAAAAAAAAAAAAAAAAAAAAAAAAAAAAAAAAAgOaMA5bR0QV054wDoi3jdwAAAAABAAAAzOaMA///AAAAAAAAXDDjd1ww43cDAAAApOeMA6jnjAMAAAAAAAAAAGZBwnVqwvJiVAa2/wcAAADc54wD5F24dQHYAADc54wDAAAAAAAAAAAAAAAAAAAAAAAAAAAB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iwMd2zx3IB7AAHCUiwMAAAAAjq7jd6h1hmKOruN3AAAAAAAAAAAgAAAAyPQ8GzSUiwMz49pjAACQAwAAAAAgAAAA8JiLA6APAACwmIsDqqEtYiAAAAABAAAAtYctYrcpFH/I9Dwbi2VcuVyViwMglosDSdo8d3CUiwMDAAAAAAA8d/Tlj2Lg////AAAAAAAAAAAAAAAAkAEAAAAAAAEAAAAAYQByAGkAYQBsAAAAAAAAAAAAAAAAAAAAAAAAAAAAAAAAAAAAZkHCdQAAAABUBrb/BgAAANSViwPkXbh1AdgAANSViwM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LAx3bPHcAAAAApJSLAwAAAAAAAAAAjriV9WCUiwOTj05hAQAAABCViwMgDQCEAAAAAMTtj7RslIsDiLP4YrAPrgTo88EHfyUUfwIAAAAslosDnbJLYv////84losDUwM1Yj8nFH9fZVy5EJuLA1SWiwNJ2jx3pJSLAwQAAAAAADx3AAAAAOT///8AAAAAAAAAAAAAAACQAQAAAAAAAQAAAABzAGUAZwBvAGUAIAB1AGkAAAAAAAAAAAAAAAAAAAAAAAkAAAAAAAAAZkHCdQAAAABUBrb/CQAAAAiWiwPkXbh1AdgAAAiWiwM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PJiCQAAAAkAAADgv4wDQEkhdw7QZGP4ioMA8NOQAwAAAACF/5PHMPCCBBDwggQsqmZjAMaItFDAjAPt7fNiAgIAAPS/jAMlAAAAMwAAAGAAAAAzAAAAIgAAAASbgATAuYi0/////xtOW7mN7vNikMGMA0naPHfgv4wDAAAAAAAAPHcCAAAA7f///wAAAAAAAAAAAAAAAJABAAAAAAABAAAAAHMAZQBnAG8AZQAgAHUAaQCK99EFRMCMA/GwwXUAACF3OMCMAwAAAABAwIwDAAAAAGrC8mIAACF3AAAAABMAFAAO0GRjQEkhd1jAjAM0X/11AAAhdw7QZGNqwvJi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IwDHlXod4DmjAO+Veh3CQAAAPDTkAPpVeh3zOaMA/DTkAPkz2RjAAAAAOTPZGNo5owD8NOQAwAAAAAAAAAAAAAAAAAAAABw4pADAAAAAAAAAAAAAAAAAAAAAAAAAAAAAAAAAAAAAAAAAAAAAAAAAAAAAAAAAAAAAAAAAAAAAAAAAAAAAAAAgOaMA5bR0QV054wDoi3jdwAAAAABAAAAzOaMA///AAAAAAAAXDDjd1ww43cDAAAApOeMA6jnjAMAAAAAAAAAAGZBwnVqwvJiVAa2/wcAAADc54wD5F24dQHYAADc54wDAAAAAAAAAAAAAAAAAAAAAAAAAAAB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iwMd2zx3IB7AAHCUiwMAAAAAjq7jd6h1hmKOruN3AAAAAAAAAAAgAAAAyPQ8GzSUiwMz49pjAACQAwAAAAAgAAAA8JiLA6APAACwmIsDqqEtYiAAAAABAAAAtYctYrcpFH/I9Dwbi2VcuVyViwMglosDSdo8d3CUiwMDAAAAAAA8d/Tlj2Lg////AAAAAAAAAAAAAAAAkAEAAAAAAAEAAAAAYQByAGkAYQBsAAAAAAAAAAAAAAAAAAAAAAAAAAAAAAAAAAAAZkHCdQAAAABUBrb/BgAAANSViwPkXbh1AdgAANSViwM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LAx3bPHcAAAAApJSLAwAAAAAAAAAAjriV9WCUiwOTj05hAQAAABCViwMgDQCEAAAAAMTtj7RslIsDiLP4YrAPrgTo88EHfyUUfwIAAAAslosDnbJLYv////84losDUwM1Yj8nFH9fZVy5EJuLA1SWiwNJ2jx3pJSLAwQAAAAAADx3AAAAAOT///8AAAAAAAAAAAAAAACQAQAAAAAAAQAAAABzAGUAZwBvAGUAIAB1AGkAAAAAAAAAAAAAAAAAAAAAAAkAAAAAAAAAZkHCdQAAAABUBrb/CQAAAAiWiwPkXbh1AdgAAAiWiwM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i0dyPZONJfUooYXg+BkfDz7awrhyhT6AkD6BLH+reqE=</DigestValue>
    </Reference>
    <Reference Type="http://www.w3.org/2000/09/xmldsig#Object" URI="#idOfficeObject">
      <DigestMethod Algorithm="http://www.w3.org/2001/04/xmlenc#sha256"/>
      <DigestValue>2UEnfMq+TZ+8xjtUZJc412D9ZunOc+pkIW0xJibEM/Q=</DigestValue>
    </Reference>
    <Reference Type="http://uri.etsi.org/01903#SignedProperties" URI="#idSignedProperties">
      <Transforms>
        <Transform Algorithm="http://www.w3.org/TR/2001/REC-xml-c14n-20010315"/>
      </Transforms>
      <DigestMethod Algorithm="http://www.w3.org/2001/04/xmlenc#sha256"/>
      <DigestValue>1OQ06IYiEkeJzQ4HQZopLQwf5DQuZvhK+YG7IZSZDpU=</DigestValue>
    </Reference>
    <Reference Type="http://www.w3.org/2000/09/xmldsig#Object" URI="#idValidSigLnImg">
      <DigestMethod Algorithm="http://www.w3.org/2001/04/xmlenc#sha256"/>
      <DigestValue>Wo8//8day+eea36/dB4Us0U3ljYipeYRPnnTDPGCkaU=</DigestValue>
    </Reference>
    <Reference Type="http://www.w3.org/2000/09/xmldsig#Object" URI="#idInvalidSigLnImg">
      <DigestMethod Algorithm="http://www.w3.org/2001/04/xmlenc#sha256"/>
      <DigestValue>MM0bM+/Dqkge9jgNlBA1CiAYUV8eH6bVWCkGbeAEzJA=</DigestValue>
    </Reference>
  </SignedInfo>
  <SignatureValue>vx4b7uCHT2jCjwdvLIp/kzNzogPZ/B5KXLfq7kOmW7/c/oUXqvCf7dUd78hfs0pUYQMT0pwOBBpt
NIgKGd6Tl5rfm69bqllluwE9d62848APvz6dhRbonSQ8QKQS3PpCpUhyKQKGsA59kdr6zAmwngFD
mUy1rMZUr3xfPFvjoiMxS/4tPOo3AwhWxq7eimLwuPKMYMqE28SA1WHU0W7M4A2CbHcjlvRbsRi9
KPOyiQlJ694thT8XV5LqJZbm1gb6toGOfUPhLi967STivi0k0crD2nGqm7OV9bZJKdtRjxe/H72M
Cpy0GQV707OIzZd6Oqi44+2dI/4IDL6xM0MX1Q==</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E15k4H8+Rqxy+M2ZJvIZsLWG3cpg0ADb28etHRTCv2A=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gMNOibMnQcxbAagBzheX+cYC5ePryLFFk05j2Aai1Lc=</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ISBajE8wANEsrSy/lCWJ3Vd/+Lng66VC6RdGZwif9bw=</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QYKmOuT3JE9ObBZYTuSsmkQaiBzQOyK5iLWA0Gu6s3c=</DigestValue>
      </Reference>
      <Reference URI="/xl/media/image5.emf?ContentType=image/x-emf">
        <DigestMethod Algorithm="http://www.w3.org/2001/04/xmlenc#sha256"/>
        <DigestValue>e9/hbfoH/SPkOVYmQp1EvryAwhD5r/F8zXuZjbIjRC4=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z1dNBZLLGEC6LZiqDRwqMrkTE3KQDtJuZ1phAYUqZD0=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VH4UzLB0OCrXUDdYJ+60xBLDL711wez/N/TLAU0VQSw=</DigestValue>
      </Reference>
      <Reference URI="/xl/styles.xml?ContentType=application/vnd.openxmlformats-officedocument.spreadsheetml.styles+xml">
        <DigestMethod Algorithm="http://www.w3.org/2001/04/xmlenc#sha256"/>
        <DigestValue>p6Y5kK97RaLy/RmHx+9InGvw08/0jIp+Bx0aWL3l5sk=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pLkezCiwsNAnZkNoluBS8N+YMNgKsNgltWXj27PvPTM=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nESnn7xkq2Xp+n6bu3Z1CXhFhsU6zJOz3eKbw4XwS/I=</DigestValue>
      </Reference>
      <Reference URI="/xl/worksheets/sheet10.xml?ContentType=application/vnd.openxmlformats-officedocument.spreadsheetml.worksheet+xml">
        <DigestMethod Algorithm="http://www.w3.org/2001/04/xmlenc#sha256"/>
        <DigestValue>yo0BUFtJitjLPlR/c/3aCwB51H/7rTdXPfgVh4U67fE=</DigestValue>
      </Reference>
      <Reference URI="/xl/worksheets/sheet11.xml?ContentType=application/vnd.openxmlformats-officedocument.spreadsheetml.worksheet+xml">
        <DigestMethod Algorithm="http://www.w3.org/2001/04/xmlenc#sha256"/>
        <DigestValue>06q72v62+UJ3mAKO9n6SRdGkF2YOsj8qBIhD7AAqS+o=</DigestValue>
      </Reference>
      <Reference URI="/xl/worksheets/sheet12.xml?ContentType=application/vnd.openxmlformats-officedocument.spreadsheetml.worksheet+xml">
        <DigestMethod Algorithm="http://www.w3.org/2001/04/xmlenc#sha256"/>
        <DigestValue>52dTToVERcoMJofCnfP/IF/4E1Ru4oDDjMQ9AyNE9Ow=</DigestValue>
      </Reference>
      <Reference URI="/xl/worksheets/sheet2.xml?ContentType=application/vnd.openxmlformats-officedocument.spreadsheetml.worksheet+xml">
        <DigestMethod Algorithm="http://www.w3.org/2001/04/xmlenc#sha256"/>
        <DigestValue>8cQ7r/bOYHCGBJH5YYwNBihOgW4wkjpRCqdOQKFfnIw=</DigestValue>
      </Reference>
      <Reference URI="/xl/worksheets/sheet3.xml?ContentType=application/vnd.openxmlformats-officedocument.spreadsheetml.worksheet+xml">
        <DigestMethod Algorithm="http://www.w3.org/2001/04/xmlenc#sha256"/>
        <DigestValue>AQtFE9DeWY3C/q40+h8rMD/l+28u6BFmrzsyUWihErw=</DigestValue>
      </Reference>
      <Reference URI="/xl/worksheets/sheet4.xml?ContentType=application/vnd.openxmlformats-officedocument.spreadsheetml.worksheet+xml">
        <DigestMethod Algorithm="http://www.w3.org/2001/04/xmlenc#sha256"/>
        <DigestValue>yYpNesECg8Ct1u6/hyknw9tMJNqCQkQSJdhU+0U5W6k=</DigestValue>
      </Reference>
      <Reference URI="/xl/worksheets/sheet5.xml?ContentType=application/vnd.openxmlformats-officedocument.spreadsheetml.worksheet+xml">
        <DigestMethod Algorithm="http://www.w3.org/2001/04/xmlenc#sha256"/>
        <DigestValue>v2atN6gviquW+wla37vYYqs+99Z0/W54cBNtjXMIlyY=</DigestValue>
      </Reference>
      <Reference URI="/xl/worksheets/sheet6.xml?ContentType=application/vnd.openxmlformats-officedocument.spreadsheetml.worksheet+xml">
        <DigestMethod Algorithm="http://www.w3.org/2001/04/xmlenc#sha256"/>
        <DigestValue>nLGJIowR2lYdG8HVXVAuVYJ9wC1zcmYTzCMnwEkmYBc=</DigestValue>
      </Reference>
      <Reference URI="/xl/worksheets/sheet7.xml?ContentType=application/vnd.openxmlformats-officedocument.spreadsheetml.worksheet+xml">
        <DigestMethod Algorithm="http://www.w3.org/2001/04/xmlenc#sha256"/>
        <DigestValue>qHkBTi+0D0/7Njd9DxkkMnuUUipp03AhBjSZ9jovJtM=</DigestValue>
      </Reference>
      <Reference URI="/xl/worksheets/sheet8.xml?ContentType=application/vnd.openxmlformats-officedocument.spreadsheetml.worksheet+xml">
        <DigestMethod Algorithm="http://www.w3.org/2001/04/xmlenc#sha256"/>
        <DigestValue>G1q20t9sd7pD9ec+occQwvoxrVm1Z5xfLxLf1l/gaSo=</DigestValue>
      </Reference>
      <Reference URI="/xl/worksheets/sheet9.xml?ContentType=application/vnd.openxmlformats-officedocument.spreadsheetml.worksheet+xml">
        <DigestMethod Algorithm="http://www.w3.org/2001/04/xmlenc#sha256"/>
        <DigestValue>SxvZhU5cmCSas6leHYs5UaCVFVPfBn/SIXlx4ffecvY=</DigestValue>
      </Reference>
    </Manifest>
    <SignatureProperties>
      <SignatureProperty Id="idSignatureTime" Target="#idPackageSignature">
        <mdssi:SignatureTime xmlns:mdssi="http://schemas.openxmlformats.org/package/2006/digital-signature">
          <mdssi:Format>YYYY-MM-DDThh:mm:ssTZD</mdssi:Format>
          <mdssi:Value>2020-07-31T21:46:52Z</mdssi:Value>
        </mdssi:SignatureTime>
      </SignatureProperty>
    </SignatureProperties>
  </Object>
  <Object Id="idOfficeObject">
    <SignatureProperties>
      <SignatureProperty Id="idOfficeV1Details" Target="#idPackageSignature">
        <SignatureInfoV1 xmlns="http://schemas.microsoft.com/office/2006/digsig">
          <SetupID>{6E9E9175-6233-406C-8B84-09F6E37ABFEB}</SetupID>
          <SignatureText>Federico CALLIZO PECCI</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2020-07-31T21:46:52Z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LdnCQAAAAkAAAAwxD4DQElhds7RKWjAO4sAkO1tAwAAAACF/5PHcGSJBVBkiQUcuitoqKuXZaDEPgPd7rhnAgIAAETEPgMlAAAAMwAAAGAAAAAzAAAAIgAAAARKnwXorJdl/////4yXWud977hn4MU+A0nakHUwxD4DAAAAAAAAkHUCAAAA9f///wAAAAAAAAAAAAAAAJABAAAAAAABAAAAAHMAZQBnAG8AZQAgAHUAaQDeuf6/lMQ+A/GwYHcAAGF2iMQ+AwAAAACQxD4DAAAAAI3Ct2cAAGF2AAAAABMAFADO0SloQElhdqjEPgM0X7F1AABhds7RKWiNwrd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x5V7HfQ6j4DvlXsdwkAAACQ7W0D6VXsdxzrPgOQ7W0DpNEpaAAAAACk0SloAAAAAJDtbQMAAAAAAAAAAAAAAAAAAAAA+BBuAwAAAAAAAAAAAAAAAAAAAAAAAAAAAAAAAAAAAAAAAAAAAAAAAAAAAAAAAAAAAAAAAAAAAAAAAAAAAAAAABzvPgPil/6/xOs+A6It53cAAAAAAQAAABzrPgP//wAAAAAAAFww53dcMOd3LOs+A/TrPgP46z4DAAAAAAAAAABmQWF3jcK3Z1QGxP8HAAAALOw+A+RdV3cB2AAALOw+Aw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D0DHduQdZAgJwPAmD0DAAAAAI6u53e4dVlhjq7ndwAAAAAAAAAAIAAAAKhnkRKEmD0DM+ORdAAAbQMAAAAAIAAAAECdPQOgDwAAAJ09A2ahAGEgAAAAAQAAAHWHAGFGjgLfqGeREjzLWeesmT0DcJo9A0nakHXAmD0DBgAAAAAAkHUk5mJh4P///wAAAAAAAAAAAAAAAJABAAAAAAABAAAAAGEAcgBpAGEAbAAAAAAAAAAAAAAAAAAAAAAAAAAAAAAAAAAAAGZBYXcAAAAAVAbE/wYAAAAkmj0D5F1XdwHYAAAkmj0DAAAAAAAAAAAAAAAAAAAAAAAAAACgillhZHYACAAAAAAlAAAADAAAAAMAAAAYAAAADAAAAAAAAAASAAAADAAAAAEAAAAWAAAADAAAAAgAAABUAAAAVAAAAAoAAAAnAAAAHgAAAEoAAAABAAAAVRXZQXsJ2UEKAAAASwAAAAEAAABMAAAABAAAAAkAAAAnAAAAIAAAAEsAAABQAAAAWAD5z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PQMd25B1AAAAAPSYPQMAAAAAAAAAAOvsRMWwmD0Dk4IhYAEAAABgmT0DIA0AhAAAAADs8JRlvJg9Ayy3vWcQMZ8FGHm1EY6LAt8CAAAAfJo9A+y4HmH/////iJo9A8MBCGHOiQLfSMtZ52CfPQOkmj0DSdqQdfSYPQMHAAAAAACQdQAAAADw////AAAAAAAAAAAAAAAAkAEAAAAAAAEAAAAAcwBlAGcAbwBlACAAdQBpAAAAAAAAAAAAAAAAAAAAAAAJAAAAAAAAAGZBYXcAAAAAVAbE/wkAAABYmj0D5F1XdwHYAABYmj0DAAAAAAAAAAAAAAAAAAAAAAAAAAB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J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LdnCQAAAAkAAAAwxD4DQElhds7RKWjAO4sAkO1tAwAAAACF/5PHcGSJBVBkiQUcuitoqKuXZaDEPgPd7rhnAgIAAETEPgMlAAAAMwAAAGAAAAAzAAAAIgAAAARKnwXorJdl/////4yXWud977hn4MU+A0nakHUwxD4DAAAAAAAAkHUCAAAA9f///wAAAAAAAAAAAAAAAJABAAAAAAABAAAAAHMAZQBnAG8AZQAgAHUAaQDeuf6/lMQ+A/GwYHcAAGF2iMQ+AwAAAACQxD4DAAAAAI3Ct2cAAGF2AAAAABMAFADO0SloQElhdqjEPgM0X7F1AABhds7RKWiNwrdn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D4DHlXsd9DqPgO+Vex3CQAAAJDtbQPpVex3HOs+A5DtbQOk0SloAAAAAKTRKWgAAAAAkO1tAwAAAAAAAAAAAAAAAAAAAAD4EG4DAAAAAAAAAAAAAAAAAAAAAAAAAAAAAAAAAAAAAAAAAAAAAAAAAAAAAAAAAAAAAAAAAAAAAAAAAAAAAAAAHO8+A+KX/r/E6z4Doi3ndwAAAAABAAAAHOs+A///AAAAAAAAXDDnd1ww53cs6z4D9Os+A/jrPgMAAAAAAAAAAGZBYXeNwrdnVAbE/wcAAAAs7D4D5F1XdwHYAAAs7D4D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PQMd25B1kCAnA8CYPQMAAAAAjq7nd7h1WWGOrud3AAAAAAAAAAAgAAAAqGeREoSYPQMz45F0AABtAwAAAAAgAAAAQJ09A6APAAAAnT0DZqEAYSAAAAABAAAAdYcAYUaOAt+oZ5ESPMtZ56yZPQNwmj0DSdqQdcCYPQMGAAAAAACQdSTmYmHg////AAAAAAAAAAAAAAAAkAEAAAAAAAEAAAAAYQByAGkAYQBsAAAAAAAAAAAAAAAAAAAAAAAAAAAAAAAAAAAAZkFhdwAAAABUBsT/BgAAACSaPQPkXVd3AdgAACSaPQMAAAAAAAAAAAAAAAAAAAAAAAAAAKCKWWF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9Ax3bkHUAAAAA9Jg9AwAAAAAAAAAA6+xExbCYPQOTgiFgAQAAAGCZPQMgDQCEAAAAAOzwlGW8mD0DLLe9ZxAxnwUYebURjosC3wIAAAB8mj0D7LgeYf////+Imj0DwwEIYc6JAt9Iy1nnYJ89A6SaPQNJ2pB19Jg9AwcAAAAAAJB1AAAAAPD///8AAAAAAAAAAAAAAACQAQAAAAAAAQAAAABzAGUAZwBvAGUAIAB1AGkAAAAAAAAAAAAAAAAAAAAAAAkAAAAAAAAAZkFhdwAAAABUBsT/CQAAAFiaPQPkXVd3AdgAAFiaPQMAAAAAAAAAAAAAAAAAAAAAAAAAAG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E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scbc8JUBA/Ou1OGP8tmEHEkK9qa0tmN4Hrx4DmI0CEA=</DigestValue>
    </Reference>
    <Reference Type="http://www.w3.org/2000/09/xmldsig#Object" URI="#idOfficeObject">
      <DigestMethod Algorithm="http://www.w3.org/2001/04/xmlenc#sha256"/>
      <DigestValue>d88vIOXRDORJZI7Gy90xilZ39pB905cJYuQNPFnflos=</DigestValue>
    </Reference>
    <Reference Type="http://uri.etsi.org/01903#SignedProperties" URI="#idSignedProperties">
      <Transforms>
        <Transform Algorithm="http://www.w3.org/TR/2001/REC-xml-c14n-20010315"/>
      </Transforms>
      <DigestMethod Algorithm="http://www.w3.org/2001/04/xmlenc#sha256"/>
      <DigestValue>9iBOKgsFbXNXTR+56z0puGpQjeV4RDdzDo27PX3GGMo=</DigestValue>
    </Reference>
    <Reference Type="http://www.w3.org/2000/09/xmldsig#Object" URI="#idValidSigLnImg">
      <DigestMethod Algorithm="http://www.w3.org/2001/04/xmlenc#sha256"/>
      <DigestValue>2RT2ulbfU17ZZHiaRo62vMA6fMB6VuJfKlkgqLKnUtc=</DigestValue>
    </Reference>
    <Reference Type="http://www.w3.org/2000/09/xmldsig#Object" URI="#idInvalidSigLnImg">
      <DigestMethod Algorithm="http://www.w3.org/2001/04/xmlenc#sha256"/>
      <DigestValue>ev0cCENBjp8SH9f28je//moe+N/0ioeFjVvvkqNnVfM=</DigestValue>
    </Reference>
  </SignedInfo>
  <SignatureValue>qyof0df/Y/o7PqgOhjRlSb+TMlmbdzLzTqZmHPhtufBACgrApzNN3pN7zMmxxqKkHNdIUlLT5sbj
pDoI6Zhe38YytFXypTiNIB1tiGcR07lfSXKJLhKkrkj6B4AUA16jVajCCDAV5ktxjT+sJI2YCbke
3etppJI0VXmubTdJzqNzNiE5rhHNiPHjV1pZefNLmUvA35xAvqvh9XynhCaWCtRLIJrPCiRoxfoA
FX7sAr60PYQArj8RgSZhknluAOwF1Ly7fpdA30LVdnnIZPHUk7gxYEug2FYPNUdS15VUTS3ZTLXp
HjBEt4maBIGRwIXdkvZUCC6FKnRmmwkZDL2+aA==</SignatureValue>
  <KeyInfo>
    <X509Data>
      <X509Certificate>MIIIGjCCBgKgAwIBAgIIGibWbOdrZhgwDQYJKoZIhvcNAQELBQAwWzEXMBUGA1UEBRMOUlVDIDgwMDUwMTcyLTExGjAYBgNVBAMTEUNBLURPQ1VNRU5UQSBTLkEuMRcwFQYDVQQKEw5ET0NVTUVOVEEgUy5BLjELMAkGA1UEBhMCUFkwHhcNMTkwNjA0MTYzMjE3WhcNMjEwNjAzMTY0MjE3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DvY5N5RSX6MG9fWXnFy/0u9awgMmK6QfS6CCBi73dn+rOcZhjzn0+ujAsWt+hyBI4yAdVffIghKUX4iEluMX+S7hPAIcz40tb9oQqCwxwtSh5Ghf0QSlWsSM+MbUKNn7KWm0F/pDaDInkZXygjJ4bO/BsassTCrS93auXhkAHHCJ9fxNDF39paDO7uDoDTMXZtGaoGlU6ZfMIx5f/kNjSuiZUbFpj2rua58hn40ZriDV0QtYTzJMIOC7qY1DadRwrfCyKGCmGWtffqwX8btMAxdq4SI6KqsFmrpxyA7Ap0hK1zzhgS0lI40AC+3VQdEba7tb+JWQ9fj49R3cIaNZ0CAwEAAaOCA30wggN5MAwGA1UdEwEB/wQCMAAwDgYDVR0PAQH/BAQDAgXgMCoGA1UdJQEB/wQgMB4GCCsGAQUFBwMBBggrBgEFBQcDAgYIKwYBBQUHAwQwHQYDVR0OBBYEFDYmdPlwn1Z/yIHlpZ/HBWCD/O8d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3NvcG9ydG9AaW52ZXN0b3I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4TEoB1SspEaHODb5dHuGwaLb1IfMjLEQjYF5ihr0R8Ig4cMOYRSxkX8CRR9X5055TCsXTYWfbtIn+uXEAGRArrHo0gbAXKfZd8VMY2iuMeeZXx0ONM/MtUIOfJisUXX1/lUyjwoe5P+HeU3DOaPeu7IrdQ0AnqLgFOeiMXDU+G1Yf5borREeSxtcqQ6T+juEYM7y6TdKgISE9X+oWjy4cz6S8PnP2htgUjrB8VDYAri9Ko8Z8nyOUSxSM2/cbqSOiGZMz8gy8KmFZZdgytTLU2Sad+28GF2PO2mvXL7r+vqok2yj4TIh5optXmA4cU0JcZ0CXGVqILWAIr4o5Ze2IZW3GZ8/PZNjaD8e1+5sIRIs0Xd/9zujlLgpk64gnXL33Wmge8qzDyXheHvKbW233v1p+NTEWmw9sE05V2bxFSTF6P9tqIMIXFQMP63qipVpnMjcneM20Tsc2cbrjtGxdOebDxrmGgnfXpbEN3OVN/JJCfmTmnLPQXnY4cbxpabqQbt4NaGSxZsvtAz36sHxFXuAxhIT3m2N113alpORBoC7GoKnTpIXPMN0+9oOXQXfeDhLrSGb9sQshlBEYVzW1PSBnjv5Do3PP95rZHZHiv2ndwO9PJ7QO/Y3s09L9nx9krw3HmeaDzS8pnhGny/LsR4Bh0X5KPa/Vpx7EydMfl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E15k4H8+Rqxy+M2ZJvIZsLWG3cpg0ADb28etHRTCv2A=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gMNOibMnQcxbAagBzheX+cYC5ePryLFFk05j2Aai1Lc=</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ISBajE8wANEsrSy/lCWJ3Vd/+Lng66VC6RdGZwif9bw=</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QYKmOuT3JE9ObBZYTuSsmkQaiBzQOyK5iLWA0Gu6s3c=</DigestValue>
      </Reference>
      <Reference URI="/xl/media/image5.emf?ContentType=image/x-emf">
        <DigestMethod Algorithm="http://www.w3.org/2001/04/xmlenc#sha256"/>
        <DigestValue>e9/hbfoH/SPkOVYmQp1EvryAwhD5r/F8zXuZjbIjRC4=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z1dNBZLLGEC6LZiqDRwqMrkTE3KQDtJuZ1phAYUqZD0=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VH4UzLB0OCrXUDdYJ+60xBLDL711wez/N/TLAU0VQSw=</DigestValue>
      </Reference>
      <Reference URI="/xl/styles.xml?ContentType=application/vnd.openxmlformats-officedocument.spreadsheetml.styles+xml">
        <DigestMethod Algorithm="http://www.w3.org/2001/04/xmlenc#sha256"/>
        <DigestValue>p6Y5kK97RaLy/RmHx+9InGvw08/0jIp+Bx0aWL3l5sk=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pLkezCiwsNAnZkNoluBS8N+YMNgKsNgltWXj27PvPTM=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nESnn7xkq2Xp+n6bu3Z1CXhFhsU6zJOz3eKbw4XwS/I=</DigestValue>
      </Reference>
      <Reference URI="/xl/worksheets/sheet10.xml?ContentType=application/vnd.openxmlformats-officedocument.spreadsheetml.worksheet+xml">
        <DigestMethod Algorithm="http://www.w3.org/2001/04/xmlenc#sha256"/>
        <DigestValue>yo0BUFtJitjLPlR/c/3aCwB51H/7rTdXPfgVh4U67fE=</DigestValue>
      </Reference>
      <Reference URI="/xl/worksheets/sheet11.xml?ContentType=application/vnd.openxmlformats-officedocument.spreadsheetml.worksheet+xml">
        <DigestMethod Algorithm="http://www.w3.org/2001/04/xmlenc#sha256"/>
        <DigestValue>06q72v62+UJ3mAKO9n6SRdGkF2YOsj8qBIhD7AAqS+o=</DigestValue>
      </Reference>
      <Reference URI="/xl/worksheets/sheet12.xml?ContentType=application/vnd.openxmlformats-officedocument.spreadsheetml.worksheet+xml">
        <DigestMethod Algorithm="http://www.w3.org/2001/04/xmlenc#sha256"/>
        <DigestValue>52dTToVERcoMJofCnfP/IF/4E1Ru4oDDjMQ9AyNE9Ow=</DigestValue>
      </Reference>
      <Reference URI="/xl/worksheets/sheet2.xml?ContentType=application/vnd.openxmlformats-officedocument.spreadsheetml.worksheet+xml">
        <DigestMethod Algorithm="http://www.w3.org/2001/04/xmlenc#sha256"/>
        <DigestValue>8cQ7r/bOYHCGBJH5YYwNBihOgW4wkjpRCqdOQKFfnIw=</DigestValue>
      </Reference>
      <Reference URI="/xl/worksheets/sheet3.xml?ContentType=application/vnd.openxmlformats-officedocument.spreadsheetml.worksheet+xml">
        <DigestMethod Algorithm="http://www.w3.org/2001/04/xmlenc#sha256"/>
        <DigestValue>AQtFE9DeWY3C/q40+h8rMD/l+28u6BFmrzsyUWihErw=</DigestValue>
      </Reference>
      <Reference URI="/xl/worksheets/sheet4.xml?ContentType=application/vnd.openxmlformats-officedocument.spreadsheetml.worksheet+xml">
        <DigestMethod Algorithm="http://www.w3.org/2001/04/xmlenc#sha256"/>
        <DigestValue>yYpNesECg8Ct1u6/hyknw9tMJNqCQkQSJdhU+0U5W6k=</DigestValue>
      </Reference>
      <Reference URI="/xl/worksheets/sheet5.xml?ContentType=application/vnd.openxmlformats-officedocument.spreadsheetml.worksheet+xml">
        <DigestMethod Algorithm="http://www.w3.org/2001/04/xmlenc#sha256"/>
        <DigestValue>v2atN6gviquW+wla37vYYqs+99Z0/W54cBNtjXMIlyY=</DigestValue>
      </Reference>
      <Reference URI="/xl/worksheets/sheet6.xml?ContentType=application/vnd.openxmlformats-officedocument.spreadsheetml.worksheet+xml">
        <DigestMethod Algorithm="http://www.w3.org/2001/04/xmlenc#sha256"/>
        <DigestValue>nLGJIowR2lYdG8HVXVAuVYJ9wC1zcmYTzCMnwEkmYBc=</DigestValue>
      </Reference>
      <Reference URI="/xl/worksheets/sheet7.xml?ContentType=application/vnd.openxmlformats-officedocument.spreadsheetml.worksheet+xml">
        <DigestMethod Algorithm="http://www.w3.org/2001/04/xmlenc#sha256"/>
        <DigestValue>qHkBTi+0D0/7Njd9DxkkMnuUUipp03AhBjSZ9jovJtM=</DigestValue>
      </Reference>
      <Reference URI="/xl/worksheets/sheet8.xml?ContentType=application/vnd.openxmlformats-officedocument.spreadsheetml.worksheet+xml">
        <DigestMethod Algorithm="http://www.w3.org/2001/04/xmlenc#sha256"/>
        <DigestValue>G1q20t9sd7pD9ec+occQwvoxrVm1Z5xfLxLf1l/gaSo=</DigestValue>
      </Reference>
      <Reference URI="/xl/worksheets/sheet9.xml?ContentType=application/vnd.openxmlformats-officedocument.spreadsheetml.worksheet+xml">
        <DigestMethod Algorithm="http://www.w3.org/2001/04/xmlenc#sha256"/>
        <DigestValue>SxvZhU5cmCSas6leHYs5UaCVFVPfBn/SIXlx4ffecvY=</DigestValue>
      </Reference>
    </Manifest>
    <SignatureProperties>
      <SignatureProperty Id="idSignatureTime" Target="#idPackageSignature">
        <mdssi:SignatureTime xmlns:mdssi="http://schemas.openxmlformats.org/package/2006/digital-signature">
          <mdssi:Format>YYYY-MM-DDThh:mm:ssTZD</mdssi:Format>
          <mdssi:Value>2020-07-31T21:51:29Z</mdssi:Value>
        </mdssi:SignatureTime>
      </SignatureProperty>
    </SignatureProperties>
  </Object>
  <Object Id="idOfficeObject">
    <SignatureProperties>
      <SignatureProperty Id="idOfficeV1Details" Target="#idPackageSignature">
        <SignatureInfoV1 xmlns="http://schemas.microsoft.com/office/2006/digsig">
          <SetupID>{3A0E01FA-5451-4542-AA95-7E4361E4780B}</SetupID>
          <SignatureText>Sebastian Oporto Leiva</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2020-07-31T21:51:29Z</xd:SigningTime>
          <xd:SigningCertificate>
            <xd:Cert>
              <xd:CertDigest>
                <DigestMethod Algorithm="http://www.w3.org/2001/04/xmlenc#sha256"/>
                <DigestValue>QhP5e85eQG4bWE+IWRz67JUbVXp7WgavzjkzrSfWs+E=</DigestValue>
              </xd:CertDigest>
              <xd:IssuerSerial>
                <X509IssuerName>C=PY, O=DOCUMENTA S.A., CN=CA-DOCUMENTA S.A., SERIALNUMBER=RUC 80050172-1</X509IssuerName>
                <X509SerialNumber>1884429257328518680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xIwAAkQ0AACBFTUYAAAEAYBwAAKo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LdnCQAAAAkAAAAovz4DQElhds7RKWjwvnsA0POAAwAAAACF/5PHkA+dBdAOnQUcuitovDfxUZi/PgPd7rhnAgIAADy/PgMlAAAAMwAAAGAAAAAzAAAAIgAAANTOkAX8NvFR/////2e+xzJ977hn2MA+A0nakHUovz4DAAAAAAAAkHUCAAAA9f///wAAAAAAAAAAAAAAAJABAAAAAAABAAAAAHMAZQBnAG8AZQAgAHUAaQDOh7cOjL8+A/GwYHcAAGF2gL8+AwAAAACIvz4DAAAAAI3Ct2cAAGF2AAAAABMAFADO0SloQElhdqC/PgM0X7F1AABhds7RKWiNwrd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DsdyxlPQO+Vex3CQAAANDzgAPpVex3eGU9A9DzgAOk0SloAAAAAKTRKWgAAAAA0POAAwAAAAAAAAAAAAAAAAAAAADA9oADAAAAAAAAAAAAAAAAAAAAAAAAAAAAAAAAAAAAAAAAAAAAAAAAAAAAAAAAAAAAAAAAAAAAAAAAAAAAAAAAAAAAACJctA4AAAAAIGY9A6It53cAAAAAAQAAAHhlPQP//wAAAAAAAFww53dcMOd3cGU9A1BmPQNUZj0DAAApaAcAAAAAAAAAZkFhdwkAAABUBi7/BwAAAIhmPQPkXVd3AdgAAIhmPQM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D0DHduQdVgfJwPIZD0DAAAAAI6u53e4dVlhjq7ndwAAAAAAAAAAIAAAAABdeRGMZD0DM+ORdAAAgAMAAAAAIAAAAEhpPQOgDwAACGk9A2ahAGEgAAAAAQAAAHWHAGGnOrX8AF15EcdlxDK0ZT0DeGY9A0nakHXIZD0DBAAAAAAAkHUk5mJh4P///wAAAAAAAAAAAAAAAJABAAAAAAABAAAAAGEAcgBpAGEAbAAAAAAAAAAAAAAAAAAAAAAAAAAAAAAAAAAAAGZBYXcAAAAAVAYu/wYAAAAsZj0D5F1XdwHYAAAsZj0DAAAAAAAAAAAAAAAAAAAAAAAAAACgillhZHYACAAAAAAlAAAADAAAAAMAAAAYAAAADAAAAAAAAAASAAAADAAAAAEAAAAWAAAADAAAAAgAAABUAAAAVAAAAAoAAAAnAAAAHgAAAEoAAAABAAAAVRXZQXsJ2UEKAAAASwAAAAEAAABMAAAABAAAAAkAAAAnAAAAIAAAAEsAAABQAAAAWABy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PQMd25B1AAAAAPxkPQMAAAAAAAAAAATDl/m4ZD0Dk4IhYAEAAABoZT0DIA0AhAAAAADI7fJRxGQ9Ayy3vWe4LJEF0DxpEX83tfwCAAAAhGY9A+y4HmH/////kGY9A8MBCGE/NbX8k2XEMmhrPQOsZj0DSdqQdfxkPQMFAAAAAACQdQAAAADw////AAAAAAAAAAAAAAAAkAEAAAAAAAEAAAAAcwBlAGcAbwBlACAAdQBpAAAAAAAAAAAAAAAAAAAAAAAJAAAAAAAAAGZBYXcAAAAAVAYu/wkAAABgZj0D5F1XdwHYAABgZj0DAAAAAAAAAAAAAAAAAAAAAAAAAABkdgAIAAAAACUAAAAMAAAABAAAABgAAAAMAAAAAAAAABIAAAAMAAAAAQAAAB4AAAAYAAAAKQAAADMAAADMAAAASAAAACUAAAAMAAAABAAAAFQAAADQAAAAKgAAADMAAADKAAAARwAAAAEAAABVFdlBewnZ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RXZQXsJ2U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RXZQXsJ2U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RXZQXsJ2U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xIwAAkQ0AACBFTUYAAAEAzCEAALE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LdnCQAAAAkAAAAovz4DQElhds7RKWjwvnsA0POAAwAAAACF/5PHkA+dBdAOnQUcuitovDfxUZi/PgPd7rhnAgIAADy/PgMlAAAAMwAAAGAAAAAzAAAAIgAAANTOkAX8NvFR/////2e+xzJ977hn2MA+A0nakHUovz4DAAAAAAAAkHUCAAAA9f///wAAAAAAAAAAAAAAAJABAAAAAAABAAAAAHMAZQBnAG8AZQAgAHUAaQDOh7cOjL8+A/GwYHcAAGF2gL8+AwAAAACIvz4DAAAAAI3Ct2cAAGF2AAAAABMAFADO0SloQElhdqC/PgM0X7F1AABhds7RKWiNwrdn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Ox3LGU9A75V7HcJAAAA0POAA+lV7Hd4ZT0D0POAA6TRKWgAAAAApNEpaAAAAADQ84ADAAAAAAAAAAAAAAAAAAAAAMD2gAMAAAAAAAAAAAAAAAAAAAAAAAAAAAAAAAAAAAAAAAAAAAAAAAAAAAAAAAAAAAAAAAAAAAAAAAAAAAAAAAAAAAAAIly0DgAAAAAgZj0Doi3ndwAAAAABAAAAeGU9A///AAAAAAAAXDDnd1ww53dwZT0DUGY9A1RmPQMAACloBwAAAAAAAABmQWF3CQAAAFQGLv8HAAAAiGY9A+RdV3cB2AAAiGY9Aw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PQMd25B1WB8nA8hkPQMAAAAAjq7nd7h1WWGOrud3AAAAAAAAAAAgAAAAAF15EYxkPQMz45F0AACAAwAAAAAgAAAASGk9A6APAAAIaT0DZqEAYSAAAAABAAAAdYcAYac6tfwAXXkRx2XEMrRlPQN4Zj0DSdqQdchkPQMEAAAAAACQdSTmYmHg////AAAAAAAAAAAAAAAAkAEAAAAAAAEAAAAAYQByAGkAYQBsAAAAAAAAAAAAAAAAAAAAAAAAAAAAAAAAAAAAZkFhdwAAAABUBi7/BgAAACxmPQPkXVd3AdgAACxmPQMAAAAAAAAAAAAAAAAAAAAAAAAAAKCKWWF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A9Ax3bkHUAAAAA/GQ9AwAAAAAAAAAABMOX+bhkPQOTgiFgAQAAAGhlPQMgDQCEAAAAAMjt8lHEZD0DLLe9Z7gskQXQPGkRfze1/AIAAACEZj0D7LgeYf////+QZj0DwwEIYT81tfyTZcQyaGs9A6xmPQNJ2pB1/GQ9AwUAAAAAAJB1AAAAAPD///8AAAAAAAAAAAAAAACQAQAAAAAAAQAAAABzAGUAZwBvAGUAIAB1AGkAAAAAAAAAAAAAAAAAAAAAAAkAAAAAAAAAZkFhdwAAAABUBi7/CQAAAGBmPQPkXVd3AdgAAGBmPQMAAAAAAAAAAAAAAAAAAAAAAAAAAGR2AAgAAAAAJQAAAAwAAAAEAAAAGAAAAAwAAAAAAAAAEgAAAAwAAAABAAAAHgAAABgAAAApAAAAMwAAAMwAAABIAAAAJQAAAAwAAAAEAAAAVAAAANAAAAAqAAAAMwAAAMoAAABHAAAAAQAAAFUV2UF7Cdl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FdlBewnZ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FdlBewnZ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FdlBewnZ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1</vt:lpstr>
      <vt:lpstr>2</vt:lpstr>
      <vt:lpstr>3</vt:lpstr>
      <vt:lpstr>4</vt:lpstr>
      <vt:lpstr>5</vt:lpstr>
      <vt:lpstr>6</vt:lpstr>
      <vt:lpstr>7</vt:lpstr>
      <vt:lpstr>8</vt:lpstr>
      <vt:lpstr>9</vt:lpstr>
      <vt:lpstr>10</vt:lpstr>
      <vt:lpstr>11</vt:lpstr>
      <vt:lpstr>'10'!_Hlk486413223</vt:lpstr>
      <vt:lpstr>'10'!_Hlk492023274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cp:lastPrinted>2019-08-27T18:48:00Z</cp:lastPrinted>
  <dcterms:created xsi:type="dcterms:W3CDTF">2015-06-05T18:19:34Z</dcterms:created>
  <dcterms:modified xsi:type="dcterms:W3CDTF">2020-07-31T20:02:24Z</dcterms:modified>
</cp:coreProperties>
</file>