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5.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s.edgelan\investor\iaf\1. ESTADOS FINANCIEROS ADMINISTRADORA Y FONDOS\06- FONDO MUTUO INCOME PCO DOLARES AMERICANOS\8. BALANCE FONDO MUTUO INCOME PCO DOLARES AMERICANOS DICIEMBRE 2022\"/>
    </mc:Choice>
  </mc:AlternateContent>
  <xr:revisionPtr revIDLastSave="0" documentId="13_ncr:201_{CBF90EC3-2FD9-4ED2-A3E8-10F8E18D7D04}" xr6:coauthVersionLast="47" xr6:coauthVersionMax="47" xr10:uidLastSave="{00000000-0000-0000-0000-000000000000}"/>
  <bookViews>
    <workbookView xWindow="-108" yWindow="-108" windowWidth="23256" windowHeight="12456" tabRatio="713" xr2:uid="{00000000-000D-0000-FFFF-FFFF00000000}"/>
  </bookViews>
  <sheets>
    <sheet name="indice" sheetId="9" r:id="rId1"/>
    <sheet name="1" sheetId="1" r:id="rId2"/>
    <sheet name="2" sheetId="2" r:id="rId3"/>
    <sheet name="3" sheetId="3" r:id="rId4"/>
    <sheet name="4" sheetId="4" r:id="rId5"/>
    <sheet name="5" sheetId="5" r:id="rId6"/>
    <sheet name="6" sheetId="6" r:id="rId7"/>
    <sheet name="7" sheetId="7" r:id="rId8"/>
    <sheet name="8" sheetId="8" r:id="rId9"/>
    <sheet name="9" sheetId="12" r:id="rId10"/>
    <sheet name="10" sheetId="10" r:id="rId11"/>
    <sheet name="11" sheetId="11" r:id="rId12"/>
  </sheets>
  <definedNames>
    <definedName name="_Hlk486413223" localSheetId="10">'10'!$A$6</definedName>
    <definedName name="_Hlk492023274" localSheetId="10">'10'!$A$66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5" i="10" l="1"/>
  <c r="B125" i="10"/>
  <c r="B4" i="5" l="1"/>
  <c r="B4" i="4"/>
  <c r="D35" i="4"/>
  <c r="E14" i="2"/>
  <c r="B4" i="1"/>
  <c r="D7" i="7" l="1"/>
  <c r="C7" i="7"/>
  <c r="C22" i="8" l="1"/>
  <c r="C16" i="8"/>
  <c r="C33" i="5"/>
  <c r="C32" i="5"/>
  <c r="C22" i="5"/>
  <c r="C34" i="5" l="1"/>
  <c r="C32" i="4"/>
  <c r="E73" i="10" l="1"/>
  <c r="E57" i="10"/>
  <c r="E56" i="10"/>
  <c r="C15" i="8"/>
  <c r="C21" i="8"/>
  <c r="C13" i="8"/>
  <c r="C21" i="5"/>
  <c r="C11" i="7"/>
  <c r="C10" i="7"/>
  <c r="C18" i="6"/>
  <c r="C17" i="6"/>
  <c r="C15" i="6"/>
  <c r="C12" i="6"/>
  <c r="C11" i="6"/>
  <c r="C36" i="5"/>
  <c r="C29" i="5"/>
  <c r="C14" i="5"/>
  <c r="C10" i="5"/>
  <c r="C9" i="5"/>
  <c r="C14" i="7" l="1"/>
  <c r="B4" i="8"/>
  <c r="E14" i="7"/>
  <c r="E7" i="7"/>
  <c r="E6" i="7"/>
  <c r="B4" i="7"/>
  <c r="B4" i="6"/>
  <c r="B4" i="3"/>
  <c r="E7" i="2"/>
  <c r="E6" i="2"/>
  <c r="B4" i="2"/>
  <c r="C10" i="9"/>
  <c r="J5" i="11" l="1"/>
  <c r="E23" i="1" l="1"/>
  <c r="E17" i="1"/>
  <c r="C23" i="1"/>
  <c r="E24" i="1" l="1"/>
  <c r="C9" i="1" s="1"/>
  <c r="C9" i="8" s="1"/>
  <c r="B90" i="10"/>
  <c r="C74" i="10"/>
  <c r="C116" i="10" l="1"/>
  <c r="B116" i="10"/>
  <c r="C109" i="10"/>
  <c r="B109" i="10"/>
  <c r="C90" i="10" l="1"/>
  <c r="E74" i="10" l="1"/>
  <c r="E10" i="7"/>
  <c r="E11" i="7"/>
  <c r="C23" i="5"/>
  <c r="C14" i="2" l="1"/>
  <c r="C17" i="1"/>
  <c r="C24" i="1" s="1"/>
  <c r="O4" i="9"/>
  <c r="A2" i="11" l="1"/>
  <c r="D6" i="4" l="1"/>
  <c r="C6" i="4"/>
  <c r="D5" i="5"/>
  <c r="C5" i="5"/>
  <c r="D5" i="6"/>
  <c r="C5" i="6"/>
  <c r="E5" i="8"/>
  <c r="C5" i="8"/>
  <c r="D16" i="4"/>
  <c r="D12" i="4"/>
  <c r="E5" i="3"/>
  <c r="D5" i="3"/>
  <c r="D17" i="4" l="1"/>
  <c r="C31" i="5" l="1"/>
  <c r="C35" i="5" s="1"/>
  <c r="C16" i="5"/>
  <c r="D31" i="5"/>
  <c r="D23" i="5"/>
  <c r="D16" i="5"/>
  <c r="D12" i="5"/>
  <c r="D17" i="5" l="1"/>
  <c r="D25" i="5" s="1"/>
  <c r="D34" i="5" s="1"/>
  <c r="D37" i="5" s="1"/>
  <c r="C12" i="5"/>
  <c r="D35" i="5" l="1"/>
  <c r="C17" i="5"/>
  <c r="C25" i="5" s="1"/>
  <c r="E23" i="8"/>
  <c r="E17" i="8"/>
  <c r="E24" i="8" s="1"/>
  <c r="C17" i="8"/>
  <c r="D19" i="6"/>
  <c r="C19" i="6"/>
  <c r="D13" i="6"/>
  <c r="C13" i="6"/>
  <c r="D29" i="4"/>
  <c r="C29" i="4"/>
  <c r="C33" i="4" s="1"/>
  <c r="D22" i="4"/>
  <c r="D23" i="4" s="1"/>
  <c r="C22" i="4"/>
  <c r="C16" i="4"/>
  <c r="C12" i="4"/>
  <c r="E18" i="3"/>
  <c r="D18" i="3"/>
  <c r="E12" i="3"/>
  <c r="D12" i="3"/>
  <c r="E11" i="2"/>
  <c r="E10" i="2"/>
  <c r="D20" i="6" l="1"/>
  <c r="C17" i="4"/>
  <c r="C23" i="4" s="1"/>
  <c r="C35" i="4" s="1"/>
  <c r="E19" i="3"/>
  <c r="C20" i="6"/>
  <c r="D12" i="7" s="1"/>
  <c r="D32" i="4"/>
  <c r="D19" i="3"/>
  <c r="C23" i="8"/>
  <c r="C24" i="8" s="1"/>
  <c r="D33" i="4" l="1"/>
  <c r="D14" i="7"/>
  <c r="E15" i="7" s="1"/>
  <c r="E12" i="7"/>
  <c r="C37" i="5"/>
  <c r="E13" i="2"/>
  <c r="D14" i="2"/>
  <c r="E15" i="2" s="1"/>
</calcChain>
</file>

<file path=xl/sharedStrings.xml><?xml version="1.0" encoding="utf-8"?>
<sst xmlns="http://schemas.openxmlformats.org/spreadsheetml/2006/main" count="299" uniqueCount="197">
  <si>
    <t>G</t>
  </si>
  <si>
    <t>Saldo de Caja al inicio del año</t>
  </si>
  <si>
    <t>Actividades Operativas</t>
  </si>
  <si>
    <t>Causa de Las Variaciones de efectivo</t>
  </si>
  <si>
    <t>Cambios en activos y pasivos operativos</t>
  </si>
  <si>
    <t>Aumento o disminucion deudores por operaciones</t>
  </si>
  <si>
    <t>Aumento o Disminucion intereses a cobrar</t>
  </si>
  <si>
    <t>Aumentoo disminución en acreedores por operaciones</t>
  </si>
  <si>
    <t>Aumento o disminución en otros pasivos</t>
  </si>
  <si>
    <t>Flujo neto generado por actividades operativas</t>
  </si>
  <si>
    <t>Actividades de financiación</t>
  </si>
  <si>
    <t>Rescate</t>
  </si>
  <si>
    <t>Aumento o disminución de inversiones</t>
  </si>
  <si>
    <t>Suscripciones</t>
  </si>
  <si>
    <t>Flujo Neto de efectivo por actividades de financiación</t>
  </si>
  <si>
    <t>Saldo final de efectivos</t>
  </si>
  <si>
    <t>ESTADO DE VARIACIÓN DEL ACTIVO NETO</t>
  </si>
  <si>
    <t>CUENTAS</t>
  </si>
  <si>
    <t>APORTANTES</t>
  </si>
  <si>
    <t>RESULTADOS</t>
  </si>
  <si>
    <t>Saldo al inicio del periodo</t>
  </si>
  <si>
    <t>Movimientos del periodo</t>
  </si>
  <si>
    <t>Rescates</t>
  </si>
  <si>
    <t>Resultado del Periodo</t>
  </si>
  <si>
    <t>Saldo al final del periodo</t>
  </si>
  <si>
    <t>INGRESOS</t>
  </si>
  <si>
    <t>Resultado por Tenencia</t>
  </si>
  <si>
    <t xml:space="preserve">Intereses </t>
  </si>
  <si>
    <t xml:space="preserve">Otros </t>
  </si>
  <si>
    <t>Total Ingresos</t>
  </si>
  <si>
    <t>EGRESOS</t>
  </si>
  <si>
    <t>Comisión por Administración</t>
  </si>
  <si>
    <t xml:space="preserve">- Gastos de Ventas </t>
  </si>
  <si>
    <t>Comisión por Corretaje</t>
  </si>
  <si>
    <t>Otros Egresos</t>
  </si>
  <si>
    <t>Total Egresos</t>
  </si>
  <si>
    <t>Resultado del Ejercicio</t>
  </si>
  <si>
    <t>(EN MONEDA EXTRANJERA)</t>
  </si>
  <si>
    <t>ACTIVOS</t>
  </si>
  <si>
    <t>ACTIVO CORRIENTE</t>
  </si>
  <si>
    <t>DISPONIBILIDADES</t>
  </si>
  <si>
    <t>Bancos</t>
  </si>
  <si>
    <t xml:space="preserve">INVERSIONES </t>
  </si>
  <si>
    <t>Titulo de Renta Variable</t>
  </si>
  <si>
    <t>ACTIVO NO CORRIENTE</t>
  </si>
  <si>
    <t>Total de Activo Bruto</t>
  </si>
  <si>
    <t xml:space="preserve">PASIVOS </t>
  </si>
  <si>
    <t xml:space="preserve">PASIVO </t>
  </si>
  <si>
    <t>ACREEDORES POR OPERACIONES</t>
  </si>
  <si>
    <t>Comisiones a Pagar a la Administradora</t>
  </si>
  <si>
    <t>Rescates a Pagar</t>
  </si>
  <si>
    <t xml:space="preserve">Total Pasivo </t>
  </si>
  <si>
    <t>Cuotas partes en circulación</t>
  </si>
  <si>
    <t>Valor cuota parte al cierre</t>
  </si>
  <si>
    <t>(EN MONEDA LOCAL)</t>
  </si>
  <si>
    <t>TOTAL ACTIVO CORRIENTE</t>
  </si>
  <si>
    <t>TOTAL ACTIVO NO CORRIENTE</t>
  </si>
  <si>
    <t>(Moneda Local)</t>
  </si>
  <si>
    <t>Tipo de cambio Vendedor</t>
  </si>
  <si>
    <t>Desde</t>
  </si>
  <si>
    <t>Comparativo</t>
  </si>
  <si>
    <t>FECHA DE REPORTE</t>
  </si>
  <si>
    <t>USD</t>
  </si>
  <si>
    <t>Aumento o disminución en acreedores por operaciones</t>
  </si>
  <si>
    <t>Estados Financieros</t>
  </si>
  <si>
    <t>(Anexo D)</t>
  </si>
  <si>
    <t>Índice</t>
  </si>
  <si>
    <t>NOTAS A LOS ESTADOS FINANCIEROS</t>
  </si>
  <si>
    <t>ESTADO DE VARIACION DEL ACTIVO NETO EN DOLARES AMERICANOS</t>
  </si>
  <si>
    <t>ESTADO DE FLUJO DE CAJA EN DOLARES AMERICANOS</t>
  </si>
  <si>
    <t>ESTADO DE RESULTADO EN DOLARES AMERICANOS</t>
  </si>
  <si>
    <t>BALANCE GENERAL EN DOLARES AMERICANOS</t>
  </si>
  <si>
    <t>BALANCE GENERAL EN GUARANIES</t>
  </si>
  <si>
    <t>ESTADO DE RESULTADO EN GUARANIES</t>
  </si>
  <si>
    <t>ESTADO DE VARIACION DEL ACTIVO NETO EN GUARANIES</t>
  </si>
  <si>
    <t>ESTADO DE FLUJO DE CAJA EN GUARANIES</t>
  </si>
  <si>
    <t>Nota  1 – INFORMACIÓN BÁSICA DEL FONDO EN MONEDA EXTRANJERA</t>
  </si>
  <si>
    <t>Nota  2 – Información sobre la Administradora</t>
  </si>
  <si>
    <t>2.1 - INVESTOR ADMINISTRADORA DE FONDOS PATRIMONIALES DE INVERSION  SOCIEDAD ANÓNIMA ha sido constituida legalmente bajo las leyes de la República del Paraguay. Su constitución ha sido formalizada ante el escribano Publico Luis Enrique Peroni Giralt  por Escritura Publica Nº 1.201 en fecha 20 de diciembre de 2016. Se encuentra inscripta en los Registros Públicos de Comercio, bajo el Numero 7612 serie 1 folio 1 y siguientes, de la sección contratos de fecha 18 de enero de 2017.</t>
  </si>
  <si>
    <t>Nota 3.- Principales políticas y prácticas contables aplicadas.</t>
  </si>
  <si>
    <t xml:space="preserve">3.2. La moneda de cuenta </t>
  </si>
  <si>
    <t>3.3 Política de Constitución de Previsiones:</t>
  </si>
  <si>
    <t>3.5 – Valuación de las Inversiones</t>
  </si>
  <si>
    <t>3.6 Política de Reconocimiento de Ingresos:</t>
  </si>
  <si>
    <t xml:space="preserve">3.7  Flujo de Efectivo  </t>
  </si>
  <si>
    <t>3.13 Tipos de cambio utilizados para convertir en moneda nacional los saldos en Moneda Extranjera:</t>
  </si>
  <si>
    <t>Periodo actual</t>
  </si>
  <si>
    <t>Periodo anterior</t>
  </si>
  <si>
    <t>Tipo de cambio comprador</t>
  </si>
  <si>
    <t>Tipo de cambio vendedor</t>
  </si>
  <si>
    <t>Detalle</t>
  </si>
  <si>
    <t>Moneda extranjera clase</t>
  </si>
  <si>
    <t>Moneda extranjera Monto</t>
  </si>
  <si>
    <t>Cambio vigente</t>
  </si>
  <si>
    <t>Saldo periodo actual (Gs.)</t>
  </si>
  <si>
    <t>Activos</t>
  </si>
  <si>
    <t>Pasivos</t>
  </si>
  <si>
    <t>NO APLICABLE. Los fondos se constituyeron y registran en moneda extranjera, y su conversión a Guaraníes se efectúa al cierre al solo efecto de su presentación a los entes reguladores.</t>
  </si>
  <si>
    <t>Concepto</t>
  </si>
  <si>
    <t>Comisiones por Administración</t>
  </si>
  <si>
    <t>TOTAL</t>
  </si>
  <si>
    <t>4.- COMPOSICIÓN DE LAS CUENTAS</t>
  </si>
  <si>
    <t>4.1 - DIPONIBILIDADES</t>
  </si>
  <si>
    <t>Efectivos en Dólares americanos depositadas en bancos e INVESTOR CASA DE BOLSA S.A.</t>
  </si>
  <si>
    <t>4.3 – ACREEDORES  POR OPERACIONES</t>
  </si>
  <si>
    <t>Comisión por Administración ( en usd)</t>
  </si>
  <si>
    <t>INGRESOS FINANCIEROS</t>
  </si>
  <si>
    <t>CONCEPTO</t>
  </si>
  <si>
    <t xml:space="preserve">EGRESOS OPERATIVOS </t>
  </si>
  <si>
    <t>COMISIONES DE ADM. DEVENGADOS</t>
  </si>
  <si>
    <t>CUADRO DE INVERSIONES</t>
  </si>
  <si>
    <t>Instrumento</t>
  </si>
  <si>
    <t>Emisor</t>
  </si>
  <si>
    <t>Fecha de vencimiento</t>
  </si>
  <si>
    <t>Total de las Inversiones</t>
  </si>
  <si>
    <t>INFORME DEL SINDICO</t>
  </si>
  <si>
    <t>Señores accionistas de</t>
  </si>
  <si>
    <t>Es mi informe.</t>
  </si>
  <si>
    <t>Juan José Talavera</t>
  </si>
  <si>
    <t>Síndico Titular</t>
  </si>
  <si>
    <t>NOTAS A LOS ESTADOS CONTABLES</t>
  </si>
  <si>
    <t>Sector</t>
  </si>
  <si>
    <t>Pais</t>
  </si>
  <si>
    <t>Fecha de Compra</t>
  </si>
  <si>
    <t>Moneda</t>
  </si>
  <si>
    <t>Monto</t>
  </si>
  <si>
    <t>Valor de compra</t>
  </si>
  <si>
    <t>Valor contable</t>
  </si>
  <si>
    <t>Valor Nominal</t>
  </si>
  <si>
    <t>Tasa de interés</t>
  </si>
  <si>
    <t>% de las Inversiones según Reglam. Interno</t>
  </si>
  <si>
    <t>% de las Inversiones con relación al patrimonio neto del fondo</t>
  </si>
  <si>
    <t>% de las Inversiones por grupo económico</t>
  </si>
  <si>
    <t>4-2 COMPOSICIÓN DE LAS INVERSIONES</t>
  </si>
  <si>
    <t>Valores al cobro  (Nota  4.1  )</t>
  </si>
  <si>
    <t>Titulo de Renta fija (Nota  4.2  )</t>
  </si>
  <si>
    <t>El flujo de efectivos fue preparado de acuerdo con la Resolución CG N° 06/19 de la comisión Nacional de Valores.</t>
  </si>
  <si>
    <t>No aplicable. No se adeuda  ninguna operación.</t>
  </si>
  <si>
    <t xml:space="preserve">4.4 – COMISIONES A PAGAR A ADMINISTRADORA  </t>
  </si>
  <si>
    <t>4.5  – INGRESOS</t>
  </si>
  <si>
    <t>4.6 – EGRESOS</t>
  </si>
  <si>
    <t>Nota 5. HECHOS POSTERIORES</t>
  </si>
  <si>
    <t>A la fecha de cierre de los Estados Financieros del Fondo, no existen hechos posteriores que pudieran afectar significativamente los resultados y la posición financiera del Fondo.</t>
  </si>
  <si>
    <t>Fondo Mutuo INCOME PCO Dólares Americanos</t>
  </si>
  <si>
    <t>FONDO MUTUO INCOME PCO DOLARES AMERICANOS</t>
  </si>
  <si>
    <t>Ganancia por Tenencia</t>
  </si>
  <si>
    <t>Perdida por tenencia</t>
  </si>
  <si>
    <t>Plan Fondo Mutuo USD</t>
  </si>
  <si>
    <t>Resultados Acumulados</t>
  </si>
  <si>
    <t>PATRIMONIO NETO</t>
  </si>
  <si>
    <t>TOTAL PASIVO Y PATRIMONIO NETO</t>
  </si>
  <si>
    <t>3.1 Los Estados Financieros han sido preparados de acuerdo a las normas establecidas por la Comisión Nacional de Valores y Normas Internacionales de Información Financiera emitidas por IFAC</t>
  </si>
  <si>
    <t>NO APLICABLE</t>
  </si>
  <si>
    <t>Banco Familiar Cta. Cte. USD</t>
  </si>
  <si>
    <t>Saldo al 31/12/2021</t>
  </si>
  <si>
    <t>GANANCIA POR TENENCIA</t>
  </si>
  <si>
    <t>PERDIDA POR TENENCIA</t>
  </si>
  <si>
    <t>OTROS GASTOS BANCARIOS</t>
  </si>
  <si>
    <t>Saldo al 31/12/2022</t>
  </si>
  <si>
    <t>Los estados financieros están preparados en la moneda de curso legal en el país. Los saldos en moneda extranjera son convertidos al tipo de cambio comprador y/o vendedor de la fecha de transacción, emitidos por la SET, y ajustados al tipo de cambio de cierre: Tipo comprador para valuación de activos y pasivos 1 USD =7.322,90 Gs.</t>
  </si>
  <si>
    <t xml:space="preserve">El Fondo no tiene saldos de clientes, por tanto no existen partidas que requieran la constitución de previsiones. </t>
  </si>
  <si>
    <r>
      <t xml:space="preserve">* </t>
    </r>
    <r>
      <rPr>
        <sz val="7"/>
        <rFont val="Noto Sans"/>
        <family val="2"/>
      </rPr>
      <t xml:space="preserve"> </t>
    </r>
    <r>
      <rPr>
        <sz val="12"/>
        <rFont val="Noto Sans"/>
        <family val="2"/>
      </rPr>
      <t>Autorizados por Resolución Nro. 32 E/20 de fecha 23 de Octubre de 2020 y registrado en la Dirección de Registro y Control  de la Comisión Nacional de Valores mediante el Certificado de Registro Nº 91_26102020;</t>
    </r>
  </si>
  <si>
    <t>* El objeto del Fondo es invertir al menos un 90% de sus activos en las cuotas del fondo mutuo extranjero, incorporado según las leyes de la Republica de Irlanda, denominado “Income Fund” (el “Fondo Master”) administrado por “PIMCO Global Advisors (Ireland) Limited” (“PIMCO”).                                                                                                                                                                                                                                   *El objeto principal del Fondo Master busca ingresos corrientes, consistentes con una gestión prudente de inversión, con la revalorización del capital a largo plazo como un objetivo secundario. El Fondo Master, según el prospecto vigente a la fecha de este Reglamento, invierte al menos dos tercios de sus activos en una cartera diversificada de Instrumentos de Renta Fija de diversos vencimientos. Utilizará una estrategia global multisectorial que procura combinar el proceso y la filosofía de inversión de rentabilidad total con la maximización de los ingresos. La construcción de la cartera se basa en el principio de diversificación en una amplia gama de valores de renta fija mundiales. Se utilizan estrategias descendentes y ascendentes para identificar diversas fuentes de valor para generar una rentabilidad sostenible. Con fines temporales o defensivos, el Fondo Master podrá invertir el 100% de su patrimonio neto en títulos de renta fija (según se describen anteriormente) emitidos o garantizados como principal e interés por el gobierno de EE.UU. La duración media de la cartera del Fondo Master oscilará normalmente entre 0 a 8 años en función de las previsiones sobre los tipos de interés.</t>
  </si>
  <si>
    <r>
      <t>-</t>
    </r>
    <r>
      <rPr>
        <b/>
        <sz val="7"/>
        <rFont val="Noto Sans"/>
        <family val="2"/>
      </rPr>
      <t xml:space="preserve">       </t>
    </r>
    <r>
      <rPr>
        <b/>
        <sz val="11"/>
        <rFont val="Noto Sans"/>
        <family val="2"/>
      </rPr>
      <t xml:space="preserve"> </t>
    </r>
    <r>
      <rPr>
        <b/>
        <sz val="12"/>
        <rFont val="Noto Sans"/>
        <family val="2"/>
      </rPr>
      <t>Política de Inversiones de EL FONDO</t>
    </r>
  </si>
  <si>
    <t>* El reglamento interno de del Fondo fue aprobado por Resolución Nro. 32 E/20 de fecha 23 de Octubre de 2020, y registrado en la Dirección de Registro y Control de la Comisión Nacional de Valores mediante el Certificado de Registro Nº 91_26102020.</t>
  </si>
  <si>
    <r>
      <t>c)</t>
    </r>
    <r>
      <rPr>
        <b/>
        <sz val="7"/>
        <color theme="1"/>
        <rFont val="Noto Sans"/>
        <family val="2"/>
      </rPr>
      <t xml:space="preserve">    </t>
    </r>
    <r>
      <rPr>
        <b/>
        <sz val="12"/>
        <color theme="1"/>
        <rFont val="Noto Sans"/>
        <family val="2"/>
      </rPr>
      <t>Gastos operacionales y comisiones de la administradora con cargo al Fondo:</t>
    </r>
  </si>
  <si>
    <t>De conformidad a lo establecido por el Código Civil y los Estatutos Sociales, he procedido a la revisión de los registros contables, los comprobantes que respaldan las transacciones  efectuadas, así como el Balance General, Cuadro de Resultados, Estado de Flujo de Efectivo, Variación del Patrimonio Neto y sus correspondientes Notas Contables del ejercicio cerrado al 31 de Diciembre 2022, encontrándolos todos conformes a las Leyes, los Estatutos Sociales, los Principios de Contabilidad Generalmente Aceptados y las Normas Contables indicadas por la Comisión Nacional de Valores  como así también por las normas de Contabilidad vigentes en el Paraguay, por lo que recomiendo su aprobación.</t>
  </si>
  <si>
    <t>Las cuatro (5) Notas que se acompañan son parte integrante de estos Estados Financieros</t>
  </si>
  <si>
    <t xml:space="preserve">* El Fondo invertirá sus recursos principalmente en cuotas del Fondo Máster con ISIN IE00B87KCF77, de clase institucional de acumulación o capitalización (cuotas que acumulan ingresos)                        </t>
  </si>
  <si>
    <t>* Con el Objeto de mantener liquidez el Fondo podrá invertir sus recursos en los siguientes valores y bienes, sin perjuicio de las cantidades que mantenga en caja y bancos y siempre con un limite global para todas estas inversiones no superiores a un 10% del activo total del fondo:</t>
  </si>
  <si>
    <t>2. Instrumentos de Renta Fija inscriptos en la Comisión Nacional de Valores emitidos por Sociedades Nacionales Privadas, con una calificación en escala local de A y superiores.</t>
  </si>
  <si>
    <t xml:space="preserve">3. Instrumentos de deuda emitidos o garantizados por el estado de un pais Extranjero o por sus bancos centrales. </t>
  </si>
  <si>
    <t xml:space="preserve">1. Titulos a plazo de instituciones habilitadas por el Banco Central del Paraguay y que cuenten con  calificación de riesgo BBB o superior.                                                                                                                                                                                                                               .                                                                                                                                                                                                                           </t>
  </si>
  <si>
    <t>4. Instrumentos emitidos o garantizados por el Banco Central del Paraguay y/o Tesoro Nacional.</t>
  </si>
  <si>
    <r>
      <t>-</t>
    </r>
    <r>
      <rPr>
        <sz val="7"/>
        <color theme="1"/>
        <rFont val="Noto Sans"/>
        <family val="2"/>
      </rPr>
      <t xml:space="preserve">       </t>
    </r>
    <r>
      <rPr>
        <b/>
        <sz val="12"/>
        <color theme="1"/>
        <rFont val="Noto Sans"/>
        <family val="2"/>
      </rPr>
      <t xml:space="preserve"> Naturaleza jurídica : </t>
    </r>
    <r>
      <rPr>
        <sz val="12"/>
        <color theme="1"/>
        <rFont val="Noto Sans"/>
        <family val="2"/>
      </rPr>
      <t xml:space="preserve">       Fondos Mutuos </t>
    </r>
  </si>
  <si>
    <r>
      <t>-</t>
    </r>
    <r>
      <rPr>
        <sz val="7"/>
        <color theme="1"/>
        <rFont val="Noto Sans"/>
        <family val="2"/>
      </rPr>
      <t xml:space="preserve">       </t>
    </r>
    <r>
      <rPr>
        <sz val="12"/>
        <color theme="1"/>
        <rFont val="Noto Sans"/>
        <family val="2"/>
      </rPr>
      <t>Fue inscripta en la Comisión Nacional de Valores por medio de la Resolución Nro. 34 E/17 de fecha 24 de Agosto de 2017 de la Comisión Nacional de Valores</t>
    </r>
    <r>
      <rPr>
        <b/>
        <sz val="12"/>
        <color theme="1"/>
        <rFont val="Noto Sans"/>
        <family val="2"/>
      </rPr>
      <t>;</t>
    </r>
  </si>
  <si>
    <r>
      <t>2.2 – Entidad encargada de la custodia:</t>
    </r>
    <r>
      <rPr>
        <sz val="11"/>
        <color theme="1"/>
        <rFont val="Noto Sans"/>
        <family val="2"/>
      </rPr>
      <t xml:space="preserve"> </t>
    </r>
    <r>
      <rPr>
        <sz val="12"/>
        <color theme="1"/>
        <rFont val="Noto Sans"/>
        <family val="2"/>
      </rPr>
      <t xml:space="preserve"> INVESTOR Casa de Bolsa S.A.</t>
    </r>
  </si>
  <si>
    <r>
      <t xml:space="preserve"> </t>
    </r>
    <r>
      <rPr>
        <sz val="12"/>
        <color theme="1"/>
        <rFont val="Noto Sans"/>
        <family val="2"/>
      </rPr>
      <t>Las inversiones (Acciones en cartera), se exponen a sus valores de cotización. Las diferencias  se exponen en el estado de resultados en el rubro Ganancia por tenencia o Pérdidas por tenencia, según el caso</t>
    </r>
    <r>
      <rPr>
        <sz val="11"/>
        <color theme="1"/>
        <rFont val="Noto Sans"/>
        <family val="2"/>
      </rPr>
      <t>.</t>
    </r>
  </si>
  <si>
    <r>
      <t>Los ingresos son reconocidos con base en el criterio de lo devengado, de conformidad con las disposiciones de las Normas Internacionales de Información Financiera</t>
    </r>
    <r>
      <rPr>
        <b/>
        <sz val="12"/>
        <color theme="1"/>
        <rFont val="Noto Sans"/>
        <family val="2"/>
      </rPr>
      <t>.</t>
    </r>
  </si>
  <si>
    <r>
      <t>3.8</t>
    </r>
    <r>
      <rPr>
        <sz val="12"/>
        <color theme="1"/>
        <rFont val="Noto Sans"/>
        <family val="2"/>
      </rPr>
      <t xml:space="preserve"> – Los estados contables corresponden al trimestre cerrado el 31 de Diciembre de 2022</t>
    </r>
  </si>
  <si>
    <r>
      <rPr>
        <b/>
        <sz val="12"/>
        <color theme="1"/>
        <rFont val="Noto Sans"/>
        <family val="2"/>
      </rPr>
      <t xml:space="preserve">3.9 </t>
    </r>
    <r>
      <rPr>
        <sz val="12"/>
        <color theme="1"/>
        <rFont val="Noto Sans"/>
        <family val="2"/>
      </rPr>
      <t>La Administradora no ha realizado cambios en la aplicación de los criterios contables del Fondo.</t>
    </r>
  </si>
  <si>
    <r>
      <rPr>
        <b/>
        <sz val="12"/>
        <color theme="1"/>
        <rFont val="Noto Sans"/>
        <family val="2"/>
      </rPr>
      <t xml:space="preserve">3.10 </t>
    </r>
    <r>
      <rPr>
        <sz val="12"/>
        <color theme="1"/>
        <rFont val="Noto Sans"/>
        <family val="2"/>
      </rPr>
      <t>– Valorización de las Inversiones. Las inversiones son incorporadas al valor de costo, y ajustadas diariamente por la cotización de las acciones en el mercado internacional, afectando a resultados las pérdidas o ganancias generadas.</t>
    </r>
  </si>
  <si>
    <r>
      <rPr>
        <b/>
        <sz val="12"/>
        <color theme="1"/>
        <rFont val="Noto Sans"/>
        <family val="2"/>
      </rPr>
      <t>3.11</t>
    </r>
    <r>
      <rPr>
        <sz val="12"/>
        <color theme="1"/>
        <rFont val="Noto Sans"/>
        <family val="2"/>
      </rPr>
      <t xml:space="preserve"> – Los ingresos y gastos del fondo son reconocidos aplicando el criterio de lo devengado;</t>
    </r>
  </si>
  <si>
    <r>
      <rPr>
        <b/>
        <sz val="12"/>
        <color theme="1"/>
        <rFont val="Noto Sans"/>
        <family val="2"/>
      </rPr>
      <t>3.12</t>
    </r>
    <r>
      <rPr>
        <sz val="12"/>
        <color theme="1"/>
        <rFont val="Noto Sans"/>
        <family val="2"/>
      </rPr>
      <t xml:space="preserve"> -  A la fecha de la información financiera, no se ajustaron los precios por inflación.</t>
    </r>
  </si>
  <si>
    <r>
      <t>a)</t>
    </r>
    <r>
      <rPr>
        <b/>
        <sz val="7"/>
        <color theme="1"/>
        <rFont val="Noto Sans"/>
        <family val="2"/>
      </rPr>
      <t xml:space="preserve">    </t>
    </r>
    <r>
      <rPr>
        <b/>
        <sz val="12"/>
        <color theme="1"/>
        <rFont val="Noto Sans"/>
        <family val="2"/>
      </rPr>
      <t>Posición en moneda extranjera</t>
    </r>
  </si>
  <si>
    <r>
      <t>b)</t>
    </r>
    <r>
      <rPr>
        <b/>
        <sz val="7"/>
        <color theme="1"/>
        <rFont val="Noto Sans"/>
        <family val="2"/>
      </rPr>
      <t xml:space="preserve">    </t>
    </r>
    <r>
      <rPr>
        <b/>
        <sz val="12"/>
        <color theme="1"/>
        <rFont val="Noto Sans"/>
        <family val="2"/>
      </rPr>
      <t>Diferencia de cambio en Moneda Extranjera</t>
    </r>
  </si>
  <si>
    <r>
      <t>d)</t>
    </r>
    <r>
      <rPr>
        <b/>
        <sz val="7"/>
        <color theme="1"/>
        <rFont val="Noto Sans"/>
        <family val="2"/>
      </rPr>
      <t xml:space="preserve">    </t>
    </r>
    <r>
      <rPr>
        <b/>
        <sz val="12"/>
        <color theme="1"/>
        <rFont val="Noto Sans"/>
        <family val="2"/>
      </rPr>
      <t>Información Estadística</t>
    </r>
  </si>
  <si>
    <r>
      <rPr>
        <b/>
        <u/>
        <sz val="12"/>
        <rFont val="Noto Sans"/>
        <family val="2"/>
      </rPr>
      <t>Comisión de administración</t>
    </r>
    <r>
      <rPr>
        <b/>
        <sz val="12"/>
        <rFont val="Noto Sans"/>
        <family val="2"/>
      </rPr>
      <t>:</t>
    </r>
    <r>
      <rPr>
        <sz val="12"/>
        <rFont val="Noto Sans"/>
        <family val="2"/>
      </rPr>
      <t xml:space="preserve"> 0,75% nominal anual (base 365) IVA incluido sobre el patrimonio neto de pre cierre administrado. La comisión se devenga diariamente y se cobra mensualmente.</t>
    </r>
  </si>
  <si>
    <r>
      <rPr>
        <b/>
        <u/>
        <sz val="12"/>
        <rFont val="Noto Sans"/>
        <family val="2"/>
      </rPr>
      <t>Comisiones propias de las operaciones de inversión</t>
    </r>
    <r>
      <rPr>
        <b/>
        <sz val="12"/>
        <rFont val="Noto Sans"/>
        <family val="2"/>
      </rPr>
      <t>:</t>
    </r>
    <r>
      <rPr>
        <sz val="12"/>
        <rFont val="Noto Sans"/>
        <family val="2"/>
      </rPr>
      <t xml:space="preserve"> de 0% a 0,50% del monto negociado (incluye comisión de intermediación por transacciones bursátiles o extrabursátiles) y arancel BVPASA 0,025% del monto negociado también.</t>
    </r>
  </si>
  <si>
    <r>
      <rPr>
        <b/>
        <u/>
        <sz val="12"/>
        <rFont val="Noto Sans"/>
        <family val="2"/>
      </rPr>
      <t>Gastos y comisiones bancarias:</t>
    </r>
    <r>
      <rPr>
        <u/>
        <sz val="12"/>
        <rFont val="Noto Sans"/>
        <family val="2"/>
      </rPr>
      <t xml:space="preserve"> </t>
    </r>
    <r>
      <rPr>
        <sz val="12"/>
        <rFont val="Noto Sans"/>
        <family val="2"/>
      </rPr>
      <t>mantenimiento de cuentas, transferencias interbancarias y otras de similar naturaleza).</t>
    </r>
  </si>
  <si>
    <t>Fondo de Inversión</t>
  </si>
  <si>
    <t>PIMCO GIS Income Fund Institutional USD Accumulation</t>
  </si>
  <si>
    <t>Multisector</t>
  </si>
  <si>
    <t>Estados Unidos</t>
  </si>
  <si>
    <t>Dólares Americanos</t>
  </si>
  <si>
    <t xml:space="preserve">                                 -  </t>
  </si>
  <si>
    <t>Patrimonio del Fondo al 31/12/2022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</si>
</sst>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1">
    <numFmt numFmtId="41" formatCode="_ * #,##0_ ;_ * \-#,##0_ ;_ * &quot;-&quot;_ ;_ @_ "/>
    <numFmt numFmtId="43" formatCode="_ * #,##0.00_ ;_ * \-#,##0.00_ ;_ * &quot;-&quot;??_ ;_ @_ "/>
    <numFmt numFmtId="164" formatCode="_-* #,##0_-;\-* #,##0_-;_-* &quot;-&quot;_-;_-@_-"/>
    <numFmt numFmtId="165" formatCode="_-* #,##0.00_-;\-* #,##0.00_-;_-* &quot;-&quot;??_-;_-@_-"/>
    <numFmt numFmtId="166" formatCode="#,##0.000000"/>
    <numFmt numFmtId="167" formatCode="#,##0.00_ ;\-#,##0.00\ "/>
    <numFmt numFmtId="168" formatCode="_-* #,##0_-;\-* #,##0_-;_-* &quot;-&quot;??_-;_-@_-"/>
    <numFmt numFmtId="169" formatCode="0.0000"/>
    <numFmt numFmtId="170" formatCode="_ * #,##0.00_ ;_ * \-#,##0.00_ ;_ * &quot;-&quot;_ ;_ @_ "/>
    <numFmt numFmtId="171" formatCode="_-* #,##0.00\ _€_-;\-* #,##0.00\ _€_-;_-* &quot;-&quot;??\ _€_-;_-@_-"/>
    <numFmt numFmtId="172" formatCode="0.000%"/>
  </numFmts>
  <fonts count="89">
    <font>
      <sz val="11"/>
      <color theme="1"/>
      <name val="Calibri"/>
      <family val="2"/>
      <scheme val="minor"/>
    </font>
    <font>
      <sz val="11"/>
      <color theme="1"/>
      <name val="Calibri"/>
      <family val="2"/>
      <scheme val="minor"/>
    </font>
    <font>
      <sz val="11"/>
      <color indexed="8"/>
      <name val="Subway"/>
    </font>
    <font>
      <sz val="11"/>
      <name val="Arial"/>
      <family val="2"/>
    </font>
    <font>
      <b/>
      <sz val="11"/>
      <name val="Arial"/>
      <family val="2"/>
    </font>
    <font>
      <b/>
      <sz val="10"/>
      <name val="Arial"/>
      <family val="2"/>
    </font>
    <font>
      <sz val="10"/>
      <name val="Arial"/>
      <family val="2"/>
    </font>
    <font>
      <b/>
      <sz val="8"/>
      <name val="Arial"/>
      <family val="2"/>
    </font>
    <font>
      <sz val="8"/>
      <name val="Arial"/>
      <family val="2"/>
    </font>
    <font>
      <b/>
      <sz val="11"/>
      <color indexed="8"/>
      <name val="Arial"/>
      <family val="2"/>
    </font>
    <font>
      <b/>
      <sz val="11"/>
      <color indexed="8"/>
      <name val="Subway"/>
    </font>
    <font>
      <b/>
      <sz val="12"/>
      <name val="Arial"/>
      <family val="2"/>
    </font>
    <font>
      <sz val="10"/>
      <color rgb="FF222222"/>
      <name val="Arial"/>
      <family val="2"/>
    </font>
    <font>
      <sz val="9"/>
      <name val="Arial"/>
      <family val="2"/>
    </font>
    <font>
      <b/>
      <sz val="11"/>
      <color theme="1"/>
      <name val="Calibri"/>
      <family val="2"/>
      <scheme val="minor"/>
    </font>
    <font>
      <sz val="11"/>
      <color theme="1"/>
      <name val="Arial"/>
      <family val="2"/>
    </font>
    <font>
      <b/>
      <sz val="11"/>
      <color theme="1"/>
      <name val="Arial"/>
      <family val="2"/>
    </font>
    <font>
      <u/>
      <sz val="11"/>
      <color theme="10"/>
      <name val="Calibri"/>
      <family val="2"/>
      <scheme val="minor"/>
    </font>
    <font>
      <sz val="18"/>
      <color theme="0"/>
      <name val="Arial"/>
      <family val="2"/>
    </font>
    <font>
      <sz val="18"/>
      <name val="Arial"/>
      <family val="2"/>
    </font>
    <font>
      <sz val="10"/>
      <color theme="1"/>
      <name val="Arial"/>
      <family val="2"/>
    </font>
    <font>
      <u/>
      <sz val="11"/>
      <name val="Arial"/>
      <family val="2"/>
    </font>
    <font>
      <b/>
      <sz val="12"/>
      <color theme="1"/>
      <name val="Arial"/>
      <family val="2"/>
    </font>
    <font>
      <sz val="11"/>
      <color rgb="FF000000"/>
      <name val="Calibri"/>
      <family val="2"/>
      <scheme val="minor"/>
    </font>
    <font>
      <sz val="10"/>
      <name val="Arial"/>
      <family val="2"/>
    </font>
    <font>
      <sz val="11"/>
      <color rgb="FFFF0000"/>
      <name val="Calibri"/>
      <family val="2"/>
      <scheme val="minor"/>
    </font>
    <font>
      <sz val="12"/>
      <name val="Noto Sans"/>
      <family val="2"/>
    </font>
    <font>
      <sz val="7"/>
      <name val="Noto Sans"/>
      <family val="2"/>
    </font>
    <font>
      <b/>
      <sz val="12"/>
      <name val="Noto Sans"/>
      <family val="2"/>
    </font>
    <font>
      <b/>
      <sz val="7"/>
      <name val="Noto Sans"/>
      <family val="2"/>
    </font>
    <font>
      <b/>
      <sz val="11"/>
      <name val="Noto Sans"/>
      <family val="2"/>
    </font>
    <font>
      <b/>
      <sz val="12"/>
      <color theme="1"/>
      <name val="Noto Sans"/>
      <family val="2"/>
    </font>
    <font>
      <b/>
      <sz val="7"/>
      <color theme="1"/>
      <name val="Noto Sans"/>
      <family val="2"/>
    </font>
    <font>
      <u/>
      <sz val="12"/>
      <name val="Noto Sans"/>
      <family val="2"/>
    </font>
    <font>
      <sz val="11"/>
      <color theme="1"/>
      <name val="Noto Sans"/>
      <family val="2"/>
    </font>
    <font>
      <sz val="10"/>
      <color theme="1"/>
      <name val="Noto Sans"/>
      <family val="2"/>
    </font>
    <font>
      <b/>
      <sz val="18"/>
      <name val="Noto Sans"/>
      <family val="2"/>
    </font>
    <font>
      <sz val="11"/>
      <name val="Noto Sans"/>
      <family val="2"/>
    </font>
    <font>
      <u/>
      <sz val="11"/>
      <name val="Noto Sans"/>
      <family val="2"/>
    </font>
    <font>
      <sz val="18"/>
      <color theme="0"/>
      <name val="Noto Sans"/>
      <family val="2"/>
    </font>
    <font>
      <sz val="18"/>
      <name val="Noto Sans"/>
      <family val="2"/>
    </font>
    <font>
      <sz val="28"/>
      <color theme="0"/>
      <name val="Noto Sans"/>
      <family val="2"/>
    </font>
    <font>
      <sz val="11"/>
      <color indexed="8"/>
      <name val="Noto Sans"/>
      <family val="2"/>
    </font>
    <font>
      <b/>
      <sz val="20"/>
      <color indexed="8"/>
      <name val="Noto Sans"/>
      <family val="2"/>
    </font>
    <font>
      <sz val="10"/>
      <name val="Noto Sans"/>
      <family val="2"/>
    </font>
    <font>
      <b/>
      <u/>
      <sz val="14"/>
      <name val="Noto Sans"/>
      <family val="2"/>
    </font>
    <font>
      <sz val="9"/>
      <name val="Noto Sans"/>
      <family val="2"/>
    </font>
    <font>
      <b/>
      <sz val="11"/>
      <color indexed="8"/>
      <name val="Noto Sans"/>
      <family val="2"/>
    </font>
    <font>
      <b/>
      <sz val="9"/>
      <name val="Noto Sans"/>
      <family val="2"/>
    </font>
    <font>
      <sz val="9"/>
      <color theme="1"/>
      <name val="Noto Sans"/>
      <family val="2"/>
    </font>
    <font>
      <b/>
      <sz val="9"/>
      <color indexed="8"/>
      <name val="Noto Sans"/>
      <family val="2"/>
    </font>
    <font>
      <b/>
      <sz val="10"/>
      <name val="Noto Sans"/>
      <family val="2"/>
    </font>
    <font>
      <b/>
      <sz val="8"/>
      <name val="Noto Sans"/>
      <family val="2"/>
    </font>
    <font>
      <sz val="8"/>
      <name val="Noto Sans"/>
      <family val="2"/>
    </font>
    <font>
      <b/>
      <sz val="9"/>
      <color theme="1"/>
      <name val="Noto Sans"/>
      <family val="2"/>
    </font>
    <font>
      <b/>
      <u/>
      <sz val="16"/>
      <name val="Noto Sans"/>
      <family val="2"/>
    </font>
    <font>
      <b/>
      <sz val="8"/>
      <color indexed="8"/>
      <name val="Noto Sans"/>
      <family val="2"/>
    </font>
    <font>
      <b/>
      <u/>
      <sz val="9"/>
      <name val="Noto Sans"/>
      <family val="2"/>
    </font>
    <font>
      <sz val="9"/>
      <color theme="1"/>
      <name val="Calibri"/>
      <family val="2"/>
      <scheme val="minor"/>
    </font>
    <font>
      <sz val="9"/>
      <color rgb="FF222222"/>
      <name val="Arial"/>
      <family val="2"/>
    </font>
    <font>
      <sz val="9"/>
      <color rgb="FF222222"/>
      <name val="Noto Sans"/>
      <family val="2"/>
    </font>
    <font>
      <b/>
      <sz val="16"/>
      <name val="Noto Sans"/>
      <family val="2"/>
    </font>
    <font>
      <b/>
      <u/>
      <sz val="12"/>
      <name val="Noto Sans"/>
      <family val="2"/>
    </font>
    <font>
      <u/>
      <sz val="9"/>
      <name val="Noto Sans"/>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b/>
      <sz val="11"/>
      <color theme="1"/>
      <name val="Noto Sans"/>
      <family val="2"/>
    </font>
    <font>
      <sz val="12"/>
      <color theme="1"/>
      <name val="Noto Sans"/>
      <family val="2"/>
    </font>
    <font>
      <sz val="7"/>
      <color theme="1"/>
      <name val="Noto Sans"/>
      <family val="2"/>
    </font>
    <font>
      <sz val="11"/>
      <color rgb="FF000000"/>
      <name val="Noto Sans"/>
      <family val="2"/>
    </font>
    <font>
      <sz val="11"/>
      <color rgb="FFFF0000"/>
      <name val="Noto Sans"/>
      <family val="2"/>
    </font>
    <font>
      <sz val="12"/>
      <color rgb="FFFF0000"/>
      <name val="Noto Sans"/>
      <family val="2"/>
    </font>
    <font>
      <b/>
      <sz val="11"/>
      <color rgb="FF000000"/>
      <name val="Noto Sans"/>
      <family val="2"/>
    </font>
    <font>
      <b/>
      <sz val="12"/>
      <color rgb="FF000000"/>
      <name val="Noto Sans"/>
      <family val="2"/>
    </font>
    <font>
      <b/>
      <u/>
      <sz val="12"/>
      <color theme="1"/>
      <name val="Noto Sans"/>
      <family val="2"/>
    </font>
    <font>
      <b/>
      <sz val="8"/>
      <color theme="1"/>
      <name val="Noto Sans"/>
      <family val="2"/>
    </font>
    <font>
      <sz val="11"/>
      <color indexed="8"/>
      <name val="Calibri"/>
      <family val="2"/>
      <scheme val="minor"/>
    </font>
  </fonts>
  <fills count="37">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4" tint="-0.49998474074526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s>
  <borders count="31">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0">
    <xf numFmtId="0" fontId="0" fillId="0" borderId="0"/>
    <xf numFmtId="165" fontId="1" fillId="0" borderId="0" applyFont="0" applyFill="0" applyBorder="0" applyAlignment="0" applyProtection="0"/>
    <xf numFmtId="0" fontId="17" fillId="0" borderId="0" applyNumberFormat="0" applyFill="0" applyBorder="0" applyAlignment="0" applyProtection="0"/>
    <xf numFmtId="9" fontId="1" fillId="0" borderId="0" applyFont="0" applyFill="0" applyBorder="0" applyAlignment="0" applyProtection="0"/>
    <xf numFmtId="0" fontId="24" fillId="0" borderId="0"/>
    <xf numFmtId="43" fontId="24" fillId="0" borderId="0" applyFont="0" applyFill="0" applyBorder="0" applyAlignment="0" applyProtection="0"/>
    <xf numFmtId="164" fontId="1" fillId="0" borderId="0" applyFont="0" applyFill="0" applyBorder="0" applyAlignment="0" applyProtection="0"/>
    <xf numFmtId="0" fontId="64" fillId="0" borderId="0" applyNumberFormat="0" applyFill="0" applyBorder="0" applyAlignment="0" applyProtection="0"/>
    <xf numFmtId="0" fontId="65" fillId="0" borderId="22" applyNumberFormat="0" applyFill="0" applyAlignment="0" applyProtection="0"/>
    <xf numFmtId="0" fontId="66" fillId="0" borderId="23" applyNumberFormat="0" applyFill="0" applyAlignment="0" applyProtection="0"/>
    <xf numFmtId="0" fontId="67" fillId="0" borderId="24" applyNumberFormat="0" applyFill="0" applyAlignment="0" applyProtection="0"/>
    <xf numFmtId="0" fontId="67" fillId="0" borderId="0" applyNumberFormat="0" applyFill="0" applyBorder="0" applyAlignment="0" applyProtection="0"/>
    <xf numFmtId="0" fontId="68" fillId="5" borderId="0" applyNumberFormat="0" applyBorder="0" applyAlignment="0" applyProtection="0"/>
    <xf numFmtId="0" fontId="69" fillId="6" borderId="0" applyNumberFormat="0" applyBorder="0" applyAlignment="0" applyProtection="0"/>
    <xf numFmtId="0" fontId="70" fillId="7" borderId="0" applyNumberFormat="0" applyBorder="0" applyAlignment="0" applyProtection="0"/>
    <xf numFmtId="0" fontId="71" fillId="8" borderId="25" applyNumberFormat="0" applyAlignment="0" applyProtection="0"/>
    <xf numFmtId="0" fontId="72" fillId="9" borderId="26" applyNumberFormat="0" applyAlignment="0" applyProtection="0"/>
    <xf numFmtId="0" fontId="73" fillId="9" borderId="25" applyNumberFormat="0" applyAlignment="0" applyProtection="0"/>
    <xf numFmtId="0" fontId="74" fillId="0" borderId="27" applyNumberFormat="0" applyFill="0" applyAlignment="0" applyProtection="0"/>
    <xf numFmtId="0" fontId="75" fillId="10" borderId="28" applyNumberFormat="0" applyAlignment="0" applyProtection="0"/>
    <xf numFmtId="0" fontId="25" fillId="0" borderId="0" applyNumberFormat="0" applyFill="0" applyBorder="0" applyAlignment="0" applyProtection="0"/>
    <xf numFmtId="0" fontId="1" fillId="11" borderId="29" applyNumberFormat="0" applyFont="0" applyAlignment="0" applyProtection="0"/>
    <xf numFmtId="0" fontId="76" fillId="0" borderId="0" applyNumberFormat="0" applyFill="0" applyBorder="0" applyAlignment="0" applyProtection="0"/>
    <xf numFmtId="0" fontId="14" fillId="0" borderId="30" applyNumberFormat="0" applyFill="0" applyAlignment="0" applyProtection="0"/>
    <xf numFmtId="0" fontId="77"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77"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77"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77"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77"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77"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88" fillId="0" borderId="0"/>
    <xf numFmtId="165" fontId="88" fillId="0" borderId="0" applyFont="0" applyFill="0" applyBorder="0" applyAlignment="0" applyProtection="0"/>
    <xf numFmtId="9" fontId="88" fillId="0" borderId="0" applyFont="0" applyFill="0" applyBorder="0" applyAlignment="0" applyProtection="0"/>
    <xf numFmtId="41" fontId="88" fillId="0" borderId="0" applyFont="0" applyFill="0" applyBorder="0" applyAlignment="0" applyProtection="0"/>
    <xf numFmtId="0" fontId="1" fillId="0" borderId="0"/>
    <xf numFmtId="9" fontId="1" fillId="0" borderId="0" applyFont="0" applyFill="0" applyBorder="0" applyAlignment="0" applyProtection="0"/>
    <xf numFmtId="0" fontId="6" fillId="0" borderId="0"/>
    <xf numFmtId="171" fontId="6" fillId="0" borderId="0" applyFont="0" applyFill="0" applyBorder="0" applyAlignment="0" applyProtection="0"/>
    <xf numFmtId="9" fontId="6" fillId="0" borderId="0" applyFont="0" applyFill="0" applyBorder="0" applyAlignment="0" applyProtection="0"/>
    <xf numFmtId="41" fontId="1" fillId="0" borderId="0" applyFont="0" applyFill="0" applyBorder="0" applyAlignment="0" applyProtection="0"/>
    <xf numFmtId="171" fontId="1" fillId="0" borderId="0" applyFont="0" applyFill="0" applyBorder="0" applyAlignment="0" applyProtection="0"/>
    <xf numFmtId="43" fontId="1" fillId="0" borderId="0" applyFont="0" applyFill="0" applyBorder="0" applyAlignment="0" applyProtection="0"/>
    <xf numFmtId="0" fontId="23" fillId="36" borderId="0" applyBorder="0" applyAlignment="0" applyProtection="0"/>
    <xf numFmtId="172" fontId="6"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88" fillId="0" borderId="0" applyFont="0" applyFill="0" applyBorder="0" applyAlignment="0" applyProtection="0"/>
    <xf numFmtId="165" fontId="88" fillId="0" borderId="0" applyFont="0" applyFill="0" applyBorder="0" applyAlignment="0" applyProtection="0"/>
    <xf numFmtId="165" fontId="88" fillId="0" borderId="0" applyFont="0" applyFill="0" applyBorder="0" applyAlignment="0" applyProtection="0"/>
    <xf numFmtId="165" fontId="88" fillId="0" borderId="0" applyFont="0" applyFill="0" applyBorder="0" applyAlignment="0" applyProtection="0"/>
    <xf numFmtId="165" fontId="88" fillId="0" borderId="0" applyFont="0" applyFill="0" applyBorder="0" applyAlignment="0" applyProtection="0"/>
    <xf numFmtId="165" fontId="88"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cellStyleXfs>
  <cellXfs count="398">
    <xf numFmtId="0" fontId="0" fillId="0" borderId="0" xfId="0"/>
    <xf numFmtId="0" fontId="3" fillId="0" borderId="0" xfId="0" applyFont="1"/>
    <xf numFmtId="0" fontId="4" fillId="0" borderId="0" xfId="0" applyFont="1" applyAlignment="1">
      <alignment horizontal="center"/>
    </xf>
    <xf numFmtId="0" fontId="4" fillId="0" borderId="0" xfId="0" applyFont="1"/>
    <xf numFmtId="4" fontId="0" fillId="2" borderId="0" xfId="0" applyNumberFormat="1" applyFill="1"/>
    <xf numFmtId="4" fontId="3" fillId="0" borderId="0" xfId="0" applyNumberFormat="1" applyFont="1"/>
    <xf numFmtId="0" fontId="5" fillId="0" borderId="0" xfId="0" applyFont="1"/>
    <xf numFmtId="0" fontId="0" fillId="0" borderId="0" xfId="0" applyAlignment="1">
      <alignment horizontal="center"/>
    </xf>
    <xf numFmtId="4" fontId="0" fillId="0" borderId="0" xfId="0" applyNumberFormat="1"/>
    <xf numFmtId="0" fontId="7" fillId="0" borderId="0" xfId="0" applyFont="1" applyAlignment="1">
      <alignment vertical="center"/>
    </xf>
    <xf numFmtId="0" fontId="7" fillId="0" borderId="0" xfId="0" applyFont="1" applyAlignment="1">
      <alignment horizontal="center" wrapText="1"/>
    </xf>
    <xf numFmtId="14" fontId="7" fillId="0" borderId="0" xfId="0" applyNumberFormat="1" applyFont="1" applyAlignment="1">
      <alignment horizontal="center"/>
    </xf>
    <xf numFmtId="0" fontId="8" fillId="0" borderId="0" xfId="0" applyFont="1"/>
    <xf numFmtId="3" fontId="8" fillId="0" borderId="0" xfId="0" applyNumberFormat="1" applyFont="1"/>
    <xf numFmtId="0" fontId="9" fillId="0" borderId="0" xfId="0" applyFont="1"/>
    <xf numFmtId="0" fontId="2" fillId="0" borderId="0" xfId="0" applyFont="1"/>
    <xf numFmtId="14" fontId="10" fillId="0" borderId="0" xfId="0" applyNumberFormat="1" applyFont="1" applyAlignment="1">
      <alignment horizontal="center"/>
    </xf>
    <xf numFmtId="3" fontId="0" fillId="0" borderId="0" xfId="0" applyNumberFormat="1"/>
    <xf numFmtId="0" fontId="6" fillId="0" borderId="0" xfId="0" applyFont="1"/>
    <xf numFmtId="4" fontId="6" fillId="0" borderId="0" xfId="0" applyNumberFormat="1" applyFont="1"/>
    <xf numFmtId="3" fontId="5" fillId="0" borderId="0" xfId="0" applyNumberFormat="1" applyFont="1"/>
    <xf numFmtId="0" fontId="0" fillId="2" borderId="0" xfId="0" applyFill="1"/>
    <xf numFmtId="166" fontId="12" fillId="0" borderId="0" xfId="0" applyNumberFormat="1" applyFont="1"/>
    <xf numFmtId="0" fontId="12" fillId="0" borderId="0" xfId="0" applyFont="1"/>
    <xf numFmtId="3" fontId="6" fillId="0" borderId="0" xfId="0" applyNumberFormat="1" applyFont="1"/>
    <xf numFmtId="0" fontId="11" fillId="0" borderId="0" xfId="0" applyFont="1" applyAlignment="1">
      <alignment horizontal="center"/>
    </xf>
    <xf numFmtId="0" fontId="7" fillId="0" borderId="0" xfId="0" applyFont="1"/>
    <xf numFmtId="0" fontId="13" fillId="0" borderId="0" xfId="0" applyFont="1"/>
    <xf numFmtId="3" fontId="13" fillId="0" borderId="0" xfId="0" applyNumberFormat="1" applyFont="1"/>
    <xf numFmtId="4" fontId="13" fillId="0" borderId="0" xfId="0" applyNumberFormat="1" applyFont="1"/>
    <xf numFmtId="3" fontId="3" fillId="0" borderId="0" xfId="0" applyNumberFormat="1" applyFont="1"/>
    <xf numFmtId="2" fontId="6" fillId="0" borderId="0" xfId="0" applyNumberFormat="1" applyFont="1"/>
    <xf numFmtId="0" fontId="14" fillId="0" borderId="0" xfId="0" applyFont="1"/>
    <xf numFmtId="14" fontId="14" fillId="3" borderId="0" xfId="0" applyNumberFormat="1" applyFont="1" applyFill="1" applyAlignment="1">
      <alignment horizontal="center"/>
    </xf>
    <xf numFmtId="1" fontId="14" fillId="3" borderId="0" xfId="0" applyNumberFormat="1" applyFont="1" applyFill="1" applyAlignment="1">
      <alignment horizontal="center"/>
    </xf>
    <xf numFmtId="17" fontId="14" fillId="3" borderId="0" xfId="0" applyNumberFormat="1" applyFont="1" applyFill="1" applyAlignment="1">
      <alignment horizontal="center"/>
    </xf>
    <xf numFmtId="165" fontId="14" fillId="3" borderId="0" xfId="1" applyFont="1" applyFill="1" applyAlignment="1">
      <alignment horizontal="center"/>
    </xf>
    <xf numFmtId="14" fontId="10" fillId="0" borderId="0" xfId="0" applyNumberFormat="1" applyFont="1"/>
    <xf numFmtId="4" fontId="15" fillId="2" borderId="0" xfId="0" applyNumberFormat="1" applyFont="1" applyFill="1" applyAlignment="1">
      <alignment horizontal="center" vertical="center"/>
    </xf>
    <xf numFmtId="0" fontId="15" fillId="0" borderId="0" xfId="0" applyFont="1"/>
    <xf numFmtId="0" fontId="15" fillId="2" borderId="0" xfId="0" applyFont="1" applyFill="1" applyAlignment="1">
      <alignment horizontal="center"/>
    </xf>
    <xf numFmtId="0" fontId="20" fillId="2" borderId="0" xfId="0" applyFont="1" applyFill="1"/>
    <xf numFmtId="0" fontId="18" fillId="4" borderId="0" xfId="0" applyFont="1" applyFill="1" applyAlignment="1">
      <alignment vertical="center" wrapText="1"/>
    </xf>
    <xf numFmtId="0" fontId="0" fillId="4" borderId="0" xfId="0" applyFill="1"/>
    <xf numFmtId="0" fontId="19" fillId="4" borderId="0" xfId="0" applyFont="1" applyFill="1"/>
    <xf numFmtId="0" fontId="18" fillId="4" borderId="0" xfId="0" applyFont="1" applyFill="1" applyAlignment="1">
      <alignment horizontal="center" vertical="center"/>
    </xf>
    <xf numFmtId="0" fontId="18" fillId="4" borderId="0" xfId="0" applyFont="1" applyFill="1" applyAlignment="1">
      <alignment vertical="center"/>
    </xf>
    <xf numFmtId="0" fontId="21" fillId="0" borderId="0" xfId="2" applyFont="1"/>
    <xf numFmtId="165" fontId="0" fillId="0" borderId="0" xfId="1" applyFont="1"/>
    <xf numFmtId="4" fontId="3" fillId="2" borderId="0" xfId="0" applyNumberFormat="1" applyFont="1" applyFill="1" applyAlignment="1">
      <alignment horizontal="center" vertical="center"/>
    </xf>
    <xf numFmtId="168" fontId="0" fillId="0" borderId="0" xfId="1" applyNumberFormat="1" applyFont="1"/>
    <xf numFmtId="0" fontId="22" fillId="0" borderId="0" xfId="0" applyFont="1" applyAlignment="1">
      <alignment vertical="center" wrapText="1"/>
    </xf>
    <xf numFmtId="0" fontId="16" fillId="0" borderId="0" xfId="0" applyFont="1" applyAlignment="1">
      <alignment horizontal="center" vertical="center" wrapText="1"/>
    </xf>
    <xf numFmtId="0" fontId="16" fillId="0" borderId="0" xfId="0" applyFont="1" applyAlignment="1">
      <alignment vertical="center" wrapText="1"/>
    </xf>
    <xf numFmtId="2" fontId="0" fillId="0" borderId="0" xfId="0" applyNumberFormat="1"/>
    <xf numFmtId="4" fontId="12" fillId="0" borderId="0" xfId="0" applyNumberFormat="1" applyFont="1"/>
    <xf numFmtId="0" fontId="31" fillId="0" borderId="0" xfId="0" applyFont="1" applyAlignment="1">
      <alignment horizontal="left" vertical="center" indent="5"/>
    </xf>
    <xf numFmtId="0" fontId="26" fillId="0" borderId="0" xfId="0" applyFont="1" applyAlignment="1">
      <alignment vertical="center"/>
    </xf>
    <xf numFmtId="0" fontId="26" fillId="0" borderId="0" xfId="0" applyFont="1" applyAlignment="1">
      <alignment horizontal="left" vertical="center" wrapText="1"/>
    </xf>
    <xf numFmtId="0" fontId="34" fillId="0" borderId="0" xfId="0" applyFont="1"/>
    <xf numFmtId="0" fontId="35" fillId="0" borderId="0" xfId="0" applyFont="1"/>
    <xf numFmtId="0" fontId="36" fillId="0" borderId="0" xfId="0" applyFont="1" applyAlignment="1">
      <alignment horizontal="center"/>
    </xf>
    <xf numFmtId="0" fontId="37" fillId="0" borderId="0" xfId="0" applyFont="1"/>
    <xf numFmtId="0" fontId="38" fillId="0" borderId="0" xfId="2" applyFont="1"/>
    <xf numFmtId="0" fontId="38" fillId="0" borderId="0" xfId="2" applyFont="1" applyFill="1"/>
    <xf numFmtId="0" fontId="39" fillId="4" borderId="0" xfId="0" applyFont="1" applyFill="1" applyAlignment="1">
      <alignment vertical="center" wrapText="1"/>
    </xf>
    <xf numFmtId="0" fontId="34" fillId="4" borderId="0" xfId="0" applyFont="1" applyFill="1"/>
    <xf numFmtId="0" fontId="40" fillId="4" borderId="0" xfId="0" applyFont="1" applyFill="1"/>
    <xf numFmtId="14" fontId="39" fillId="4" borderId="0" xfId="0" applyNumberFormat="1" applyFont="1" applyFill="1" applyAlignment="1">
      <alignment horizontal="center" vertical="center"/>
    </xf>
    <xf numFmtId="0" fontId="35" fillId="4" borderId="0" xfId="0" applyFont="1" applyFill="1"/>
    <xf numFmtId="0" fontId="34" fillId="4" borderId="0" xfId="0" applyFont="1" applyFill="1" applyAlignment="1">
      <alignment horizontal="center"/>
    </xf>
    <xf numFmtId="0" fontId="42" fillId="0" borderId="0" xfId="0" applyFont="1"/>
    <xf numFmtId="0" fontId="42" fillId="0" borderId="0" xfId="0" applyFont="1" applyAlignment="1">
      <alignment horizontal="center"/>
    </xf>
    <xf numFmtId="0" fontId="44" fillId="0" borderId="0" xfId="0" applyFont="1"/>
    <xf numFmtId="0" fontId="30" fillId="0" borderId="0" xfId="0" applyFont="1"/>
    <xf numFmtId="0" fontId="46" fillId="0" borderId="15" xfId="0" applyFont="1" applyBorder="1"/>
    <xf numFmtId="0" fontId="46" fillId="0" borderId="13" xfId="0" applyFont="1" applyBorder="1"/>
    <xf numFmtId="0" fontId="46" fillId="0" borderId="0" xfId="0" applyFont="1"/>
    <xf numFmtId="3" fontId="37" fillId="0" borderId="0" xfId="0" applyNumberFormat="1" applyFont="1"/>
    <xf numFmtId="0" fontId="47" fillId="0" borderId="0" xfId="0" applyFont="1"/>
    <xf numFmtId="0" fontId="46" fillId="0" borderId="10" xfId="0" applyFont="1" applyBorder="1"/>
    <xf numFmtId="0" fontId="46" fillId="0" borderId="9" xfId="0" applyFont="1" applyBorder="1"/>
    <xf numFmtId="0" fontId="46" fillId="0" borderId="11" xfId="0" applyFont="1" applyBorder="1"/>
    <xf numFmtId="0" fontId="46" fillId="0" borderId="14" xfId="0" applyFont="1" applyBorder="1"/>
    <xf numFmtId="1" fontId="48" fillId="0" borderId="1" xfId="0" applyNumberFormat="1" applyFont="1" applyBorder="1" applyAlignment="1">
      <alignment horizontal="center"/>
    </xf>
    <xf numFmtId="0" fontId="46" fillId="0" borderId="12" xfId="0" applyFont="1" applyBorder="1"/>
    <xf numFmtId="3" fontId="48" fillId="0" borderId="1" xfId="0" applyNumberFormat="1" applyFont="1" applyBorder="1" applyAlignment="1">
      <alignment horizontal="center"/>
    </xf>
    <xf numFmtId="0" fontId="48" fillId="0" borderId="0" xfId="0" applyFont="1" applyAlignment="1">
      <alignment horizontal="center"/>
    </xf>
    <xf numFmtId="3" fontId="48" fillId="0" borderId="0" xfId="0" applyNumberFormat="1" applyFont="1" applyAlignment="1">
      <alignment horizontal="center"/>
    </xf>
    <xf numFmtId="0" fontId="48" fillId="0" borderId="12" xfId="0" applyFont="1" applyBorder="1"/>
    <xf numFmtId="0" fontId="46" fillId="0" borderId="12" xfId="0" applyFont="1" applyBorder="1" applyAlignment="1">
      <alignment horizontal="left"/>
    </xf>
    <xf numFmtId="0" fontId="46" fillId="0" borderId="12" xfId="0" applyFont="1" applyBorder="1" applyAlignment="1">
      <alignment horizontal="center"/>
    </xf>
    <xf numFmtId="167" fontId="46" fillId="0" borderId="0" xfId="0" applyNumberFormat="1" applyFont="1"/>
    <xf numFmtId="37" fontId="46" fillId="0" borderId="0" xfId="0" applyNumberFormat="1" applyFont="1"/>
    <xf numFmtId="167" fontId="46" fillId="0" borderId="1" xfId="0" applyNumberFormat="1" applyFont="1" applyBorder="1"/>
    <xf numFmtId="37" fontId="46" fillId="0" borderId="1" xfId="0" applyNumberFormat="1" applyFont="1" applyBorder="1"/>
    <xf numFmtId="4" fontId="46" fillId="0" borderId="0" xfId="0" applyNumberFormat="1" applyFont="1"/>
    <xf numFmtId="3" fontId="46" fillId="0" borderId="0" xfId="0" applyNumberFormat="1" applyFont="1"/>
    <xf numFmtId="0" fontId="50" fillId="0" borderId="0" xfId="0" applyFont="1"/>
    <xf numFmtId="0" fontId="51" fillId="0" borderId="0" xfId="0" applyFont="1"/>
    <xf numFmtId="0" fontId="51" fillId="0" borderId="0" xfId="0" applyFont="1" applyAlignment="1">
      <alignment vertical="center"/>
    </xf>
    <xf numFmtId="0" fontId="34" fillId="0" borderId="0" xfId="0" applyFont="1" applyAlignment="1">
      <alignment horizontal="center"/>
    </xf>
    <xf numFmtId="0" fontId="52" fillId="0" borderId="0" xfId="0" applyFont="1" applyAlignment="1">
      <alignment vertical="center"/>
    </xf>
    <xf numFmtId="0" fontId="52" fillId="0" borderId="0" xfId="0" applyFont="1" applyAlignment="1">
      <alignment horizontal="center"/>
    </xf>
    <xf numFmtId="0" fontId="53" fillId="0" borderId="0" xfId="0" applyFont="1"/>
    <xf numFmtId="3" fontId="53" fillId="0" borderId="0" xfId="0" applyNumberFormat="1" applyFont="1"/>
    <xf numFmtId="0" fontId="49" fillId="0" borderId="0" xfId="0" applyFont="1"/>
    <xf numFmtId="0" fontId="48" fillId="0" borderId="0" xfId="0" applyFont="1"/>
    <xf numFmtId="0" fontId="49" fillId="0" borderId="0" xfId="0" applyFont="1" applyAlignment="1">
      <alignment horizontal="center"/>
    </xf>
    <xf numFmtId="0" fontId="48" fillId="0" borderId="4" xfId="0" applyFont="1" applyBorder="1" applyAlignment="1">
      <alignment horizontal="center" vertical="center"/>
    </xf>
    <xf numFmtId="4" fontId="48" fillId="0" borderId="4" xfId="0" applyNumberFormat="1" applyFont="1" applyBorder="1" applyAlignment="1">
      <alignment horizontal="center" vertical="center"/>
    </xf>
    <xf numFmtId="0" fontId="48" fillId="0" borderId="4" xfId="0" applyFont="1" applyBorder="1" applyAlignment="1">
      <alignment horizontal="center" vertical="center" wrapText="1"/>
    </xf>
    <xf numFmtId="0" fontId="48" fillId="0" borderId="5" xfId="0" applyFont="1" applyBorder="1" applyAlignment="1">
      <alignment horizontal="center" wrapText="1"/>
    </xf>
    <xf numFmtId="0" fontId="46" fillId="0" borderId="6" xfId="0" applyFont="1" applyBorder="1" applyAlignment="1">
      <alignment horizontal="center" wrapText="1"/>
    </xf>
    <xf numFmtId="165" fontId="46" fillId="0" borderId="6" xfId="1" applyFont="1" applyBorder="1" applyAlignment="1">
      <alignment horizontal="right" vertical="center"/>
    </xf>
    <xf numFmtId="0" fontId="48" fillId="0" borderId="6" xfId="0" applyFont="1" applyBorder="1" applyAlignment="1">
      <alignment horizontal="center" wrapText="1"/>
    </xf>
    <xf numFmtId="0" fontId="48" fillId="0" borderId="0" xfId="0" applyFont="1" applyAlignment="1">
      <alignment vertical="center"/>
    </xf>
    <xf numFmtId="0" fontId="46" fillId="0" borderId="6" xfId="0" applyFont="1" applyBorder="1" applyAlignment="1">
      <alignment vertical="center"/>
    </xf>
    <xf numFmtId="0" fontId="46" fillId="0" borderId="6" xfId="0" applyFont="1" applyBorder="1" applyAlignment="1">
      <alignment horizontal="left"/>
    </xf>
    <xf numFmtId="0" fontId="48" fillId="0" borderId="0" xfId="0" applyFont="1" applyAlignment="1">
      <alignment horizontal="center" wrapText="1"/>
    </xf>
    <xf numFmtId="3" fontId="48" fillId="0" borderId="4" xfId="0" applyNumberFormat="1" applyFont="1" applyBorder="1" applyAlignment="1">
      <alignment horizontal="center" vertical="center"/>
    </xf>
    <xf numFmtId="0" fontId="48" fillId="0" borderId="4" xfId="0" applyFont="1" applyBorder="1" applyAlignment="1">
      <alignment horizontal="right" vertical="center" wrapText="1"/>
    </xf>
    <xf numFmtId="4" fontId="48" fillId="0" borderId="0" xfId="0" applyNumberFormat="1" applyFont="1" applyAlignment="1">
      <alignment horizontal="right" wrapText="1"/>
    </xf>
    <xf numFmtId="0" fontId="42" fillId="2" borderId="0" xfId="0" applyFont="1" applyFill="1"/>
    <xf numFmtId="3" fontId="34" fillId="0" borderId="0" xfId="0" applyNumberFormat="1" applyFont="1"/>
    <xf numFmtId="0" fontId="49" fillId="0" borderId="10" xfId="0" applyFont="1" applyBorder="1"/>
    <xf numFmtId="0" fontId="49" fillId="0" borderId="14" xfId="0" applyFont="1" applyBorder="1"/>
    <xf numFmtId="0" fontId="48" fillId="0" borderId="16" xfId="0" applyFont="1" applyBorder="1"/>
    <xf numFmtId="3" fontId="49" fillId="0" borderId="2" xfId="0" applyNumberFormat="1" applyFont="1" applyBorder="1" applyAlignment="1">
      <alignment horizontal="center"/>
    </xf>
    <xf numFmtId="3" fontId="49" fillId="0" borderId="17" xfId="0" applyNumberFormat="1" applyFont="1" applyBorder="1" applyAlignment="1">
      <alignment horizontal="center"/>
    </xf>
    <xf numFmtId="3" fontId="49" fillId="0" borderId="0" xfId="0" applyNumberFormat="1" applyFont="1" applyAlignment="1">
      <alignment horizontal="center"/>
    </xf>
    <xf numFmtId="3" fontId="49" fillId="0" borderId="13" xfId="0" applyNumberFormat="1" applyFont="1" applyBorder="1" applyAlignment="1">
      <alignment horizontal="center"/>
    </xf>
    <xf numFmtId="49" fontId="46" fillId="0" borderId="12" xfId="0" applyNumberFormat="1" applyFont="1" applyBorder="1"/>
    <xf numFmtId="3" fontId="49" fillId="0" borderId="0" xfId="0" applyNumberFormat="1" applyFont="1"/>
    <xf numFmtId="49" fontId="48" fillId="0" borderId="12" xfId="0" applyNumberFormat="1" applyFont="1" applyBorder="1"/>
    <xf numFmtId="49" fontId="48" fillId="0" borderId="16" xfId="0" applyNumberFormat="1" applyFont="1" applyBorder="1"/>
    <xf numFmtId="49" fontId="48" fillId="0" borderId="18" xfId="0" applyNumberFormat="1" applyFont="1" applyBorder="1"/>
    <xf numFmtId="49" fontId="49" fillId="0" borderId="12" xfId="0" applyNumberFormat="1" applyFont="1" applyBorder="1"/>
    <xf numFmtId="3" fontId="49" fillId="0" borderId="13" xfId="0" applyNumberFormat="1" applyFont="1" applyBorder="1"/>
    <xf numFmtId="0" fontId="49" fillId="0" borderId="1" xfId="0" applyFont="1" applyBorder="1"/>
    <xf numFmtId="0" fontId="49" fillId="0" borderId="15" xfId="0" applyFont="1" applyBorder="1"/>
    <xf numFmtId="14" fontId="47" fillId="0" borderId="0" xfId="0" applyNumberFormat="1" applyFont="1" applyAlignment="1">
      <alignment horizontal="center"/>
    </xf>
    <xf numFmtId="0" fontId="57" fillId="0" borderId="10" xfId="0" applyFont="1" applyBorder="1"/>
    <xf numFmtId="0" fontId="49" fillId="2" borderId="9" xfId="0" applyFont="1" applyFill="1" applyBorder="1"/>
    <xf numFmtId="0" fontId="49" fillId="2" borderId="11" xfId="0" applyFont="1" applyFill="1" applyBorder="1"/>
    <xf numFmtId="4" fontId="58" fillId="0" borderId="0" xfId="0" applyNumberFormat="1" applyFont="1"/>
    <xf numFmtId="1" fontId="48" fillId="2" borderId="2" xfId="0" applyNumberFormat="1" applyFont="1" applyFill="1" applyBorder="1" applyAlignment="1">
      <alignment horizontal="center" vertical="center"/>
    </xf>
    <xf numFmtId="1" fontId="48" fillId="2" borderId="17" xfId="0" applyNumberFormat="1" applyFont="1" applyFill="1" applyBorder="1" applyAlignment="1">
      <alignment horizontal="center" vertical="center"/>
    </xf>
    <xf numFmtId="3" fontId="49" fillId="2" borderId="0" xfId="0" applyNumberFormat="1" applyFont="1" applyFill="1" applyAlignment="1">
      <alignment horizontal="center" vertical="center"/>
    </xf>
    <xf numFmtId="3" fontId="49" fillId="2" borderId="13" xfId="0" applyNumberFormat="1" applyFont="1" applyFill="1" applyBorder="1" applyAlignment="1">
      <alignment horizontal="center" vertical="center"/>
    </xf>
    <xf numFmtId="0" fontId="49" fillId="0" borderId="12" xfId="0" applyFont="1" applyBorder="1"/>
    <xf numFmtId="0" fontId="48" fillId="0" borderId="14" xfId="0" applyFont="1" applyBorder="1"/>
    <xf numFmtId="166" fontId="59" fillId="0" borderId="0" xfId="0" applyNumberFormat="1" applyFont="1"/>
    <xf numFmtId="0" fontId="60" fillId="0" borderId="1" xfId="0" applyFont="1" applyBorder="1"/>
    <xf numFmtId="0" fontId="60" fillId="0" borderId="15" xfId="0" applyFont="1" applyBorder="1"/>
    <xf numFmtId="0" fontId="60" fillId="0" borderId="0" xfId="0" applyFont="1"/>
    <xf numFmtId="0" fontId="59" fillId="0" borderId="0" xfId="0" applyFont="1"/>
    <xf numFmtId="4" fontId="34" fillId="0" borderId="0" xfId="0" applyNumberFormat="1" applyFont="1"/>
    <xf numFmtId="0" fontId="57" fillId="0" borderId="10" xfId="0" applyFont="1" applyBorder="1" applyAlignment="1">
      <alignment horizontal="center"/>
    </xf>
    <xf numFmtId="4" fontId="49" fillId="0" borderId="0" xfId="0" applyNumberFormat="1" applyFont="1"/>
    <xf numFmtId="4" fontId="49" fillId="0" borderId="1" xfId="0" applyNumberFormat="1" applyFont="1" applyBorder="1"/>
    <xf numFmtId="4" fontId="49" fillId="0" borderId="15" xfId="0" applyNumberFormat="1" applyFont="1" applyBorder="1"/>
    <xf numFmtId="3" fontId="49" fillId="0" borderId="2" xfId="0" applyNumberFormat="1" applyFont="1" applyBorder="1"/>
    <xf numFmtId="3" fontId="49" fillId="0" borderId="17" xfId="0" applyNumberFormat="1" applyFont="1" applyBorder="1"/>
    <xf numFmtId="3" fontId="49" fillId="0" borderId="0" xfId="0" applyNumberFormat="1" applyFont="1" applyAlignment="1">
      <alignment horizontal="center" vertical="center"/>
    </xf>
    <xf numFmtId="3" fontId="49" fillId="0" borderId="13" xfId="0" applyNumberFormat="1" applyFont="1" applyBorder="1" applyAlignment="1">
      <alignment horizontal="center" vertical="center"/>
    </xf>
    <xf numFmtId="49" fontId="49" fillId="0" borderId="14" xfId="0" applyNumberFormat="1" applyFont="1" applyBorder="1"/>
    <xf numFmtId="3" fontId="49" fillId="0" borderId="1" xfId="0" applyNumberFormat="1" applyFont="1" applyBorder="1"/>
    <xf numFmtId="3" fontId="49" fillId="0" borderId="15" xfId="0" applyNumberFormat="1" applyFont="1" applyBorder="1"/>
    <xf numFmtId="49" fontId="49" fillId="0" borderId="0" xfId="0" applyNumberFormat="1" applyFont="1"/>
    <xf numFmtId="49" fontId="48" fillId="0" borderId="0" xfId="0" applyNumberFormat="1" applyFont="1"/>
    <xf numFmtId="3" fontId="48" fillId="0" borderId="0" xfId="0" applyNumberFormat="1" applyFont="1"/>
    <xf numFmtId="0" fontId="55" fillId="0" borderId="0" xfId="0" applyFont="1"/>
    <xf numFmtId="0" fontId="28" fillId="0" borderId="0" xfId="0" applyFont="1"/>
    <xf numFmtId="0" fontId="61" fillId="0" borderId="0" xfId="0" applyFont="1"/>
    <xf numFmtId="0" fontId="62" fillId="0" borderId="0" xfId="0" applyFont="1"/>
    <xf numFmtId="37" fontId="53" fillId="0" borderId="0" xfId="0" applyNumberFormat="1" applyFont="1"/>
    <xf numFmtId="0" fontId="48" fillId="0" borderId="10" xfId="0" applyFont="1" applyBorder="1" applyAlignment="1">
      <alignment horizontal="center" wrapText="1"/>
    </xf>
    <xf numFmtId="0" fontId="46" fillId="0" borderId="12" xfId="0" applyFont="1" applyBorder="1" applyAlignment="1">
      <alignment horizontal="center" vertical="center" wrapText="1"/>
    </xf>
    <xf numFmtId="0" fontId="48" fillId="0" borderId="12" xfId="0" applyFont="1" applyBorder="1" applyAlignment="1">
      <alignment horizontal="center" wrapText="1"/>
    </xf>
    <xf numFmtId="0" fontId="46" fillId="0" borderId="12" xfId="0" applyFont="1" applyBorder="1" applyAlignment="1">
      <alignment vertical="center"/>
    </xf>
    <xf numFmtId="0" fontId="48" fillId="0" borderId="6" xfId="0" applyFont="1" applyBorder="1" applyAlignment="1">
      <alignment horizontal="center"/>
    </xf>
    <xf numFmtId="0" fontId="48" fillId="0" borderId="7" xfId="0" applyFont="1" applyBorder="1" applyAlignment="1">
      <alignment horizontal="center"/>
    </xf>
    <xf numFmtId="3" fontId="48" fillId="0" borderId="7" xfId="0" applyNumberFormat="1" applyFont="1" applyBorder="1" applyAlignment="1">
      <alignment horizontal="center" vertical="center"/>
    </xf>
    <xf numFmtId="0" fontId="63" fillId="0" borderId="0" xfId="0" applyFont="1"/>
    <xf numFmtId="0" fontId="45" fillId="0" borderId="0" xfId="0" applyFont="1" applyAlignment="1">
      <alignment vertical="center"/>
    </xf>
    <xf numFmtId="169" fontId="46" fillId="0" borderId="0" xfId="0" applyNumberFormat="1" applyFont="1"/>
    <xf numFmtId="3" fontId="48" fillId="0" borderId="15" xfId="0" applyNumberFormat="1" applyFont="1" applyBorder="1" applyAlignment="1">
      <alignment horizontal="center"/>
    </xf>
    <xf numFmtId="3" fontId="48" fillId="0" borderId="13" xfId="0" applyNumberFormat="1" applyFont="1" applyBorder="1" applyAlignment="1">
      <alignment horizontal="center"/>
    </xf>
    <xf numFmtId="37" fontId="46" fillId="0" borderId="15" xfId="0" applyNumberFormat="1" applyFont="1" applyBorder="1"/>
    <xf numFmtId="165" fontId="48" fillId="0" borderId="1" xfId="1" applyFont="1" applyBorder="1" applyAlignment="1">
      <alignment horizontal="right"/>
    </xf>
    <xf numFmtId="165" fontId="48" fillId="0" borderId="0" xfId="1" applyFont="1" applyAlignment="1">
      <alignment horizontal="center"/>
    </xf>
    <xf numFmtId="165" fontId="46" fillId="0" borderId="0" xfId="1" applyFont="1" applyAlignment="1">
      <alignment horizontal="center"/>
    </xf>
    <xf numFmtId="165" fontId="46" fillId="0" borderId="0" xfId="1" applyFont="1" applyAlignment="1">
      <alignment horizontal="right"/>
    </xf>
    <xf numFmtId="165" fontId="46" fillId="0" borderId="0" xfId="1" applyFont="1" applyBorder="1" applyAlignment="1">
      <alignment horizontal="center"/>
    </xf>
    <xf numFmtId="165" fontId="49" fillId="2" borderId="0" xfId="1" applyFont="1" applyFill="1" applyAlignment="1">
      <alignment horizontal="right"/>
    </xf>
    <xf numFmtId="165" fontId="48" fillId="0" borderId="2" xfId="1" applyFont="1" applyBorder="1" applyAlignment="1">
      <alignment horizontal="right"/>
    </xf>
    <xf numFmtId="165" fontId="46" fillId="0" borderId="0" xfId="1" applyFont="1" applyBorder="1" applyAlignment="1">
      <alignment horizontal="right"/>
    </xf>
    <xf numFmtId="165" fontId="46" fillId="0" borderId="1" xfId="1" applyFont="1" applyBorder="1" applyAlignment="1">
      <alignment horizontal="right"/>
    </xf>
    <xf numFmtId="165" fontId="48" fillId="0" borderId="3" xfId="1" applyFont="1" applyBorder="1" applyAlignment="1">
      <alignment horizontal="right"/>
    </xf>
    <xf numFmtId="165" fontId="54" fillId="0" borderId="5" xfId="1" applyFont="1" applyBorder="1" applyAlignment="1">
      <alignment horizontal="right" vertical="center"/>
    </xf>
    <xf numFmtId="165" fontId="48" fillId="0" borderId="5" xfId="1" applyFont="1" applyBorder="1" applyAlignment="1">
      <alignment horizontal="right" vertical="center"/>
    </xf>
    <xf numFmtId="165" fontId="49" fillId="0" borderId="6" xfId="1" applyFont="1" applyBorder="1" applyAlignment="1">
      <alignment horizontal="right" vertical="center"/>
    </xf>
    <xf numFmtId="165" fontId="48" fillId="0" borderId="6" xfId="1" applyFont="1" applyBorder="1" applyAlignment="1">
      <alignment horizontal="right" vertical="center"/>
    </xf>
    <xf numFmtId="165" fontId="54" fillId="0" borderId="4" xfId="1" applyFont="1" applyBorder="1" applyAlignment="1">
      <alignment horizontal="right" vertical="center"/>
    </xf>
    <xf numFmtId="165" fontId="54" fillId="0" borderId="21" xfId="1" applyFont="1" applyBorder="1" applyAlignment="1">
      <alignment horizontal="right"/>
    </xf>
    <xf numFmtId="165" fontId="46" fillId="0" borderId="13" xfId="1" applyFont="1" applyBorder="1" applyAlignment="1">
      <alignment horizontal="center"/>
    </xf>
    <xf numFmtId="165" fontId="46" fillId="0" borderId="13" xfId="1" applyFont="1" applyBorder="1" applyAlignment="1">
      <alignment horizontal="right"/>
    </xf>
    <xf numFmtId="165" fontId="46" fillId="0" borderId="15" xfId="1" applyFont="1" applyBorder="1" applyAlignment="1">
      <alignment horizontal="right"/>
    </xf>
    <xf numFmtId="165" fontId="48" fillId="0" borderId="17" xfId="1" applyFont="1" applyBorder="1" applyAlignment="1">
      <alignment horizontal="right"/>
    </xf>
    <xf numFmtId="165" fontId="49" fillId="0" borderId="0" xfId="1" applyFont="1" applyAlignment="1">
      <alignment horizontal="right"/>
    </xf>
    <xf numFmtId="165" fontId="49" fillId="0" borderId="13" xfId="1" applyFont="1" applyBorder="1" applyAlignment="1">
      <alignment horizontal="center"/>
    </xf>
    <xf numFmtId="165" fontId="48" fillId="0" borderId="8" xfId="1" applyFont="1" applyBorder="1" applyAlignment="1">
      <alignment horizontal="right"/>
    </xf>
    <xf numFmtId="165" fontId="48" fillId="0" borderId="19" xfId="1" applyFont="1" applyBorder="1" applyAlignment="1">
      <alignment horizontal="right"/>
    </xf>
    <xf numFmtId="165" fontId="49" fillId="2" borderId="0" xfId="1" applyFont="1" applyFill="1" applyAlignment="1">
      <alignment horizontal="right" vertical="center"/>
    </xf>
    <xf numFmtId="165" fontId="49" fillId="2" borderId="13" xfId="1" applyFont="1" applyFill="1" applyBorder="1" applyAlignment="1">
      <alignment horizontal="right" vertical="center"/>
    </xf>
    <xf numFmtId="165" fontId="49" fillId="2" borderId="0" xfId="1" applyFont="1" applyFill="1" applyAlignment="1">
      <alignment horizontal="center" vertical="center"/>
    </xf>
    <xf numFmtId="165" fontId="49" fillId="2" borderId="13" xfId="1" applyFont="1" applyFill="1" applyBorder="1" applyAlignment="1">
      <alignment horizontal="center" vertical="center"/>
    </xf>
    <xf numFmtId="165" fontId="48" fillId="2" borderId="2" xfId="1" applyFont="1" applyFill="1" applyBorder="1" applyAlignment="1">
      <alignment horizontal="right" vertical="center"/>
    </xf>
    <xf numFmtId="165" fontId="48" fillId="2" borderId="17" xfId="1" applyFont="1" applyFill="1" applyBorder="1" applyAlignment="1">
      <alignment horizontal="right" vertical="center"/>
    </xf>
    <xf numFmtId="165" fontId="48" fillId="2" borderId="0" xfId="1" applyFont="1" applyFill="1" applyAlignment="1">
      <alignment horizontal="center" vertical="center"/>
    </xf>
    <xf numFmtId="165" fontId="48" fillId="2" borderId="13" xfId="1" applyFont="1" applyFill="1" applyBorder="1" applyAlignment="1">
      <alignment horizontal="center" vertical="center"/>
    </xf>
    <xf numFmtId="165" fontId="46" fillId="2" borderId="0" xfId="1" applyFont="1" applyFill="1" applyAlignment="1">
      <alignment horizontal="right" vertical="center"/>
    </xf>
    <xf numFmtId="165" fontId="46" fillId="2" borderId="13" xfId="1" applyFont="1" applyFill="1" applyBorder="1" applyAlignment="1">
      <alignment horizontal="right" vertical="center"/>
    </xf>
    <xf numFmtId="165" fontId="46" fillId="2" borderId="1" xfId="1" applyFont="1" applyFill="1" applyBorder="1" applyAlignment="1">
      <alignment horizontal="right" vertical="center"/>
    </xf>
    <xf numFmtId="165" fontId="46" fillId="2" borderId="15" xfId="1" applyFont="1" applyFill="1" applyBorder="1" applyAlignment="1">
      <alignment horizontal="right" vertical="center"/>
    </xf>
    <xf numFmtId="165" fontId="48" fillId="2" borderId="0" xfId="1" applyFont="1" applyFill="1" applyAlignment="1">
      <alignment horizontal="right" vertical="center"/>
    </xf>
    <xf numFmtId="165" fontId="48" fillId="2" borderId="13" xfId="1" applyFont="1" applyFill="1" applyBorder="1" applyAlignment="1">
      <alignment horizontal="right" vertical="center"/>
    </xf>
    <xf numFmtId="165" fontId="48" fillId="2" borderId="8" xfId="1" applyFont="1" applyFill="1" applyBorder="1" applyAlignment="1">
      <alignment horizontal="right" vertical="center"/>
    </xf>
    <xf numFmtId="165" fontId="48" fillId="2" borderId="19" xfId="1" applyFont="1" applyFill="1" applyBorder="1" applyAlignment="1">
      <alignment horizontal="right" vertical="center"/>
    </xf>
    <xf numFmtId="165" fontId="48" fillId="2" borderId="1" xfId="1" applyFont="1" applyFill="1" applyBorder="1" applyAlignment="1">
      <alignment horizontal="center" vertical="center"/>
    </xf>
    <xf numFmtId="165" fontId="48" fillId="2" borderId="15" xfId="1" applyFont="1" applyFill="1" applyBorder="1" applyAlignment="1">
      <alignment horizontal="center" vertical="center"/>
    </xf>
    <xf numFmtId="165" fontId="48" fillId="2" borderId="9" xfId="1" applyFont="1" applyFill="1" applyBorder="1" applyAlignment="1">
      <alignment horizontal="right" vertical="center"/>
    </xf>
    <xf numFmtId="165" fontId="48" fillId="2" borderId="11" xfId="1" applyFont="1" applyFill="1" applyBorder="1" applyAlignment="1">
      <alignment horizontal="right" vertical="center"/>
    </xf>
    <xf numFmtId="165" fontId="48" fillId="2" borderId="1" xfId="1" applyFont="1" applyFill="1" applyBorder="1" applyAlignment="1">
      <alignment horizontal="right" vertical="center"/>
    </xf>
    <xf numFmtId="165" fontId="48" fillId="2" borderId="15" xfId="1" applyFont="1" applyFill="1" applyBorder="1" applyAlignment="1">
      <alignment horizontal="right" vertical="center"/>
    </xf>
    <xf numFmtId="165" fontId="48" fillId="0" borderId="0" xfId="1" applyFont="1" applyAlignment="1">
      <alignment horizontal="right" vertical="center"/>
    </xf>
    <xf numFmtId="165" fontId="48" fillId="0" borderId="13" xfId="1" applyFont="1" applyBorder="1" applyAlignment="1">
      <alignment horizontal="right" vertical="center"/>
    </xf>
    <xf numFmtId="165" fontId="48" fillId="0" borderId="8" xfId="1" applyFont="1" applyBorder="1" applyAlignment="1">
      <alignment horizontal="right" vertical="center"/>
    </xf>
    <xf numFmtId="165" fontId="48" fillId="0" borderId="19" xfId="1" applyFont="1" applyBorder="1" applyAlignment="1">
      <alignment horizontal="right" vertical="center"/>
    </xf>
    <xf numFmtId="168" fontId="49" fillId="2" borderId="0" xfId="1" applyNumberFormat="1" applyFont="1" applyFill="1" applyAlignment="1">
      <alignment horizontal="right" vertical="center"/>
    </xf>
    <xf numFmtId="168" fontId="49" fillId="2" borderId="13" xfId="1" applyNumberFormat="1" applyFont="1" applyFill="1" applyBorder="1" applyAlignment="1">
      <alignment horizontal="right" vertical="center"/>
    </xf>
    <xf numFmtId="168" fontId="48" fillId="2" borderId="2" xfId="1" applyNumberFormat="1" applyFont="1" applyFill="1" applyBorder="1" applyAlignment="1">
      <alignment horizontal="right" vertical="center"/>
    </xf>
    <xf numFmtId="168" fontId="48" fillId="2" borderId="17" xfId="1" applyNumberFormat="1" applyFont="1" applyFill="1" applyBorder="1" applyAlignment="1">
      <alignment horizontal="right" vertical="center"/>
    </xf>
    <xf numFmtId="168" fontId="48" fillId="2" borderId="0" xfId="1" applyNumberFormat="1" applyFont="1" applyFill="1" applyAlignment="1">
      <alignment horizontal="center" vertical="center"/>
    </xf>
    <xf numFmtId="168" fontId="48" fillId="2" borderId="13" xfId="1" applyNumberFormat="1" applyFont="1" applyFill="1" applyBorder="1" applyAlignment="1">
      <alignment horizontal="center" vertical="center"/>
    </xf>
    <xf numFmtId="168" fontId="46" fillId="2" borderId="13" xfId="1" applyNumberFormat="1" applyFont="1" applyFill="1" applyBorder="1" applyAlignment="1">
      <alignment horizontal="right" vertical="center"/>
    </xf>
    <xf numFmtId="168" fontId="46" fillId="2" borderId="0" xfId="1" applyNumberFormat="1" applyFont="1" applyFill="1" applyAlignment="1">
      <alignment horizontal="right" vertical="center"/>
    </xf>
    <xf numFmtId="168" fontId="48" fillId="2" borderId="0" xfId="1" applyNumberFormat="1" applyFont="1" applyFill="1" applyAlignment="1">
      <alignment horizontal="right" vertical="center"/>
    </xf>
    <xf numFmtId="168" fontId="48" fillId="2" borderId="13" xfId="1" applyNumberFormat="1" applyFont="1" applyFill="1" applyBorder="1" applyAlignment="1">
      <alignment horizontal="right" vertical="center"/>
    </xf>
    <xf numFmtId="168" fontId="48" fillId="2" borderId="8" xfId="1" applyNumberFormat="1" applyFont="1" applyFill="1" applyBorder="1" applyAlignment="1">
      <alignment horizontal="right" vertical="center"/>
    </xf>
    <xf numFmtId="168" fontId="48" fillId="2" borderId="19" xfId="1" applyNumberFormat="1" applyFont="1" applyFill="1" applyBorder="1" applyAlignment="1">
      <alignment horizontal="right" vertical="center"/>
    </xf>
    <xf numFmtId="168" fontId="48" fillId="2" borderId="1" xfId="1" applyNumberFormat="1" applyFont="1" applyFill="1" applyBorder="1" applyAlignment="1">
      <alignment horizontal="center" vertical="center"/>
    </xf>
    <xf numFmtId="168" fontId="48" fillId="2" borderId="15" xfId="1" applyNumberFormat="1" applyFont="1" applyFill="1" applyBorder="1" applyAlignment="1">
      <alignment horizontal="center" vertical="center"/>
    </xf>
    <xf numFmtId="168" fontId="49" fillId="2" borderId="0" xfId="1" applyNumberFormat="1" applyFont="1" applyFill="1" applyAlignment="1">
      <alignment horizontal="center" vertical="center"/>
    </xf>
    <xf numFmtId="168" fontId="49" fillId="2" borderId="13" xfId="1" applyNumberFormat="1" applyFont="1" applyFill="1" applyBorder="1" applyAlignment="1">
      <alignment horizontal="center" vertical="center"/>
    </xf>
    <xf numFmtId="168" fontId="48" fillId="2" borderId="9" xfId="1" applyNumberFormat="1" applyFont="1" applyFill="1" applyBorder="1" applyAlignment="1">
      <alignment horizontal="right" vertical="center"/>
    </xf>
    <xf numFmtId="168" fontId="48" fillId="2" borderId="11" xfId="1" applyNumberFormat="1" applyFont="1" applyFill="1" applyBorder="1" applyAlignment="1">
      <alignment horizontal="right" vertical="center"/>
    </xf>
    <xf numFmtId="168" fontId="48" fillId="2" borderId="1" xfId="1" applyNumberFormat="1" applyFont="1" applyFill="1" applyBorder="1" applyAlignment="1">
      <alignment horizontal="right" vertical="center"/>
    </xf>
    <xf numFmtId="168" fontId="48" fillId="2" borderId="15" xfId="1" applyNumberFormat="1" applyFont="1" applyFill="1" applyBorder="1" applyAlignment="1">
      <alignment horizontal="right" vertical="center"/>
    </xf>
    <xf numFmtId="168" fontId="48" fillId="0" borderId="8" xfId="1" applyNumberFormat="1" applyFont="1" applyBorder="1" applyAlignment="1">
      <alignment horizontal="right" vertical="center"/>
    </xf>
    <xf numFmtId="168" fontId="48" fillId="0" borderId="19" xfId="1" applyNumberFormat="1" applyFont="1" applyBorder="1" applyAlignment="1">
      <alignment horizontal="right" vertical="center"/>
    </xf>
    <xf numFmtId="168" fontId="49" fillId="0" borderId="0" xfId="1" applyNumberFormat="1" applyFont="1" applyAlignment="1">
      <alignment horizontal="right" vertical="center"/>
    </xf>
    <xf numFmtId="168" fontId="49" fillId="0" borderId="13" xfId="1" applyNumberFormat="1" applyFont="1" applyBorder="1" applyAlignment="1">
      <alignment horizontal="right" vertical="center"/>
    </xf>
    <xf numFmtId="168" fontId="48" fillId="0" borderId="2" xfId="1" applyNumberFormat="1" applyFont="1" applyBorder="1" applyAlignment="1">
      <alignment horizontal="right" vertical="center"/>
    </xf>
    <xf numFmtId="168" fontId="48" fillId="0" borderId="17" xfId="1" applyNumberFormat="1" applyFont="1" applyBorder="1" applyAlignment="1">
      <alignment horizontal="right" vertical="center"/>
    </xf>
    <xf numFmtId="168" fontId="46" fillId="0" borderId="0" xfId="1" applyNumberFormat="1" applyFont="1" applyAlignment="1">
      <alignment horizontal="right" vertical="center"/>
    </xf>
    <xf numFmtId="168" fontId="54" fillId="0" borderId="5" xfId="1" applyNumberFormat="1" applyFont="1" applyBorder="1" applyAlignment="1">
      <alignment horizontal="center" vertical="center"/>
    </xf>
    <xf numFmtId="168" fontId="48" fillId="0" borderId="11" xfId="1" applyNumberFormat="1" applyFont="1" applyBorder="1" applyAlignment="1">
      <alignment horizontal="center" vertical="center"/>
    </xf>
    <xf numFmtId="168" fontId="49" fillId="0" borderId="6" xfId="1" applyNumberFormat="1" applyFont="1" applyBorder="1" applyAlignment="1">
      <alignment horizontal="center" vertical="center"/>
    </xf>
    <xf numFmtId="168" fontId="46" fillId="0" borderId="13" xfId="1" applyNumberFormat="1" applyFont="1" applyBorder="1" applyAlignment="1">
      <alignment horizontal="center" vertical="center"/>
    </xf>
    <xf numFmtId="168" fontId="48" fillId="0" borderId="6" xfId="1" applyNumberFormat="1" applyFont="1" applyBorder="1" applyAlignment="1">
      <alignment horizontal="center" vertical="center"/>
    </xf>
    <xf numFmtId="168" fontId="46" fillId="0" borderId="6" xfId="1" applyNumberFormat="1" applyFont="1" applyBorder="1" applyAlignment="1">
      <alignment horizontal="center" vertical="center"/>
    </xf>
    <xf numFmtId="168" fontId="46" fillId="0" borderId="15" xfId="1" applyNumberFormat="1" applyFont="1" applyBorder="1" applyAlignment="1">
      <alignment horizontal="center" vertical="center"/>
    </xf>
    <xf numFmtId="168" fontId="54" fillId="0" borderId="15" xfId="1" applyNumberFormat="1" applyFont="1" applyBorder="1" applyAlignment="1">
      <alignment horizontal="center" vertical="center"/>
    </xf>
    <xf numFmtId="168" fontId="49" fillId="0" borderId="7" xfId="1" applyNumberFormat="1" applyFont="1" applyBorder="1" applyAlignment="1">
      <alignment horizontal="center" vertical="center"/>
    </xf>
    <xf numFmtId="168" fontId="49" fillId="0" borderId="7" xfId="1" applyNumberFormat="1" applyFont="1" applyBorder="1" applyAlignment="1">
      <alignment horizontal="right" vertical="center"/>
    </xf>
    <xf numFmtId="168" fontId="54" fillId="0" borderId="4" xfId="1" applyNumberFormat="1" applyFont="1" applyBorder="1" applyAlignment="1">
      <alignment horizontal="center"/>
    </xf>
    <xf numFmtId="168" fontId="49" fillId="0" borderId="13" xfId="1" applyNumberFormat="1" applyFont="1" applyBorder="1" applyAlignment="1">
      <alignment horizontal="center" vertical="center"/>
    </xf>
    <xf numFmtId="168" fontId="48" fillId="0" borderId="1" xfId="1" applyNumberFormat="1" applyFont="1" applyBorder="1" applyAlignment="1">
      <alignment horizontal="right"/>
    </xf>
    <xf numFmtId="168" fontId="48" fillId="0" borderId="0" xfId="1" applyNumberFormat="1" applyFont="1" applyAlignment="1">
      <alignment horizontal="center"/>
    </xf>
    <xf numFmtId="168" fontId="48" fillId="0" borderId="15" xfId="1" applyNumberFormat="1" applyFont="1" applyBorder="1" applyAlignment="1">
      <alignment horizontal="right"/>
    </xf>
    <xf numFmtId="168" fontId="48" fillId="0" borderId="13" xfId="1" applyNumberFormat="1" applyFont="1" applyBorder="1" applyAlignment="1">
      <alignment horizontal="center"/>
    </xf>
    <xf numFmtId="168" fontId="46" fillId="0" borderId="0" xfId="1" applyNumberFormat="1" applyFont="1" applyAlignment="1">
      <alignment horizontal="center"/>
    </xf>
    <xf numFmtId="168" fontId="46" fillId="0" borderId="13" xfId="1" applyNumberFormat="1" applyFont="1" applyBorder="1" applyAlignment="1">
      <alignment horizontal="center"/>
    </xf>
    <xf numFmtId="168" fontId="46" fillId="0" borderId="0" xfId="1" applyNumberFormat="1" applyFont="1" applyAlignment="1">
      <alignment horizontal="right"/>
    </xf>
    <xf numFmtId="168" fontId="46" fillId="0" borderId="0" xfId="1" applyNumberFormat="1" applyFont="1" applyBorder="1" applyAlignment="1">
      <alignment horizontal="center"/>
    </xf>
    <xf numFmtId="168" fontId="46" fillId="0" borderId="13" xfId="1" applyNumberFormat="1" applyFont="1" applyBorder="1" applyAlignment="1">
      <alignment horizontal="right"/>
    </xf>
    <xf numFmtId="168" fontId="49" fillId="2" borderId="0" xfId="1" applyNumberFormat="1" applyFont="1" applyFill="1" applyAlignment="1">
      <alignment horizontal="right"/>
    </xf>
    <xf numFmtId="168" fontId="49" fillId="2" borderId="13" xfId="1" applyNumberFormat="1" applyFont="1" applyFill="1" applyBorder="1" applyAlignment="1">
      <alignment horizontal="right"/>
    </xf>
    <xf numFmtId="168" fontId="48" fillId="0" borderId="2" xfId="1" applyNumberFormat="1" applyFont="1" applyBorder="1" applyAlignment="1">
      <alignment horizontal="right"/>
    </xf>
    <xf numFmtId="168" fontId="48" fillId="0" borderId="17" xfId="1" applyNumberFormat="1" applyFont="1" applyBorder="1" applyAlignment="1">
      <alignment horizontal="right"/>
    </xf>
    <xf numFmtId="168" fontId="46" fillId="0" borderId="1" xfId="1" applyNumberFormat="1" applyFont="1" applyBorder="1" applyAlignment="1">
      <alignment horizontal="right"/>
    </xf>
    <xf numFmtId="168" fontId="46" fillId="0" borderId="15" xfId="1" applyNumberFormat="1" applyFont="1" applyBorder="1" applyAlignment="1">
      <alignment horizontal="right"/>
    </xf>
    <xf numFmtId="168" fontId="46" fillId="0" borderId="0" xfId="1" applyNumberFormat="1" applyFont="1" applyBorder="1" applyAlignment="1">
      <alignment horizontal="right"/>
    </xf>
    <xf numFmtId="168" fontId="48" fillId="0" borderId="3" xfId="1" applyNumberFormat="1" applyFont="1" applyBorder="1" applyAlignment="1">
      <alignment horizontal="right"/>
    </xf>
    <xf numFmtId="168" fontId="48" fillId="0" borderId="20" xfId="1" applyNumberFormat="1" applyFont="1" applyBorder="1" applyAlignment="1">
      <alignment horizontal="right"/>
    </xf>
    <xf numFmtId="0" fontId="34" fillId="0" borderId="0" xfId="0" applyFont="1" applyAlignment="1">
      <alignment horizontal="left" vertical="center"/>
    </xf>
    <xf numFmtId="0" fontId="78" fillId="0" borderId="0" xfId="0" applyFont="1" applyAlignment="1">
      <alignment horizontal="left" vertical="center"/>
    </xf>
    <xf numFmtId="0" fontId="26" fillId="0" borderId="0" xfId="0" applyFont="1" applyAlignment="1">
      <alignment vertical="top" wrapText="1"/>
    </xf>
    <xf numFmtId="0" fontId="79" fillId="0" borderId="0" xfId="0" applyFont="1" applyAlignment="1">
      <alignment vertical="center"/>
    </xf>
    <xf numFmtId="0" fontId="31" fillId="0" borderId="0" xfId="0" applyFont="1" applyAlignment="1">
      <alignment horizontal="left" vertical="center"/>
    </xf>
    <xf numFmtId="0" fontId="34" fillId="0" borderId="0" xfId="0" applyFont="1" applyAlignment="1">
      <alignment horizontal="left"/>
    </xf>
    <xf numFmtId="0" fontId="81" fillId="0" borderId="4" xfId="0" applyFont="1" applyBorder="1" applyAlignment="1">
      <alignment horizontal="left" vertical="center"/>
    </xf>
    <xf numFmtId="0" fontId="81" fillId="0" borderId="4" xfId="0" applyFont="1" applyBorder="1" applyAlignment="1">
      <alignment horizontal="center" vertical="center"/>
    </xf>
    <xf numFmtId="4" fontId="34" fillId="0" borderId="4" xfId="0" applyNumberFormat="1" applyFont="1" applyBorder="1" applyAlignment="1">
      <alignment horizontal="center" vertical="center"/>
    </xf>
    <xf numFmtId="4" fontId="81" fillId="0" borderId="4" xfId="0" applyNumberFormat="1" applyFont="1" applyBorder="1" applyAlignment="1">
      <alignment horizontal="center" vertical="center"/>
    </xf>
    <xf numFmtId="3" fontId="81" fillId="0" borderId="4" xfId="0" applyNumberFormat="1" applyFont="1" applyBorder="1" applyAlignment="1">
      <alignment horizontal="center" vertical="center"/>
    </xf>
    <xf numFmtId="0" fontId="31" fillId="0" borderId="0" xfId="0" applyFont="1" applyAlignment="1">
      <alignment vertical="center"/>
    </xf>
    <xf numFmtId="0" fontId="79" fillId="0" borderId="0" xfId="0" applyFont="1" applyAlignment="1">
      <alignment horizontal="left" vertical="center" indent="5"/>
    </xf>
    <xf numFmtId="0" fontId="82" fillId="0" borderId="0" xfId="0" applyFont="1"/>
    <xf numFmtId="0" fontId="83" fillId="0" borderId="0" xfId="0" applyFont="1" applyAlignment="1">
      <alignment vertical="center"/>
    </xf>
    <xf numFmtId="0" fontId="84" fillId="0" borderId="4" xfId="0" applyFont="1" applyBorder="1" applyAlignment="1">
      <alignment horizontal="center" vertical="center"/>
    </xf>
    <xf numFmtId="0" fontId="84" fillId="0" borderId="4" xfId="0" applyFont="1" applyBorder="1" applyAlignment="1">
      <alignment horizontal="center" vertical="center" wrapText="1"/>
    </xf>
    <xf numFmtId="0" fontId="81" fillId="0" borderId="4" xfId="0" applyFont="1" applyBorder="1" applyAlignment="1">
      <alignment vertical="center"/>
    </xf>
    <xf numFmtId="4" fontId="81" fillId="0" borderId="4" xfId="0" applyNumberFormat="1" applyFont="1" applyBorder="1" applyAlignment="1">
      <alignment horizontal="right" vertical="center"/>
    </xf>
    <xf numFmtId="3" fontId="81" fillId="0" borderId="4" xfId="0" applyNumberFormat="1" applyFont="1" applyBorder="1" applyAlignment="1">
      <alignment horizontal="right" vertical="center"/>
    </xf>
    <xf numFmtId="0" fontId="84" fillId="0" borderId="4" xfId="0" applyFont="1" applyBorder="1" applyAlignment="1">
      <alignment vertical="center"/>
    </xf>
    <xf numFmtId="4" fontId="84" fillId="0" borderId="4" xfId="0" applyNumberFormat="1" applyFont="1" applyBorder="1" applyAlignment="1">
      <alignment horizontal="right" vertical="center"/>
    </xf>
    <xf numFmtId="0" fontId="84" fillId="0" borderId="4" xfId="0" applyFont="1" applyBorder="1" applyAlignment="1">
      <alignment horizontal="right" vertical="center"/>
    </xf>
    <xf numFmtId="3" fontId="84" fillId="0" borderId="4" xfId="0" applyNumberFormat="1" applyFont="1" applyBorder="1" applyAlignment="1">
      <alignment horizontal="right" vertical="center"/>
    </xf>
    <xf numFmtId="0" fontId="84" fillId="0" borderId="0" xfId="0" applyFont="1" applyAlignment="1">
      <alignment horizontal="center" vertical="center"/>
    </xf>
    <xf numFmtId="0" fontId="84" fillId="0" borderId="0" xfId="0" applyFont="1" applyAlignment="1">
      <alignment vertical="center"/>
    </xf>
    <xf numFmtId="4" fontId="84" fillId="0" borderId="0" xfId="0" applyNumberFormat="1" applyFont="1" applyAlignment="1">
      <alignment horizontal="center" vertical="center"/>
    </xf>
    <xf numFmtId="3" fontId="84" fillId="0" borderId="0" xfId="0" applyNumberFormat="1" applyFont="1" applyAlignment="1">
      <alignment horizontal="center" vertical="center"/>
    </xf>
    <xf numFmtId="0" fontId="78" fillId="0" borderId="0" xfId="0" applyFont="1" applyAlignment="1">
      <alignment horizontal="center"/>
    </xf>
    <xf numFmtId="0" fontId="31" fillId="0" borderId="0" xfId="0" applyFont="1" applyAlignment="1">
      <alignment horizontal="left" vertical="center" indent="2"/>
    </xf>
    <xf numFmtId="0" fontId="38" fillId="0" borderId="0" xfId="2" applyFont="1" applyBorder="1" applyAlignment="1">
      <alignment vertical="center"/>
    </xf>
    <xf numFmtId="4" fontId="81" fillId="0" borderId="4" xfId="0" applyNumberFormat="1" applyFont="1" applyBorder="1" applyAlignment="1">
      <alignment horizontal="center" vertical="center" wrapText="1"/>
    </xf>
    <xf numFmtId="14" fontId="84" fillId="0" borderId="4" xfId="0" applyNumberFormat="1" applyFont="1" applyBorder="1" applyAlignment="1">
      <alignment horizontal="center" vertical="center" wrapText="1"/>
    </xf>
    <xf numFmtId="0" fontId="85" fillId="0" borderId="0" xfId="0" applyFont="1" applyAlignment="1">
      <alignment vertical="center"/>
    </xf>
    <xf numFmtId="0" fontId="78" fillId="0" borderId="0" xfId="0" applyFont="1"/>
    <xf numFmtId="0" fontId="84" fillId="0" borderId="4" xfId="0" applyFont="1" applyBorder="1" applyAlignment="1">
      <alignment horizontal="left" vertical="center"/>
    </xf>
    <xf numFmtId="0" fontId="87" fillId="0" borderId="4" xfId="0" applyFont="1" applyBorder="1" applyAlignment="1">
      <alignment horizontal="center" vertical="center" wrapText="1"/>
    </xf>
    <xf numFmtId="170" fontId="78" fillId="0" borderId="0" xfId="6" applyNumberFormat="1" applyFont="1"/>
    <xf numFmtId="170" fontId="34" fillId="0" borderId="0" xfId="6" applyNumberFormat="1" applyFont="1"/>
    <xf numFmtId="165" fontId="34" fillId="0" borderId="17" xfId="1" applyFont="1" applyBorder="1" applyAlignment="1">
      <alignment horizontal="right" vertical="center"/>
    </xf>
    <xf numFmtId="0" fontId="34" fillId="0" borderId="17" xfId="0" applyFont="1" applyBorder="1" applyAlignment="1">
      <alignment horizontal="left" vertical="center"/>
    </xf>
    <xf numFmtId="14" fontId="34" fillId="2" borderId="17" xfId="0" applyNumberFormat="1" applyFont="1" applyFill="1" applyBorder="1" applyAlignment="1">
      <alignment horizontal="left" vertical="center"/>
    </xf>
    <xf numFmtId="10" fontId="34" fillId="0" borderId="17" xfId="3" applyNumberFormat="1" applyFont="1" applyBorder="1" applyAlignment="1">
      <alignment horizontal="right" vertical="center"/>
    </xf>
    <xf numFmtId="170" fontId="34" fillId="0" borderId="17" xfId="49" applyNumberFormat="1" applyFont="1" applyBorder="1" applyAlignment="1">
      <alignment horizontal="right" vertical="center"/>
    </xf>
    <xf numFmtId="0" fontId="34" fillId="0" borderId="4" xfId="0" applyFont="1" applyBorder="1" applyAlignment="1">
      <alignment horizontal="left" vertical="center"/>
    </xf>
    <xf numFmtId="0" fontId="41" fillId="4" borderId="0" xfId="0" applyFont="1" applyFill="1" applyAlignment="1">
      <alignment horizontal="center" vertical="center"/>
    </xf>
    <xf numFmtId="0" fontId="39" fillId="4" borderId="0" xfId="0" applyFont="1" applyFill="1" applyAlignment="1">
      <alignment horizontal="center" vertical="center"/>
    </xf>
    <xf numFmtId="14" fontId="39" fillId="4" borderId="0" xfId="0" applyNumberFormat="1" applyFont="1" applyFill="1" applyAlignment="1">
      <alignment horizontal="center" vertical="center"/>
    </xf>
    <xf numFmtId="0" fontId="4" fillId="0" borderId="0" xfId="0" applyFont="1" applyAlignment="1">
      <alignment horizontal="center"/>
    </xf>
    <xf numFmtId="0" fontId="43" fillId="0" borderId="0" xfId="0" applyFont="1" applyAlignment="1">
      <alignment horizontal="center" vertical="center"/>
    </xf>
    <xf numFmtId="0" fontId="45" fillId="0" borderId="0" xfId="0" applyFont="1" applyAlignment="1">
      <alignment horizontal="center" vertical="center"/>
    </xf>
    <xf numFmtId="0" fontId="42" fillId="0" borderId="0" xfId="0" applyFont="1" applyAlignment="1">
      <alignment horizontal="center"/>
    </xf>
    <xf numFmtId="0" fontId="2" fillId="0" borderId="0" xfId="0" applyFont="1" applyAlignment="1">
      <alignment horizontal="center"/>
    </xf>
    <xf numFmtId="1" fontId="48" fillId="0" borderId="9" xfId="0" applyNumberFormat="1" applyFont="1" applyBorder="1" applyAlignment="1">
      <alignment horizontal="center" vertical="center" wrapText="1"/>
    </xf>
    <xf numFmtId="1" fontId="48" fillId="0" borderId="1" xfId="0" applyNumberFormat="1" applyFont="1" applyBorder="1" applyAlignment="1">
      <alignment horizontal="center" vertical="center" wrapText="1"/>
    </xf>
    <xf numFmtId="0" fontId="49" fillId="0" borderId="0" xfId="0" applyFont="1" applyAlignment="1">
      <alignment horizontal="center"/>
    </xf>
    <xf numFmtId="0" fontId="28" fillId="0" borderId="0" xfId="0" applyFont="1" applyAlignment="1">
      <alignment horizontal="center" vertical="center"/>
    </xf>
    <xf numFmtId="0" fontId="48" fillId="0" borderId="0" xfId="0" applyFont="1" applyAlignment="1">
      <alignment horizontal="center"/>
    </xf>
    <xf numFmtId="1" fontId="48" fillId="0" borderId="11" xfId="0" applyNumberFormat="1" applyFont="1" applyBorder="1" applyAlignment="1">
      <alignment horizontal="center" vertical="center"/>
    </xf>
    <xf numFmtId="1" fontId="48" fillId="0" borderId="15" xfId="0" applyNumberFormat="1" applyFont="1" applyBorder="1" applyAlignment="1">
      <alignment horizontal="center" vertical="center"/>
    </xf>
    <xf numFmtId="1" fontId="48" fillId="0" borderId="9" xfId="0" applyNumberFormat="1" applyFont="1" applyBorder="1" applyAlignment="1">
      <alignment horizontal="center" vertical="center"/>
    </xf>
    <xf numFmtId="1" fontId="48" fillId="0" borderId="1" xfId="0" applyNumberFormat="1" applyFont="1" applyBorder="1" applyAlignment="1">
      <alignment horizontal="center" vertical="center"/>
    </xf>
    <xf numFmtId="0" fontId="55" fillId="0" borderId="0" xfId="0" applyFont="1" applyAlignment="1">
      <alignment horizontal="center"/>
    </xf>
    <xf numFmtId="0" fontId="56" fillId="0" borderId="0" xfId="0" applyFont="1" applyAlignment="1">
      <alignment horizontal="center"/>
    </xf>
    <xf numFmtId="0" fontId="48" fillId="0" borderId="1" xfId="0" applyFont="1" applyBorder="1" applyAlignment="1">
      <alignment horizontal="center" vertical="center" wrapText="1"/>
    </xf>
    <xf numFmtId="1" fontId="48" fillId="0" borderId="11" xfId="0" applyNumberFormat="1" applyFont="1" applyBorder="1" applyAlignment="1">
      <alignment horizontal="center" vertical="center" wrapText="1"/>
    </xf>
    <xf numFmtId="0" fontId="48" fillId="0" borderId="15" xfId="0" applyFont="1" applyBorder="1" applyAlignment="1">
      <alignment horizontal="center" vertical="center" wrapText="1"/>
    </xf>
    <xf numFmtId="0" fontId="47" fillId="0" borderId="0" xfId="0" applyFont="1" applyAlignment="1">
      <alignment horizontal="center"/>
    </xf>
    <xf numFmtId="0" fontId="34" fillId="0" borderId="0" xfId="0" applyFont="1" applyAlignment="1">
      <alignment horizontal="center"/>
    </xf>
    <xf numFmtId="0" fontId="51" fillId="0" borderId="0" xfId="0" applyFont="1" applyAlignment="1">
      <alignment horizontal="center"/>
    </xf>
    <xf numFmtId="0" fontId="45" fillId="0" borderId="1" xfId="0" applyFont="1" applyBorder="1" applyAlignment="1">
      <alignment horizontal="center" vertical="center"/>
    </xf>
    <xf numFmtId="14" fontId="10" fillId="0" borderId="0" xfId="0" applyNumberFormat="1" applyFont="1" applyAlignment="1">
      <alignment horizontal="center"/>
    </xf>
    <xf numFmtId="0" fontId="78" fillId="0" borderId="0" xfId="0" applyFont="1" applyAlignment="1">
      <alignment horizontal="center" vertical="center"/>
    </xf>
    <xf numFmtId="0" fontId="37" fillId="0" borderId="0" xfId="0" applyFont="1" applyAlignment="1">
      <alignment horizontal="left" vertical="center" wrapText="1"/>
    </xf>
    <xf numFmtId="0" fontId="26" fillId="0" borderId="0" xfId="0" applyFont="1" applyAlignment="1">
      <alignment horizontal="left" vertical="center" wrapText="1"/>
    </xf>
    <xf numFmtId="0" fontId="26" fillId="0" borderId="0" xfId="0" applyFont="1" applyAlignment="1">
      <alignment horizontal="left" vertical="top" wrapText="1"/>
    </xf>
    <xf numFmtId="0" fontId="31" fillId="0" borderId="0" xfId="0" applyFont="1" applyAlignment="1">
      <alignment horizontal="center" vertical="center"/>
    </xf>
    <xf numFmtId="0" fontId="34" fillId="0" borderId="0" xfId="0" applyFont="1" applyAlignment="1">
      <alignment horizontal="left" vertical="top" wrapText="1"/>
    </xf>
    <xf numFmtId="0" fontId="84" fillId="0" borderId="16" xfId="0" applyFont="1" applyBorder="1" applyAlignment="1">
      <alignment horizontal="center" vertical="center"/>
    </xf>
    <xf numFmtId="0" fontId="84" fillId="0" borderId="2" xfId="0" applyFont="1" applyBorder="1" applyAlignment="1">
      <alignment horizontal="center" vertical="center"/>
    </xf>
    <xf numFmtId="0" fontId="84" fillId="0" borderId="17" xfId="0" applyFont="1" applyBorder="1" applyAlignment="1">
      <alignment horizontal="center" vertical="center"/>
    </xf>
    <xf numFmtId="0" fontId="84" fillId="0" borderId="10" xfId="0" applyFont="1" applyBorder="1" applyAlignment="1">
      <alignment horizontal="center" vertical="center"/>
    </xf>
    <xf numFmtId="0" fontId="84" fillId="0" borderId="11" xfId="0" applyFont="1" applyBorder="1" applyAlignment="1">
      <alignment horizontal="center" vertical="center"/>
    </xf>
    <xf numFmtId="0" fontId="84" fillId="0" borderId="14" xfId="0" applyFont="1" applyBorder="1" applyAlignment="1">
      <alignment horizontal="center" vertical="center"/>
    </xf>
    <xf numFmtId="0" fontId="84" fillId="0" borderId="15" xfId="0" applyFont="1" applyBorder="1" applyAlignment="1">
      <alignment horizontal="center" vertical="center"/>
    </xf>
    <xf numFmtId="4" fontId="81" fillId="0" borderId="5" xfId="0" applyNumberFormat="1" applyFont="1" applyBorder="1" applyAlignment="1">
      <alignment horizontal="right" vertical="center"/>
    </xf>
    <xf numFmtId="4" fontId="81" fillId="0" borderId="7" xfId="0" applyNumberFormat="1" applyFont="1" applyBorder="1" applyAlignment="1">
      <alignment horizontal="right" vertical="center"/>
    </xf>
    <xf numFmtId="0" fontId="81" fillId="0" borderId="4" xfId="0" applyFont="1" applyBorder="1" applyAlignment="1">
      <alignment horizontal="left" vertical="center" wrapText="1"/>
    </xf>
    <xf numFmtId="0" fontId="31" fillId="0" borderId="0" xfId="0" applyFont="1" applyAlignment="1">
      <alignment horizontal="left" vertical="top" wrapText="1"/>
    </xf>
    <xf numFmtId="0" fontId="79" fillId="0" borderId="0" xfId="0" applyFont="1" applyAlignment="1">
      <alignment horizontal="left" vertical="top" wrapText="1"/>
    </xf>
    <xf numFmtId="0" fontId="31" fillId="0" borderId="0" xfId="0" applyFont="1" applyAlignment="1">
      <alignment horizontal="left" vertical="top"/>
    </xf>
    <xf numFmtId="0" fontId="28" fillId="0" borderId="0" xfId="0" applyFont="1" applyAlignment="1">
      <alignment horizontal="left" vertical="center"/>
    </xf>
    <xf numFmtId="0" fontId="31" fillId="0" borderId="0" xfId="0" applyFont="1" applyAlignment="1">
      <alignment horizontal="left" vertical="center"/>
    </xf>
    <xf numFmtId="0" fontId="79" fillId="0" borderId="0" xfId="0" applyFont="1" applyAlignment="1">
      <alignment horizontal="left" vertical="center" wrapText="1"/>
    </xf>
    <xf numFmtId="0" fontId="31" fillId="0" borderId="0" xfId="0" applyFont="1" applyAlignment="1">
      <alignment horizontal="left" vertical="center" wrapText="1"/>
    </xf>
    <xf numFmtId="0" fontId="86" fillId="0" borderId="16" xfId="0" applyFont="1" applyBorder="1" applyAlignment="1">
      <alignment horizontal="center"/>
    </xf>
    <xf numFmtId="0" fontId="86" fillId="0" borderId="2" xfId="0" applyFont="1" applyBorder="1" applyAlignment="1">
      <alignment horizontal="center"/>
    </xf>
    <xf numFmtId="0" fontId="78" fillId="0" borderId="2" xfId="0" applyFont="1" applyBorder="1" applyAlignment="1">
      <alignment horizontal="right"/>
    </xf>
    <xf numFmtId="0" fontId="78" fillId="0" borderId="17" xfId="0" applyFont="1" applyBorder="1" applyAlignment="1">
      <alignment horizontal="right"/>
    </xf>
    <xf numFmtId="170" fontId="78" fillId="0" borderId="17" xfId="6" applyNumberFormat="1" applyFont="1" applyBorder="1" applyAlignment="1">
      <alignment horizontal="right"/>
    </xf>
    <xf numFmtId="0" fontId="78" fillId="0" borderId="16" xfId="0" applyFont="1" applyBorder="1" applyAlignment="1">
      <alignment horizontal="right"/>
    </xf>
  </cellXfs>
  <cellStyles count="100">
    <cellStyle name="20% - Énfasis1" xfId="25" builtinId="30" customBuiltin="1"/>
    <cellStyle name="20% - Énfasis2" xfId="29" builtinId="34" customBuiltin="1"/>
    <cellStyle name="20% - Énfasis3" xfId="33" builtinId="38" customBuiltin="1"/>
    <cellStyle name="20% - Énfasis4" xfId="37" builtinId="42" customBuiltin="1"/>
    <cellStyle name="20% - Énfasis5" xfId="41" builtinId="46" customBuiltin="1"/>
    <cellStyle name="20% - Énfasis6" xfId="45" builtinId="50" customBuiltin="1"/>
    <cellStyle name="40% - Énfasis1" xfId="26" builtinId="31" customBuiltin="1"/>
    <cellStyle name="40% - Énfasis2" xfId="30" builtinId="35" customBuiltin="1"/>
    <cellStyle name="40% - Énfasis3" xfId="34" builtinId="39" customBuiltin="1"/>
    <cellStyle name="40% - Énfasis4" xfId="38" builtinId="43" customBuiltin="1"/>
    <cellStyle name="40% - Énfasis5" xfId="42" builtinId="47" customBuiltin="1"/>
    <cellStyle name="40% - Énfasis6" xfId="46" builtinId="51" customBuiltin="1"/>
    <cellStyle name="60% - Énfasis1" xfId="27" builtinId="32" customBuiltin="1"/>
    <cellStyle name="60% - Énfasis2" xfId="31" builtinId="36" customBuiltin="1"/>
    <cellStyle name="60% - Énfasis3" xfId="35" builtinId="40" customBuiltin="1"/>
    <cellStyle name="60% - Énfasis4" xfId="39" builtinId="44" customBuiltin="1"/>
    <cellStyle name="60% - Énfasis5" xfId="43" builtinId="48" customBuiltin="1"/>
    <cellStyle name="60% - Énfasis6" xfId="47" builtinId="52" customBuiltin="1"/>
    <cellStyle name="Bueno" xfId="12" builtinId="26" customBuiltin="1"/>
    <cellStyle name="Cálculo" xfId="17" builtinId="22" customBuiltin="1"/>
    <cellStyle name="Celda de comprobación" xfId="19" builtinId="23" customBuiltin="1"/>
    <cellStyle name="Celda vinculada" xfId="18" builtinId="24" customBuiltin="1"/>
    <cellStyle name="Encabezado 1" xfId="8" builtinId="16" customBuiltin="1"/>
    <cellStyle name="Encabezado 4" xfId="11" builtinId="19" customBuiltin="1"/>
    <cellStyle name="Énfasis1" xfId="24" builtinId="29" customBuiltin="1"/>
    <cellStyle name="Énfasis2" xfId="28" builtinId="33" customBuiltin="1"/>
    <cellStyle name="Énfasis3" xfId="32" builtinId="37" customBuiltin="1"/>
    <cellStyle name="Énfasis4" xfId="36" builtinId="41" customBuiltin="1"/>
    <cellStyle name="Énfasis5" xfId="40" builtinId="45" customBuiltin="1"/>
    <cellStyle name="Énfasis6" xfId="44" builtinId="49" customBuiltin="1"/>
    <cellStyle name="Entrada" xfId="15" builtinId="20" customBuiltin="1"/>
    <cellStyle name="Hipervínculo" xfId="2" builtinId="8"/>
    <cellStyle name="Incorrecto" xfId="13" builtinId="27" customBuiltin="1"/>
    <cellStyle name="Intermitente" xfId="62" xr:uid="{C96E87D7-0381-4571-8D40-DAE17FC0FFB5}"/>
    <cellStyle name="Millares" xfId="1" builtinId="3"/>
    <cellStyle name="Millares [0]" xfId="6" builtinId="6"/>
    <cellStyle name="Millares [0] 2" xfId="59" xr:uid="{379F5F11-F597-4A76-A670-32997F09806B}"/>
    <cellStyle name="Millares [0] 3" xfId="53" xr:uid="{FA32839B-6164-48DF-98FF-4395D4856A93}"/>
    <cellStyle name="Millares [0] 4" xfId="94" xr:uid="{0995ED27-C39F-495D-BAF6-1F3E83A8D6D0}"/>
    <cellStyle name="Millares [0] 5" xfId="49" xr:uid="{EEC979D4-2942-4DCB-80F3-C1961F3CE2A2}"/>
    <cellStyle name="Millares 10" xfId="71" xr:uid="{BF206158-C99A-43AD-9808-B2EB76A57BF3}"/>
    <cellStyle name="Millares 11" xfId="72" xr:uid="{616EC4A3-6E58-4E07-BA01-AA9989B47D61}"/>
    <cellStyle name="Millares 12" xfId="73" xr:uid="{95226E7F-E8E1-437E-A5A6-30914E2EAB76}"/>
    <cellStyle name="Millares 13" xfId="74" xr:uid="{773579B8-DB8E-4653-A5A4-1A1CB37D3407}"/>
    <cellStyle name="Millares 14" xfId="75" xr:uid="{2A8B4712-292A-4055-A20E-FC96FF95DC0D}"/>
    <cellStyle name="Millares 15" xfId="69" xr:uid="{360228D5-8664-45F5-A0E7-11C1354DF60B}"/>
    <cellStyle name="Millares 16" xfId="67" xr:uid="{FC93E975-A244-44DA-946A-81DDABCB97E2}"/>
    <cellStyle name="Millares 17" xfId="77" xr:uid="{1D90A4A9-4B88-45C0-8A78-819DC34DAD0D}"/>
    <cellStyle name="Millares 18" xfId="78" xr:uid="{CB450E84-DA8A-44D2-A45C-3E1D0FFF5C8F}"/>
    <cellStyle name="Millares 19" xfId="76" xr:uid="{324EBE2B-BA93-48E2-B909-DDDF7B8C842A}"/>
    <cellStyle name="Millares 2" xfId="5" xr:uid="{00000000-0005-0000-0000-000003000000}"/>
    <cellStyle name="Millares 2 2" xfId="63" xr:uid="{9FBF86BC-5DCB-45CC-87D0-3FBDE533769B}"/>
    <cellStyle name="Millares 2 3" xfId="88" xr:uid="{F9A9F317-2C47-4A86-87B1-881AA1DB5110}"/>
    <cellStyle name="Millares 2 4" xfId="57" xr:uid="{1841D147-922D-4871-96A8-9BB1B9CF71D4}"/>
    <cellStyle name="Millares 20" xfId="79" xr:uid="{A482FD06-B19F-49C5-B0D8-A3772B79456D}"/>
    <cellStyle name="Millares 21" xfId="80" xr:uid="{7C1A8D41-9809-4588-A7F4-5112323CE4A2}"/>
    <cellStyle name="Millares 22" xfId="81" xr:uid="{1B4C6B5A-C84A-42B9-AB1B-A0FB00869B79}"/>
    <cellStyle name="Millares 23" xfId="82" xr:uid="{4A519939-9640-4BE5-AD81-1C8B54DA5A32}"/>
    <cellStyle name="Millares 24" xfId="83" xr:uid="{6D2A5F68-07A6-4D9E-9B1B-077CBB3D9BA7}"/>
    <cellStyle name="Millares 25" xfId="84" xr:uid="{53323FE3-4F73-4A73-A722-748A3F545FCA}"/>
    <cellStyle name="Millares 26" xfId="85" xr:uid="{0D7350A6-172A-49F9-A5DB-DD62CB0214C5}"/>
    <cellStyle name="Millares 27" xfId="86" xr:uid="{80C7EF77-64F5-46E0-9E27-6A2B5BFD5154}"/>
    <cellStyle name="Millares 28" xfId="87" xr:uid="{8FE7AA4F-C9D8-40E1-96C6-F9DA096EE679}"/>
    <cellStyle name="Millares 29" xfId="89" xr:uid="{22B5375D-7F61-46D5-A89D-41592837A57F}"/>
    <cellStyle name="Millares 3" xfId="60" xr:uid="{4FF9B5ED-158F-4EF3-8E68-A1E71A14FF6F}"/>
    <cellStyle name="Millares 30" xfId="90" xr:uid="{9B53EBDB-3719-49EF-8932-7E8799554FBC}"/>
    <cellStyle name="Millares 31" xfId="51" xr:uid="{9708670B-A709-4DCB-93B1-120AB7FF90CA}"/>
    <cellStyle name="Millares 32" xfId="91" xr:uid="{149A11A1-D11A-4858-9DB8-EA730DFBB806}"/>
    <cellStyle name="Millares 33" xfId="92" xr:uid="{B3B65C52-F615-45AE-B1FA-43AAE0306FAF}"/>
    <cellStyle name="Millares 34" xfId="95" xr:uid="{E8EE4EB0-EA88-4FC9-AED3-75E5D32B4951}"/>
    <cellStyle name="Millares 35" xfId="93" xr:uid="{14B1D35A-7E89-474F-A4B4-FE5E9FAEF375}"/>
    <cellStyle name="Millares 36" xfId="99" xr:uid="{0FD97977-14D9-40BF-8890-15895A8BC52A}"/>
    <cellStyle name="Millares 37" xfId="96" xr:uid="{5106F334-05C2-493F-A3C2-D6779A44E071}"/>
    <cellStyle name="Millares 38" xfId="98" xr:uid="{E33FC347-646E-4234-95A0-DEA03142165A}"/>
    <cellStyle name="Millares 39" xfId="97" xr:uid="{FF4C2AD0-FFA0-4C2F-A260-EC8C5D92A1D6}"/>
    <cellStyle name="Millares 4" xfId="61" xr:uid="{92DE2EAB-8D72-4856-A3DA-E953DDBEA0E2}"/>
    <cellStyle name="Millares 40" xfId="48" xr:uid="{DC006E14-5951-4075-8C77-93CD921DDE80}"/>
    <cellStyle name="Millares 5" xfId="65" xr:uid="{AA5752B5-EFA7-49B5-85D9-A9ECA948C668}"/>
    <cellStyle name="Millares 6" xfId="64" xr:uid="{873DA7FF-4C56-44EB-83E0-08CE8174634B}"/>
    <cellStyle name="Millares 7" xfId="68" xr:uid="{1DEB2CAF-0C88-4A1B-9A66-93564CFCDD7C}"/>
    <cellStyle name="Millares 8" xfId="66" xr:uid="{278DED79-2FD0-47F4-8454-8886FBCF370C}"/>
    <cellStyle name="Millares 9" xfId="70" xr:uid="{E208FBAB-9856-4604-BEED-5EE47526CACD}"/>
    <cellStyle name="Neutral" xfId="14" builtinId="28" customBuiltin="1"/>
    <cellStyle name="Normal" xfId="0" builtinId="0"/>
    <cellStyle name="Normal 2" xfId="4" xr:uid="{00000000-0005-0000-0000-000005000000}"/>
    <cellStyle name="Normal 2 2" xfId="56" xr:uid="{8F133040-48D3-48D4-B3F4-31DE21650CFE}"/>
    <cellStyle name="Normal 3" xfId="54" xr:uid="{72656A59-CC8D-4443-871B-93E2A907F5B1}"/>
    <cellStyle name="Normal 4" xfId="50" xr:uid="{B76C2B3B-F376-4B92-BCC5-273E05467FF6}"/>
    <cellStyle name="Notas" xfId="21" builtinId="10" customBuiltin="1"/>
    <cellStyle name="Porcentaje" xfId="3" builtinId="5"/>
    <cellStyle name="Porcentaje 2" xfId="58" xr:uid="{F4C764DD-CEAA-423C-A218-D5F92CAEDAEA}"/>
    <cellStyle name="Porcentaje 3" xfId="55" xr:uid="{247EED18-9479-429B-9A64-2BF6BFB03889}"/>
    <cellStyle name="Porcentaje 4" xfId="52" xr:uid="{A81D58B5-D4D7-4A6B-827F-36E1671A82EB}"/>
    <cellStyle name="Salida" xfId="16" builtinId="21" customBuiltin="1"/>
    <cellStyle name="Texto de advertencia" xfId="20" builtinId="11" customBuiltin="1"/>
    <cellStyle name="Texto explicativo" xfId="22" builtinId="53" customBuiltin="1"/>
    <cellStyle name="Título" xfId="7" builtinId="15" customBuiltin="1"/>
    <cellStyle name="Título 2" xfId="9" builtinId="17" customBuiltin="1"/>
    <cellStyle name="Título 3" xfId="10" builtinId="18" customBuiltin="1"/>
    <cellStyle name="Total" xfId="23" builtinId="25" customBuiltin="1"/>
  </cellStyles>
  <dxfs count="11">
    <dxf>
      <fill>
        <patternFill patternType="solid">
          <fgColor theme="8" tint="0.79998168889431442"/>
          <bgColor theme="8" tint="0.79998168889431442"/>
        </patternFill>
      </fill>
      <border>
        <bottom style="thin">
          <color theme="8" tint="0.39997558519241921"/>
        </bottom>
      </border>
    </dxf>
    <dxf>
      <fill>
        <patternFill patternType="solid">
          <fgColor theme="8" tint="0.79998168889431442"/>
          <bgColor theme="8" tint="0.79998168889431442"/>
        </patternFill>
      </fill>
      <border>
        <bottom style="thin">
          <color theme="8" tint="0.39997558519241921"/>
        </bottom>
      </border>
    </dxf>
    <dxf>
      <font>
        <b/>
        <color theme="1"/>
      </font>
      <fill>
        <patternFill patternType="none">
          <bgColor auto="1"/>
        </patternFill>
      </fill>
    </dxf>
    <dxf>
      <font>
        <b/>
        <color theme="1"/>
      </font>
      <fill>
        <patternFill patternType="none">
          <bgColor auto="1"/>
        </patternFill>
      </fill>
      <border>
        <bottom style="thin">
          <color theme="8" tint="0.39997558519241921"/>
        </bottom>
      </border>
    </dxf>
    <dxf>
      <font>
        <b/>
        <color theme="1"/>
      </font>
      <fill>
        <patternFill>
          <bgColor theme="7" tint="0.79998168889431442"/>
        </patternFill>
      </fill>
    </dxf>
    <dxf>
      <font>
        <b/>
        <color theme="1"/>
      </font>
      <fill>
        <patternFill>
          <bgColor theme="0" tint="-0.14996795556505021"/>
        </patternFill>
      </fill>
      <border>
        <top style="thin">
          <color theme="8"/>
        </top>
        <bottom style="thin">
          <color theme="8"/>
        </bottom>
      </border>
    </dxf>
    <dxf>
      <fill>
        <patternFill patternType="solid">
          <fgColor theme="0"/>
          <bgColor theme="0"/>
        </patternFill>
      </fill>
    </dxf>
    <dxf>
      <fill>
        <patternFill patternType="none">
          <fgColor indexed="64"/>
          <bgColor auto="1"/>
        </patternFill>
      </fill>
      <border>
        <left style="thin">
          <color theme="0" tint="-0.249977111117893"/>
        </left>
        <right style="thin">
          <color theme="0" tint="-0.249977111117893"/>
        </right>
      </border>
    </dxf>
    <dxf>
      <fill>
        <patternFill patternType="none">
          <fgColor auto="1"/>
          <bgColor auto="1"/>
        </patternFill>
      </fill>
    </dxf>
    <dxf>
      <font>
        <b/>
        <color theme="1"/>
      </font>
      <fill>
        <patternFill patternType="solid">
          <fgColor theme="8" tint="0.79998168889431442"/>
          <bgColor theme="8" tint="0.79998168889431442"/>
        </patternFill>
      </fill>
      <border>
        <top style="thin">
          <color theme="8" tint="0.39997558519241921"/>
        </top>
      </border>
    </dxf>
    <dxf>
      <font>
        <b/>
        <color theme="1"/>
      </font>
      <fill>
        <patternFill patternType="solid">
          <fgColor theme="8" tint="0.79998168889431442"/>
          <bgColor theme="8" tint="0.79998168889431442"/>
        </patternFill>
      </fill>
      <border>
        <bottom style="thin">
          <color theme="8" tint="0.39997558519241921"/>
        </bottom>
      </border>
    </dxf>
  </dxfs>
  <tableStyles count="1" defaultTableStyle="TableStyleMedium2" defaultPivotStyle="PivotStyleLight16">
    <tableStyle name="PivotStyleLight20 2" table="0" count="11" xr9:uid="{EFDFF022-367D-435A-8580-6E98C628AA86}">
      <tableStyleElement type="headerRow" dxfId="10"/>
      <tableStyleElement type="totalRow" dxfId="9"/>
      <tableStyleElement type="firstRowStripe" dxfId="8"/>
      <tableStyleElement type="firstColumnStripe" dxfId="7"/>
      <tableStyleElement type="firstSubtotalColumn"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1019175</xdr:colOff>
      <xdr:row>3</xdr:row>
      <xdr:rowOff>66125</xdr:rowOff>
    </xdr:to>
    <xdr:pic>
      <xdr:nvPicPr>
        <xdr:cNvPr id="4" name="Imagen 3">
          <a:extLst>
            <a:ext uri="{FF2B5EF4-FFF2-40B4-BE49-F238E27FC236}">
              <a16:creationId xmlns:a16="http://schemas.microsoft.com/office/drawing/2014/main" id="{0BC04591-E736-8992-F9A9-9C3FA8AF705C}"/>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686" t="30139" r="16422" b="34780"/>
        <a:stretch/>
      </xdr:blipFill>
      <xdr:spPr>
        <a:xfrm>
          <a:off x="0" y="0"/>
          <a:ext cx="3305175" cy="8471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8"/>
  <sheetViews>
    <sheetView showGridLines="0" tabSelected="1" topLeftCell="A20" zoomScaleNormal="100" workbookViewId="0">
      <selection activeCell="J35" sqref="J35"/>
    </sheetView>
  </sheetViews>
  <sheetFormatPr baseColWidth="10" defaultRowHeight="14.4"/>
  <cols>
    <col min="4" max="4" width="15.5546875" customWidth="1"/>
    <col min="5" max="5" width="21.5546875" customWidth="1"/>
    <col min="9" max="9" width="14" customWidth="1"/>
    <col min="11" max="11" width="12.88671875" customWidth="1"/>
    <col min="12" max="12" width="25" hidden="1" customWidth="1"/>
    <col min="13" max="16" width="11.44140625" hidden="1" customWidth="1"/>
  </cols>
  <sheetData>
    <row r="1" spans="1:16">
      <c r="A1" s="43"/>
      <c r="B1" s="43"/>
      <c r="C1" s="43"/>
      <c r="D1" s="43"/>
      <c r="E1" s="43"/>
      <c r="F1" s="43"/>
      <c r="G1" s="43"/>
      <c r="H1" s="43"/>
      <c r="I1" s="43"/>
      <c r="J1" s="43"/>
      <c r="K1" s="43"/>
      <c r="N1" s="32" t="s">
        <v>59</v>
      </c>
      <c r="O1" s="33">
        <v>44562</v>
      </c>
    </row>
    <row r="2" spans="1:16" ht="22.8">
      <c r="A2" s="42"/>
      <c r="B2" s="42"/>
      <c r="C2" s="42"/>
      <c r="D2" s="43"/>
      <c r="E2" s="43"/>
      <c r="F2" s="43"/>
      <c r="G2" s="43"/>
      <c r="H2" s="43"/>
      <c r="I2" s="44"/>
      <c r="J2" s="45"/>
      <c r="K2" s="44"/>
      <c r="L2" t="s">
        <v>88</v>
      </c>
      <c r="M2" s="36">
        <v>7322.9</v>
      </c>
      <c r="N2" s="32" t="s">
        <v>60</v>
      </c>
      <c r="O2" s="33">
        <v>44561</v>
      </c>
      <c r="P2" s="34">
        <v>2021</v>
      </c>
    </row>
    <row r="3" spans="1:16" ht="22.8">
      <c r="A3" s="42"/>
      <c r="B3" s="42"/>
      <c r="C3" s="42"/>
      <c r="D3" s="43"/>
      <c r="E3" s="43"/>
      <c r="F3" s="43"/>
      <c r="G3" s="43"/>
      <c r="H3" s="43"/>
      <c r="I3" s="44"/>
      <c r="J3" s="46"/>
      <c r="K3" s="44"/>
      <c r="L3" t="s">
        <v>58</v>
      </c>
      <c r="M3" s="36">
        <v>7339.62</v>
      </c>
      <c r="N3" s="32" t="s">
        <v>61</v>
      </c>
      <c r="O3" s="33">
        <v>44926</v>
      </c>
      <c r="P3" s="34">
        <v>2022</v>
      </c>
    </row>
    <row r="4" spans="1:16" ht="22.8">
      <c r="A4" s="42"/>
      <c r="B4" s="42"/>
      <c r="C4" s="42"/>
      <c r="D4" s="43"/>
      <c r="E4" s="43"/>
      <c r="F4" s="43"/>
      <c r="G4" s="43"/>
      <c r="H4" s="43"/>
      <c r="I4" s="44"/>
      <c r="J4" s="46"/>
      <c r="K4" s="44"/>
      <c r="N4" s="32"/>
      <c r="O4" s="35">
        <f>+O3</f>
        <v>44926</v>
      </c>
    </row>
    <row r="5" spans="1:16" ht="26.4">
      <c r="A5" s="65"/>
      <c r="B5" s="65"/>
      <c r="C5" s="65"/>
      <c r="D5" s="66"/>
      <c r="E5" s="66"/>
      <c r="F5" s="66"/>
      <c r="G5" s="66"/>
      <c r="H5" s="66"/>
      <c r="I5" s="67"/>
      <c r="J5" s="68"/>
      <c r="K5" s="67"/>
    </row>
    <row r="6" spans="1:16" ht="26.4">
      <c r="A6" s="65"/>
      <c r="B6" s="65"/>
      <c r="C6" s="65"/>
      <c r="D6" s="66"/>
      <c r="E6" s="66"/>
      <c r="F6" s="66"/>
      <c r="G6" s="66"/>
      <c r="H6" s="66"/>
      <c r="I6" s="66"/>
      <c r="J6" s="66"/>
      <c r="K6" s="66"/>
    </row>
    <row r="7" spans="1:16" ht="40.799999999999997">
      <c r="A7" s="342" t="s">
        <v>143</v>
      </c>
      <c r="B7" s="342"/>
      <c r="C7" s="342"/>
      <c r="D7" s="342"/>
      <c r="E7" s="342"/>
      <c r="F7" s="342"/>
      <c r="G7" s="342"/>
      <c r="H7" s="342"/>
      <c r="I7" s="342"/>
      <c r="J7" s="342"/>
      <c r="K7" s="342"/>
    </row>
    <row r="8" spans="1:16" ht="40.799999999999997">
      <c r="A8" s="66"/>
      <c r="B8" s="66"/>
      <c r="C8" s="342" t="s">
        <v>64</v>
      </c>
      <c r="D8" s="342"/>
      <c r="E8" s="342"/>
      <c r="F8" s="342"/>
      <c r="G8" s="342"/>
      <c r="H8" s="342"/>
      <c r="I8" s="342"/>
      <c r="J8" s="66"/>
      <c r="K8" s="66"/>
    </row>
    <row r="9" spans="1:16" ht="26.4">
      <c r="A9" s="66"/>
      <c r="B9" s="66"/>
      <c r="C9" s="343" t="s">
        <v>65</v>
      </c>
      <c r="D9" s="343"/>
      <c r="E9" s="343"/>
      <c r="F9" s="343"/>
      <c r="G9" s="343"/>
      <c r="H9" s="343"/>
      <c r="I9" s="343"/>
      <c r="J9" s="69"/>
      <c r="K9" s="66"/>
    </row>
    <row r="10" spans="1:16" ht="26.4">
      <c r="A10" s="66"/>
      <c r="B10" s="66"/>
      <c r="C10" s="344">
        <f>+O3</f>
        <v>44926</v>
      </c>
      <c r="D10" s="344"/>
      <c r="E10" s="344"/>
      <c r="F10" s="344"/>
      <c r="G10" s="344"/>
      <c r="H10" s="344"/>
      <c r="I10" s="344"/>
      <c r="J10" s="69"/>
      <c r="K10" s="66"/>
    </row>
    <row r="11" spans="1:16" ht="15.6">
      <c r="A11" s="66"/>
      <c r="B11" s="66"/>
      <c r="C11" s="70"/>
      <c r="D11" s="70"/>
      <c r="E11" s="70"/>
      <c r="F11" s="70"/>
      <c r="G11" s="70"/>
      <c r="H11" s="70"/>
      <c r="I11" s="69"/>
      <c r="J11" s="69"/>
      <c r="K11" s="66"/>
    </row>
    <row r="12" spans="1:16">
      <c r="A12" s="21"/>
      <c r="B12" s="21"/>
      <c r="C12" s="40"/>
      <c r="D12" s="40"/>
      <c r="E12" s="40"/>
      <c r="F12" s="40"/>
      <c r="G12" s="40"/>
      <c r="H12" s="40"/>
      <c r="I12" s="41"/>
      <c r="J12" s="41"/>
      <c r="K12" s="21"/>
    </row>
    <row r="13" spans="1:16" ht="26.4">
      <c r="A13" s="59"/>
      <c r="B13" s="59"/>
      <c r="C13" s="60"/>
      <c r="D13" s="60"/>
      <c r="E13" s="61" t="s">
        <v>66</v>
      </c>
      <c r="F13" s="59"/>
      <c r="G13" s="59"/>
      <c r="H13" s="59"/>
      <c r="I13" s="59"/>
    </row>
    <row r="14" spans="1:16" ht="15.6">
      <c r="A14" s="59"/>
      <c r="B14" s="62"/>
      <c r="C14" s="63" t="s">
        <v>69</v>
      </c>
      <c r="D14" s="62"/>
      <c r="E14" s="62"/>
      <c r="F14" s="62"/>
      <c r="G14" s="62"/>
      <c r="H14" s="64">
        <v>1</v>
      </c>
      <c r="I14" s="62"/>
      <c r="J14" s="1"/>
    </row>
    <row r="15" spans="1:16" ht="15.6">
      <c r="A15" s="59"/>
      <c r="B15" s="62"/>
      <c r="C15" s="63" t="s">
        <v>68</v>
      </c>
      <c r="D15" s="62"/>
      <c r="E15" s="62"/>
      <c r="F15" s="62"/>
      <c r="G15" s="62"/>
      <c r="H15" s="64">
        <v>2</v>
      </c>
      <c r="I15" s="62"/>
      <c r="J15" s="1"/>
    </row>
    <row r="16" spans="1:16" ht="15.6">
      <c r="A16" s="59"/>
      <c r="B16" s="62"/>
      <c r="C16" s="63" t="s">
        <v>70</v>
      </c>
      <c r="D16" s="62"/>
      <c r="E16" s="62"/>
      <c r="F16" s="62"/>
      <c r="G16" s="62"/>
      <c r="H16" s="64">
        <v>3</v>
      </c>
      <c r="I16" s="62"/>
      <c r="J16" s="1"/>
    </row>
    <row r="17" spans="1:10" ht="15.6">
      <c r="A17" s="59"/>
      <c r="B17" s="62"/>
      <c r="C17" s="63" t="s">
        <v>71</v>
      </c>
      <c r="D17" s="62"/>
      <c r="E17" s="62"/>
      <c r="F17" s="62"/>
      <c r="G17" s="62"/>
      <c r="H17" s="64">
        <v>4</v>
      </c>
      <c r="I17" s="62"/>
      <c r="J17" s="1"/>
    </row>
    <row r="18" spans="1:10" ht="15.6">
      <c r="A18" s="59"/>
      <c r="B18" s="62"/>
      <c r="C18" s="63" t="s">
        <v>72</v>
      </c>
      <c r="D18" s="62"/>
      <c r="E18" s="62"/>
      <c r="F18" s="62"/>
      <c r="G18" s="62"/>
      <c r="H18" s="64">
        <v>5</v>
      </c>
      <c r="I18" s="62"/>
      <c r="J18" s="1"/>
    </row>
    <row r="19" spans="1:10" ht="15.6">
      <c r="A19" s="59"/>
      <c r="B19" s="62"/>
      <c r="C19" s="63" t="s">
        <v>73</v>
      </c>
      <c r="D19" s="62"/>
      <c r="E19" s="62"/>
      <c r="F19" s="62"/>
      <c r="G19" s="62"/>
      <c r="H19" s="64">
        <v>6</v>
      </c>
      <c r="I19" s="62"/>
      <c r="J19" s="1"/>
    </row>
    <row r="20" spans="1:10" ht="15.6">
      <c r="A20" s="59"/>
      <c r="B20" s="62"/>
      <c r="C20" s="63" t="s">
        <v>74</v>
      </c>
      <c r="D20" s="62"/>
      <c r="E20" s="62"/>
      <c r="F20" s="62"/>
      <c r="G20" s="62"/>
      <c r="H20" s="64">
        <v>7</v>
      </c>
      <c r="I20" s="62"/>
      <c r="J20" s="1"/>
    </row>
    <row r="21" spans="1:10" ht="15.6">
      <c r="A21" s="59"/>
      <c r="B21" s="62"/>
      <c r="C21" s="63" t="s">
        <v>75</v>
      </c>
      <c r="D21" s="62"/>
      <c r="E21" s="62"/>
      <c r="F21" s="62"/>
      <c r="G21" s="62"/>
      <c r="H21" s="64">
        <v>8</v>
      </c>
      <c r="I21" s="62"/>
      <c r="J21" s="1"/>
    </row>
    <row r="22" spans="1:10" ht="15.6">
      <c r="A22" s="59"/>
      <c r="B22" s="62"/>
      <c r="C22" s="63" t="s">
        <v>115</v>
      </c>
      <c r="D22" s="62"/>
      <c r="E22" s="62"/>
      <c r="F22" s="62"/>
      <c r="G22" s="62"/>
      <c r="H22" s="63">
        <v>9</v>
      </c>
      <c r="I22" s="62"/>
      <c r="J22" s="1"/>
    </row>
    <row r="23" spans="1:10" ht="15.6">
      <c r="A23" s="59"/>
      <c r="B23" s="62"/>
      <c r="C23" s="63" t="s">
        <v>120</v>
      </c>
      <c r="D23" s="62"/>
      <c r="E23" s="59"/>
      <c r="F23" s="62"/>
      <c r="G23" s="62"/>
      <c r="H23" s="63">
        <v>10</v>
      </c>
      <c r="I23" s="62"/>
      <c r="J23" s="1"/>
    </row>
    <row r="24" spans="1:10" ht="15.6">
      <c r="A24" s="59"/>
      <c r="B24" s="62"/>
      <c r="C24" s="63" t="s">
        <v>110</v>
      </c>
      <c r="D24" s="62"/>
      <c r="E24" s="62"/>
      <c r="F24" s="62"/>
      <c r="G24" s="62"/>
      <c r="H24" s="63">
        <v>11</v>
      </c>
      <c r="I24" s="62"/>
      <c r="J24" s="1"/>
    </row>
    <row r="25" spans="1:10" ht="15.6">
      <c r="A25" s="59"/>
      <c r="B25" s="62"/>
      <c r="C25" s="63"/>
      <c r="D25" s="62"/>
      <c r="E25" s="62"/>
      <c r="F25" s="62"/>
      <c r="G25" s="62"/>
      <c r="H25" s="62"/>
      <c r="I25" s="62"/>
      <c r="J25" s="1"/>
    </row>
    <row r="26" spans="1:10" ht="15.6">
      <c r="A26" s="59"/>
      <c r="B26" s="62"/>
      <c r="C26" s="63"/>
      <c r="D26" s="62"/>
      <c r="E26" s="62"/>
      <c r="F26" s="62"/>
      <c r="G26" s="62"/>
      <c r="H26" s="62"/>
      <c r="I26" s="62"/>
      <c r="J26" s="1"/>
    </row>
    <row r="27" spans="1:10" ht="15.6">
      <c r="A27" s="59"/>
      <c r="B27" s="62"/>
      <c r="C27" s="63"/>
      <c r="D27" s="62"/>
      <c r="E27" s="62"/>
      <c r="F27" s="62"/>
      <c r="G27" s="62"/>
      <c r="H27" s="62"/>
      <c r="I27" s="62"/>
      <c r="J27" s="1"/>
    </row>
    <row r="28" spans="1:10">
      <c r="B28" s="1"/>
      <c r="C28" s="47"/>
      <c r="D28" s="1"/>
      <c r="E28" s="1"/>
      <c r="F28" s="1"/>
      <c r="G28" s="1"/>
      <c r="H28" s="1"/>
      <c r="I28" s="1"/>
      <c r="J28" s="1"/>
    </row>
    <row r="29" spans="1:10">
      <c r="B29" s="1"/>
      <c r="C29" s="47"/>
      <c r="D29" s="1"/>
      <c r="E29" s="1"/>
      <c r="F29" s="1"/>
      <c r="G29" s="1"/>
      <c r="H29" s="1"/>
      <c r="I29" s="1"/>
      <c r="J29" s="1"/>
    </row>
    <row r="30" spans="1:10">
      <c r="B30" s="1"/>
      <c r="C30" s="47"/>
      <c r="D30" s="1"/>
      <c r="E30" s="1"/>
      <c r="F30" s="1"/>
      <c r="G30" s="1"/>
      <c r="H30" s="1"/>
      <c r="I30" s="1"/>
      <c r="J30" s="1"/>
    </row>
    <row r="31" spans="1:10">
      <c r="B31" s="1"/>
      <c r="C31" s="47"/>
      <c r="D31" s="1"/>
      <c r="E31" s="1"/>
      <c r="F31" s="1"/>
      <c r="G31" s="1"/>
      <c r="H31" s="1"/>
      <c r="I31" s="1"/>
      <c r="J31" s="1"/>
    </row>
    <row r="32" spans="1:10">
      <c r="B32" s="1"/>
      <c r="C32" s="47"/>
      <c r="D32" s="1"/>
      <c r="E32" s="1"/>
      <c r="F32" s="1"/>
      <c r="G32" s="1"/>
      <c r="H32" s="1"/>
      <c r="I32" s="1"/>
      <c r="J32" s="1"/>
    </row>
    <row r="33" spans="2:10">
      <c r="B33" s="1"/>
      <c r="C33" s="47"/>
      <c r="D33" s="1"/>
      <c r="E33" s="1"/>
      <c r="F33" s="1"/>
      <c r="G33" s="1"/>
      <c r="H33" s="1"/>
      <c r="I33" s="1"/>
      <c r="J33" s="1"/>
    </row>
    <row r="34" spans="2:10">
      <c r="B34" s="1"/>
      <c r="C34" s="1"/>
      <c r="D34" s="1"/>
      <c r="E34" s="1"/>
      <c r="F34" s="1"/>
      <c r="G34" s="1"/>
      <c r="H34" s="1"/>
      <c r="I34" s="1"/>
      <c r="J34" s="1"/>
    </row>
    <row r="35" spans="2:10">
      <c r="B35" s="1"/>
      <c r="C35" s="1"/>
      <c r="D35" s="1"/>
      <c r="E35" s="1"/>
      <c r="F35" s="1"/>
      <c r="G35" s="1"/>
      <c r="H35" s="1"/>
      <c r="I35" s="1"/>
      <c r="J35" s="1"/>
    </row>
    <row r="36" spans="2:10">
      <c r="C36" s="39"/>
      <c r="D36" s="39"/>
      <c r="E36" s="39"/>
      <c r="F36" s="39"/>
      <c r="G36" s="39"/>
      <c r="H36" s="39"/>
    </row>
    <row r="38" spans="2:10" ht="15.6">
      <c r="C38" s="52"/>
      <c r="D38" s="51"/>
      <c r="E38" s="52"/>
      <c r="F38" s="52"/>
      <c r="G38" s="52"/>
      <c r="H38" s="53"/>
      <c r="I38" s="52"/>
      <c r="J38" s="53"/>
    </row>
  </sheetData>
  <mergeCells count="4">
    <mergeCell ref="C8:I8"/>
    <mergeCell ref="C9:I9"/>
    <mergeCell ref="C10:I10"/>
    <mergeCell ref="A7:K7"/>
  </mergeCells>
  <hyperlinks>
    <hyperlink ref="C14" location="'1'!A1" display="ESTADO DE FLUJO DE CAJA EN DOLARES AMERICANOS" xr:uid="{00000000-0004-0000-0000-000000000000}"/>
    <hyperlink ref="H14" location="'Flujo de Caja USD'!A1" display="'Flujo de Caja USD'!A1" xr:uid="{00000000-0004-0000-0000-000001000000}"/>
    <hyperlink ref="C15" location="'2'!A1" display="ESTADO DE VARIACION DEL ACTIVO NETO EN DOLARES AMERICANOS" xr:uid="{00000000-0004-0000-0000-000002000000}"/>
    <hyperlink ref="H15" location="'Var. del Activo'!A1" display="'Var. del Activo'!A1" xr:uid="{00000000-0004-0000-0000-000003000000}"/>
    <hyperlink ref="C16" location="'3'!A1" display="ESTADO DE RESULTADO EN DOLARES AMERICANOS" xr:uid="{00000000-0004-0000-0000-000004000000}"/>
    <hyperlink ref="H16" location="'Estado de Resultado USD'!A1" display="'Estado de Resultado USD'!A1" xr:uid="{00000000-0004-0000-0000-000005000000}"/>
    <hyperlink ref="C17" location="'4'!A1" display="BALANCE GENERAL EN DOLARES AMERICANOS" xr:uid="{00000000-0004-0000-0000-000006000000}"/>
    <hyperlink ref="H17" location="'BALANCE GENERAL USD'!A1" display="'BALANCE GENERAL USD'!A1" xr:uid="{00000000-0004-0000-0000-000007000000}"/>
    <hyperlink ref="C18" location="'5'!A1" display="BALANCE GENERAL EN GUARANIES" xr:uid="{00000000-0004-0000-0000-000008000000}"/>
    <hyperlink ref="H18" location="'BALANCE GENERAL PYG'!A1" display="'BALANCE GENERAL PYG'!A1" xr:uid="{00000000-0004-0000-0000-000009000000}"/>
    <hyperlink ref="C19" location="'6'!A1" display="ESTADO DE RESULTADO EN GUARANIES" xr:uid="{00000000-0004-0000-0000-00000A000000}"/>
    <hyperlink ref="H19" location="'EERR PYG'!A1" display="'EERR PYG'!A1" xr:uid="{00000000-0004-0000-0000-00000B000000}"/>
    <hyperlink ref="C20" location="'7'!A1" display="ESTADO DE VARIACION DEL ACTIVO NETO EN GUARANIES" xr:uid="{00000000-0004-0000-0000-00000C000000}"/>
    <hyperlink ref="H20" location="'Var del Activo PYG'!A1" display="'Var del Activo PYG'!A1" xr:uid="{00000000-0004-0000-0000-00000D000000}"/>
    <hyperlink ref="C21" location="'8'!A1" display="ESTADO DE FLUJO DE CAJA EN GUARANIES" xr:uid="{00000000-0004-0000-0000-00000E000000}"/>
    <hyperlink ref="H21" location="'Flujo de Caja PYG'!A1" display="'Flujo de Caja PYG'!A1" xr:uid="{00000000-0004-0000-0000-00000F000000}"/>
    <hyperlink ref="C22" location="'9'!A1" display="INFORME DEL SINDICO" xr:uid="{00000000-0004-0000-0000-000010000000}"/>
    <hyperlink ref="H22" location="'9'!A1" display="'9'!A1" xr:uid="{00000000-0004-0000-0000-000011000000}"/>
    <hyperlink ref="C23" location="'10'!A1" display="NOTAS A LOS ESTADOS CONTABLES" xr:uid="{00000000-0004-0000-0000-000012000000}"/>
    <hyperlink ref="H23" location="'10'!A1" display="'10'!A1" xr:uid="{00000000-0004-0000-0000-000013000000}"/>
    <hyperlink ref="C24" location="'11'!A1" display="CUADRO DE INVERSIONES" xr:uid="{00000000-0004-0000-0000-000014000000}"/>
    <hyperlink ref="H24" location="'11'!A1" display="'11'!A1" xr:uid="{00000000-0004-0000-0000-000015000000}"/>
  </hyperlinks>
  <pageMargins left="0.7" right="0.7" top="0.75" bottom="0.75" header="0.3" footer="0.3"/>
  <pageSetup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H19"/>
  <sheetViews>
    <sheetView showGridLines="0" zoomScale="115" zoomScaleNormal="115" workbookViewId="0">
      <selection activeCell="F16" sqref="F16"/>
    </sheetView>
  </sheetViews>
  <sheetFormatPr baseColWidth="10" defaultColWidth="11.44140625" defaultRowHeight="15.6"/>
  <cols>
    <col min="1" max="3" width="11.44140625" style="59"/>
    <col min="4" max="4" width="13" style="59" customWidth="1"/>
    <col min="5" max="5" width="12.44140625" style="59" customWidth="1"/>
    <col min="6" max="6" width="11.44140625" style="59"/>
    <col min="7" max="7" width="12.6640625" style="59" customWidth="1"/>
    <col min="8" max="16384" width="11.44140625" style="59"/>
  </cols>
  <sheetData>
    <row r="2" spans="2:8">
      <c r="B2" s="297"/>
    </row>
    <row r="3" spans="2:8">
      <c r="B3" s="369" t="s">
        <v>115</v>
      </c>
      <c r="C3" s="369"/>
      <c r="D3" s="369"/>
      <c r="E3" s="369"/>
      <c r="F3" s="369"/>
      <c r="G3" s="369"/>
      <c r="H3" s="369"/>
    </row>
    <row r="4" spans="2:8">
      <c r="B4" s="297"/>
    </row>
    <row r="5" spans="2:8">
      <c r="B5" s="297"/>
    </row>
    <row r="6" spans="2:8">
      <c r="B6" s="297" t="s">
        <v>116</v>
      </c>
    </row>
    <row r="7" spans="2:8">
      <c r="B7" s="298" t="s">
        <v>144</v>
      </c>
    </row>
    <row r="9" spans="2:8">
      <c r="B9" s="297"/>
    </row>
    <row r="10" spans="2:8" ht="72" customHeight="1">
      <c r="B10" s="370" t="s">
        <v>166</v>
      </c>
      <c r="C10" s="370"/>
      <c r="D10" s="370"/>
      <c r="E10" s="370"/>
      <c r="F10" s="370"/>
      <c r="G10" s="370"/>
      <c r="H10" s="370"/>
    </row>
    <row r="11" spans="2:8" ht="65.25" customHeight="1">
      <c r="B11" s="370"/>
      <c r="C11" s="370"/>
      <c r="D11" s="370"/>
      <c r="E11" s="370"/>
      <c r="F11" s="370"/>
      <c r="G11" s="370"/>
      <c r="H11" s="370"/>
    </row>
    <row r="13" spans="2:8">
      <c r="B13" s="297"/>
    </row>
    <row r="14" spans="2:8">
      <c r="B14" s="297" t="s">
        <v>117</v>
      </c>
    </row>
    <row r="15" spans="2:8">
      <c r="B15" s="297"/>
    </row>
    <row r="18" spans="2:2">
      <c r="B18" s="298" t="s">
        <v>118</v>
      </c>
    </row>
    <row r="19" spans="2:2">
      <c r="B19" s="297" t="s">
        <v>119</v>
      </c>
    </row>
  </sheetData>
  <mergeCells count="2">
    <mergeCell ref="B3:H3"/>
    <mergeCell ref="B10:H1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G130"/>
  <sheetViews>
    <sheetView showGridLines="0" topLeftCell="A107" zoomScaleNormal="100" workbookViewId="0">
      <selection activeCell="C125" sqref="C125"/>
    </sheetView>
  </sheetViews>
  <sheetFormatPr baseColWidth="10" defaultColWidth="11.44140625" defaultRowHeight="15.6"/>
  <cols>
    <col min="1" max="1" width="34.44140625" style="59" customWidth="1"/>
    <col min="2" max="2" width="26.44140625" style="59" bestFit="1" customWidth="1"/>
    <col min="3" max="3" width="18.88671875" style="59" bestFit="1" customWidth="1"/>
    <col min="4" max="4" width="14" style="59" customWidth="1"/>
    <col min="5" max="5" width="15.44140625" style="59" customWidth="1"/>
    <col min="6" max="16384" width="11.44140625" style="59"/>
  </cols>
  <sheetData>
    <row r="2" spans="1:7" ht="17.399999999999999">
      <c r="A2" s="373" t="s">
        <v>67</v>
      </c>
      <c r="B2" s="373"/>
      <c r="C2" s="373"/>
      <c r="D2" s="373"/>
      <c r="E2" s="373"/>
      <c r="F2" s="373"/>
      <c r="G2" s="373"/>
    </row>
    <row r="3" spans="1:7" ht="17.399999999999999">
      <c r="A3" s="373" t="s">
        <v>76</v>
      </c>
      <c r="B3" s="373"/>
      <c r="C3" s="373"/>
      <c r="D3" s="373"/>
      <c r="E3" s="373"/>
      <c r="F3" s="373"/>
      <c r="G3" s="373"/>
    </row>
    <row r="4" spans="1:7" ht="17.399999999999999">
      <c r="A4" s="300" t="s">
        <v>174</v>
      </c>
      <c r="B4" s="300"/>
      <c r="C4" s="300"/>
      <c r="D4" s="300"/>
      <c r="E4" s="300"/>
      <c r="F4" s="300"/>
      <c r="G4" s="300"/>
    </row>
    <row r="5" spans="1:7" ht="42" customHeight="1">
      <c r="A5" s="371" t="s">
        <v>161</v>
      </c>
      <c r="B5" s="371"/>
      <c r="C5" s="371"/>
      <c r="D5" s="371"/>
      <c r="E5" s="371"/>
      <c r="F5" s="371"/>
      <c r="G5" s="371"/>
    </row>
    <row r="6" spans="1:7" ht="15" customHeight="1">
      <c r="A6" s="371" t="s">
        <v>162</v>
      </c>
      <c r="B6" s="371"/>
      <c r="C6" s="371"/>
      <c r="D6" s="371"/>
      <c r="E6" s="371"/>
      <c r="F6" s="371"/>
      <c r="G6" s="371"/>
    </row>
    <row r="7" spans="1:7" ht="183" customHeight="1">
      <c r="A7" s="371"/>
      <c r="B7" s="371"/>
      <c r="C7" s="371"/>
      <c r="D7" s="371"/>
      <c r="E7" s="371"/>
      <c r="F7" s="371"/>
      <c r="G7" s="371"/>
    </row>
    <row r="8" spans="1:7" ht="17.399999999999999">
      <c r="A8" s="388" t="s">
        <v>163</v>
      </c>
      <c r="B8" s="388"/>
      <c r="C8" s="388"/>
      <c r="D8" s="388"/>
      <c r="E8" s="388"/>
      <c r="F8" s="388"/>
      <c r="G8" s="388"/>
    </row>
    <row r="9" spans="1:7" ht="15" customHeight="1">
      <c r="A9" s="371" t="s">
        <v>168</v>
      </c>
      <c r="B9" s="371"/>
      <c r="C9" s="371"/>
      <c r="D9" s="371"/>
      <c r="E9" s="371"/>
      <c r="F9" s="371"/>
      <c r="G9" s="371"/>
    </row>
    <row r="10" spans="1:7">
      <c r="A10" s="371"/>
      <c r="B10" s="371"/>
      <c r="C10" s="371"/>
      <c r="D10" s="371"/>
      <c r="E10" s="371"/>
      <c r="F10" s="371"/>
      <c r="G10" s="371"/>
    </row>
    <row r="11" spans="1:7" ht="84.75" customHeight="1">
      <c r="A11" s="371" t="s">
        <v>169</v>
      </c>
      <c r="B11" s="371"/>
      <c r="C11" s="371"/>
      <c r="D11" s="371"/>
      <c r="E11" s="371"/>
      <c r="F11" s="371"/>
      <c r="G11" s="58"/>
    </row>
    <row r="12" spans="1:7" ht="40.5" customHeight="1">
      <c r="A12" s="299" t="s">
        <v>172</v>
      </c>
      <c r="B12" s="299"/>
      <c r="C12" s="299"/>
      <c r="D12" s="299"/>
      <c r="E12" s="299"/>
      <c r="F12" s="299"/>
      <c r="G12" s="299"/>
    </row>
    <row r="13" spans="1:7" ht="45.75" customHeight="1">
      <c r="A13" s="372" t="s">
        <v>170</v>
      </c>
      <c r="B13" s="372"/>
      <c r="C13" s="372"/>
      <c r="D13" s="372"/>
      <c r="E13" s="372"/>
      <c r="F13" s="299"/>
      <c r="G13" s="299"/>
    </row>
    <row r="14" spans="1:7" ht="32.25" customHeight="1">
      <c r="A14" s="372" t="s">
        <v>171</v>
      </c>
      <c r="B14" s="372"/>
      <c r="C14" s="372"/>
      <c r="D14" s="372"/>
      <c r="E14" s="372"/>
      <c r="F14" s="299"/>
      <c r="G14" s="299"/>
    </row>
    <row r="15" spans="1:7" ht="17.399999999999999">
      <c r="A15" s="372" t="s">
        <v>173</v>
      </c>
      <c r="B15" s="372"/>
      <c r="C15" s="372"/>
      <c r="D15" s="372"/>
      <c r="E15" s="372"/>
      <c r="F15" s="299"/>
      <c r="G15" s="299"/>
    </row>
    <row r="16" spans="1:7" ht="58.5" customHeight="1">
      <c r="A16" s="371" t="s">
        <v>164</v>
      </c>
      <c r="B16" s="371"/>
      <c r="C16" s="371"/>
      <c r="D16" s="371"/>
      <c r="E16" s="371"/>
      <c r="F16" s="371"/>
      <c r="G16" s="371"/>
    </row>
    <row r="17" spans="1:7" ht="17.399999999999999">
      <c r="A17" s="389" t="s">
        <v>77</v>
      </c>
      <c r="B17" s="389"/>
      <c r="C17" s="389"/>
      <c r="D17" s="389"/>
      <c r="E17" s="389"/>
      <c r="F17" s="389"/>
      <c r="G17" s="389"/>
    </row>
    <row r="18" spans="1:7" ht="17.399999999999999">
      <c r="A18" s="301"/>
    </row>
    <row r="19" spans="1:7" ht="103.5" customHeight="1">
      <c r="A19" s="390" t="s">
        <v>78</v>
      </c>
      <c r="B19" s="390"/>
      <c r="C19" s="390"/>
      <c r="D19" s="390"/>
      <c r="E19" s="390"/>
      <c r="F19" s="390"/>
      <c r="G19" s="390"/>
    </row>
    <row r="20" spans="1:7" ht="15.75" customHeight="1">
      <c r="A20" s="390" t="s">
        <v>175</v>
      </c>
      <c r="B20" s="390"/>
      <c r="C20" s="390"/>
      <c r="D20" s="390"/>
      <c r="E20" s="390"/>
      <c r="F20" s="390"/>
      <c r="G20" s="390"/>
    </row>
    <row r="21" spans="1:7">
      <c r="A21" s="390"/>
      <c r="B21" s="390"/>
      <c r="C21" s="390"/>
      <c r="D21" s="390"/>
      <c r="E21" s="390"/>
      <c r="F21" s="390"/>
      <c r="G21" s="390"/>
    </row>
    <row r="22" spans="1:7">
      <c r="A22" s="390" t="s">
        <v>176</v>
      </c>
      <c r="B22" s="390"/>
      <c r="C22" s="390"/>
      <c r="D22" s="390"/>
      <c r="E22" s="390"/>
      <c r="F22" s="390"/>
      <c r="G22" s="390"/>
    </row>
    <row r="23" spans="1:7">
      <c r="A23" s="390"/>
      <c r="B23" s="390"/>
      <c r="C23" s="390"/>
      <c r="D23" s="390"/>
      <c r="E23" s="390"/>
      <c r="F23" s="390"/>
      <c r="G23" s="390"/>
    </row>
    <row r="24" spans="1:7" ht="17.399999999999999">
      <c r="A24" s="391" t="s">
        <v>79</v>
      </c>
      <c r="B24" s="391"/>
      <c r="C24" s="391"/>
      <c r="D24" s="391"/>
      <c r="E24" s="391"/>
      <c r="F24" s="391"/>
      <c r="G24" s="391"/>
    </row>
    <row r="25" spans="1:7" ht="17.399999999999999">
      <c r="A25" s="301"/>
    </row>
    <row r="26" spans="1:7">
      <c r="A26" s="390" t="s">
        <v>151</v>
      </c>
      <c r="B26" s="390"/>
      <c r="C26" s="390"/>
      <c r="D26" s="390"/>
      <c r="E26" s="390"/>
      <c r="F26" s="390"/>
      <c r="G26" s="390"/>
    </row>
    <row r="27" spans="1:7" ht="33" customHeight="1">
      <c r="A27" s="390"/>
      <c r="B27" s="390"/>
      <c r="C27" s="390"/>
      <c r="D27" s="390"/>
      <c r="E27" s="390"/>
      <c r="F27" s="390"/>
      <c r="G27" s="390"/>
    </row>
    <row r="28" spans="1:7" ht="17.399999999999999">
      <c r="A28" s="389" t="s">
        <v>80</v>
      </c>
      <c r="B28" s="389"/>
      <c r="C28" s="389"/>
      <c r="D28" s="389"/>
      <c r="E28" s="389"/>
      <c r="F28" s="389"/>
      <c r="G28" s="389"/>
    </row>
    <row r="29" spans="1:7" ht="17.399999999999999">
      <c r="A29" s="301"/>
    </row>
    <row r="30" spans="1:7" ht="17.399999999999999">
      <c r="A30" s="386" t="s">
        <v>159</v>
      </c>
      <c r="B30" s="386"/>
      <c r="C30" s="386"/>
      <c r="D30" s="386"/>
      <c r="E30" s="386"/>
      <c r="F30" s="386"/>
      <c r="G30" s="386"/>
    </row>
    <row r="31" spans="1:7" ht="17.399999999999999">
      <c r="A31" s="387" t="s">
        <v>81</v>
      </c>
      <c r="B31" s="387"/>
      <c r="C31" s="387"/>
      <c r="D31" s="387"/>
    </row>
    <row r="32" spans="1:7">
      <c r="A32" s="386" t="s">
        <v>160</v>
      </c>
      <c r="B32" s="386"/>
      <c r="C32" s="386"/>
      <c r="D32" s="386"/>
      <c r="E32" s="386"/>
      <c r="F32" s="386"/>
      <c r="G32" s="386"/>
    </row>
    <row r="33" spans="1:7">
      <c r="A33" s="386"/>
      <c r="B33" s="386"/>
      <c r="C33" s="386"/>
      <c r="D33" s="386"/>
      <c r="E33" s="386"/>
      <c r="F33" s="386"/>
      <c r="G33" s="386"/>
    </row>
    <row r="34" spans="1:7" ht="17.399999999999999">
      <c r="A34" s="387" t="s">
        <v>82</v>
      </c>
      <c r="B34" s="387"/>
      <c r="C34" s="387"/>
      <c r="D34" s="387"/>
      <c r="E34" s="387"/>
      <c r="F34" s="387"/>
      <c r="G34" s="387"/>
    </row>
    <row r="35" spans="1:7" ht="15.75" customHeight="1">
      <c r="A35" s="374" t="s">
        <v>177</v>
      </c>
      <c r="B35" s="374"/>
      <c r="C35" s="374"/>
      <c r="D35" s="374"/>
      <c r="E35" s="374"/>
      <c r="F35" s="374"/>
      <c r="G35" s="374"/>
    </row>
    <row r="36" spans="1:7" ht="32.25" customHeight="1">
      <c r="A36" s="374"/>
      <c r="B36" s="374"/>
      <c r="C36" s="374"/>
      <c r="D36" s="374"/>
      <c r="E36" s="374"/>
      <c r="F36" s="374"/>
      <c r="G36" s="374"/>
    </row>
    <row r="37" spans="1:7" ht="17.399999999999999">
      <c r="A37" s="387" t="s">
        <v>83</v>
      </c>
      <c r="B37" s="387"/>
      <c r="C37" s="387"/>
      <c r="D37" s="387"/>
      <c r="E37" s="387"/>
      <c r="F37" s="387"/>
      <c r="G37" s="387"/>
    </row>
    <row r="38" spans="1:7" ht="32.25" customHeight="1">
      <c r="A38" s="386" t="s">
        <v>178</v>
      </c>
      <c r="B38" s="386"/>
      <c r="C38" s="386"/>
      <c r="D38" s="386"/>
      <c r="E38" s="386"/>
      <c r="F38" s="386"/>
      <c r="G38" s="386"/>
    </row>
    <row r="39" spans="1:7" ht="17.399999999999999">
      <c r="A39" s="387" t="s">
        <v>84</v>
      </c>
      <c r="B39" s="387"/>
      <c r="C39" s="387"/>
      <c r="D39" s="387"/>
      <c r="E39" s="387"/>
      <c r="F39" s="387"/>
      <c r="G39" s="387"/>
    </row>
    <row r="40" spans="1:7" ht="33" customHeight="1">
      <c r="A40" s="386" t="s">
        <v>136</v>
      </c>
      <c r="B40" s="386"/>
      <c r="C40" s="386"/>
      <c r="D40" s="386"/>
      <c r="E40" s="386"/>
      <c r="F40" s="386"/>
      <c r="G40" s="386"/>
    </row>
    <row r="41" spans="1:7" ht="32.25" customHeight="1">
      <c r="A41" s="385" t="s">
        <v>179</v>
      </c>
      <c r="B41" s="385"/>
      <c r="C41" s="385"/>
      <c r="D41" s="385"/>
      <c r="E41" s="385"/>
      <c r="F41" s="385"/>
      <c r="G41" s="385"/>
    </row>
    <row r="42" spans="1:7" ht="34.5" customHeight="1">
      <c r="A42" s="386" t="s">
        <v>180</v>
      </c>
      <c r="B42" s="386"/>
      <c r="C42" s="386"/>
      <c r="D42" s="386"/>
      <c r="E42" s="386"/>
      <c r="F42" s="386"/>
      <c r="G42" s="386"/>
    </row>
    <row r="43" spans="1:7" ht="54.75" customHeight="1">
      <c r="A43" s="386" t="s">
        <v>181</v>
      </c>
      <c r="B43" s="386"/>
      <c r="C43" s="386"/>
      <c r="D43" s="386"/>
      <c r="E43" s="386"/>
      <c r="F43" s="386"/>
      <c r="G43" s="386"/>
    </row>
    <row r="44" spans="1:7" ht="32.25" customHeight="1">
      <c r="A44" s="386" t="s">
        <v>182</v>
      </c>
      <c r="B44" s="386"/>
      <c r="C44" s="386"/>
      <c r="D44" s="386"/>
      <c r="E44" s="386"/>
      <c r="F44" s="386"/>
      <c r="G44" s="386"/>
    </row>
    <row r="45" spans="1:7">
      <c r="A45" s="386" t="s">
        <v>183</v>
      </c>
      <c r="B45" s="386"/>
      <c r="C45" s="386"/>
      <c r="D45" s="386"/>
      <c r="E45" s="386"/>
      <c r="F45" s="386"/>
      <c r="G45" s="386"/>
    </row>
    <row r="46" spans="1:7">
      <c r="A46" s="386"/>
      <c r="B46" s="386"/>
      <c r="C46" s="386"/>
      <c r="D46" s="386"/>
      <c r="E46" s="386"/>
      <c r="F46" s="386"/>
      <c r="G46" s="386"/>
    </row>
    <row r="47" spans="1:7" ht="17.399999999999999">
      <c r="A47" s="391" t="s">
        <v>85</v>
      </c>
      <c r="B47" s="391"/>
      <c r="C47" s="391"/>
      <c r="D47" s="391"/>
      <c r="E47" s="391"/>
      <c r="F47" s="391"/>
      <c r="G47" s="391"/>
    </row>
    <row r="48" spans="1:7">
      <c r="A48" s="302"/>
      <c r="B48" s="302"/>
    </row>
    <row r="49" spans="1:5" s="331" customFormat="1" ht="31.2">
      <c r="B49" s="332"/>
      <c r="C49" s="312" t="s">
        <v>86</v>
      </c>
      <c r="D49" s="313" t="s">
        <v>87</v>
      </c>
    </row>
    <row r="50" spans="1:5">
      <c r="B50" s="303" t="s">
        <v>88</v>
      </c>
      <c r="C50" s="305">
        <v>7322.9</v>
      </c>
      <c r="D50" s="305">
        <v>6870.81</v>
      </c>
    </row>
    <row r="51" spans="1:5">
      <c r="B51" s="303" t="s">
        <v>89</v>
      </c>
      <c r="C51" s="305">
        <v>7339.62</v>
      </c>
      <c r="D51" s="305">
        <v>6887.4</v>
      </c>
    </row>
    <row r="52" spans="1:5">
      <c r="A52" s="302"/>
      <c r="B52" s="302"/>
    </row>
    <row r="53" spans="1:5" ht="17.399999999999999">
      <c r="A53" s="56" t="s">
        <v>184</v>
      </c>
    </row>
    <row r="55" spans="1:5" s="331" customFormat="1" ht="31.2">
      <c r="A55" s="313" t="s">
        <v>90</v>
      </c>
      <c r="B55" s="313" t="s">
        <v>91</v>
      </c>
      <c r="C55" s="313" t="s">
        <v>92</v>
      </c>
      <c r="D55" s="313" t="s">
        <v>93</v>
      </c>
      <c r="E55" s="313" t="s">
        <v>94</v>
      </c>
    </row>
    <row r="56" spans="1:5">
      <c r="A56" s="304" t="s">
        <v>95</v>
      </c>
      <c r="B56" s="304" t="s">
        <v>62</v>
      </c>
      <c r="C56" s="306">
        <v>65202.26</v>
      </c>
      <c r="D56" s="306">
        <v>7322.9</v>
      </c>
      <c r="E56" s="307">
        <f>+C56*D56</f>
        <v>477469629.75400001</v>
      </c>
    </row>
    <row r="57" spans="1:5">
      <c r="A57" s="304" t="s">
        <v>96</v>
      </c>
      <c r="B57" s="304" t="s">
        <v>62</v>
      </c>
      <c r="C57" s="306">
        <v>338.68</v>
      </c>
      <c r="D57" s="306">
        <v>7322.9</v>
      </c>
      <c r="E57" s="307">
        <f>+C57*D57</f>
        <v>2480119.7719999999</v>
      </c>
    </row>
    <row r="59" spans="1:5" ht="17.399999999999999">
      <c r="A59" s="308"/>
    </row>
    <row r="60" spans="1:5" ht="17.399999999999999">
      <c r="A60" s="56" t="s">
        <v>185</v>
      </c>
    </row>
    <row r="61" spans="1:5" ht="17.399999999999999">
      <c r="A61" s="56"/>
    </row>
    <row r="62" spans="1:5" ht="17.399999999999999">
      <c r="A62" s="309" t="s">
        <v>97</v>
      </c>
    </row>
    <row r="64" spans="1:5" ht="17.399999999999999">
      <c r="A64" s="56" t="s">
        <v>165</v>
      </c>
    </row>
    <row r="65" spans="1:7" ht="17.399999999999999">
      <c r="A65" s="308"/>
    </row>
    <row r="66" spans="1:7" ht="17.399999999999999">
      <c r="A66" s="57" t="s">
        <v>187</v>
      </c>
      <c r="B66" s="310"/>
      <c r="C66" s="310"/>
      <c r="D66" s="310"/>
      <c r="E66" s="310"/>
      <c r="F66" s="310"/>
      <c r="G66" s="310"/>
    </row>
    <row r="67" spans="1:7" ht="17.399999999999999">
      <c r="A67" s="311"/>
      <c r="B67" s="310"/>
      <c r="C67" s="310"/>
      <c r="D67" s="310"/>
      <c r="E67" s="310"/>
      <c r="F67" s="310"/>
      <c r="G67" s="310"/>
    </row>
    <row r="68" spans="1:7" ht="17.399999999999999">
      <c r="A68" s="57" t="s">
        <v>188</v>
      </c>
      <c r="B68" s="310"/>
      <c r="C68" s="310"/>
      <c r="D68" s="310"/>
      <c r="E68" s="310"/>
      <c r="F68" s="310"/>
      <c r="G68" s="310"/>
    </row>
    <row r="69" spans="1:7" ht="17.399999999999999">
      <c r="A69" s="311"/>
      <c r="B69" s="310"/>
      <c r="C69" s="310"/>
      <c r="D69" s="310"/>
      <c r="E69" s="310"/>
      <c r="F69" s="310"/>
      <c r="G69" s="310"/>
    </row>
    <row r="70" spans="1:7" ht="17.399999999999999">
      <c r="A70" s="57" t="s">
        <v>189</v>
      </c>
      <c r="B70" s="310"/>
      <c r="C70" s="310"/>
      <c r="D70" s="310"/>
      <c r="E70" s="310"/>
      <c r="F70" s="310"/>
      <c r="G70" s="310"/>
    </row>
    <row r="72" spans="1:7" ht="31.2">
      <c r="A72" s="312" t="s">
        <v>98</v>
      </c>
      <c r="B72" s="313" t="s">
        <v>91</v>
      </c>
      <c r="C72" s="313" t="s">
        <v>92</v>
      </c>
      <c r="D72" s="313" t="s">
        <v>93</v>
      </c>
      <c r="E72" s="313" t="s">
        <v>94</v>
      </c>
    </row>
    <row r="73" spans="1:7">
      <c r="A73" s="314" t="s">
        <v>99</v>
      </c>
      <c r="B73" s="304" t="s">
        <v>62</v>
      </c>
      <c r="C73" s="315">
        <v>293.70999999999998</v>
      </c>
      <c r="D73" s="315">
        <v>7322.9</v>
      </c>
      <c r="E73" s="316">
        <f>+C73*D73</f>
        <v>2150808.9589999998</v>
      </c>
    </row>
    <row r="74" spans="1:7">
      <c r="A74" s="312" t="s">
        <v>100</v>
      </c>
      <c r="B74" s="317"/>
      <c r="C74" s="318">
        <f>SUM(C73:C73)</f>
        <v>293.70999999999998</v>
      </c>
      <c r="D74" s="319"/>
      <c r="E74" s="320">
        <f>+SUM(E73:E73)</f>
        <v>2150808.9589999998</v>
      </c>
    </row>
    <row r="75" spans="1:7">
      <c r="A75" s="321"/>
      <c r="B75" s="322"/>
      <c r="C75" s="323"/>
      <c r="D75" s="321"/>
      <c r="E75" s="324"/>
    </row>
    <row r="77" spans="1:7" ht="17.399999999999999">
      <c r="A77" s="56" t="s">
        <v>186</v>
      </c>
    </row>
    <row r="78" spans="1:7">
      <c r="A78" s="325" t="s">
        <v>152</v>
      </c>
    </row>
    <row r="81" spans="1:3" ht="17.399999999999999">
      <c r="A81" s="308" t="s">
        <v>101</v>
      </c>
    </row>
    <row r="82" spans="1:3" ht="17.399999999999999">
      <c r="A82" s="308"/>
    </row>
    <row r="83" spans="1:3" ht="17.399999999999999">
      <c r="A83" s="326" t="s">
        <v>102</v>
      </c>
    </row>
    <row r="85" spans="1:3" ht="17.399999999999999">
      <c r="A85" s="309" t="s">
        <v>103</v>
      </c>
    </row>
    <row r="87" spans="1:3">
      <c r="A87" s="375" t="s">
        <v>40</v>
      </c>
      <c r="B87" s="376"/>
      <c r="C87" s="377"/>
    </row>
    <row r="88" spans="1:3" ht="31.2">
      <c r="A88" s="312" t="s">
        <v>17</v>
      </c>
      <c r="B88" s="313" t="s">
        <v>158</v>
      </c>
      <c r="C88" s="313" t="s">
        <v>154</v>
      </c>
    </row>
    <row r="89" spans="1:3">
      <c r="A89" s="314" t="s">
        <v>153</v>
      </c>
      <c r="B89" s="315">
        <v>5604</v>
      </c>
      <c r="C89" s="315">
        <v>12</v>
      </c>
    </row>
    <row r="90" spans="1:3">
      <c r="A90" s="317" t="s">
        <v>100</v>
      </c>
      <c r="B90" s="318">
        <f>+SUM(B89:B89)</f>
        <v>5604</v>
      </c>
      <c r="C90" s="318">
        <f>+SUM(C89:C89)</f>
        <v>12</v>
      </c>
    </row>
    <row r="91" spans="1:3">
      <c r="A91" s="322"/>
      <c r="B91" s="323"/>
      <c r="C91" s="323"/>
    </row>
    <row r="92" spans="1:3">
      <c r="A92" s="322"/>
      <c r="B92" s="323"/>
      <c r="C92" s="323"/>
    </row>
    <row r="93" spans="1:3" ht="17.399999999999999">
      <c r="A93" s="326" t="s">
        <v>133</v>
      </c>
      <c r="B93" s="323"/>
      <c r="C93" s="323"/>
    </row>
    <row r="94" spans="1:3" ht="17.399999999999999">
      <c r="A94" s="326"/>
      <c r="B94" s="323"/>
      <c r="C94" s="323"/>
    </row>
    <row r="95" spans="1:3">
      <c r="A95" s="327"/>
      <c r="B95" s="323"/>
      <c r="C95" s="323"/>
    </row>
    <row r="97" spans="1:3" ht="17.399999999999999">
      <c r="A97" s="326" t="s">
        <v>104</v>
      </c>
    </row>
    <row r="98" spans="1:3" ht="17.399999999999999">
      <c r="A98" s="326"/>
    </row>
    <row r="99" spans="1:3" ht="17.399999999999999">
      <c r="A99" s="326"/>
    </row>
    <row r="100" spans="1:3">
      <c r="A100" s="375" t="s">
        <v>98</v>
      </c>
      <c r="B100" s="376" t="s">
        <v>86</v>
      </c>
      <c r="C100" s="377" t="s">
        <v>87</v>
      </c>
    </row>
    <row r="101" spans="1:3">
      <c r="A101" s="378" t="s">
        <v>137</v>
      </c>
      <c r="B101" s="379"/>
      <c r="C101" s="328"/>
    </row>
    <row r="102" spans="1:3">
      <c r="A102" s="380"/>
      <c r="B102" s="381"/>
      <c r="C102" s="328"/>
    </row>
    <row r="103" spans="1:3" ht="17.25" customHeight="1">
      <c r="A103" s="326"/>
    </row>
    <row r="104" spans="1:3" ht="12" customHeight="1">
      <c r="A104" s="373" t="s">
        <v>138</v>
      </c>
      <c r="B104" s="373"/>
    </row>
    <row r="106" spans="1:3">
      <c r="A106" s="312" t="s">
        <v>98</v>
      </c>
      <c r="B106" s="312" t="s">
        <v>86</v>
      </c>
      <c r="C106" s="312" t="s">
        <v>87</v>
      </c>
    </row>
    <row r="107" spans="1:3">
      <c r="A107" s="384" t="s">
        <v>105</v>
      </c>
      <c r="B107" s="382">
        <v>338.68</v>
      </c>
      <c r="C107" s="382">
        <v>44.97</v>
      </c>
    </row>
    <row r="108" spans="1:3">
      <c r="A108" s="384"/>
      <c r="B108" s="383"/>
      <c r="C108" s="383"/>
    </row>
    <row r="109" spans="1:3">
      <c r="A109" s="312" t="s">
        <v>100</v>
      </c>
      <c r="B109" s="318">
        <f>+SUM(B107:B108)</f>
        <v>338.68</v>
      </c>
      <c r="C109" s="318">
        <f>+SUM(C107:C108)</f>
        <v>44.97</v>
      </c>
    </row>
    <row r="111" spans="1:3" ht="17.399999999999999">
      <c r="A111" s="326" t="s">
        <v>139</v>
      </c>
    </row>
    <row r="113" spans="1:4">
      <c r="A113" s="322" t="s">
        <v>106</v>
      </c>
    </row>
    <row r="114" spans="1:4">
      <c r="A114" s="312" t="s">
        <v>107</v>
      </c>
      <c r="B114" s="329">
        <v>44926</v>
      </c>
      <c r="C114" s="329">
        <v>44561</v>
      </c>
    </row>
    <row r="115" spans="1:4">
      <c r="A115" s="314" t="s">
        <v>155</v>
      </c>
      <c r="B115" s="315">
        <v>18305.169999999998</v>
      </c>
      <c r="C115" s="315">
        <v>1141.02</v>
      </c>
    </row>
    <row r="116" spans="1:4">
      <c r="A116" s="312" t="s">
        <v>100</v>
      </c>
      <c r="B116" s="318">
        <f>+SUM(B115:B115)</f>
        <v>18305.169999999998</v>
      </c>
      <c r="C116" s="318">
        <f>+SUM(C115:C115)</f>
        <v>1141.02</v>
      </c>
    </row>
    <row r="119" spans="1:4" ht="17.399999999999999">
      <c r="A119" s="326" t="s">
        <v>140</v>
      </c>
    </row>
    <row r="120" spans="1:4">
      <c r="A120" s="322" t="s">
        <v>108</v>
      </c>
    </row>
    <row r="121" spans="1:4">
      <c r="A121" s="312" t="s">
        <v>107</v>
      </c>
      <c r="B121" s="329">
        <v>44926</v>
      </c>
      <c r="C121" s="329">
        <v>44561</v>
      </c>
    </row>
    <row r="122" spans="1:4">
      <c r="A122" s="314" t="s">
        <v>109</v>
      </c>
      <c r="B122" s="315">
        <v>293.70999999999998</v>
      </c>
      <c r="C122" s="315">
        <v>44.97</v>
      </c>
    </row>
    <row r="123" spans="1:4">
      <c r="A123" s="314" t="s">
        <v>157</v>
      </c>
      <c r="B123" s="315">
        <v>88</v>
      </c>
      <c r="C123" s="315">
        <v>88</v>
      </c>
    </row>
    <row r="124" spans="1:4">
      <c r="A124" s="314" t="s">
        <v>156</v>
      </c>
      <c r="B124" s="315">
        <v>21677.66</v>
      </c>
      <c r="C124" s="315">
        <v>1170.28</v>
      </c>
    </row>
    <row r="125" spans="1:4">
      <c r="A125" s="312" t="s">
        <v>100</v>
      </c>
      <c r="B125" s="318">
        <f>+SUM(B122:B124)</f>
        <v>22059.37</v>
      </c>
      <c r="C125" s="318">
        <f>+SUM(C122:C124)</f>
        <v>1303.25</v>
      </c>
      <c r="D125" s="157"/>
    </row>
    <row r="128" spans="1:4" ht="17.399999999999999">
      <c r="A128" s="330" t="s">
        <v>141</v>
      </c>
    </row>
    <row r="130" spans="1:3" ht="46.5" customHeight="1">
      <c r="A130" s="374" t="s">
        <v>142</v>
      </c>
      <c r="B130" s="374"/>
      <c r="C130" s="374"/>
    </row>
  </sheetData>
  <mergeCells count="41">
    <mergeCell ref="A38:G38"/>
    <mergeCell ref="A31:D31"/>
    <mergeCell ref="A32:G33"/>
    <mergeCell ref="A34:G34"/>
    <mergeCell ref="A35:G36"/>
    <mergeCell ref="A37:G37"/>
    <mergeCell ref="A2:G2"/>
    <mergeCell ref="A3:G3"/>
    <mergeCell ref="A5:G5"/>
    <mergeCell ref="A39:G39"/>
    <mergeCell ref="A40:G40"/>
    <mergeCell ref="A30:G30"/>
    <mergeCell ref="A6:G7"/>
    <mergeCell ref="A8:G8"/>
    <mergeCell ref="A9:G10"/>
    <mergeCell ref="A17:G17"/>
    <mergeCell ref="A19:G19"/>
    <mergeCell ref="A20:G21"/>
    <mergeCell ref="A22:G23"/>
    <mergeCell ref="A24:G24"/>
    <mergeCell ref="A26:G27"/>
    <mergeCell ref="A28:G28"/>
    <mergeCell ref="A87:C87"/>
    <mergeCell ref="A107:A108"/>
    <mergeCell ref="A41:G41"/>
    <mergeCell ref="A42:G42"/>
    <mergeCell ref="A43:G43"/>
    <mergeCell ref="A44:G44"/>
    <mergeCell ref="A45:G46"/>
    <mergeCell ref="A47:G47"/>
    <mergeCell ref="A104:B104"/>
    <mergeCell ref="A130:C130"/>
    <mergeCell ref="A100:C100"/>
    <mergeCell ref="A101:B102"/>
    <mergeCell ref="B107:B108"/>
    <mergeCell ref="C107:C108"/>
    <mergeCell ref="A11:F11"/>
    <mergeCell ref="A13:E13"/>
    <mergeCell ref="A14:E14"/>
    <mergeCell ref="A15:E15"/>
    <mergeCell ref="A16:G16"/>
  </mergeCells>
  <pageMargins left="0.7" right="0.7" top="0.75" bottom="0.75" header="0.3" footer="0.3"/>
  <pageSetup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O7"/>
  <sheetViews>
    <sheetView showGridLines="0" zoomScale="85" zoomScaleNormal="85" workbookViewId="0">
      <pane ySplit="4" topLeftCell="A5" activePane="bottomLeft" state="frozen"/>
      <selection pane="bottomLeft" activeCell="B18" sqref="B18"/>
    </sheetView>
  </sheetViews>
  <sheetFormatPr baseColWidth="10" defaultColWidth="11.44140625" defaultRowHeight="15.6"/>
  <cols>
    <col min="1" max="1" width="22.44140625" style="59" bestFit="1" customWidth="1"/>
    <col min="2" max="2" width="49.109375" style="59" bestFit="1" customWidth="1"/>
    <col min="3" max="3" width="23.88671875" style="59" bestFit="1" customWidth="1"/>
    <col min="4" max="4" width="11.44140625" style="59"/>
    <col min="5" max="5" width="14.33203125" style="59" bestFit="1" customWidth="1"/>
    <col min="6" max="6" width="16.109375" style="59" customWidth="1"/>
    <col min="7" max="7" width="19.88671875" style="59" bestFit="1" customWidth="1"/>
    <col min="8" max="8" width="12.5546875" style="59" bestFit="1" customWidth="1"/>
    <col min="9" max="9" width="14.33203125" style="59" bestFit="1" customWidth="1"/>
    <col min="10" max="10" width="15.33203125" style="59" bestFit="1" customWidth="1"/>
    <col min="11" max="11" width="12.5546875" style="59" bestFit="1" customWidth="1"/>
    <col min="12" max="12" width="11.5546875" style="59" bestFit="1" customWidth="1"/>
    <col min="13" max="13" width="11.44140625" style="59"/>
    <col min="14" max="15" width="11.5546875" style="59" bestFit="1" customWidth="1"/>
    <col min="16" max="16384" width="11.44140625" style="59"/>
  </cols>
  <sheetData>
    <row r="2" spans="1:15" ht="17.399999999999999">
      <c r="A2" s="392" t="str">
        <f>+"4-2 COMPOSICIÓN DE LAS INVERSIONES DEL FONDO MUTUO CORTO PLAZO DÓLARES AMERICANOS CORRESPONDIENTE AL "&amp;UPPER(TEXT(indice!O3,"DD \D\E MMMM \D\E AAAA"))</f>
        <v>4-2 COMPOSICIÓN DE LAS INVERSIONES DEL FONDO MUTUO CORTO PLAZO DÓLARES AMERICANOS CORRESPONDIENTE AL 31 DE DICIEMBRE DE 2022</v>
      </c>
      <c r="B2" s="393"/>
      <c r="C2" s="393"/>
      <c r="D2" s="393"/>
      <c r="E2" s="393"/>
      <c r="F2" s="393"/>
      <c r="G2" s="393"/>
      <c r="H2" s="393"/>
      <c r="I2" s="393"/>
    </row>
    <row r="3" spans="1:15" ht="60">
      <c r="A3" s="333" t="s">
        <v>111</v>
      </c>
      <c r="B3" s="333" t="s">
        <v>112</v>
      </c>
      <c r="C3" s="333" t="s">
        <v>121</v>
      </c>
      <c r="D3" s="333" t="s">
        <v>122</v>
      </c>
      <c r="E3" s="333" t="s">
        <v>123</v>
      </c>
      <c r="F3" s="333" t="s">
        <v>113</v>
      </c>
      <c r="G3" s="333" t="s">
        <v>124</v>
      </c>
      <c r="H3" s="333" t="s">
        <v>125</v>
      </c>
      <c r="I3" s="333" t="s">
        <v>126</v>
      </c>
      <c r="J3" s="333" t="s">
        <v>127</v>
      </c>
      <c r="K3" s="333" t="s">
        <v>128</v>
      </c>
      <c r="L3" s="333" t="s">
        <v>129</v>
      </c>
      <c r="M3" s="333" t="s">
        <v>130</v>
      </c>
      <c r="N3" s="333" t="s">
        <v>131</v>
      </c>
      <c r="O3" s="333" t="s">
        <v>132</v>
      </c>
    </row>
    <row r="4" spans="1:15">
      <c r="A4" s="341" t="s">
        <v>190</v>
      </c>
      <c r="B4" s="337" t="s">
        <v>191</v>
      </c>
      <c r="C4" s="337" t="s">
        <v>192</v>
      </c>
      <c r="D4" s="337" t="s">
        <v>193</v>
      </c>
      <c r="E4" s="338">
        <v>44496</v>
      </c>
      <c r="F4" s="337">
        <v>0</v>
      </c>
      <c r="G4" s="337" t="s">
        <v>194</v>
      </c>
      <c r="H4" s="340" t="s">
        <v>195</v>
      </c>
      <c r="I4" s="340">
        <v>63088</v>
      </c>
      <c r="J4" s="340">
        <v>59598.26</v>
      </c>
      <c r="K4" s="340" t="s">
        <v>195</v>
      </c>
      <c r="L4" s="339"/>
      <c r="M4" s="336">
        <v>100</v>
      </c>
      <c r="N4" s="336">
        <v>91.882485037440901</v>
      </c>
      <c r="O4" s="336">
        <v>91.882485037440901</v>
      </c>
    </row>
    <row r="5" spans="1:15">
      <c r="A5" s="394" t="s">
        <v>114</v>
      </c>
      <c r="B5" s="394"/>
      <c r="C5" s="394"/>
      <c r="D5" s="394"/>
      <c r="E5" s="394"/>
      <c r="F5" s="394"/>
      <c r="G5" s="394"/>
      <c r="H5" s="394"/>
      <c r="I5" s="395"/>
      <c r="J5" s="396">
        <f>SUM(J4:J4)</f>
        <v>59598.26</v>
      </c>
      <c r="K5" s="397"/>
      <c r="L5" s="394"/>
      <c r="M5" s="394"/>
      <c r="N5" s="394"/>
      <c r="O5" s="395"/>
    </row>
    <row r="7" spans="1:15">
      <c r="A7" s="298" t="s">
        <v>196</v>
      </c>
      <c r="B7" s="331"/>
      <c r="C7" s="331"/>
      <c r="D7" s="331"/>
      <c r="E7" s="334">
        <v>64863.57</v>
      </c>
      <c r="J7" s="335"/>
    </row>
  </sheetData>
  <mergeCells count="3">
    <mergeCell ref="A2:I2"/>
    <mergeCell ref="A5:I5"/>
    <mergeCell ref="K5:O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35"/>
  <sheetViews>
    <sheetView showGridLines="0" topLeftCell="A15" workbookViewId="0">
      <selection activeCell="H10" sqref="H10"/>
    </sheetView>
  </sheetViews>
  <sheetFormatPr baseColWidth="10" defaultColWidth="9.109375" defaultRowHeight="13.8"/>
  <cols>
    <col min="1" max="1" width="3.6640625" style="1" customWidth="1"/>
    <col min="2" max="2" width="70.88671875" style="1" customWidth="1"/>
    <col min="3" max="3" width="19.88671875" style="1" customWidth="1"/>
    <col min="4" max="4" width="1.33203125" style="1" customWidth="1"/>
    <col min="5" max="5" width="16.109375" style="1" customWidth="1"/>
    <col min="6" max="6" width="6.5546875" style="18" customWidth="1"/>
    <col min="7" max="7" width="7.44140625" style="18" customWidth="1"/>
    <col min="8" max="8" width="19.6640625" style="18" customWidth="1"/>
    <col min="9" max="9" width="12.33203125" style="18" bestFit="1" customWidth="1"/>
    <col min="10" max="10" width="12.88671875" style="18" bestFit="1" customWidth="1"/>
    <col min="11" max="16384" width="9.109375" style="18"/>
  </cols>
  <sheetData>
    <row r="1" spans="1:9" ht="15.6">
      <c r="A1" s="62"/>
      <c r="B1" s="71"/>
      <c r="C1" s="71"/>
      <c r="D1" s="62"/>
      <c r="E1" s="71"/>
      <c r="F1" s="71"/>
      <c r="G1" s="15"/>
      <c r="H1" s="16"/>
    </row>
    <row r="2" spans="1:9" ht="15.6">
      <c r="A2" s="62"/>
      <c r="B2" s="71"/>
      <c r="C2" s="72"/>
      <c r="D2" s="62"/>
      <c r="E2" s="348"/>
      <c r="F2" s="348"/>
      <c r="G2" s="349"/>
      <c r="H2" s="349"/>
    </row>
    <row r="3" spans="1:9" ht="28.8">
      <c r="A3" s="62"/>
      <c r="B3" s="346" t="s">
        <v>144</v>
      </c>
      <c r="C3" s="346"/>
      <c r="D3" s="346"/>
      <c r="E3" s="346"/>
      <c r="F3" s="346"/>
      <c r="G3" s="37"/>
      <c r="H3" s="37"/>
    </row>
    <row r="4" spans="1:9" ht="21">
      <c r="A4" s="73"/>
      <c r="B4" s="347" t="str">
        <f>+"ESTADO DE FLUJO DE EFECTIVO AL "&amp;UPPER(TEXT(indice!O3,"DD \D\E MMMM \D\E YYYY"))</f>
        <v>ESTADO DE FLUJO DE EFECTIVO AL 31 DE DICIEMBRE DE 2022</v>
      </c>
      <c r="C4" s="347"/>
      <c r="D4" s="347"/>
      <c r="E4" s="347"/>
      <c r="F4" s="347"/>
    </row>
    <row r="5" spans="1:9" ht="15.6">
      <c r="A5" s="74"/>
      <c r="B5" s="80"/>
      <c r="C5" s="350">
        <v>2022</v>
      </c>
      <c r="D5" s="81"/>
      <c r="E5" s="350">
        <v>2021</v>
      </c>
      <c r="F5" s="82"/>
      <c r="G5" s="24"/>
      <c r="H5" s="24"/>
      <c r="I5" s="24"/>
    </row>
    <row r="6" spans="1:9" s="27" customFormat="1" ht="15.6">
      <c r="A6" s="62"/>
      <c r="B6" s="83"/>
      <c r="C6" s="351"/>
      <c r="D6" s="84"/>
      <c r="E6" s="351"/>
      <c r="F6" s="75"/>
      <c r="G6" s="28"/>
      <c r="H6" s="28"/>
      <c r="I6" s="28"/>
    </row>
    <row r="7" spans="1:9" s="27" customFormat="1" ht="15.6">
      <c r="A7" s="62"/>
      <c r="B7" s="85"/>
      <c r="C7" s="86" t="s">
        <v>62</v>
      </c>
      <c r="D7" s="87"/>
      <c r="E7" s="86" t="s">
        <v>62</v>
      </c>
      <c r="F7" s="76"/>
      <c r="G7" s="28"/>
      <c r="H7" s="28"/>
      <c r="I7" s="28"/>
    </row>
    <row r="8" spans="1:9" s="27" customFormat="1" ht="15.6">
      <c r="A8" s="62"/>
      <c r="B8" s="85"/>
      <c r="C8" s="88"/>
      <c r="D8" s="87"/>
      <c r="E8" s="88"/>
      <c r="F8" s="76"/>
      <c r="G8" s="28"/>
      <c r="H8" s="28"/>
      <c r="I8" s="28"/>
    </row>
    <row r="9" spans="1:9" s="27" customFormat="1" ht="15.6">
      <c r="A9" s="62"/>
      <c r="B9" s="89" t="s">
        <v>1</v>
      </c>
      <c r="C9" s="190">
        <f>+E24</f>
        <v>12</v>
      </c>
      <c r="D9" s="191"/>
      <c r="E9" s="190">
        <v>0</v>
      </c>
      <c r="F9" s="76"/>
      <c r="G9" s="28"/>
      <c r="H9" s="28"/>
      <c r="I9" s="28"/>
    </row>
    <row r="10" spans="1:9" s="27" customFormat="1" ht="15.6">
      <c r="A10" s="62"/>
      <c r="B10" s="90" t="s">
        <v>2</v>
      </c>
      <c r="C10" s="191"/>
      <c r="D10" s="191"/>
      <c r="E10" s="191"/>
      <c r="F10" s="76"/>
      <c r="G10" s="28"/>
      <c r="H10" s="28"/>
      <c r="I10" s="28"/>
    </row>
    <row r="11" spans="1:9" s="27" customFormat="1" ht="15.6">
      <c r="A11" s="74"/>
      <c r="B11" s="89" t="s">
        <v>3</v>
      </c>
      <c r="C11" s="192"/>
      <c r="D11" s="192"/>
      <c r="E11" s="192"/>
      <c r="F11" s="76"/>
      <c r="G11" s="28"/>
      <c r="H11" s="28"/>
      <c r="I11" s="28"/>
    </row>
    <row r="12" spans="1:9" s="27" customFormat="1" ht="15.6">
      <c r="A12" s="74"/>
      <c r="B12" s="89" t="s">
        <v>4</v>
      </c>
      <c r="C12" s="192"/>
      <c r="D12" s="192"/>
      <c r="E12" s="192"/>
      <c r="F12" s="76"/>
      <c r="G12" s="28"/>
      <c r="H12" s="28"/>
      <c r="I12" s="28"/>
    </row>
    <row r="13" spans="1:9" s="27" customFormat="1" ht="15.6">
      <c r="A13" s="62"/>
      <c r="B13" s="85" t="s">
        <v>5</v>
      </c>
      <c r="C13" s="193">
        <v>-9627.52</v>
      </c>
      <c r="D13" s="194"/>
      <c r="E13" s="193">
        <v>-49970.74</v>
      </c>
      <c r="F13" s="76"/>
      <c r="G13" s="28"/>
      <c r="H13" s="29"/>
      <c r="I13" s="28"/>
    </row>
    <row r="14" spans="1:9" s="27" customFormat="1" ht="15.6">
      <c r="A14" s="62"/>
      <c r="B14" s="85" t="s">
        <v>6</v>
      </c>
      <c r="C14" s="193">
        <v>0</v>
      </c>
      <c r="D14" s="192"/>
      <c r="E14" s="193">
        <v>0</v>
      </c>
      <c r="F14" s="76"/>
      <c r="G14" s="28"/>
      <c r="H14" s="28"/>
      <c r="I14" s="28"/>
    </row>
    <row r="15" spans="1:9" s="27" customFormat="1" ht="15.6">
      <c r="A15" s="62"/>
      <c r="B15" s="85" t="s">
        <v>63</v>
      </c>
      <c r="C15" s="193">
        <v>0</v>
      </c>
      <c r="D15" s="192"/>
      <c r="E15" s="193">
        <v>0</v>
      </c>
      <c r="F15" s="76"/>
      <c r="G15" s="28"/>
      <c r="H15" s="28"/>
      <c r="I15" s="28"/>
    </row>
    <row r="16" spans="1:9" s="27" customFormat="1" ht="15.6">
      <c r="A16" s="62"/>
      <c r="B16" s="85" t="s">
        <v>8</v>
      </c>
      <c r="C16" s="195">
        <v>293.71000000000004</v>
      </c>
      <c r="D16" s="192"/>
      <c r="E16" s="195">
        <v>44.97</v>
      </c>
      <c r="F16" s="76"/>
      <c r="G16" s="28"/>
      <c r="H16" s="28"/>
      <c r="I16" s="28"/>
    </row>
    <row r="17" spans="1:10" s="27" customFormat="1" ht="15.6">
      <c r="A17" s="62"/>
      <c r="B17" s="89" t="s">
        <v>9</v>
      </c>
      <c r="C17" s="196">
        <f>+C13+C14+C15+C16</f>
        <v>-9333.8100000000013</v>
      </c>
      <c r="D17" s="191"/>
      <c r="E17" s="196">
        <f>+E13+E14+E15+E16</f>
        <v>-49925.77</v>
      </c>
      <c r="F17" s="76"/>
      <c r="G17" s="28"/>
      <c r="H17" s="28"/>
      <c r="I17" s="28"/>
    </row>
    <row r="18" spans="1:10" s="27" customFormat="1" ht="15.6">
      <c r="A18" s="62"/>
      <c r="B18" s="85"/>
      <c r="C18" s="194"/>
      <c r="D18" s="192"/>
      <c r="E18" s="197"/>
      <c r="F18" s="76"/>
      <c r="G18" s="28"/>
      <c r="H18" s="28"/>
      <c r="I18" s="28"/>
    </row>
    <row r="19" spans="1:10" s="27" customFormat="1" ht="15.6">
      <c r="A19" s="62"/>
      <c r="B19" s="91" t="s">
        <v>10</v>
      </c>
      <c r="C19" s="194"/>
      <c r="D19" s="192"/>
      <c r="E19" s="197"/>
      <c r="F19" s="76"/>
      <c r="G19" s="28"/>
      <c r="H19" s="28"/>
      <c r="I19" s="28"/>
    </row>
    <row r="20" spans="1:10" s="27" customFormat="1" ht="15.6">
      <c r="A20" s="74"/>
      <c r="B20" s="89" t="s">
        <v>11</v>
      </c>
      <c r="C20" s="192"/>
      <c r="D20" s="192"/>
      <c r="E20" s="193"/>
      <c r="F20" s="76"/>
      <c r="G20" s="28"/>
      <c r="H20" s="28"/>
      <c r="I20" s="28"/>
    </row>
    <row r="21" spans="1:10" s="27" customFormat="1" ht="15.6">
      <c r="A21" s="74"/>
      <c r="B21" s="85" t="s">
        <v>12</v>
      </c>
      <c r="C21" s="193">
        <v>0</v>
      </c>
      <c r="D21" s="192"/>
      <c r="E21" s="193">
        <v>0</v>
      </c>
      <c r="F21" s="76"/>
      <c r="G21" s="28"/>
      <c r="H21" s="28"/>
      <c r="I21" s="28"/>
    </row>
    <row r="22" spans="1:10" s="27" customFormat="1" ht="15.6">
      <c r="A22" s="62"/>
      <c r="B22" s="85" t="s">
        <v>13</v>
      </c>
      <c r="C22" s="198">
        <v>14925.800000000003</v>
      </c>
      <c r="D22" s="192"/>
      <c r="E22" s="198">
        <v>49937.77</v>
      </c>
      <c r="F22" s="76"/>
    </row>
    <row r="23" spans="1:10" s="27" customFormat="1" ht="15.6">
      <c r="A23" s="62"/>
      <c r="B23" s="85" t="s">
        <v>14</v>
      </c>
      <c r="C23" s="197">
        <f>+C21+C22</f>
        <v>14925.800000000003</v>
      </c>
      <c r="D23" s="192"/>
      <c r="E23" s="197">
        <f>+E21+E22</f>
        <v>49937.77</v>
      </c>
      <c r="F23" s="76"/>
    </row>
    <row r="24" spans="1:10" s="27" customFormat="1" ht="16.2" thickBot="1">
      <c r="A24" s="74"/>
      <c r="B24" s="89" t="s">
        <v>15</v>
      </c>
      <c r="C24" s="199">
        <f>+C23+C17+C9</f>
        <v>5603.9900000000016</v>
      </c>
      <c r="D24" s="191"/>
      <c r="E24" s="199">
        <f>+E23+E17+E9</f>
        <v>12</v>
      </c>
      <c r="F24" s="76"/>
      <c r="I24" s="28"/>
      <c r="J24" s="28"/>
    </row>
    <row r="25" spans="1:10" s="27" customFormat="1" ht="16.2" thickTop="1">
      <c r="A25" s="62"/>
      <c r="B25" s="85"/>
      <c r="C25" s="92"/>
      <c r="D25" s="93"/>
      <c r="E25" s="93"/>
      <c r="F25" s="76"/>
      <c r="I25" s="28"/>
    </row>
    <row r="26" spans="1:10" s="27" customFormat="1" ht="15.6">
      <c r="A26" s="62"/>
      <c r="B26" s="83"/>
      <c r="C26" s="94"/>
      <c r="D26" s="95"/>
      <c r="E26" s="95"/>
      <c r="F26" s="75"/>
    </row>
    <row r="27" spans="1:10" s="27" customFormat="1" ht="15.6">
      <c r="A27" s="62"/>
      <c r="B27" s="77"/>
      <c r="C27" s="93"/>
      <c r="D27" s="93"/>
      <c r="E27" s="93"/>
      <c r="F27" s="77"/>
    </row>
    <row r="28" spans="1:10" ht="15.6">
      <c r="A28" s="62"/>
      <c r="B28" s="77" t="s">
        <v>167</v>
      </c>
      <c r="C28" s="96"/>
      <c r="D28" s="97"/>
      <c r="E28" s="97"/>
      <c r="F28" s="77"/>
      <c r="H28" s="31"/>
    </row>
    <row r="29" spans="1:10" ht="15.6">
      <c r="A29" s="62"/>
      <c r="B29" s="98"/>
      <c r="C29" s="96"/>
      <c r="D29" s="97"/>
      <c r="E29" s="97"/>
      <c r="F29" s="97"/>
      <c r="G29" s="24"/>
      <c r="H29" s="24"/>
      <c r="I29" s="24"/>
    </row>
    <row r="30" spans="1:10" ht="15.6">
      <c r="A30" s="62"/>
      <c r="B30" s="74"/>
      <c r="C30" s="78"/>
      <c r="D30" s="78"/>
      <c r="E30" s="78"/>
      <c r="F30" s="73"/>
    </row>
    <row r="31" spans="1:10">
      <c r="B31" s="14"/>
      <c r="C31" s="5"/>
      <c r="D31" s="30"/>
      <c r="E31" s="30"/>
    </row>
    <row r="32" spans="1:10">
      <c r="C32" s="30"/>
      <c r="D32" s="30"/>
      <c r="E32" s="30"/>
    </row>
    <row r="33" spans="2:7">
      <c r="B33" s="2"/>
      <c r="C33" s="345"/>
      <c r="D33" s="345"/>
      <c r="E33" s="345"/>
      <c r="F33" s="345"/>
      <c r="G33" s="345"/>
    </row>
    <row r="34" spans="2:7">
      <c r="B34" s="2"/>
      <c r="C34" s="345"/>
      <c r="D34" s="345"/>
      <c r="E34" s="345"/>
      <c r="F34" s="345"/>
      <c r="G34" s="345"/>
    </row>
    <row r="35" spans="2:7">
      <c r="C35" s="30"/>
      <c r="D35" s="30"/>
      <c r="E35" s="30"/>
    </row>
  </sheetData>
  <mergeCells count="8">
    <mergeCell ref="C34:G34"/>
    <mergeCell ref="B3:F3"/>
    <mergeCell ref="B4:F4"/>
    <mergeCell ref="E2:F2"/>
    <mergeCell ref="G2:H2"/>
    <mergeCell ref="C33:G33"/>
    <mergeCell ref="C5:C6"/>
    <mergeCell ref="E5:E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8"/>
  <sheetViews>
    <sheetView showGridLines="0" workbookViewId="0">
      <selection activeCell="E18" sqref="E18"/>
    </sheetView>
  </sheetViews>
  <sheetFormatPr baseColWidth="10" defaultRowHeight="14.4"/>
  <cols>
    <col min="2" max="2" width="35.33203125" customWidth="1"/>
    <col min="3" max="3" width="28.33203125" customWidth="1"/>
    <col min="4" max="4" width="20.44140625" customWidth="1"/>
    <col min="5" max="5" width="28.109375" customWidth="1"/>
  </cols>
  <sheetData>
    <row r="1" spans="1:9" ht="15.6">
      <c r="A1" s="59"/>
      <c r="B1" s="59"/>
      <c r="C1" s="59"/>
      <c r="D1" s="59"/>
      <c r="E1" s="59"/>
      <c r="F1" s="59"/>
      <c r="G1" s="59"/>
    </row>
    <row r="2" spans="1:9" ht="28.8">
      <c r="A2" s="59"/>
      <c r="B2" s="346" t="s">
        <v>144</v>
      </c>
      <c r="C2" s="346"/>
      <c r="D2" s="346"/>
      <c r="E2" s="346"/>
      <c r="F2" s="72"/>
      <c r="G2" s="99"/>
      <c r="H2" s="6"/>
      <c r="I2" s="6"/>
    </row>
    <row r="3" spans="1:9" ht="17.399999999999999">
      <c r="A3" s="59"/>
      <c r="B3" s="353" t="s">
        <v>16</v>
      </c>
      <c r="C3" s="353"/>
      <c r="D3" s="353"/>
      <c r="E3" s="353"/>
      <c r="F3" s="100"/>
      <c r="G3" s="100"/>
      <c r="H3" s="7"/>
      <c r="I3" s="7"/>
    </row>
    <row r="4" spans="1:9">
      <c r="A4" s="106"/>
      <c r="B4" s="354" t="str">
        <f>+"Correspondiente al periodo cerrado del "&amp;(TEXT(indice!O3,"DD \d\e MMMM \d\e YYYY"))</f>
        <v>Correspondiente al periodo cerrado del 31 de diciembre de 2022</v>
      </c>
      <c r="C4" s="354"/>
      <c r="D4" s="354"/>
      <c r="E4" s="354"/>
      <c r="F4" s="107"/>
      <c r="G4" s="107"/>
      <c r="H4" s="7"/>
      <c r="I4" s="7"/>
    </row>
    <row r="5" spans="1:9">
      <c r="A5" s="106"/>
      <c r="B5" s="352"/>
      <c r="C5" s="352"/>
      <c r="D5" s="352"/>
      <c r="E5" s="352"/>
      <c r="F5" s="352"/>
      <c r="G5" s="352"/>
      <c r="H5" s="7"/>
      <c r="I5" s="7"/>
    </row>
    <row r="6" spans="1:9" ht="26.4">
      <c r="A6" s="106"/>
      <c r="B6" s="109" t="s">
        <v>17</v>
      </c>
      <c r="C6" s="109" t="s">
        <v>18</v>
      </c>
      <c r="D6" s="110" t="s">
        <v>19</v>
      </c>
      <c r="E6" s="111" t="str">
        <f>+"TOTAL ACTIVO NETO AL "&amp;UPPER(TEXT(indice!O2,"DD \D\E MMMM \D\E YYYY"))</f>
        <v>TOTAL ACTIVO NETO AL 31 DE DICIEMBRE DE 2021</v>
      </c>
      <c r="F6" s="108"/>
      <c r="G6" s="108"/>
      <c r="H6" s="7"/>
      <c r="I6" s="7"/>
    </row>
    <row r="7" spans="1:9">
      <c r="A7" s="106"/>
      <c r="B7" s="112" t="s">
        <v>20</v>
      </c>
      <c r="C7" s="200">
        <v>50100</v>
      </c>
      <c r="D7" s="200">
        <v>-162.22999999999999</v>
      </c>
      <c r="E7" s="201">
        <f>+C7+D7</f>
        <v>49937.77</v>
      </c>
      <c r="F7" s="108"/>
      <c r="G7" s="108"/>
      <c r="H7" s="7"/>
      <c r="I7" s="7"/>
    </row>
    <row r="8" spans="1:9">
      <c r="A8" s="106"/>
      <c r="B8" s="113"/>
      <c r="C8" s="202"/>
      <c r="D8" s="202"/>
      <c r="E8" s="114"/>
      <c r="F8" s="106"/>
      <c r="G8" s="106"/>
    </row>
    <row r="9" spans="1:9">
      <c r="A9" s="106"/>
      <c r="B9" s="115" t="s">
        <v>21</v>
      </c>
      <c r="C9" s="203"/>
      <c r="D9" s="203"/>
      <c r="E9" s="114"/>
      <c r="F9" s="116"/>
      <c r="G9" s="116"/>
      <c r="H9" s="9"/>
      <c r="I9" s="9"/>
    </row>
    <row r="10" spans="1:9">
      <c r="A10" s="106"/>
      <c r="B10" s="117" t="s">
        <v>13</v>
      </c>
      <c r="C10" s="114">
        <v>18680</v>
      </c>
      <c r="D10" s="203"/>
      <c r="E10" s="114">
        <f t="shared" ref="E10:E13" si="0">+C10+D10</f>
        <v>18680</v>
      </c>
      <c r="F10" s="116"/>
      <c r="G10" s="116"/>
      <c r="H10" s="9"/>
      <c r="I10" s="9"/>
    </row>
    <row r="11" spans="1:9">
      <c r="A11" s="106"/>
      <c r="B11" s="118" t="s">
        <v>22</v>
      </c>
      <c r="C11" s="114">
        <v>0</v>
      </c>
      <c r="D11" s="203"/>
      <c r="E11" s="114">
        <f t="shared" si="0"/>
        <v>0</v>
      </c>
      <c r="F11" s="119"/>
      <c r="G11" s="87"/>
      <c r="H11" s="10"/>
      <c r="I11" s="11"/>
    </row>
    <row r="12" spans="1:9">
      <c r="A12" s="106"/>
      <c r="B12" s="118"/>
      <c r="C12" s="114"/>
      <c r="D12" s="114"/>
      <c r="E12" s="114"/>
      <c r="F12" s="119"/>
      <c r="G12" s="87"/>
      <c r="H12" s="10"/>
      <c r="I12" s="11"/>
    </row>
    <row r="13" spans="1:9">
      <c r="A13" s="106"/>
      <c r="B13" s="118" t="s">
        <v>23</v>
      </c>
      <c r="C13" s="114"/>
      <c r="D13" s="114">
        <v>-3754.2</v>
      </c>
      <c r="E13" s="114">
        <f t="shared" si="0"/>
        <v>-3754.2</v>
      </c>
      <c r="F13" s="77"/>
      <c r="G13" s="77"/>
      <c r="H13" s="12"/>
      <c r="I13" s="12"/>
    </row>
    <row r="14" spans="1:9" ht="26.4">
      <c r="A14" s="106"/>
      <c r="B14" s="120" t="s">
        <v>24</v>
      </c>
      <c r="C14" s="204">
        <f>+C7+C10-C11</f>
        <v>68780</v>
      </c>
      <c r="D14" s="204">
        <f>+D7+D13+D12</f>
        <v>-3916.43</v>
      </c>
      <c r="E14" s="121" t="str">
        <f>+"TOTAL ACTIVO NETO AL "&amp;UPPER(TEXT(indice!O3,"DD \D\E MMMM \D\E YYYY"))</f>
        <v>TOTAL ACTIVO NETO AL 31 DE DICIEMBRE DE 2022</v>
      </c>
      <c r="F14" s="97"/>
      <c r="G14" s="97"/>
      <c r="H14" s="13"/>
      <c r="I14" s="13"/>
    </row>
    <row r="15" spans="1:9" ht="15" thickBot="1">
      <c r="A15" s="106"/>
      <c r="B15" s="97"/>
      <c r="C15" s="96"/>
      <c r="D15" s="96"/>
      <c r="E15" s="205">
        <f>+C14+D14</f>
        <v>64863.57</v>
      </c>
      <c r="F15" s="97"/>
      <c r="G15" s="97"/>
      <c r="H15" s="13"/>
      <c r="I15" s="13"/>
    </row>
    <row r="16" spans="1:9" ht="15" thickTop="1">
      <c r="A16" s="106"/>
      <c r="B16" s="97"/>
      <c r="C16" s="96"/>
      <c r="D16" s="96"/>
      <c r="E16" s="96"/>
      <c r="F16" s="97"/>
      <c r="G16" s="97"/>
      <c r="H16" s="13"/>
      <c r="I16" s="13"/>
    </row>
    <row r="17" spans="1:9">
      <c r="A17" s="106"/>
      <c r="B17" s="97"/>
      <c r="C17" s="122"/>
      <c r="D17" s="96"/>
      <c r="E17" s="96"/>
      <c r="F17" s="97"/>
      <c r="G17" s="97"/>
      <c r="H17" s="13"/>
      <c r="I17" s="13"/>
    </row>
    <row r="18" spans="1:9">
      <c r="A18" s="106"/>
      <c r="B18" s="77" t="s">
        <v>167</v>
      </c>
      <c r="C18" s="122"/>
      <c r="D18" s="96"/>
      <c r="E18" s="96"/>
      <c r="F18" s="97"/>
      <c r="G18" s="97"/>
      <c r="H18" s="13"/>
      <c r="I18" s="13"/>
    </row>
  </sheetData>
  <mergeCells count="4">
    <mergeCell ref="B5:G5"/>
    <mergeCell ref="B2:E2"/>
    <mergeCell ref="B3:E3"/>
    <mergeCell ref="B4:E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
  <sheetViews>
    <sheetView showGridLines="0" workbookViewId="0">
      <selection activeCell="C27" sqref="C27"/>
    </sheetView>
  </sheetViews>
  <sheetFormatPr baseColWidth="10" defaultRowHeight="14.4"/>
  <cols>
    <col min="3" max="3" width="36.5546875" customWidth="1"/>
    <col min="4" max="4" width="20.88671875" customWidth="1"/>
    <col min="5" max="5" width="26.109375" customWidth="1"/>
    <col min="7" max="7" width="14.109375" customWidth="1"/>
  </cols>
  <sheetData>
    <row r="1" spans="1:7" ht="15.6">
      <c r="A1" s="59"/>
      <c r="B1" s="59"/>
      <c r="C1" s="59"/>
      <c r="D1" s="59"/>
      <c r="E1" s="59"/>
      <c r="F1" s="59"/>
    </row>
    <row r="2" spans="1:7" ht="15.6">
      <c r="A2" s="59"/>
      <c r="B2" s="59"/>
      <c r="C2" s="71"/>
      <c r="D2" s="123"/>
      <c r="E2" s="71"/>
      <c r="F2" s="71"/>
    </row>
    <row r="3" spans="1:7" ht="28.8">
      <c r="B3" s="346" t="s">
        <v>144</v>
      </c>
      <c r="C3" s="346"/>
      <c r="D3" s="346"/>
      <c r="E3" s="346"/>
      <c r="F3" s="346"/>
    </row>
    <row r="4" spans="1:7" ht="24">
      <c r="A4" s="59"/>
      <c r="B4" s="359" t="str">
        <f>+"ESTADOS DE INGRESOS Y EGRESOS AL  "&amp;UPPER(TEXT(indice!O3,"DD \D\E MMMM \D\E YYYY"))</f>
        <v>ESTADOS DE INGRESOS Y EGRESOS AL  31 DE DICIEMBRE DE 2022</v>
      </c>
      <c r="C4" s="359"/>
      <c r="D4" s="359"/>
      <c r="E4" s="359"/>
      <c r="F4" s="359"/>
    </row>
    <row r="5" spans="1:7">
      <c r="A5" s="106"/>
      <c r="B5" s="106"/>
      <c r="C5" s="125"/>
      <c r="D5" s="357">
        <f>+indice!P3</f>
        <v>2022</v>
      </c>
      <c r="E5" s="355">
        <f>+indice!P2</f>
        <v>2021</v>
      </c>
      <c r="F5" s="106"/>
    </row>
    <row r="6" spans="1:7">
      <c r="A6" s="106"/>
      <c r="B6" s="106"/>
      <c r="C6" s="126"/>
      <c r="D6" s="358"/>
      <c r="E6" s="356"/>
      <c r="F6" s="106"/>
    </row>
    <row r="7" spans="1:7">
      <c r="A7" s="106"/>
      <c r="B7" s="106"/>
      <c r="C7" s="127" t="s">
        <v>25</v>
      </c>
      <c r="D7" s="128"/>
      <c r="E7" s="129"/>
      <c r="F7" s="106"/>
    </row>
    <row r="8" spans="1:7">
      <c r="A8" s="106"/>
      <c r="B8" s="106"/>
      <c r="C8" s="89"/>
      <c r="D8" s="130"/>
      <c r="E8" s="131"/>
      <c r="F8" s="106"/>
    </row>
    <row r="9" spans="1:7">
      <c r="A9" s="106"/>
      <c r="B9" s="106"/>
      <c r="C9" s="89" t="s">
        <v>26</v>
      </c>
      <c r="D9" s="192"/>
      <c r="E9" s="206"/>
      <c r="F9" s="106"/>
    </row>
    <row r="10" spans="1:7">
      <c r="A10" s="106"/>
      <c r="B10" s="106"/>
      <c r="C10" s="85" t="s">
        <v>27</v>
      </c>
      <c r="D10" s="193">
        <v>0</v>
      </c>
      <c r="E10" s="207">
        <v>0</v>
      </c>
      <c r="F10" s="106"/>
    </row>
    <row r="11" spans="1:7">
      <c r="A11" s="106"/>
      <c r="B11" s="106"/>
      <c r="C11" s="132" t="s">
        <v>145</v>
      </c>
      <c r="D11" s="193">
        <v>18305.169999999998</v>
      </c>
      <c r="E11" s="208">
        <v>1141.02</v>
      </c>
      <c r="F11" s="106"/>
    </row>
    <row r="12" spans="1:7">
      <c r="A12" s="106"/>
      <c r="B12" s="106"/>
      <c r="C12" s="127" t="s">
        <v>29</v>
      </c>
      <c r="D12" s="196">
        <f>SUM(D9:D11)</f>
        <v>18305.169999999998</v>
      </c>
      <c r="E12" s="209">
        <f>SUM(E9:E11)</f>
        <v>1141.02</v>
      </c>
      <c r="F12" s="106"/>
      <c r="G12" s="54"/>
    </row>
    <row r="13" spans="1:7">
      <c r="A13" s="106"/>
      <c r="B13" s="106"/>
      <c r="C13" s="89" t="s">
        <v>30</v>
      </c>
      <c r="D13" s="210"/>
      <c r="E13" s="211"/>
      <c r="F13" s="106"/>
    </row>
    <row r="14" spans="1:7">
      <c r="A14" s="106"/>
      <c r="B14" s="106"/>
      <c r="C14" s="132" t="s">
        <v>31</v>
      </c>
      <c r="D14" s="193">
        <v>293.70999999999998</v>
      </c>
      <c r="E14" s="207">
        <v>44.97</v>
      </c>
      <c r="F14" s="133"/>
    </row>
    <row r="15" spans="1:7">
      <c r="A15" s="106"/>
      <c r="B15" s="106"/>
      <c r="C15" s="134" t="s">
        <v>32</v>
      </c>
      <c r="D15" s="193"/>
      <c r="E15" s="207"/>
      <c r="F15" s="106"/>
    </row>
    <row r="16" spans="1:7">
      <c r="A16" s="106"/>
      <c r="B16" s="106"/>
      <c r="C16" s="132" t="s">
        <v>146</v>
      </c>
      <c r="D16" s="193">
        <v>21677.66</v>
      </c>
      <c r="E16" s="207">
        <v>1170.28</v>
      </c>
      <c r="F16" s="106"/>
    </row>
    <row r="17" spans="1:6">
      <c r="A17" s="106"/>
      <c r="B17" s="106"/>
      <c r="C17" s="85" t="s">
        <v>34</v>
      </c>
      <c r="D17" s="193">
        <v>88</v>
      </c>
      <c r="E17" s="208">
        <v>88</v>
      </c>
      <c r="F17" s="106"/>
    </row>
    <row r="18" spans="1:6">
      <c r="A18" s="106"/>
      <c r="B18" s="106"/>
      <c r="C18" s="135" t="s">
        <v>35</v>
      </c>
      <c r="D18" s="196">
        <f>SUM(D14:D17)</f>
        <v>22059.37</v>
      </c>
      <c r="E18" s="209">
        <f>SUM(E14:E17)</f>
        <v>1303.25</v>
      </c>
      <c r="F18" s="106"/>
    </row>
    <row r="19" spans="1:6" ht="15" thickBot="1">
      <c r="A19" s="106"/>
      <c r="B19" s="106"/>
      <c r="C19" s="136" t="s">
        <v>36</v>
      </c>
      <c r="D19" s="212">
        <f>+D12-D18</f>
        <v>-3754.2000000000007</v>
      </c>
      <c r="E19" s="213">
        <f>+E12-E18</f>
        <v>-162.23000000000002</v>
      </c>
      <c r="F19" s="106"/>
    </row>
    <row r="20" spans="1:6" ht="15" thickTop="1">
      <c r="A20" s="106"/>
      <c r="B20" s="106"/>
      <c r="C20" s="137"/>
      <c r="D20" s="133"/>
      <c r="E20" s="138"/>
      <c r="F20" s="106"/>
    </row>
    <row r="21" spans="1:6">
      <c r="A21" s="106"/>
      <c r="B21" s="106"/>
      <c r="C21" s="126"/>
      <c r="D21" s="139"/>
      <c r="E21" s="140"/>
      <c r="F21" s="106"/>
    </row>
    <row r="22" spans="1:6">
      <c r="A22" s="106"/>
      <c r="B22" s="106"/>
      <c r="C22" s="106"/>
      <c r="D22" s="106"/>
      <c r="E22" s="106"/>
      <c r="F22" s="106"/>
    </row>
    <row r="23" spans="1:6">
      <c r="A23" s="106"/>
      <c r="B23" s="106"/>
      <c r="C23" s="106"/>
      <c r="D23" s="106"/>
      <c r="E23" s="106"/>
      <c r="F23" s="106"/>
    </row>
    <row r="24" spans="1:6">
      <c r="A24" s="106"/>
      <c r="B24" s="106"/>
      <c r="C24" s="77" t="s">
        <v>167</v>
      </c>
      <c r="D24" s="106"/>
      <c r="E24" s="106"/>
      <c r="F24" s="106"/>
    </row>
  </sheetData>
  <mergeCells count="4">
    <mergeCell ref="E5:E6"/>
    <mergeCell ref="D5:D6"/>
    <mergeCell ref="B4:F4"/>
    <mergeCell ref="B3:F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4"/>
  <sheetViews>
    <sheetView showGridLines="0" topLeftCell="A2" zoomScale="85" zoomScaleNormal="85" workbookViewId="0">
      <selection activeCell="C21" sqref="C21"/>
    </sheetView>
  </sheetViews>
  <sheetFormatPr baseColWidth="10" defaultColWidth="9.109375" defaultRowHeight="14.4"/>
  <cols>
    <col min="1" max="1" width="5.33203125" customWidth="1"/>
    <col min="2" max="2" width="64.5546875" customWidth="1"/>
    <col min="3" max="3" width="17" style="21" customWidth="1"/>
    <col min="4" max="4" width="15.5546875" style="21" customWidth="1"/>
    <col min="5" max="5" width="8.88671875" customWidth="1"/>
    <col min="6" max="6" width="15.88671875" style="8" customWidth="1"/>
    <col min="7" max="7" width="18.33203125" style="8" bestFit="1" customWidth="1"/>
    <col min="8" max="8" width="10.109375" bestFit="1" customWidth="1"/>
  </cols>
  <sheetData>
    <row r="1" spans="1:9" s="18" customFormat="1" ht="15.6">
      <c r="A1" s="62"/>
      <c r="B1" s="71"/>
      <c r="C1" s="123"/>
      <c r="D1" s="71"/>
      <c r="E1" s="71"/>
      <c r="F1" s="19"/>
      <c r="G1" s="19"/>
    </row>
    <row r="2" spans="1:9" s="18" customFormat="1" ht="28.8">
      <c r="A2" s="62"/>
      <c r="B2" s="346" t="s">
        <v>144</v>
      </c>
      <c r="C2" s="346"/>
      <c r="D2" s="346"/>
      <c r="E2" s="346"/>
      <c r="F2" s="19"/>
      <c r="G2" s="19"/>
    </row>
    <row r="3" spans="1:9" s="18" customFormat="1" ht="15.6">
      <c r="A3" s="62"/>
      <c r="B3" s="360" t="s">
        <v>37</v>
      </c>
      <c r="C3" s="360"/>
      <c r="D3" s="360"/>
      <c r="E3" s="141"/>
      <c r="F3" s="19"/>
      <c r="G3" s="19"/>
    </row>
    <row r="4" spans="1:9" ht="24">
      <c r="A4" s="59"/>
      <c r="B4" s="359" t="str">
        <f>+"ESTADO DEL ACTIVO NETO AL "&amp;UPPER(TEXT(indice!O3,"DD \D\E MMMM \D\E YYYY"))</f>
        <v>ESTADO DEL ACTIVO NETO AL 31 DE DICIEMBRE DE 2022</v>
      </c>
      <c r="C4" s="359"/>
      <c r="D4" s="359"/>
      <c r="E4" s="59"/>
    </row>
    <row r="5" spans="1:9" ht="21.75" customHeight="1">
      <c r="A5" s="106"/>
      <c r="B5" s="142"/>
      <c r="C5" s="143"/>
      <c r="D5" s="144"/>
      <c r="E5" s="106"/>
      <c r="F5" s="145"/>
      <c r="G5" s="145"/>
    </row>
    <row r="6" spans="1:9">
      <c r="A6" s="106"/>
      <c r="B6" s="127" t="s">
        <v>38</v>
      </c>
      <c r="C6" s="146">
        <f>+indice!P3</f>
        <v>2022</v>
      </c>
      <c r="D6" s="147">
        <f>+indice!P2</f>
        <v>2021</v>
      </c>
      <c r="E6" s="106"/>
      <c r="F6" s="145"/>
      <c r="G6" s="145"/>
    </row>
    <row r="7" spans="1:9" ht="17.25" customHeight="1">
      <c r="A7" s="106"/>
      <c r="B7" s="89" t="s">
        <v>39</v>
      </c>
      <c r="C7" s="148"/>
      <c r="D7" s="149"/>
      <c r="E7" s="106"/>
      <c r="F7" s="145"/>
      <c r="G7" s="145"/>
    </row>
    <row r="8" spans="1:9" ht="15" customHeight="1">
      <c r="A8" s="106"/>
      <c r="B8" s="89" t="s">
        <v>40</v>
      </c>
      <c r="C8" s="148"/>
      <c r="D8" s="149"/>
      <c r="E8" s="106"/>
      <c r="F8" s="145"/>
      <c r="G8" s="145"/>
    </row>
    <row r="9" spans="1:9" ht="15" customHeight="1">
      <c r="A9" s="106"/>
      <c r="B9" s="85" t="s">
        <v>41</v>
      </c>
      <c r="C9" s="214">
        <v>5604</v>
      </c>
      <c r="D9" s="215">
        <v>12</v>
      </c>
      <c r="E9" s="106"/>
      <c r="F9" s="145"/>
      <c r="G9" s="145"/>
      <c r="H9" s="8"/>
      <c r="I9" s="8"/>
    </row>
    <row r="10" spans="1:9" ht="14.25" customHeight="1">
      <c r="A10" s="106"/>
      <c r="B10" s="150" t="s">
        <v>134</v>
      </c>
      <c r="C10" s="214">
        <v>0</v>
      </c>
      <c r="D10" s="215">
        <v>0</v>
      </c>
      <c r="E10" s="106"/>
      <c r="F10" s="145"/>
      <c r="G10" s="145"/>
      <c r="H10" s="8"/>
      <c r="I10" s="8"/>
    </row>
    <row r="11" spans="1:9" ht="14.25" customHeight="1">
      <c r="A11" s="106"/>
      <c r="B11" s="85"/>
      <c r="C11" s="216"/>
      <c r="D11" s="217"/>
      <c r="E11" s="106"/>
      <c r="F11" s="145"/>
      <c r="G11" s="145"/>
      <c r="H11" s="8"/>
      <c r="I11" s="8"/>
    </row>
    <row r="12" spans="1:9">
      <c r="A12" s="106"/>
      <c r="B12" s="150"/>
      <c r="C12" s="218">
        <f>SUM(C9:C11)</f>
        <v>5604</v>
      </c>
      <c r="D12" s="219">
        <f>SUM(D9:D11)</f>
        <v>12</v>
      </c>
      <c r="E12" s="106"/>
      <c r="F12" s="145"/>
      <c r="G12" s="145"/>
      <c r="H12" s="8"/>
      <c r="I12" s="8"/>
    </row>
    <row r="13" spans="1:9">
      <c r="A13" s="106"/>
      <c r="B13" s="89" t="s">
        <v>42</v>
      </c>
      <c r="C13" s="216"/>
      <c r="D13" s="217"/>
      <c r="E13" s="106"/>
      <c r="F13" s="145"/>
      <c r="G13" s="145"/>
      <c r="H13" s="8"/>
      <c r="I13" s="8"/>
    </row>
    <row r="14" spans="1:9">
      <c r="A14" s="106"/>
      <c r="B14" s="85" t="s">
        <v>135</v>
      </c>
      <c r="C14" s="214">
        <v>0</v>
      </c>
      <c r="D14" s="215">
        <v>0</v>
      </c>
      <c r="E14" s="106"/>
      <c r="F14" s="145"/>
      <c r="G14" s="145"/>
      <c r="H14" s="8"/>
      <c r="I14" s="8"/>
    </row>
    <row r="15" spans="1:9">
      <c r="A15" s="106"/>
      <c r="B15" s="85" t="s">
        <v>43</v>
      </c>
      <c r="C15" s="214">
        <v>0</v>
      </c>
      <c r="D15" s="215">
        <v>0</v>
      </c>
      <c r="E15" s="106"/>
      <c r="F15" s="145"/>
      <c r="G15" s="145"/>
      <c r="H15" s="8"/>
      <c r="I15" s="8"/>
    </row>
    <row r="16" spans="1:9">
      <c r="A16" s="106"/>
      <c r="B16" s="89"/>
      <c r="C16" s="218">
        <f>SUM(C14:C15)</f>
        <v>0</v>
      </c>
      <c r="D16" s="219">
        <f>SUM(D14:D15)</f>
        <v>0</v>
      </c>
      <c r="E16" s="106"/>
      <c r="F16" s="145"/>
      <c r="G16" s="145"/>
      <c r="H16" s="8"/>
      <c r="I16" s="8"/>
    </row>
    <row r="17" spans="1:9">
      <c r="A17" s="106"/>
      <c r="B17" s="89"/>
      <c r="C17" s="218">
        <f>+C12+C16</f>
        <v>5604</v>
      </c>
      <c r="D17" s="219">
        <f>+D12+D16</f>
        <v>12</v>
      </c>
      <c r="E17" s="106"/>
      <c r="F17" s="145"/>
      <c r="G17" s="145"/>
      <c r="H17" s="8"/>
      <c r="I17" s="8"/>
    </row>
    <row r="18" spans="1:9">
      <c r="A18" s="106"/>
      <c r="B18" s="89" t="s">
        <v>44</v>
      </c>
      <c r="C18" s="220"/>
      <c r="D18" s="221"/>
      <c r="E18" s="106"/>
      <c r="F18" s="145"/>
      <c r="G18" s="145"/>
      <c r="H18" s="8"/>
      <c r="I18" s="8"/>
    </row>
    <row r="19" spans="1:9">
      <c r="A19" s="106"/>
      <c r="B19" s="89" t="s">
        <v>42</v>
      </c>
      <c r="C19" s="220"/>
      <c r="D19" s="221"/>
      <c r="E19" s="106"/>
      <c r="F19" s="145"/>
      <c r="G19" s="145"/>
      <c r="H19" s="8"/>
      <c r="I19" s="8"/>
    </row>
    <row r="20" spans="1:9">
      <c r="A20" s="106"/>
      <c r="B20" s="85" t="s">
        <v>135</v>
      </c>
      <c r="C20" s="222">
        <v>0</v>
      </c>
      <c r="D20" s="223">
        <v>0</v>
      </c>
      <c r="E20" s="106"/>
      <c r="F20" s="145"/>
      <c r="G20" s="145"/>
      <c r="H20" s="8"/>
      <c r="I20" s="8"/>
    </row>
    <row r="21" spans="1:9">
      <c r="A21" s="106"/>
      <c r="B21" s="85" t="s">
        <v>43</v>
      </c>
      <c r="C21" s="224">
        <v>59598.26</v>
      </c>
      <c r="D21" s="225">
        <v>49970.74</v>
      </c>
      <c r="E21" s="106"/>
      <c r="F21" s="145"/>
      <c r="G21" s="145"/>
      <c r="H21" s="8"/>
      <c r="I21" s="8"/>
    </row>
    <row r="22" spans="1:9">
      <c r="A22" s="106"/>
      <c r="B22" s="89"/>
      <c r="C22" s="226">
        <f>SUM(C20:C21)</f>
        <v>59598.26</v>
      </c>
      <c r="D22" s="227">
        <f>SUM(D20:D21)</f>
        <v>49970.74</v>
      </c>
      <c r="E22" s="106"/>
      <c r="F22" s="145"/>
      <c r="G22" s="145"/>
      <c r="H22" s="8"/>
      <c r="I22" s="8"/>
    </row>
    <row r="23" spans="1:9" ht="15" thickBot="1">
      <c r="A23" s="106"/>
      <c r="B23" s="89" t="s">
        <v>45</v>
      </c>
      <c r="C23" s="228">
        <f>+C17+C22</f>
        <v>65202.26</v>
      </c>
      <c r="D23" s="229">
        <f>+D17+D22</f>
        <v>49982.74</v>
      </c>
      <c r="E23" s="106"/>
      <c r="F23" s="145"/>
      <c r="G23" s="145"/>
      <c r="H23" s="8"/>
      <c r="I23" s="8"/>
    </row>
    <row r="24" spans="1:9" ht="15" thickTop="1">
      <c r="A24" s="106"/>
      <c r="B24" s="151" t="s">
        <v>46</v>
      </c>
      <c r="C24" s="230"/>
      <c r="D24" s="231"/>
      <c r="E24" s="106"/>
      <c r="F24" s="145"/>
      <c r="G24" s="145"/>
      <c r="H24" s="8"/>
      <c r="I24" s="8"/>
    </row>
    <row r="25" spans="1:9">
      <c r="A25" s="106"/>
      <c r="B25" s="89" t="s">
        <v>47</v>
      </c>
      <c r="C25" s="216"/>
      <c r="D25" s="217"/>
      <c r="E25" s="106"/>
      <c r="F25" s="145"/>
      <c r="G25" s="145"/>
      <c r="H25" s="8"/>
      <c r="I25" s="8"/>
    </row>
    <row r="26" spans="1:9">
      <c r="A26" s="106"/>
      <c r="B26" s="89" t="s">
        <v>48</v>
      </c>
      <c r="C26" s="216"/>
      <c r="D26" s="217"/>
      <c r="E26" s="106"/>
      <c r="F26" s="145"/>
      <c r="G26" s="145"/>
      <c r="H26" s="8"/>
      <c r="I26" s="8"/>
    </row>
    <row r="27" spans="1:9">
      <c r="A27" s="106"/>
      <c r="B27" s="150" t="s">
        <v>49</v>
      </c>
      <c r="C27" s="214">
        <v>338.68</v>
      </c>
      <c r="D27" s="215">
        <v>44.97</v>
      </c>
      <c r="E27" s="106"/>
      <c r="F27" s="145"/>
      <c r="G27" s="145"/>
      <c r="H27" s="8"/>
      <c r="I27" s="8"/>
    </row>
    <row r="28" spans="1:9">
      <c r="A28" s="106"/>
      <c r="B28" s="85" t="s">
        <v>50</v>
      </c>
      <c r="C28" s="214">
        <v>0</v>
      </c>
      <c r="D28" s="215">
        <v>0</v>
      </c>
      <c r="E28" s="106"/>
      <c r="F28" s="145"/>
      <c r="G28" s="145"/>
      <c r="H28" s="8"/>
      <c r="I28" s="8"/>
    </row>
    <row r="29" spans="1:9" ht="15.75" customHeight="1">
      <c r="A29" s="106"/>
      <c r="B29" s="89" t="s">
        <v>51</v>
      </c>
      <c r="C29" s="218">
        <f>SUM(C27:C28)</f>
        <v>338.68</v>
      </c>
      <c r="D29" s="219">
        <f>SUM(D27:D28)</f>
        <v>44.97</v>
      </c>
      <c r="E29" s="106"/>
      <c r="F29" s="145"/>
      <c r="G29" s="145"/>
      <c r="H29" s="8"/>
      <c r="I29" s="22"/>
    </row>
    <row r="30" spans="1:9" ht="15.75" customHeight="1">
      <c r="A30" s="106"/>
      <c r="B30" s="89" t="s">
        <v>147</v>
      </c>
      <c r="C30" s="232">
        <v>68780</v>
      </c>
      <c r="D30" s="233">
        <v>50100</v>
      </c>
      <c r="E30" s="106"/>
      <c r="F30" s="145"/>
      <c r="G30" s="145"/>
      <c r="H30" s="8"/>
      <c r="I30" s="22"/>
    </row>
    <row r="31" spans="1:9" ht="15.75" customHeight="1">
      <c r="A31" s="106"/>
      <c r="B31" s="89" t="s">
        <v>148</v>
      </c>
      <c r="C31" s="234">
        <v>-3916.43</v>
      </c>
      <c r="D31" s="235">
        <v>-162.22999999999999</v>
      </c>
      <c r="E31" s="106"/>
      <c r="F31" s="145"/>
      <c r="G31" s="145"/>
      <c r="H31" s="8"/>
      <c r="I31" s="22"/>
    </row>
    <row r="32" spans="1:9">
      <c r="A32" s="106"/>
      <c r="B32" s="89" t="s">
        <v>149</v>
      </c>
      <c r="C32" s="234">
        <f>+C30+C31</f>
        <v>64863.57</v>
      </c>
      <c r="D32" s="235">
        <f>+D23-D29</f>
        <v>49937.77</v>
      </c>
      <c r="E32" s="106"/>
      <c r="F32" s="145"/>
      <c r="G32" s="145"/>
    </row>
    <row r="33" spans="1:7">
      <c r="A33" s="106"/>
      <c r="B33" s="89" t="s">
        <v>150</v>
      </c>
      <c r="C33" s="226">
        <f>+C29+C32</f>
        <v>65202.25</v>
      </c>
      <c r="D33" s="227">
        <f>+D29+D32</f>
        <v>49982.74</v>
      </c>
      <c r="E33" s="106"/>
      <c r="F33" s="145"/>
      <c r="G33" s="145"/>
    </row>
    <row r="34" spans="1:7">
      <c r="A34" s="106"/>
      <c r="B34" s="89" t="s">
        <v>52</v>
      </c>
      <c r="C34" s="236">
        <v>703.78964900000005</v>
      </c>
      <c r="D34" s="237">
        <v>501</v>
      </c>
      <c r="E34" s="106"/>
      <c r="F34" s="145"/>
      <c r="G34" s="152"/>
    </row>
    <row r="35" spans="1:7" ht="15" thickBot="1">
      <c r="A35" s="106"/>
      <c r="B35" s="89" t="s">
        <v>53</v>
      </c>
      <c r="C35" s="238">
        <f>+C32/C34</f>
        <v>92.163290682327144</v>
      </c>
      <c r="D35" s="239">
        <f>+D32/D34</f>
        <v>99.676187624750497</v>
      </c>
      <c r="E35" s="106"/>
      <c r="F35" s="145"/>
      <c r="G35" s="152"/>
    </row>
    <row r="36" spans="1:7" ht="15" thickTop="1">
      <c r="A36" s="106"/>
      <c r="B36" s="151"/>
      <c r="C36" s="153"/>
      <c r="D36" s="154"/>
      <c r="E36" s="155"/>
      <c r="F36" s="145"/>
      <c r="G36" s="145"/>
    </row>
    <row r="37" spans="1:7">
      <c r="A37" s="106"/>
      <c r="B37" s="106"/>
      <c r="C37" s="155"/>
      <c r="D37" s="155"/>
      <c r="E37" s="155"/>
      <c r="F37" s="145"/>
      <c r="G37" s="145"/>
    </row>
    <row r="38" spans="1:7">
      <c r="A38" s="106"/>
      <c r="B38" s="77" t="s">
        <v>167</v>
      </c>
      <c r="C38" s="155"/>
      <c r="D38" s="155"/>
      <c r="E38" s="155"/>
      <c r="F38" s="156"/>
      <c r="G38" s="145"/>
    </row>
    <row r="39" spans="1:7">
      <c r="A39" s="106"/>
      <c r="B39" s="98"/>
      <c r="C39" s="155"/>
      <c r="D39" s="155"/>
      <c r="E39" s="155"/>
      <c r="F39" s="156"/>
      <c r="G39" s="145"/>
    </row>
    <row r="40" spans="1:7">
      <c r="B40" s="6"/>
      <c r="C40" s="23"/>
      <c r="D40" s="23"/>
      <c r="E40" s="23"/>
    </row>
    <row r="41" spans="1:7">
      <c r="B41" s="14"/>
      <c r="C41" s="55"/>
      <c r="D41" s="23"/>
      <c r="E41" s="23"/>
    </row>
    <row r="42" spans="1:7">
      <c r="C42" s="23"/>
      <c r="D42" s="23"/>
      <c r="E42" s="23"/>
    </row>
    <row r="43" spans="1:7">
      <c r="C43" s="23"/>
      <c r="D43" s="23"/>
      <c r="E43" s="23"/>
    </row>
    <row r="44" spans="1:7">
      <c r="C44" s="23"/>
      <c r="D44" s="23"/>
      <c r="E44" s="23"/>
    </row>
    <row r="45" spans="1:7">
      <c r="C45" s="23"/>
      <c r="D45" s="23"/>
      <c r="E45" s="23"/>
    </row>
    <row r="46" spans="1:7">
      <c r="C46" s="23"/>
      <c r="D46" s="23"/>
      <c r="E46" s="23"/>
    </row>
    <row r="47" spans="1:7">
      <c r="C47" s="23"/>
      <c r="D47" s="23"/>
      <c r="E47" s="23"/>
    </row>
    <row r="48" spans="1:7">
      <c r="C48" s="23"/>
      <c r="D48" s="23"/>
      <c r="E48" s="23"/>
    </row>
    <row r="49" spans="3:5">
      <c r="C49" s="23"/>
      <c r="D49" s="23"/>
      <c r="E49" s="23"/>
    </row>
    <row r="50" spans="3:5">
      <c r="C50" s="23"/>
      <c r="D50" s="23"/>
      <c r="E50" s="23"/>
    </row>
    <row r="51" spans="3:5">
      <c r="C51" s="23"/>
      <c r="D51" s="23"/>
      <c r="E51" s="23"/>
    </row>
    <row r="52" spans="3:5">
      <c r="C52" s="23"/>
      <c r="D52" s="23"/>
      <c r="E52" s="23"/>
    </row>
    <row r="53" spans="3:5">
      <c r="C53" s="23"/>
      <c r="D53" s="23"/>
      <c r="E53" s="23"/>
    </row>
    <row r="54" spans="3:5" ht="21" customHeight="1"/>
  </sheetData>
  <mergeCells count="3">
    <mergeCell ref="B3:D3"/>
    <mergeCell ref="B4:D4"/>
    <mergeCell ref="B2:E2"/>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6"/>
  <sheetViews>
    <sheetView showGridLines="0" topLeftCell="A13" zoomScale="70" zoomScaleNormal="70" workbookViewId="0">
      <selection activeCell="G32" sqref="G32"/>
    </sheetView>
  </sheetViews>
  <sheetFormatPr baseColWidth="10" defaultColWidth="9.109375" defaultRowHeight="14.4"/>
  <cols>
    <col min="1" max="1" width="11.44140625" customWidth="1"/>
    <col min="2" max="2" width="60.33203125" customWidth="1"/>
    <col min="3" max="3" width="17.5546875" style="21" customWidth="1"/>
    <col min="4" max="4" width="17.88671875" style="21" customWidth="1"/>
    <col min="5" max="5" width="8.88671875" customWidth="1"/>
    <col min="6" max="6" width="13" style="8" bestFit="1" customWidth="1"/>
    <col min="7" max="7" width="17.88671875" style="8" bestFit="1" customWidth="1"/>
    <col min="8" max="8" width="16.88671875" bestFit="1" customWidth="1"/>
  </cols>
  <sheetData>
    <row r="1" spans="1:8" s="18" customFormat="1" ht="15.6">
      <c r="A1" s="62"/>
      <c r="B1" s="71"/>
      <c r="C1" s="123"/>
      <c r="D1" s="71"/>
      <c r="E1" s="71"/>
      <c r="F1" s="19"/>
      <c r="G1" s="19"/>
    </row>
    <row r="2" spans="1:8" s="18" customFormat="1" ht="26.25" customHeight="1">
      <c r="A2" s="62"/>
      <c r="B2" s="346" t="s">
        <v>144</v>
      </c>
      <c r="C2" s="346"/>
      <c r="D2" s="346"/>
      <c r="E2" s="346"/>
      <c r="F2" s="19"/>
      <c r="G2" s="19"/>
    </row>
    <row r="3" spans="1:8" s="18" customFormat="1" ht="15.6">
      <c r="A3" s="62"/>
      <c r="B3" s="360" t="s">
        <v>54</v>
      </c>
      <c r="C3" s="360"/>
      <c r="D3" s="360"/>
      <c r="E3" s="141"/>
      <c r="F3" s="19"/>
      <c r="G3" s="19"/>
    </row>
    <row r="4" spans="1:8" ht="21.75" customHeight="1">
      <c r="A4" s="59"/>
      <c r="B4" s="359" t="str">
        <f>+"ESTADO DEL ACTIVO NETO AL "&amp;UPPER(TEXT(indice!O3,"DD \D\E MMMM \D\E YYYY"))</f>
        <v>ESTADO DEL ACTIVO NETO AL 31 DE DICIEMBRE DE 2022</v>
      </c>
      <c r="C4" s="359"/>
      <c r="D4" s="359"/>
      <c r="E4" s="157"/>
    </row>
    <row r="5" spans="1:8" ht="21.75" customHeight="1">
      <c r="A5" s="106"/>
      <c r="B5" s="158"/>
      <c r="C5" s="350">
        <f>+indice!P3</f>
        <v>2022</v>
      </c>
      <c r="D5" s="362">
        <f>+indice!P2</f>
        <v>2021</v>
      </c>
      <c r="E5" s="159"/>
    </row>
    <row r="6" spans="1:8">
      <c r="A6" s="106"/>
      <c r="B6" s="151" t="s">
        <v>38</v>
      </c>
      <c r="C6" s="361"/>
      <c r="D6" s="363"/>
      <c r="E6" s="106"/>
    </row>
    <row r="7" spans="1:8" ht="17.25" customHeight="1">
      <c r="A7" s="106"/>
      <c r="B7" s="89" t="s">
        <v>39</v>
      </c>
      <c r="C7" s="148"/>
      <c r="D7" s="149"/>
      <c r="E7" s="106"/>
    </row>
    <row r="8" spans="1:8" ht="15" customHeight="1">
      <c r="A8" s="106"/>
      <c r="B8" s="89" t="s">
        <v>40</v>
      </c>
      <c r="C8" s="148"/>
      <c r="D8" s="149"/>
      <c r="E8" s="106"/>
    </row>
    <row r="9" spans="1:8" ht="15" customHeight="1">
      <c r="A9" s="106"/>
      <c r="B9" s="85" t="s">
        <v>41</v>
      </c>
      <c r="C9" s="240">
        <f>+'4'!C9*indice!$M$2</f>
        <v>41037531.600000001</v>
      </c>
      <c r="D9" s="241">
        <v>82449.72</v>
      </c>
      <c r="E9" s="106"/>
      <c r="H9" s="8"/>
    </row>
    <row r="10" spans="1:8" ht="14.25" customHeight="1">
      <c r="A10" s="106"/>
      <c r="B10" s="150" t="s">
        <v>134</v>
      </c>
      <c r="C10" s="240">
        <f>+'4'!C10*indice!$M$2</f>
        <v>0</v>
      </c>
      <c r="D10" s="241">
        <v>0</v>
      </c>
      <c r="E10" s="106"/>
    </row>
    <row r="11" spans="1:8" ht="14.25" customHeight="1">
      <c r="A11" s="106"/>
      <c r="B11" s="85"/>
      <c r="C11" s="240"/>
      <c r="D11" s="241"/>
      <c r="E11" s="106"/>
      <c r="F11"/>
      <c r="G11"/>
    </row>
    <row r="12" spans="1:8">
      <c r="A12" s="106"/>
      <c r="B12" s="150"/>
      <c r="C12" s="242">
        <f>SUM(C9:C11)</f>
        <v>41037531.600000001</v>
      </c>
      <c r="D12" s="243">
        <f>SUM(D9:D11)</f>
        <v>82449.72</v>
      </c>
      <c r="E12" s="106"/>
      <c r="F12"/>
      <c r="G12"/>
    </row>
    <row r="13" spans="1:8">
      <c r="A13" s="106"/>
      <c r="B13" s="89" t="s">
        <v>42</v>
      </c>
      <c r="C13" s="240"/>
      <c r="D13" s="241"/>
      <c r="E13" s="106"/>
      <c r="F13"/>
      <c r="G13"/>
    </row>
    <row r="14" spans="1:8">
      <c r="A14" s="106"/>
      <c r="B14" s="89" t="s">
        <v>135</v>
      </c>
      <c r="C14" s="240">
        <f>+'4'!C14*indice!$M$2</f>
        <v>0</v>
      </c>
      <c r="D14" s="241">
        <v>0</v>
      </c>
      <c r="E14" s="106"/>
      <c r="F14" s="38"/>
      <c r="G14" s="50"/>
      <c r="H14" s="48"/>
    </row>
    <row r="15" spans="1:8">
      <c r="A15" s="106"/>
      <c r="B15" s="89" t="s">
        <v>43</v>
      </c>
      <c r="C15" s="240">
        <v>0</v>
      </c>
      <c r="D15" s="241">
        <v>0</v>
      </c>
      <c r="E15" s="106"/>
      <c r="F15"/>
      <c r="G15"/>
    </row>
    <row r="16" spans="1:8">
      <c r="A16" s="106"/>
      <c r="B16" s="89"/>
      <c r="C16" s="242">
        <f>SUM(C14:C15)</f>
        <v>0</v>
      </c>
      <c r="D16" s="243">
        <f>SUM(D14:D15)</f>
        <v>0</v>
      </c>
      <c r="E16" s="106"/>
      <c r="F16"/>
      <c r="G16"/>
    </row>
    <row r="17" spans="1:8">
      <c r="A17" s="106"/>
      <c r="B17" s="89" t="s">
        <v>55</v>
      </c>
      <c r="C17" s="242">
        <f>+C12+C16</f>
        <v>41037531.600000001</v>
      </c>
      <c r="D17" s="243">
        <f>+D12+D16</f>
        <v>82449.72</v>
      </c>
      <c r="E17" s="106"/>
      <c r="F17"/>
      <c r="G17"/>
    </row>
    <row r="18" spans="1:8">
      <c r="A18" s="106"/>
      <c r="B18" s="89"/>
      <c r="C18" s="244"/>
      <c r="D18" s="245"/>
      <c r="E18" s="106"/>
      <c r="F18"/>
      <c r="G18"/>
    </row>
    <row r="19" spans="1:8">
      <c r="A19" s="106"/>
      <c r="B19" s="89" t="s">
        <v>44</v>
      </c>
      <c r="C19" s="244"/>
      <c r="D19" s="245"/>
      <c r="E19" s="106"/>
      <c r="F19"/>
      <c r="G19"/>
    </row>
    <row r="20" spans="1:8">
      <c r="A20" s="106"/>
      <c r="B20" s="89" t="s">
        <v>42</v>
      </c>
      <c r="C20" s="244"/>
      <c r="D20" s="245"/>
      <c r="E20" s="106"/>
      <c r="F20"/>
      <c r="G20"/>
      <c r="H20" s="48"/>
    </row>
    <row r="21" spans="1:8">
      <c r="A21" s="106"/>
      <c r="B21" s="89" t="s">
        <v>135</v>
      </c>
      <c r="C21" s="240">
        <f>+'4'!C20*indice!M2</f>
        <v>0</v>
      </c>
      <c r="D21" s="246">
        <v>0</v>
      </c>
      <c r="E21" s="106"/>
      <c r="F21" s="49"/>
      <c r="G21" s="50"/>
    </row>
    <row r="22" spans="1:8">
      <c r="A22" s="106"/>
      <c r="B22" s="89" t="s">
        <v>43</v>
      </c>
      <c r="C22" s="247">
        <f>+'4'!C21*indice!M2</f>
        <v>436432098.15399998</v>
      </c>
      <c r="D22" s="246">
        <v>343339460.09939998</v>
      </c>
      <c r="E22" s="106"/>
      <c r="F22" s="48"/>
      <c r="G22"/>
    </row>
    <row r="23" spans="1:8">
      <c r="A23" s="106"/>
      <c r="B23" s="89" t="s">
        <v>56</v>
      </c>
      <c r="C23" s="242">
        <f>SUM(C21:C22)</f>
        <v>436432098.15399998</v>
      </c>
      <c r="D23" s="243">
        <f>SUM(D21:D22)</f>
        <v>343339460.09939998</v>
      </c>
      <c r="E23" s="106"/>
      <c r="F23"/>
      <c r="G23"/>
    </row>
    <row r="24" spans="1:8">
      <c r="A24" s="106"/>
      <c r="B24" s="89"/>
      <c r="C24" s="248"/>
      <c r="D24" s="249"/>
      <c r="E24" s="106"/>
    </row>
    <row r="25" spans="1:8" ht="15" thickBot="1">
      <c r="A25" s="106"/>
      <c r="B25" s="89" t="s">
        <v>45</v>
      </c>
      <c r="C25" s="250">
        <f>+C17+C23</f>
        <v>477469629.75400001</v>
      </c>
      <c r="D25" s="251">
        <f>+D17+D23</f>
        <v>343421909.81940001</v>
      </c>
      <c r="E25" s="106"/>
    </row>
    <row r="26" spans="1:8" ht="27.75" customHeight="1" thickTop="1">
      <c r="A26" s="106"/>
      <c r="B26" s="151" t="s">
        <v>46</v>
      </c>
      <c r="C26" s="252"/>
      <c r="D26" s="253"/>
      <c r="E26" s="106"/>
    </row>
    <row r="27" spans="1:8">
      <c r="A27" s="106"/>
      <c r="B27" s="89" t="s">
        <v>47</v>
      </c>
      <c r="C27" s="254"/>
      <c r="D27" s="255"/>
      <c r="E27" s="106"/>
    </row>
    <row r="28" spans="1:8">
      <c r="A28" s="106"/>
      <c r="B28" s="89" t="s">
        <v>48</v>
      </c>
      <c r="C28" s="254"/>
      <c r="D28" s="255"/>
      <c r="E28" s="106"/>
    </row>
    <row r="29" spans="1:8">
      <c r="A29" s="106"/>
      <c r="B29" s="150" t="s">
        <v>49</v>
      </c>
      <c r="C29" s="240">
        <f>+'4'!C27*indice!M2</f>
        <v>2480119.7719999999</v>
      </c>
      <c r="D29" s="241">
        <v>308980.32569999999</v>
      </c>
      <c r="E29" s="106"/>
    </row>
    <row r="30" spans="1:8">
      <c r="A30" s="106"/>
      <c r="B30" s="85" t="s">
        <v>50</v>
      </c>
      <c r="C30" s="240">
        <v>0</v>
      </c>
      <c r="D30" s="241">
        <v>0</v>
      </c>
      <c r="E30" s="106"/>
    </row>
    <row r="31" spans="1:8" ht="15.75" customHeight="1">
      <c r="A31" s="106"/>
      <c r="B31" s="89" t="s">
        <v>51</v>
      </c>
      <c r="C31" s="242">
        <f>SUM(C29:C30)</f>
        <v>2480119.7719999999</v>
      </c>
      <c r="D31" s="243">
        <f>SUM(D29:D30)</f>
        <v>308980.32569999999</v>
      </c>
      <c r="E31" s="106"/>
    </row>
    <row r="32" spans="1:8" ht="15.75" customHeight="1">
      <c r="A32" s="106"/>
      <c r="B32" s="89" t="s">
        <v>147</v>
      </c>
      <c r="C32" s="256">
        <f>+'4'!C30*indice!M2</f>
        <v>503669062</v>
      </c>
      <c r="D32" s="257">
        <v>344227581</v>
      </c>
      <c r="E32" s="106"/>
    </row>
    <row r="33" spans="1:5" ht="15.75" customHeight="1">
      <c r="A33" s="106"/>
      <c r="B33" s="89" t="s">
        <v>148</v>
      </c>
      <c r="C33" s="258">
        <f>+'4'!C31*indice!M2</f>
        <v>-28679625.246999998</v>
      </c>
      <c r="D33" s="259">
        <v>-1114651.5063</v>
      </c>
      <c r="E33" s="106"/>
    </row>
    <row r="34" spans="1:5">
      <c r="A34" s="106"/>
      <c r="B34" s="89" t="s">
        <v>149</v>
      </c>
      <c r="C34" s="258">
        <f>SUM(C32:C33)</f>
        <v>474989436.75300002</v>
      </c>
      <c r="D34" s="259">
        <f>+D25-D31</f>
        <v>343112929.49370003</v>
      </c>
      <c r="E34" s="106"/>
    </row>
    <row r="35" spans="1:5" ht="15" thickBot="1">
      <c r="A35" s="106"/>
      <c r="B35" s="89" t="s">
        <v>150</v>
      </c>
      <c r="C35" s="250">
        <f>+C31+C34</f>
        <v>477469556.52500004</v>
      </c>
      <c r="D35" s="251">
        <f>+D31+D34</f>
        <v>343421909.81940001</v>
      </c>
      <c r="E35" s="106"/>
    </row>
    <row r="36" spans="1:5" ht="15" thickTop="1">
      <c r="A36" s="106"/>
      <c r="B36" s="89" t="s">
        <v>52</v>
      </c>
      <c r="C36" s="236">
        <f>+'4'!C34</f>
        <v>703.78964900000005</v>
      </c>
      <c r="D36" s="237">
        <v>501</v>
      </c>
      <c r="E36" s="106"/>
    </row>
    <row r="37" spans="1:5" ht="15" thickBot="1">
      <c r="A37" s="106"/>
      <c r="B37" s="89" t="s">
        <v>53</v>
      </c>
      <c r="C37" s="260">
        <f>+C34/C36</f>
        <v>674902.5613376135</v>
      </c>
      <c r="D37" s="261">
        <f>+D34/D36</f>
        <v>684856.14669401199</v>
      </c>
      <c r="E37" s="106"/>
    </row>
    <row r="38" spans="1:5" ht="15" thickTop="1">
      <c r="A38" s="106"/>
      <c r="B38" s="151"/>
      <c r="C38" s="160"/>
      <c r="D38" s="161"/>
      <c r="E38" s="106"/>
    </row>
    <row r="39" spans="1:5">
      <c r="A39" s="106"/>
      <c r="B39" s="106"/>
      <c r="C39" s="159"/>
      <c r="D39" s="159"/>
      <c r="E39" s="106"/>
    </row>
    <row r="40" spans="1:5">
      <c r="A40" s="106"/>
      <c r="B40" s="77" t="s">
        <v>167</v>
      </c>
      <c r="C40" s="159"/>
      <c r="D40" s="159"/>
      <c r="E40" s="106"/>
    </row>
    <row r="41" spans="1:5">
      <c r="A41" s="106"/>
      <c r="B41" s="98"/>
      <c r="C41" s="159"/>
      <c r="D41" s="159"/>
      <c r="E41" s="106"/>
    </row>
    <row r="42" spans="1:5">
      <c r="B42" s="6"/>
      <c r="C42" s="8"/>
      <c r="D42" s="8"/>
    </row>
    <row r="43" spans="1:5">
      <c r="B43" s="14"/>
      <c r="C43" s="8"/>
      <c r="D43" s="8"/>
    </row>
    <row r="44" spans="1:5">
      <c r="C44" s="8"/>
      <c r="D44" s="8"/>
    </row>
    <row r="45" spans="1:5">
      <c r="C45" s="8"/>
      <c r="D45" s="8"/>
    </row>
    <row r="46" spans="1:5">
      <c r="C46" s="8"/>
      <c r="D46" s="8"/>
    </row>
    <row r="47" spans="1:5">
      <c r="C47" s="8"/>
      <c r="D47" s="8"/>
    </row>
    <row r="48" spans="1:5">
      <c r="C48" s="8"/>
      <c r="D48" s="8"/>
    </row>
    <row r="49" spans="3:4">
      <c r="C49" s="8"/>
      <c r="D49" s="8"/>
    </row>
    <row r="50" spans="3:4">
      <c r="C50" s="8"/>
      <c r="D50" s="8"/>
    </row>
    <row r="51" spans="3:4">
      <c r="C51" s="8"/>
      <c r="D51" s="8"/>
    </row>
    <row r="52" spans="3:4">
      <c r="C52" s="8"/>
      <c r="D52" s="8"/>
    </row>
    <row r="53" spans="3:4">
      <c r="C53" s="8"/>
      <c r="D53" s="8"/>
    </row>
    <row r="54" spans="3:4">
      <c r="C54" s="8"/>
      <c r="D54" s="8"/>
    </row>
    <row r="56" spans="3:4" ht="21" customHeight="1"/>
  </sheetData>
  <mergeCells count="5">
    <mergeCell ref="B4:D4"/>
    <mergeCell ref="C5:C6"/>
    <mergeCell ref="D5:D6"/>
    <mergeCell ref="B3:D3"/>
    <mergeCell ref="B2:E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4"/>
  <sheetViews>
    <sheetView showGridLines="0" workbookViewId="0">
      <selection activeCell="D27" sqref="D27"/>
    </sheetView>
  </sheetViews>
  <sheetFormatPr baseColWidth="10" defaultColWidth="9.109375" defaultRowHeight="14.4"/>
  <cols>
    <col min="1" max="1" width="11.44140625" customWidth="1"/>
    <col min="2" max="2" width="58.44140625" customWidth="1"/>
    <col min="3" max="3" width="17.88671875" customWidth="1"/>
    <col min="4" max="4" width="17.109375" customWidth="1"/>
    <col min="6" max="6" width="13.6640625" bestFit="1" customWidth="1"/>
  </cols>
  <sheetData>
    <row r="1" spans="1:7" ht="15.6">
      <c r="A1" s="59"/>
      <c r="B1" s="71"/>
      <c r="C1" s="123"/>
      <c r="D1" s="71"/>
      <c r="E1" s="71"/>
    </row>
    <row r="2" spans="1:7" ht="28.8">
      <c r="A2" s="59"/>
      <c r="B2" s="346" t="s">
        <v>144</v>
      </c>
      <c r="C2" s="346"/>
      <c r="D2" s="346"/>
      <c r="E2" s="346"/>
    </row>
    <row r="3" spans="1:7" ht="15.6">
      <c r="A3" s="59"/>
      <c r="B3" s="364" t="s">
        <v>57</v>
      </c>
      <c r="C3" s="364"/>
      <c r="D3" s="364"/>
      <c r="E3" s="141"/>
    </row>
    <row r="4" spans="1:7" ht="24">
      <c r="A4" s="59"/>
      <c r="B4" s="359" t="str">
        <f>+"ESTADOS DE RESULTADOS AL  "&amp;UPPER(TEXT(indice!O3,"DD \D\E MMMM \D\E YYYY"))</f>
        <v>ESTADOS DE RESULTADOS AL  31 DE DICIEMBRE DE 2022</v>
      </c>
      <c r="C4" s="359"/>
      <c r="D4" s="359"/>
      <c r="E4" s="59"/>
    </row>
    <row r="5" spans="1:7" ht="15.6">
      <c r="A5" s="59"/>
      <c r="B5" s="125"/>
      <c r="C5" s="350">
        <f>+indice!P3</f>
        <v>2022</v>
      </c>
      <c r="D5" s="362">
        <f>+indice!P2</f>
        <v>2021</v>
      </c>
      <c r="E5" s="106"/>
    </row>
    <row r="6" spans="1:7" ht="15.6">
      <c r="A6" s="59"/>
      <c r="B6" s="126"/>
      <c r="C6" s="361"/>
      <c r="D6" s="363"/>
      <c r="E6" s="106"/>
      <c r="F6" s="8"/>
      <c r="G6" s="8"/>
    </row>
    <row r="7" spans="1:7" ht="15.6">
      <c r="A7" s="59"/>
      <c r="B7" s="127" t="s">
        <v>25</v>
      </c>
      <c r="C7" s="162"/>
      <c r="D7" s="163"/>
      <c r="E7" s="106"/>
      <c r="F7" s="8"/>
    </row>
    <row r="8" spans="1:7" ht="15.6">
      <c r="A8" s="59"/>
      <c r="B8" s="150"/>
      <c r="C8" s="133"/>
      <c r="D8" s="138"/>
      <c r="E8" s="106"/>
      <c r="F8" s="8"/>
    </row>
    <row r="9" spans="1:7" ht="15.6">
      <c r="A9" s="59"/>
      <c r="B9" s="89"/>
      <c r="C9" s="164"/>
      <c r="D9" s="165"/>
      <c r="E9" s="106"/>
      <c r="F9" s="8"/>
    </row>
    <row r="10" spans="1:7" ht="15.6">
      <c r="A10" s="59"/>
      <c r="B10" s="85" t="s">
        <v>26</v>
      </c>
      <c r="C10" s="164"/>
      <c r="D10" s="165"/>
      <c r="E10" s="106"/>
    </row>
    <row r="11" spans="1:7" ht="15.6">
      <c r="A11" s="59"/>
      <c r="B11" s="85" t="s">
        <v>27</v>
      </c>
      <c r="C11" s="262">
        <f>+'3'!D10*indice!M2</f>
        <v>0</v>
      </c>
      <c r="D11" s="263">
        <v>0</v>
      </c>
      <c r="E11" s="106"/>
    </row>
    <row r="12" spans="1:7" ht="15.6">
      <c r="A12" s="59"/>
      <c r="B12" s="132" t="s">
        <v>28</v>
      </c>
      <c r="C12" s="262">
        <f>+'3'!D11*indice!M2</f>
        <v>134046929.39299998</v>
      </c>
      <c r="D12" s="263">
        <v>0</v>
      </c>
      <c r="E12" s="106"/>
    </row>
    <row r="13" spans="1:7" ht="15.6">
      <c r="A13" s="59"/>
      <c r="B13" s="127" t="s">
        <v>29</v>
      </c>
      <c r="C13" s="264">
        <f>SUM(C10:C12)</f>
        <v>134046929.39299998</v>
      </c>
      <c r="D13" s="265">
        <f>SUM(D10:D12)</f>
        <v>0</v>
      </c>
      <c r="E13" s="106"/>
    </row>
    <row r="14" spans="1:7" ht="15.6">
      <c r="A14" s="59"/>
      <c r="B14" s="89" t="s">
        <v>30</v>
      </c>
      <c r="C14" s="262"/>
      <c r="D14" s="263"/>
      <c r="E14" s="106"/>
    </row>
    <row r="15" spans="1:7" ht="15.6">
      <c r="A15" s="59"/>
      <c r="B15" s="132" t="s">
        <v>31</v>
      </c>
      <c r="C15" s="262">
        <f>+'3'!D14*indice!M2</f>
        <v>2150808.9589999998</v>
      </c>
      <c r="D15" s="263">
        <v>0</v>
      </c>
      <c r="E15" s="133"/>
    </row>
    <row r="16" spans="1:7" ht="15.6" hidden="1">
      <c r="A16" s="59"/>
      <c r="B16" s="137" t="s">
        <v>32</v>
      </c>
      <c r="C16" s="262"/>
      <c r="D16" s="263"/>
      <c r="E16" s="106"/>
    </row>
    <row r="17" spans="1:8" ht="15.6">
      <c r="A17" s="59"/>
      <c r="B17" s="132" t="s">
        <v>33</v>
      </c>
      <c r="C17" s="262">
        <f>+'3'!D16*indice!M2</f>
        <v>158743336.414</v>
      </c>
      <c r="D17" s="263">
        <v>0</v>
      </c>
      <c r="E17" s="106"/>
    </row>
    <row r="18" spans="1:8" ht="15.6">
      <c r="A18" s="59"/>
      <c r="B18" s="85" t="s">
        <v>34</v>
      </c>
      <c r="C18" s="266">
        <f>+'3'!D17*indice!M2</f>
        <v>644415.19999999995</v>
      </c>
      <c r="D18" s="263">
        <v>0</v>
      </c>
      <c r="E18" s="106"/>
      <c r="F18" s="19"/>
    </row>
    <row r="19" spans="1:8" ht="15.6">
      <c r="A19" s="59"/>
      <c r="B19" s="135" t="s">
        <v>35</v>
      </c>
      <c r="C19" s="264">
        <f>SUM(C15:C18)</f>
        <v>161538560.57299998</v>
      </c>
      <c r="D19" s="265">
        <f>SUM(D15:D18)</f>
        <v>0</v>
      </c>
      <c r="E19" s="106"/>
    </row>
    <row r="20" spans="1:8" ht="16.2" thickBot="1">
      <c r="A20" s="59"/>
      <c r="B20" s="136" t="s">
        <v>36</v>
      </c>
      <c r="C20" s="260">
        <f>+C13-C19</f>
        <v>-27491631.180000007</v>
      </c>
      <c r="D20" s="261">
        <f>+D13-D19</f>
        <v>0</v>
      </c>
      <c r="E20" s="106"/>
    </row>
    <row r="21" spans="1:8" ht="16.2" thickTop="1">
      <c r="A21" s="59"/>
      <c r="B21" s="166"/>
      <c r="C21" s="167"/>
      <c r="D21" s="168"/>
      <c r="E21" s="106"/>
    </row>
    <row r="22" spans="1:8" ht="15.6">
      <c r="A22" s="59"/>
      <c r="B22" s="169"/>
      <c r="C22" s="133"/>
      <c r="D22" s="133"/>
      <c r="E22" s="106"/>
    </row>
    <row r="23" spans="1:8" ht="15.6">
      <c r="A23" s="59"/>
      <c r="B23" s="170"/>
      <c r="C23" s="171"/>
      <c r="D23" s="171"/>
      <c r="E23" s="106"/>
      <c r="H23" s="17"/>
    </row>
    <row r="24" spans="1:8" ht="15.6">
      <c r="A24" s="59"/>
      <c r="B24" s="77" t="s">
        <v>167</v>
      </c>
      <c r="C24" s="133"/>
      <c r="D24" s="133"/>
      <c r="E24" s="106"/>
    </row>
    <row r="25" spans="1:8" ht="15.6">
      <c r="A25" s="59"/>
      <c r="B25" s="98"/>
      <c r="C25" s="133"/>
      <c r="D25" s="133"/>
      <c r="E25" s="106"/>
      <c r="H25" s="17"/>
    </row>
    <row r="26" spans="1:8" ht="15.6">
      <c r="A26" s="59"/>
      <c r="B26" s="107"/>
      <c r="C26" s="133"/>
      <c r="D26" s="133"/>
      <c r="E26" s="106"/>
    </row>
    <row r="27" spans="1:8" ht="15.6">
      <c r="A27" s="59"/>
      <c r="B27" s="79"/>
      <c r="C27" s="124"/>
      <c r="D27" s="124"/>
      <c r="E27" s="59"/>
    </row>
    <row r="28" spans="1:8">
      <c r="B28" s="6"/>
      <c r="C28" s="20"/>
      <c r="D28" s="20"/>
    </row>
    <row r="29" spans="1:8">
      <c r="B29" s="6"/>
      <c r="C29" s="17"/>
      <c r="D29" s="17"/>
    </row>
    <row r="30" spans="1:8">
      <c r="B30" s="18"/>
      <c r="C30" s="17"/>
      <c r="D30" s="17"/>
    </row>
    <row r="31" spans="1:8">
      <c r="B31" s="6"/>
      <c r="C31" s="17"/>
      <c r="D31" s="17"/>
    </row>
    <row r="32" spans="1:8">
      <c r="B32" s="18"/>
      <c r="C32" s="17"/>
      <c r="D32" s="17"/>
    </row>
    <row r="33" spans="2:4">
      <c r="B33" s="6"/>
      <c r="C33" s="20"/>
      <c r="D33" s="20"/>
    </row>
    <row r="34" spans="2:4">
      <c r="B34" s="18"/>
      <c r="C34" s="17"/>
      <c r="D34" s="17"/>
    </row>
    <row r="35" spans="2:4">
      <c r="B35" s="6"/>
      <c r="C35" s="17"/>
      <c r="D35" s="17"/>
    </row>
    <row r="36" spans="2:4">
      <c r="B36" s="6"/>
      <c r="C36" s="17"/>
      <c r="D36" s="17"/>
    </row>
    <row r="37" spans="2:4">
      <c r="B37" s="6"/>
      <c r="C37" s="17"/>
      <c r="D37" s="17"/>
    </row>
    <row r="38" spans="2:4">
      <c r="B38" s="6"/>
      <c r="C38" s="20"/>
      <c r="D38" s="20"/>
    </row>
    <row r="40" spans="2:4">
      <c r="C40" s="17"/>
      <c r="D40" s="17"/>
    </row>
    <row r="42" spans="2:4">
      <c r="C42" s="17"/>
    </row>
    <row r="43" spans="2:4">
      <c r="C43" s="17"/>
    </row>
    <row r="44" spans="2:4">
      <c r="C44" s="17"/>
    </row>
  </sheetData>
  <mergeCells count="5">
    <mergeCell ref="B4:D4"/>
    <mergeCell ref="B3:D3"/>
    <mergeCell ref="C5:C6"/>
    <mergeCell ref="D5:D6"/>
    <mergeCell ref="B2:E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4"/>
  <sheetViews>
    <sheetView showGridLines="0" workbookViewId="0">
      <selection activeCell="C16" sqref="C16"/>
    </sheetView>
  </sheetViews>
  <sheetFormatPr baseColWidth="10" defaultColWidth="9.109375" defaultRowHeight="14.4"/>
  <cols>
    <col min="1" max="1" width="5.6640625" customWidth="1"/>
    <col min="2" max="2" width="38.44140625" customWidth="1"/>
    <col min="3" max="3" width="20.6640625" customWidth="1"/>
    <col min="4" max="4" width="19.109375" customWidth="1"/>
    <col min="5" max="5" width="23.6640625" customWidth="1"/>
    <col min="6" max="6" width="12.5546875" bestFit="1" customWidth="1"/>
    <col min="7" max="7" width="11.6640625" customWidth="1"/>
    <col min="8" max="8" width="17.44140625" customWidth="1"/>
    <col min="9" max="11" width="12.44140625" customWidth="1"/>
  </cols>
  <sheetData>
    <row r="1" spans="1:13" ht="24">
      <c r="A1" s="172"/>
      <c r="B1" s="173"/>
      <c r="C1" s="173"/>
      <c r="D1" s="173"/>
      <c r="E1" s="59"/>
      <c r="F1" s="59"/>
      <c r="G1" s="59"/>
      <c r="H1" s="59"/>
    </row>
    <row r="2" spans="1:13" ht="28.8">
      <c r="A2" s="174"/>
      <c r="B2" s="346" t="s">
        <v>144</v>
      </c>
      <c r="C2" s="346"/>
      <c r="D2" s="346"/>
      <c r="E2" s="346"/>
      <c r="F2" s="346"/>
      <c r="G2" s="346"/>
      <c r="H2" s="346"/>
      <c r="I2" s="6"/>
      <c r="J2" s="6"/>
      <c r="K2" s="6"/>
    </row>
    <row r="3" spans="1:13" ht="17.399999999999999">
      <c r="A3" s="175"/>
      <c r="B3" s="353" t="s">
        <v>16</v>
      </c>
      <c r="C3" s="353"/>
      <c r="D3" s="353"/>
      <c r="E3" s="353"/>
      <c r="F3" s="353"/>
      <c r="G3" s="353"/>
      <c r="H3" s="353"/>
      <c r="I3" s="7"/>
      <c r="J3" s="7"/>
      <c r="K3" s="7"/>
    </row>
    <row r="4" spans="1:13" ht="15.6">
      <c r="A4" s="101"/>
      <c r="B4" s="366" t="str">
        <f>+"Correspondiente al periodo cerrado del "&amp;(TEXT(indice!O3,"DD \d\e MMMM \d\e YYYY"))</f>
        <v>Correspondiente al periodo cerrado del 31 de diciembre de 2022</v>
      </c>
      <c r="C4" s="366"/>
      <c r="D4" s="366"/>
      <c r="E4" s="366"/>
      <c r="F4" s="366"/>
      <c r="G4" s="366"/>
      <c r="H4" s="366"/>
      <c r="I4" s="7"/>
      <c r="J4" s="7"/>
      <c r="K4" s="7"/>
    </row>
    <row r="5" spans="1:13" ht="15.6">
      <c r="A5" s="101"/>
      <c r="B5" s="365"/>
      <c r="C5" s="365"/>
      <c r="D5" s="365"/>
      <c r="E5" s="365"/>
      <c r="F5" s="365"/>
      <c r="G5" s="365"/>
      <c r="H5" s="365"/>
      <c r="I5" s="7"/>
      <c r="J5" s="7"/>
      <c r="K5" s="7"/>
    </row>
    <row r="6" spans="1:13" ht="26.4">
      <c r="A6" s="108"/>
      <c r="B6" s="109" t="s">
        <v>17</v>
      </c>
      <c r="C6" s="109" t="s">
        <v>18</v>
      </c>
      <c r="D6" s="110" t="s">
        <v>19</v>
      </c>
      <c r="E6" s="111" t="str">
        <f>+"TOTAL ACTIVO NETO AL "&amp;UPPER(TEXT(indice!O2,"DD \D\E MMMM \D\E YYYY"))</f>
        <v>TOTAL ACTIVO NETO AL 31 DE DICIEMBRE DE 2021</v>
      </c>
      <c r="F6" s="108"/>
      <c r="G6" s="101"/>
      <c r="H6" s="101"/>
      <c r="I6" s="8"/>
      <c r="J6" s="8"/>
      <c r="K6" s="7"/>
    </row>
    <row r="7" spans="1:13" ht="16.2">
      <c r="A7" s="108"/>
      <c r="B7" s="177" t="s">
        <v>20</v>
      </c>
      <c r="C7" s="267">
        <f>+'2'!C7*indice!M2</f>
        <v>366877290</v>
      </c>
      <c r="D7" s="267">
        <f>+'2'!D7*indice!M2</f>
        <v>-1187994.0669999998</v>
      </c>
      <c r="E7" s="268">
        <f>+C7+D7</f>
        <v>365689295.93300003</v>
      </c>
      <c r="F7" s="108"/>
      <c r="G7" s="101"/>
      <c r="H7" s="101"/>
      <c r="I7" s="7"/>
      <c r="J7" s="7"/>
      <c r="K7" s="25"/>
    </row>
    <row r="8" spans="1:13" ht="15.6">
      <c r="A8" s="106"/>
      <c r="B8" s="178"/>
      <c r="C8" s="269"/>
      <c r="D8" s="269"/>
      <c r="E8" s="270"/>
      <c r="F8" s="106"/>
      <c r="G8" s="59"/>
      <c r="H8" s="59"/>
    </row>
    <row r="9" spans="1:13">
      <c r="A9" s="77"/>
      <c r="B9" s="179" t="s">
        <v>21</v>
      </c>
      <c r="C9" s="271"/>
      <c r="D9" s="271"/>
      <c r="E9" s="270"/>
      <c r="F9" s="116"/>
      <c r="G9" s="102"/>
      <c r="H9" s="102"/>
      <c r="I9" s="9"/>
      <c r="J9" s="9"/>
      <c r="K9" s="9"/>
    </row>
    <row r="10" spans="1:13">
      <c r="A10" s="77"/>
      <c r="B10" s="180" t="s">
        <v>13</v>
      </c>
      <c r="C10" s="272">
        <f>+'2'!C10*indice!M2</f>
        <v>136791772</v>
      </c>
      <c r="D10" s="271"/>
      <c r="E10" s="270">
        <f t="shared" ref="E10:E12" si="0">+C10+D10</f>
        <v>136791772</v>
      </c>
      <c r="F10" s="116"/>
      <c r="G10" s="102"/>
      <c r="H10" s="102"/>
      <c r="I10" s="9"/>
      <c r="J10" s="9"/>
      <c r="K10" s="9"/>
    </row>
    <row r="11" spans="1:13">
      <c r="A11" s="87"/>
      <c r="B11" s="90" t="s">
        <v>22</v>
      </c>
      <c r="C11" s="272">
        <f>+'2'!C11*indice!M2</f>
        <v>0</v>
      </c>
      <c r="D11" s="271"/>
      <c r="E11" s="270">
        <f t="shared" si="0"/>
        <v>0</v>
      </c>
      <c r="F11" s="119"/>
      <c r="G11" s="103"/>
      <c r="H11" s="103"/>
      <c r="I11" s="10"/>
      <c r="J11" s="11"/>
      <c r="K11" s="11"/>
    </row>
    <row r="12" spans="1:13">
      <c r="A12" s="77"/>
      <c r="B12" s="181" t="s">
        <v>23</v>
      </c>
      <c r="C12" s="270"/>
      <c r="D12" s="278">
        <f>+'6'!C20</f>
        <v>-27491631.180000007</v>
      </c>
      <c r="E12" s="270">
        <f t="shared" si="0"/>
        <v>-27491631.180000007</v>
      </c>
      <c r="F12" s="97"/>
      <c r="G12" s="104"/>
      <c r="H12" s="176"/>
      <c r="I12" s="12"/>
      <c r="J12" s="12"/>
      <c r="K12" s="12"/>
    </row>
    <row r="13" spans="1:13">
      <c r="A13" s="77"/>
      <c r="B13" s="182"/>
      <c r="C13" s="273"/>
      <c r="D13" s="274"/>
      <c r="E13" s="270"/>
      <c r="F13" s="97"/>
      <c r="G13" s="104"/>
      <c r="H13" s="176"/>
      <c r="I13" s="12"/>
      <c r="J13" s="12"/>
      <c r="K13" s="12"/>
    </row>
    <row r="14" spans="1:13" ht="26.4">
      <c r="A14" s="77"/>
      <c r="B14" s="183" t="s">
        <v>24</v>
      </c>
      <c r="C14" s="275">
        <f>+C7+C10-C11+C8</f>
        <v>503669062</v>
      </c>
      <c r="D14" s="276">
        <f>+D7+D8+D12+D13</f>
        <v>-28679625.247000009</v>
      </c>
      <c r="E14" s="111" t="str">
        <f>+"TOTAL ACTIVO NETO AL "&amp;UPPER(TEXT(indice!O3,"DD \D\E MMMM \D\E YYYY"))</f>
        <v>TOTAL ACTIVO NETO AL 31 DE DICIEMBRE DE 2022</v>
      </c>
      <c r="F14" s="97"/>
      <c r="G14" s="105"/>
      <c r="H14" s="105"/>
      <c r="I14" s="13"/>
      <c r="J14" s="13"/>
      <c r="K14" s="13"/>
    </row>
    <row r="15" spans="1:13">
      <c r="A15" s="77"/>
      <c r="B15" s="97"/>
      <c r="C15" s="96"/>
      <c r="D15" s="96"/>
      <c r="E15" s="277">
        <f>+C14+D14</f>
        <v>474989436.75300002</v>
      </c>
      <c r="F15" s="97"/>
      <c r="G15" s="105"/>
      <c r="H15" s="105"/>
      <c r="I15" s="13"/>
      <c r="J15" s="13"/>
      <c r="K15" s="13"/>
      <c r="M15" s="17"/>
    </row>
    <row r="16" spans="1:13" ht="15" customHeight="1">
      <c r="A16" s="184"/>
      <c r="B16" s="97"/>
      <c r="C16" s="97"/>
      <c r="D16" s="97"/>
      <c r="E16" s="97"/>
      <c r="F16" s="97"/>
      <c r="G16" s="105"/>
      <c r="H16" s="105"/>
      <c r="I16" s="13"/>
      <c r="J16" s="13"/>
      <c r="K16" s="13"/>
      <c r="M16" s="17"/>
    </row>
    <row r="17" spans="1:11">
      <c r="A17" s="77"/>
      <c r="B17" s="77" t="s">
        <v>167</v>
      </c>
      <c r="C17" s="97"/>
      <c r="D17" s="97"/>
      <c r="E17" s="97"/>
      <c r="F17" s="97"/>
      <c r="G17" s="105"/>
      <c r="H17" s="105"/>
      <c r="I17" s="13"/>
      <c r="J17" s="13"/>
      <c r="K17" s="13"/>
    </row>
    <row r="18" spans="1:11">
      <c r="A18" s="77"/>
      <c r="B18" s="98"/>
      <c r="C18" s="97"/>
      <c r="D18" s="97"/>
      <c r="E18" s="97"/>
      <c r="F18" s="97"/>
      <c r="G18" s="105"/>
      <c r="H18" s="105"/>
      <c r="I18" s="13"/>
      <c r="J18" s="13"/>
      <c r="K18" s="13"/>
    </row>
    <row r="19" spans="1:11">
      <c r="A19" s="12"/>
      <c r="B19" s="6"/>
      <c r="C19" s="13"/>
      <c r="D19" s="13"/>
      <c r="E19" s="13"/>
      <c r="F19" s="13"/>
      <c r="G19" s="13"/>
      <c r="H19" s="13"/>
      <c r="I19" s="13"/>
      <c r="J19" s="13"/>
      <c r="K19" s="13"/>
    </row>
    <row r="20" spans="1:11">
      <c r="A20" s="12"/>
      <c r="B20" s="13"/>
      <c r="C20" s="13"/>
      <c r="D20" s="13"/>
      <c r="E20" s="13"/>
      <c r="F20" s="13"/>
      <c r="G20" s="13"/>
      <c r="H20" s="13"/>
      <c r="I20" s="13"/>
      <c r="J20" s="13"/>
      <c r="K20" s="13"/>
    </row>
    <row r="21" spans="1:11">
      <c r="A21" s="12"/>
      <c r="B21" s="13"/>
      <c r="C21" s="13"/>
      <c r="D21" s="13"/>
      <c r="E21" s="13"/>
      <c r="F21" s="13"/>
      <c r="G21" s="13"/>
      <c r="H21" s="13"/>
      <c r="I21" s="13"/>
      <c r="J21" s="13"/>
      <c r="K21" s="13"/>
    </row>
    <row r="22" spans="1:11">
      <c r="A22" s="12"/>
      <c r="B22" s="13"/>
      <c r="C22" s="13"/>
      <c r="D22" s="13"/>
      <c r="E22" s="13"/>
      <c r="F22" s="13"/>
      <c r="G22" s="13"/>
      <c r="H22" s="13"/>
      <c r="I22" s="13"/>
      <c r="J22" s="13"/>
      <c r="K22" s="13"/>
    </row>
    <row r="23" spans="1:11">
      <c r="A23" s="26"/>
      <c r="B23" s="13"/>
      <c r="C23" s="13"/>
      <c r="D23" s="13"/>
      <c r="E23" s="13"/>
      <c r="F23" s="13"/>
      <c r="G23" s="13"/>
      <c r="H23" s="13"/>
      <c r="I23" s="13"/>
      <c r="J23" s="13"/>
      <c r="K23" s="13"/>
    </row>
    <row r="24" spans="1:11">
      <c r="A24" s="26"/>
      <c r="B24" s="13"/>
      <c r="C24" s="13"/>
      <c r="D24" s="13"/>
      <c r="E24" s="13"/>
      <c r="F24" s="13"/>
      <c r="G24" s="13"/>
      <c r="H24" s="13"/>
      <c r="I24" s="13"/>
      <c r="J24" s="13"/>
      <c r="K24" s="13"/>
    </row>
    <row r="26" spans="1:11">
      <c r="J26" s="17"/>
    </row>
    <row r="27" spans="1:11">
      <c r="G27" s="17"/>
    </row>
    <row r="28" spans="1:11">
      <c r="J28" s="17"/>
    </row>
    <row r="29" spans="1:11">
      <c r="J29" s="17"/>
    </row>
    <row r="30" spans="1:11">
      <c r="J30" s="17"/>
    </row>
    <row r="33" spans="2:8">
      <c r="B33" s="2"/>
      <c r="C33" s="3"/>
      <c r="D33" s="3"/>
      <c r="E33" s="345"/>
      <c r="F33" s="345"/>
      <c r="G33" s="345"/>
      <c r="H33" s="345"/>
    </row>
    <row r="34" spans="2:8">
      <c r="B34" s="2"/>
      <c r="C34" s="3"/>
      <c r="D34" s="3"/>
      <c r="E34" s="345"/>
      <c r="F34" s="345"/>
      <c r="G34" s="345"/>
      <c r="H34" s="345"/>
    </row>
  </sheetData>
  <mergeCells count="9">
    <mergeCell ref="B5:H5"/>
    <mergeCell ref="E33:H33"/>
    <mergeCell ref="E34:H34"/>
    <mergeCell ref="B2:E2"/>
    <mergeCell ref="F2:H2"/>
    <mergeCell ref="B3:E3"/>
    <mergeCell ref="F3:H3"/>
    <mergeCell ref="B4:E4"/>
    <mergeCell ref="F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34"/>
  <sheetViews>
    <sheetView showGridLines="0" workbookViewId="0">
      <selection activeCell="B28" sqref="B28"/>
    </sheetView>
  </sheetViews>
  <sheetFormatPr baseColWidth="10" defaultColWidth="9.109375" defaultRowHeight="13.8"/>
  <cols>
    <col min="1" max="1" width="3.6640625" style="1" customWidth="1"/>
    <col min="2" max="2" width="67" style="1" customWidth="1"/>
    <col min="3" max="3" width="19.88671875" style="1" customWidth="1"/>
    <col min="4" max="4" width="1.33203125" style="1" customWidth="1"/>
    <col min="5" max="5" width="19" style="1" bestFit="1" customWidth="1"/>
    <col min="6" max="6" width="10.44140625" style="18" bestFit="1" customWidth="1"/>
    <col min="7" max="7" width="7.44140625" style="18" customWidth="1"/>
    <col min="8" max="8" width="9.33203125" style="18" customWidth="1"/>
    <col min="9" max="9" width="13.33203125" style="18" bestFit="1" customWidth="1"/>
    <col min="10" max="10" width="12.88671875" style="18" bestFit="1" customWidth="1"/>
    <col min="11" max="16384" width="9.109375" style="18"/>
  </cols>
  <sheetData>
    <row r="1" spans="1:10" ht="15.6">
      <c r="A1" s="62"/>
      <c r="B1" s="71"/>
      <c r="C1" s="71"/>
      <c r="D1" s="62"/>
      <c r="E1" s="71"/>
      <c r="F1" s="71"/>
      <c r="G1" s="15"/>
      <c r="H1" s="16"/>
    </row>
    <row r="2" spans="1:10" ht="15.6">
      <c r="A2" s="62"/>
      <c r="B2" s="71"/>
      <c r="C2" s="72"/>
      <c r="D2" s="62"/>
      <c r="E2" s="348"/>
      <c r="F2" s="348"/>
      <c r="G2" s="349"/>
      <c r="H2" s="349"/>
    </row>
    <row r="3" spans="1:10" ht="28.8">
      <c r="A3" s="62"/>
      <c r="B3" s="346" t="s">
        <v>144</v>
      </c>
      <c r="C3" s="346"/>
      <c r="D3" s="346"/>
      <c r="E3" s="346"/>
      <c r="F3" s="72"/>
      <c r="G3" s="368"/>
      <c r="H3" s="368"/>
    </row>
    <row r="4" spans="1:10" ht="21">
      <c r="A4" s="73"/>
      <c r="B4" s="367" t="str">
        <f>+"ESTADO DE FLUJO DE CAJA AL "&amp;UPPER(TEXT(indice!O3,"DD \D\E MMMM \D\E YYYY"))</f>
        <v>ESTADO DE FLUJO DE CAJA AL 31 DE DICIEMBRE DE 2022</v>
      </c>
      <c r="C4" s="367"/>
      <c r="D4" s="367"/>
      <c r="E4" s="367"/>
      <c r="F4" s="185"/>
    </row>
    <row r="5" spans="1:10" ht="15.6">
      <c r="A5" s="74"/>
      <c r="B5" s="80"/>
      <c r="C5" s="350">
        <f>+indice!P3</f>
        <v>2022</v>
      </c>
      <c r="D5" s="81"/>
      <c r="E5" s="355">
        <f>+indice!P2</f>
        <v>2021</v>
      </c>
      <c r="F5" s="73"/>
      <c r="G5" s="24"/>
      <c r="H5" s="24"/>
      <c r="I5" s="24"/>
    </row>
    <row r="6" spans="1:10" s="27" customFormat="1" ht="15.6">
      <c r="A6" s="62"/>
      <c r="B6" s="83"/>
      <c r="C6" s="351"/>
      <c r="D6" s="84"/>
      <c r="E6" s="356"/>
      <c r="F6" s="77"/>
      <c r="G6" s="28"/>
      <c r="H6" s="28"/>
      <c r="I6" s="8"/>
      <c r="J6" s="8"/>
    </row>
    <row r="7" spans="1:10" s="27" customFormat="1" ht="15.6">
      <c r="A7" s="62"/>
      <c r="B7" s="85"/>
      <c r="C7" s="86" t="s">
        <v>0</v>
      </c>
      <c r="D7" s="87"/>
      <c r="E7" s="187" t="s">
        <v>0</v>
      </c>
      <c r="F7" s="77"/>
      <c r="G7" s="28"/>
      <c r="H7" s="28"/>
      <c r="I7" s="28"/>
    </row>
    <row r="8" spans="1:10" s="27" customFormat="1" ht="15.6">
      <c r="A8" s="62"/>
      <c r="B8" s="85"/>
      <c r="C8" s="88"/>
      <c r="D8" s="88"/>
      <c r="E8" s="188"/>
      <c r="F8" s="77"/>
      <c r="G8" s="28"/>
      <c r="H8" s="28"/>
      <c r="I8" s="28"/>
    </row>
    <row r="9" spans="1:10" s="27" customFormat="1" ht="15.6">
      <c r="A9" s="62"/>
      <c r="B9" s="89" t="s">
        <v>1</v>
      </c>
      <c r="C9" s="279">
        <f>+'1'!C9*indice!M2</f>
        <v>87874.799999999988</v>
      </c>
      <c r="D9" s="280"/>
      <c r="E9" s="281">
        <v>0</v>
      </c>
      <c r="F9" s="186"/>
      <c r="G9" s="28"/>
      <c r="H9" s="28"/>
      <c r="I9" s="28"/>
    </row>
    <row r="10" spans="1:10" s="27" customFormat="1" ht="15.6">
      <c r="A10" s="62"/>
      <c r="B10" s="91" t="s">
        <v>2</v>
      </c>
      <c r="C10" s="280"/>
      <c r="D10" s="280"/>
      <c r="E10" s="282"/>
      <c r="F10" s="77"/>
      <c r="G10" s="28"/>
      <c r="H10" s="28"/>
      <c r="I10" s="28"/>
    </row>
    <row r="11" spans="1:10" s="27" customFormat="1" ht="15.6">
      <c r="A11" s="74"/>
      <c r="B11" s="89" t="s">
        <v>3</v>
      </c>
      <c r="C11" s="283"/>
      <c r="D11" s="283"/>
      <c r="E11" s="284"/>
      <c r="F11" s="77"/>
      <c r="G11" s="28"/>
      <c r="H11" s="28"/>
      <c r="I11" s="28"/>
    </row>
    <row r="12" spans="1:10" s="27" customFormat="1" ht="15.6">
      <c r="A12" s="74"/>
      <c r="B12" s="89" t="s">
        <v>4</v>
      </c>
      <c r="C12" s="283"/>
      <c r="D12" s="283"/>
      <c r="E12" s="284"/>
      <c r="F12" s="77"/>
      <c r="G12" s="28"/>
      <c r="H12" s="28"/>
      <c r="I12" s="29"/>
    </row>
    <row r="13" spans="1:10" s="27" customFormat="1" ht="15.6">
      <c r="A13" s="62"/>
      <c r="B13" s="85" t="s">
        <v>5</v>
      </c>
      <c r="C13" s="285">
        <f>+'1'!C13*indice!M2</f>
        <v>-70501366.208000004</v>
      </c>
      <c r="D13" s="286"/>
      <c r="E13" s="287">
        <v>-343339460.09939998</v>
      </c>
      <c r="F13" s="77"/>
      <c r="G13" s="28"/>
      <c r="H13" s="28"/>
      <c r="I13" s="4"/>
    </row>
    <row r="14" spans="1:10" s="27" customFormat="1" ht="15.6">
      <c r="A14" s="62"/>
      <c r="B14" s="85" t="s">
        <v>6</v>
      </c>
      <c r="C14" s="285">
        <v>0</v>
      </c>
      <c r="D14" s="283"/>
      <c r="E14" s="287">
        <v>0</v>
      </c>
      <c r="F14" s="77"/>
      <c r="G14" s="28"/>
      <c r="H14" s="28"/>
      <c r="I14" s="28"/>
    </row>
    <row r="15" spans="1:10" s="27" customFormat="1" ht="15.6">
      <c r="A15" s="62"/>
      <c r="B15" s="85" t="s">
        <v>7</v>
      </c>
      <c r="C15" s="285">
        <f>+'1'!C15*indice!M2</f>
        <v>0</v>
      </c>
      <c r="D15" s="283"/>
      <c r="E15" s="287">
        <v>0</v>
      </c>
      <c r="F15" s="77"/>
      <c r="G15" s="28"/>
      <c r="H15" s="28"/>
      <c r="I15" s="28"/>
    </row>
    <row r="16" spans="1:10" s="27" customFormat="1" ht="15.6">
      <c r="A16" s="62"/>
      <c r="B16" s="85" t="s">
        <v>8</v>
      </c>
      <c r="C16" s="288">
        <f>+'1'!C16*indice!M2</f>
        <v>2150808.9590000003</v>
      </c>
      <c r="D16" s="283"/>
      <c r="E16" s="289">
        <v>308980.32569999999</v>
      </c>
      <c r="F16" s="77"/>
      <c r="G16" s="28"/>
      <c r="H16" s="28"/>
      <c r="I16" s="28"/>
    </row>
    <row r="17" spans="1:10" s="27" customFormat="1" ht="15.6">
      <c r="A17" s="62"/>
      <c r="B17" s="89" t="s">
        <v>9</v>
      </c>
      <c r="C17" s="290">
        <f>+C13+C14+C15+C16</f>
        <v>-68350557.248999998</v>
      </c>
      <c r="D17" s="280"/>
      <c r="E17" s="291">
        <f>+E13+E14+E15+E16</f>
        <v>-343030479.7737</v>
      </c>
      <c r="F17" s="77"/>
      <c r="G17" s="28"/>
      <c r="H17" s="28"/>
      <c r="I17" s="28"/>
    </row>
    <row r="18" spans="1:10" s="27" customFormat="1" ht="15.6">
      <c r="A18" s="62"/>
      <c r="B18" s="85"/>
      <c r="C18" s="286"/>
      <c r="D18" s="283"/>
      <c r="E18" s="284"/>
      <c r="F18" s="77"/>
      <c r="G18" s="28"/>
      <c r="H18" s="28"/>
      <c r="I18" s="28"/>
    </row>
    <row r="19" spans="1:10" s="27" customFormat="1" ht="15.6">
      <c r="A19" s="62"/>
      <c r="B19" s="91" t="s">
        <v>10</v>
      </c>
      <c r="C19" s="286"/>
      <c r="D19" s="283"/>
      <c r="E19" s="284"/>
      <c r="F19" s="77"/>
      <c r="G19" s="28"/>
      <c r="H19" s="28"/>
      <c r="I19" s="28"/>
    </row>
    <row r="20" spans="1:10" s="27" customFormat="1" ht="15.6">
      <c r="A20" s="74"/>
      <c r="B20" s="89" t="s">
        <v>11</v>
      </c>
      <c r="C20" s="283"/>
      <c r="D20" s="283"/>
      <c r="E20" s="284"/>
      <c r="F20" s="77"/>
      <c r="G20" s="28"/>
      <c r="H20" s="28"/>
      <c r="I20" s="28"/>
    </row>
    <row r="21" spans="1:10" s="27" customFormat="1" ht="15.6">
      <c r="A21" s="74"/>
      <c r="B21" s="85" t="s">
        <v>12</v>
      </c>
      <c r="C21" s="285">
        <f>+'1'!C21*indice!M2</f>
        <v>0</v>
      </c>
      <c r="D21" s="283"/>
      <c r="E21" s="287">
        <v>0</v>
      </c>
      <c r="F21" s="77"/>
      <c r="G21" s="28"/>
      <c r="H21" s="28"/>
      <c r="I21" s="28"/>
    </row>
    <row r="22" spans="1:10" s="27" customFormat="1" ht="15.6">
      <c r="A22" s="62"/>
      <c r="B22" s="85" t="s">
        <v>13</v>
      </c>
      <c r="C22" s="292">
        <f>+'1'!C22*indice!M2</f>
        <v>109300140.82000002</v>
      </c>
      <c r="D22" s="283"/>
      <c r="E22" s="293">
        <v>343112929.49370003</v>
      </c>
      <c r="F22" s="77"/>
    </row>
    <row r="23" spans="1:10" s="27" customFormat="1" ht="15.6">
      <c r="A23" s="62"/>
      <c r="B23" s="85" t="s">
        <v>14</v>
      </c>
      <c r="C23" s="294">
        <f>+C21+C22</f>
        <v>109300140.82000002</v>
      </c>
      <c r="D23" s="283"/>
      <c r="E23" s="287">
        <f>+E21+E22</f>
        <v>343112929.49370003</v>
      </c>
      <c r="F23" s="77"/>
    </row>
    <row r="24" spans="1:10" s="27" customFormat="1" ht="16.2" thickBot="1">
      <c r="A24" s="74"/>
      <c r="B24" s="89" t="s">
        <v>15</v>
      </c>
      <c r="C24" s="295">
        <f>+C17+C23+C9</f>
        <v>41037458.371000022</v>
      </c>
      <c r="D24" s="280"/>
      <c r="E24" s="296">
        <f>+E17+E23+E9</f>
        <v>82449.72000002861</v>
      </c>
      <c r="F24" s="77"/>
      <c r="I24" s="28"/>
      <c r="J24" s="28"/>
    </row>
    <row r="25" spans="1:10" s="27" customFormat="1" ht="16.2" thickTop="1">
      <c r="A25" s="62"/>
      <c r="B25" s="83"/>
      <c r="C25" s="95"/>
      <c r="D25" s="95"/>
      <c r="E25" s="189"/>
      <c r="F25" s="77"/>
      <c r="I25" s="28"/>
    </row>
    <row r="26" spans="1:10" s="27" customFormat="1" ht="15.6">
      <c r="A26" s="62"/>
      <c r="B26" s="77"/>
      <c r="C26" s="93"/>
      <c r="D26" s="93"/>
      <c r="E26" s="93"/>
      <c r="F26" s="77"/>
    </row>
    <row r="27" spans="1:10" ht="15.6">
      <c r="A27" s="62"/>
      <c r="B27" s="62"/>
      <c r="C27" s="78"/>
      <c r="D27" s="78"/>
      <c r="E27" s="78"/>
      <c r="F27" s="73"/>
    </row>
    <row r="28" spans="1:10">
      <c r="B28" s="14"/>
      <c r="C28" s="24"/>
      <c r="D28" s="24"/>
      <c r="E28" s="24"/>
      <c r="F28" s="24"/>
      <c r="G28" s="24"/>
      <c r="H28" s="24"/>
      <c r="I28" s="24"/>
    </row>
    <row r="29" spans="1:10">
      <c r="B29" s="6"/>
      <c r="C29" s="30"/>
      <c r="D29" s="30"/>
      <c r="E29" s="30"/>
    </row>
    <row r="30" spans="1:10">
      <c r="B30" s="14"/>
      <c r="C30" s="30"/>
      <c r="D30" s="30"/>
      <c r="E30" s="30"/>
    </row>
    <row r="31" spans="1:10">
      <c r="C31" s="30"/>
      <c r="D31" s="30"/>
      <c r="E31" s="30"/>
    </row>
    <row r="32" spans="1:10">
      <c r="B32" s="2"/>
      <c r="C32" s="3"/>
      <c r="D32" s="3"/>
      <c r="E32" s="3"/>
      <c r="F32" s="3"/>
      <c r="G32" s="3"/>
    </row>
    <row r="33" spans="2:7">
      <c r="B33" s="2"/>
      <c r="C33" s="3"/>
      <c r="D33" s="3"/>
      <c r="E33" s="3"/>
      <c r="F33" s="3"/>
      <c r="G33" s="3"/>
    </row>
    <row r="34" spans="2:7">
      <c r="C34" s="30"/>
      <c r="D34" s="30"/>
      <c r="E34" s="30"/>
    </row>
  </sheetData>
  <mergeCells count="7">
    <mergeCell ref="C5:C6"/>
    <mergeCell ref="E5:E6"/>
    <mergeCell ref="B4:E4"/>
    <mergeCell ref="E2:F2"/>
    <mergeCell ref="G2:H2"/>
    <mergeCell ref="G3:H3"/>
    <mergeCell ref="B3:E3"/>
  </mergeCells>
  <pageMargins left="0.7" right="0.7" top="0.75" bottom="0.75" header="0.3" footer="0.3"/>
</worksheet>
</file>

<file path=_xmlsignatures/_rels/origin.sigs.rels><?xml version="1.0" encoding="UTF-8" standalone="yes"?>
<Relationships xmlns="http://schemas.openxmlformats.org/package/2006/relationships"><Relationship Id="rId3" Type="http://schemas.openxmlformats.org/package/2006/relationships/digital-signature/signature" Target="sig3.xml"/><Relationship Id="rId2" Type="http://schemas.openxmlformats.org/package/2006/relationships/digital-signature/signature" Target="sig2.xml"/><Relationship Id="rId1" Type="http://schemas.openxmlformats.org/package/2006/relationships/digital-signature/signature" Target="sig1.xml"/><Relationship Id="rId5" Type="http://schemas.openxmlformats.org/package/2006/relationships/digital-signature/signature" Target="sig5.xml"/><Relationship Id="rId4" Type="http://schemas.openxmlformats.org/package/2006/relationships/digital-signature/signature" Target="sig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xrDkTwqDu4Xnp5jc3OFiqQ+Hd2HBxiCsZX8Gh5jFWUM=</DigestValue>
    </Reference>
    <Reference Type="http://www.w3.org/2000/09/xmldsig#Object" URI="#idOfficeObject">
      <DigestMethod Algorithm="http://www.w3.org/2001/04/xmlenc#sha256"/>
      <DigestValue>mm8DI+iTewXnhMzwn7VEbCnBeZmvrg6JfSONrAYhBY0=</DigestValue>
    </Reference>
    <Reference Type="http://uri.etsi.org/01903#SignedProperties" URI="#idSignedProperties">
      <Transforms>
        <Transform Algorithm="http://www.w3.org/TR/2001/REC-xml-c14n-20010315"/>
      </Transforms>
      <DigestMethod Algorithm="http://www.w3.org/2001/04/xmlenc#sha256"/>
      <DigestValue>wbIMPY2KUB/+QLrIIpG6nvgrAASaOd14LWzeSUoB9sc=</DigestValue>
    </Reference>
    <Reference Type="http://www.w3.org/2000/09/xmldsig#Object" URI="#idValidSigLnImg">
      <DigestMethod Algorithm="http://www.w3.org/2001/04/xmlenc#sha256"/>
      <DigestValue>OJUob5EtfZFhFRNOZgCiBkg3wMutuRSZI74JdDlANiQ=</DigestValue>
    </Reference>
    <Reference Type="http://www.w3.org/2000/09/xmldsig#Object" URI="#idInvalidSigLnImg">
      <DigestMethod Algorithm="http://www.w3.org/2001/04/xmlenc#sha256"/>
      <DigestValue>v3Cp38ocpQOzuqSwQdeOuG0VbzwZ2Zf2rkC3oYE3EBM=</DigestValue>
    </Reference>
  </SignedInfo>
  <SignatureValue>SA07TGRiB2ZDdXhK+OBKL7Ruld1ri7ibNqQZJGHSkYt9DxHLighvHfvTJ1sMBmaGsD+avJJmDgkV
WfbBv17hBbbe5gYQeoK88793lUdGsoUoUEgX6LMg5uXHYmW3zi5y7bn5zLGUw5YMgKwWBcJU0lJh
ggPp1Uz/Ur/reD1OWN3PAqSTBwgVYSKa/6Lq5htUUAQp0VDb8lAVQFqDo6hVmbdxKlU9sADod+eG
aWPE5emNOGEcrKfn/HDnE3z36rogQbCqM78uVwO6vFjjc4lpC/Fhu9UL/aPnfuOjVeIt7Yqi65TC
0Jz9hoB0MAbFHR91reXDgAUXsG3FrWLntzrHig==</SignatureValue>
  <KeyInfo>
    <X509Data>
      <X509Certificate>MIIIAjCCBeqgAwIBAgIIc80uvGfQjVQwDQYJKoZIhvcNAQELBQAwWzEXMBUGA1UEBRMOUlVDIDgwMDUwMTcyLTExGjAYBgNVBAMTEUNBLURPQ1VNRU5UQSBTLkEuMRcwFQYDVQQKEw5ET0NVTUVOVEEgUy5BLjELMAkGA1UEBhMCUFkwHhcNMjEwOTAxMTQwODMyWhcNMjMwOTAxMTQxODMyWjCBpDELMAkGA1UEBhMCUFkxFjAUBgNVBAQMDUdBUkNJQSBBR1VJQVIxETAPBgNVBAUTCENJMzI4MjY0MRcwFQYDVQQqDA5NQVJJQSBBR1VTVElOQTEXMBUGA1UECgwOUEVSU09OQSBGSVNJQ0ExETAPBgNVBAsMCEZJUk1BIEYyMSUwIwYDVQQDDBxNQVJJQSBBR1VTVElOQSBHQVJDSUEgQUdVSUFSMIIBIjANBgkqhkiG9w0BAQEFAAOCAQ8AMIIBCgKCAQEA3xRJl7CIlyJyH2iKGneEckQP9wG6KZxItlmf/5f8gg9LkPK3MhiqJ+DMi/KQCLGasSjR86WXAR6WWE/iwKVdshPRCUMu3FAQ/fTPBQkcL3HvDX1OfWJKUYHmzkk490wM/uuFep9mTs9NPAkE1S3MDZ5LxdGIKutWjQA9uG6Cz4obHli+W1irP3EqQ+ceH4n6cx/IoQcZ2fGfNLUBfniTHoUq9uzrnwk+yeoSgTQwcOVHoRckGeel6d4LUAQvacWvd0eGQd1yMh7nFcSE3ESRyh6GQW4stkwCXM2GnFrZL6BfxXhzzBKaWx01JJdwweiIhwxUVY6VPBQweuiehVojiwIDAQABo4IDfjCCA3owDAYDVR0TAQH/BAIwADAOBgNVHQ8BAf8EBAMCBeAwKgYDVR0lAQH/BCAwHgYIKwYBBQUHAwEGCCsGAQUFBwMCBggrBgEFBQcDBDAdBgNVHQ4EFgQUPVyELpk5s3mjbf3G1JeIpD7T5Gg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IGA1UdEQQbMBmBF21nYXJjaWFhZ3VpYXJ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zbJIacDNP7rCGSe7ZN2CHIBYgFAkUANheafWMEVpmE6eZy96Qwvfbl9fGnErOU6zK4/HBgNCCiV3MLCdaryDEx3hURANYBxEqIwMRdwL+VRw5pJAQQ8lOFIZGsd1YbfU8mYmg7IIQmR3xFhhwpQpg3l17KjfXoEau3AmKw1dq8VEaxAGuM79jTBehpBBg+AQG4tb17wkFOrxt0aKvaloHPKQUjePS3y5ppNa8jj51TFW3qEbGy2OWFFe/Pn0UG7taKsxucgxOpL9Hlhxg1RFGOKywqSmQG5JKJapN6TdZplAA+IF2KHaLKVsaFXrl9d8hOduLv5Sr67P5eVgR9XgTX12Ps5VYToPMRHdW2UPQEcoN5bHkdBcH57JrX6L0IgZsTg+4W4MNSeWWPhcEjbWFD9r/mQ8wu3JDHnHfGstrg07mf+k6gTUmzbxVjXZW/Cdx0sjhW2fH2J3IQLxOM/eZQVz+YtTOWQ6+9YA0w1no49bLj5fjrVmE5p5qwARoiP0DrdAJ+hZ+CHnsWVqISNJN4knePOjtv6tKYBlxIM4mYDXKGudphdQSoGp8ChrU62q/se7d7WEh9ulMuZ++2VSt1dl5RgJtqQaiQrGk0HiD04rVFiHBTDC+HRQ5pQ5GdWVnUfZjqb3DXRpt4AeeO5BqZkini+IyFG0dl2dXqWcQD4=</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nYPgczqkT87i7jr+abWCORl04MhXwqkBTFlzyhzlhaE=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a3eSpj/SangYcgGNNDvfYD7rSY0vUvMOzB2DakSHWPk=</DigestValue>
      </Reference>
      <Reference URI="/xl/drawings/vmlDrawing1.vml?ContentType=application/vnd.openxmlformats-officedocument.vmlDrawing">
        <DigestMethod Algorithm="http://www.w3.org/2001/04/xmlenc#sha256"/>
        <DigestValue>TYXW6RO+Yci24hgMLrxD78Lz8Z8qmP7NGBMBPTKbxOs=</DigestValue>
      </Reference>
      <Reference URI="/xl/media/image1.jpeg?ContentType=image/jpeg">
        <DigestMethod Algorithm="http://www.w3.org/2001/04/xmlenc#sha256"/>
        <DigestValue>pk+SpKULAyTPDd/qc2PSPA1oiOhWxWWKl385kX3KIXc=</DigestValue>
      </Reference>
      <Reference URI="/xl/media/image2.emf?ContentType=image/x-emf">
        <DigestMethod Algorithm="http://www.w3.org/2001/04/xmlenc#sha256"/>
        <DigestValue>np1RR3tB8SgHfmKtrn4egTgo741I/TQhGGuULPzQw9s=</DigestValue>
      </Reference>
      <Reference URI="/xl/media/image3.emf?ContentType=image/x-emf">
        <DigestMethod Algorithm="http://www.w3.org/2001/04/xmlenc#sha256"/>
        <DigestValue>H0vABn9Yl4unPe8JWU9/ua2Vgtl+9JsW+gaaxoF1soo=</DigestValue>
      </Reference>
      <Reference URI="/xl/media/image4.emf?ContentType=image/x-emf">
        <DigestMethod Algorithm="http://www.w3.org/2001/04/xmlenc#sha256"/>
        <DigestValue>nTioO/VvDC/MqR9ipWsVGz8WTxZvIcRNcxex0LWY02U=</DigestValue>
      </Reference>
      <Reference URI="/xl/media/image5.emf?ContentType=image/x-emf">
        <DigestMethod Algorithm="http://www.w3.org/2001/04/xmlenc#sha256"/>
        <DigestValue>3rglpulpYeml5WZn6MgEagqz2qH6vqnDELRN58naUrk=</DigestValue>
      </Reference>
      <Reference URI="/xl/media/image6.emf?ContentType=image/x-emf">
        <DigestMethod Algorithm="http://www.w3.org/2001/04/xmlenc#sha256"/>
        <DigestValue>5HvNlaOA89BzsBc3A+K5+0C0F/cly3hG+ueBTpFU7NY=</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/E2xUnaKVvQhybBMAm8SzdIUH7GTLxtcurIpY3UIOPM=</DigestValue>
      </Reference>
      <Reference URI="/xl/sharedStrings.xml?ContentType=application/vnd.openxmlformats-officedocument.spreadsheetml.sharedStrings+xml">
        <DigestMethod Algorithm="http://www.w3.org/2001/04/xmlenc#sha256"/>
        <DigestValue>AVNjSHtHdePgNTrtB0vrmFKVHEqAFo6O/kzDGlX42+Q=</DigestValue>
      </Reference>
      <Reference URI="/xl/styles.xml?ContentType=application/vnd.openxmlformats-officedocument.spreadsheetml.styles+xml">
        <DigestMethod Algorithm="http://www.w3.org/2001/04/xmlenc#sha256"/>
        <DigestValue>KdZ7K2aCvD5qtTktUvcH4nPFp3tWlPrIENmwmYaj89U=</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eRnIG6P825kSPcb3fBErI5fD3/75aBhf2e2e+1SDXdM=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h5kw9QDYs4iXqtm2V+9nIz+rzWujfB9yHtaia4vx5dE=</DigestValue>
      </Reference>
      <Reference URI="/xl/worksheets/sheet10.xml?ContentType=application/vnd.openxmlformats-officedocument.spreadsheetml.worksheet+xml">
        <DigestMethod Algorithm="http://www.w3.org/2001/04/xmlenc#sha256"/>
        <DigestValue>OFsT/bMcSS9M4TLPrgM5XsDlkrN9mFdsJVytQegj07o=</DigestValue>
      </Reference>
      <Reference URI="/xl/worksheets/sheet11.xml?ContentType=application/vnd.openxmlformats-officedocument.spreadsheetml.worksheet+xml">
        <DigestMethod Algorithm="http://www.w3.org/2001/04/xmlenc#sha256"/>
        <DigestValue>j2mtwoRqNboWqO/fLiB1rVl1wFiC9is3MuFO3HVmInI=</DigestValue>
      </Reference>
      <Reference URI="/xl/worksheets/sheet12.xml?ContentType=application/vnd.openxmlformats-officedocument.spreadsheetml.worksheet+xml">
        <DigestMethod Algorithm="http://www.w3.org/2001/04/xmlenc#sha256"/>
        <DigestValue>tckXOAGxeNZj5WmxgRvZSa55Yf8v2ewdStrNWazUFd4=</DigestValue>
      </Reference>
      <Reference URI="/xl/worksheets/sheet2.xml?ContentType=application/vnd.openxmlformats-officedocument.spreadsheetml.worksheet+xml">
        <DigestMethod Algorithm="http://www.w3.org/2001/04/xmlenc#sha256"/>
        <DigestValue>YAPy6+TrHnvayIWlh9vuyTwkq5D3hkWIJa9bnEePbf8=</DigestValue>
      </Reference>
      <Reference URI="/xl/worksheets/sheet3.xml?ContentType=application/vnd.openxmlformats-officedocument.spreadsheetml.worksheet+xml">
        <DigestMethod Algorithm="http://www.w3.org/2001/04/xmlenc#sha256"/>
        <DigestValue>RApMVMxHotKp34STn587ICNhZnE8wbJ4AkyI4/SCJw4=</DigestValue>
      </Reference>
      <Reference URI="/xl/worksheets/sheet4.xml?ContentType=application/vnd.openxmlformats-officedocument.spreadsheetml.worksheet+xml">
        <DigestMethod Algorithm="http://www.w3.org/2001/04/xmlenc#sha256"/>
        <DigestValue>DmV7OHk6n85ludcF70G3qp0eSB9XgCVZRTZssoC+aS0=</DigestValue>
      </Reference>
      <Reference URI="/xl/worksheets/sheet5.xml?ContentType=application/vnd.openxmlformats-officedocument.spreadsheetml.worksheet+xml">
        <DigestMethod Algorithm="http://www.w3.org/2001/04/xmlenc#sha256"/>
        <DigestValue>J8HrSWxuNeraFs2WNPpVdNOk6uUV1/ASMwIrWq4/lOc=</DigestValue>
      </Reference>
      <Reference URI="/xl/worksheets/sheet6.xml?ContentType=application/vnd.openxmlformats-officedocument.spreadsheetml.worksheet+xml">
        <DigestMethod Algorithm="http://www.w3.org/2001/04/xmlenc#sha256"/>
        <DigestValue>Em2pVt+4j/fs5ujMuZz0xn4yXnkQc/9RlTOZliRl7OQ=</DigestValue>
      </Reference>
      <Reference URI="/xl/worksheets/sheet7.xml?ContentType=application/vnd.openxmlformats-officedocument.spreadsheetml.worksheet+xml">
        <DigestMethod Algorithm="http://www.w3.org/2001/04/xmlenc#sha256"/>
        <DigestValue>s5ycHAvjxqk/a4q5a1CANBGkhgJHHBLhxOWrHouXXyg=</DigestValue>
      </Reference>
      <Reference URI="/xl/worksheets/sheet8.xml?ContentType=application/vnd.openxmlformats-officedocument.spreadsheetml.worksheet+xml">
        <DigestMethod Algorithm="http://www.w3.org/2001/04/xmlenc#sha256"/>
        <DigestValue>tQoICfphBlwrtOumNNdUBCJ1DJ79SuwMFvtm/VkSzgg=</DigestValue>
      </Reference>
      <Reference URI="/xl/worksheets/sheet9.xml?ContentType=application/vnd.openxmlformats-officedocument.spreadsheetml.worksheet+xml">
        <DigestMethod Algorithm="http://www.w3.org/2001/04/xmlenc#sha256"/>
        <DigestValue>fBg+ir3V/qrFuahLuvPe48cqn2mtbgENx2EqjQIT0V8=</DigestValue>
      </Reference>
    </Manifest>
    <SignatureProperties>
      <SignatureProperty Id="idSignatureTime" Target="#idPackageSignature">
        <mdssi:SignatureTime xmlns:mdssi="http://schemas.openxmlformats.org/package/2006/digital-signature">
          <mdssi:Format>YYYY-MM-DDThh:mm:ssTZD</mdssi:Format>
          <mdssi:Value>2023-03-31T17:11:15Z</mdssi:Value>
        </mdssi:SignatureTime>
      </SignatureProperty>
    </SignatureProperties>
  </Object>
  <Object Id="idOfficeObject">
    <SignatureProperties>
      <SignatureProperty Id="idOfficeV1Details" Target="#idPackageSignature">
        <SignatureInfoV1 xmlns="http://schemas.microsoft.com/office/2006/digsig">
          <SetupID>{7DC8F027-56E1-4810-9404-6549F047484A}</SetupID>
          <SignatureText>Agustina García</SignatureText>
          <SignatureImage/>
          <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2023-03-31T17:11:15Z</xd:SigningTime>
          <xd:SigningCertificate>
            <xd:Cert>
              <xd:CertDigest>
                <DigestMethod Algorithm="http://www.w3.org/2001/04/xmlenc#sha256"/>
                <DigestValue>i19B8pUg0WdfCxZ/eto3mv6hvtBnPXLGpvS80ZIYZ20=</DigestValue>
              </xd:CertDigest>
              <xd:IssuerSerial>
                <X509IssuerName>C=PY, O=DOCUMENTA S.A., CN=CA-DOCUMENTA S.A., SERIALNUMBER=RUC 80050172-1</X509IssuerName>
                <X509SerialNumber>8344377071317847380</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y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M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LoAAABWAAAAMAAAADsAAACL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LsAAABXAAAAJQAAAAwAAAAEAAAAVAAAAKgAAAAxAAAAOwAAALkAAABWAAAAAQAAAFVVj0EmtI9BMQAAADsAAAAPAAAATAAAAAAAAAAAAAAAAAAAAP//////////bAAAAEEAZwB1AHMAdABpAG4AYQAgAEcAYQByAGMA7QBhAAAADQAAAAwAAAALAAAACAAAAAcAAAAFAAAACwAAAAoAAAAFAAAADgAAAAoAAAAHAAAACQAAAAUAAAAK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AAAAAPAAAAYQAAAJMAAABxAAAAAQAAAFVVj0EmtI9BDwAAAGEAAAAWAAAATAAAAAAAAAAAAAAAAAAAAP//////////eAAAAEEAZwB1AHMAdABpAG4AYQAgAEcAYQByAGMAaQBhACAAQQBnAHUAaQBhAHIACAAAAAgAAAAHAAAABgAAAAQAAAADAAAABwAAAAcAAAAEAAAACQAAAAcAAAAFAAAABgAAAAMAAAAHAAAABAAAAAgAAAAIAAAABwAAAAMAAAAHAAAABQ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KAEAAJsAAAAOAAAAiwAAABsBAAARAAAAIQDwAAAAAAAAAAAAAACAPwAAAAAAAAAAAACAPwAAAAAAAAAAAAAAAAAAAAAAAAAAAAAAAAAAAAAAAAAAJQAAAAwAAAAAAACAKAAAAAwAAAAFAAAAJQAAAAwAAAABAAAAGAAAAAwAAAAAAAAAEgAAAAwAAAABAAAAFgAAAAwAAAAAAAAAVAAAAEQBAAAPAAAAiwAAACcBAACbAAAAAQAAAFVVj0EmtI9BDwAAAIsAAAApAAAATAAAAAQAAAAOAAAAiwAAACkBAACcAAAAoAAAAEYAaQByAG0AYQBkAG8AIABwAG8AcgA6ACAATQBBAFIASQBBACAAQQBHAFUAUwBUAEkATgBBACAARwBBAFIAQwBJAEEAIABBAEcAVQBJAEEAUgAAAAYAAAADAAAABQAAAAsAAAAHAAAACAAAAAgAAAAEAAAACAAAAAgAAAAFAAAAAwAAAAQAAAAMAAAACAAAAAgAAAADAAAACAAAAAQAAAAIAAAACQAAAAkAAAAHAAAABwAAAAMAAAAKAAAACAAAAAQAAAAJAAAACAAAAAgAAAAIAAAAAwAAAAgAAAAEAAAACAAAAAkAAAAJAAAAAwAAAAgAAAAIAAAAFgAAAAwAAAAAAAAAJQAAAAwAAAACAAAADgAAABQAAAAAAAAAEAAAABQAAAA=</Object>
  <Object Id="idInvalidSigLnImg">AQAAAGwAAAAAAAAAAAAAAD8BAACfAAAAAAAAAAAAAABmFgAAOwsAACBFTUYAAAEAS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Zw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ugAAAFYAAAAwAAAAOwAAAIs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uwAAAFcAAAAlAAAADAAAAAQAAABUAAAAqAAAADEAAAA7AAAAuQAAAFYAAAABAAAAVVWPQSa0j0ExAAAAOwAAAA8AAABMAAAAAAAAAAAAAAAAAAAA//////////9sAAAAQQBnAHUAcwB0AGkAbgBhACAARwBhAHIAYwDtAGEAAAANAAAADAAAAAsAAAAIAAAABwAAAAUAAAALAAAACgAAAAUAAAAOAAAACgAAAAcAAAAJAAAABQAAAAo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lAAAADAAAAAEAAAAYAAAADAAAAAAAAAASAAAADAAAAAEAAAAeAAAAGAAAAA4AAABhAAAAMgEAAHIAAAAlAAAADAAAAAEAAABUAAAA0AAAAA8AAABhAAAAkwAAAHEAAAABAAAAVVWPQSa0j0EPAAAAYQAAABYAAABMAAAAAAAAAAAAAAAAAAAA//////////94AAAAQQBnAHUAcwB0AGkAbgBhACAARwBhAHIAYwBpAGEAIABBAGcAdQBpAGEAcgAIAAAACAAAAAcAAAAGAAAABAAAAAMAAAAHAAAABwAAAAQAAAAJAAAABwAAAAUAAAAGAAAAAwAAAAcAAAAEAAAACAAAAAgAAAAHAAAAAwAAAAcAAAAFAAAASwAAAEAAAAAwAAAABQAAACAAAAABAAAAAQAAABAAAAAAAAAAAAAAAEABAACgAAAAAAAAAAAAAABAAQAAoAAAACUAAAAMAAAAAgAAACcAAAAYAAAABQAAAAAAAAD///8AAAAAACUAAAAMAAAABQAAAEwAAABkAAAADgAAAHYAAAAxAQAAhgAAAA4AAAB2AAAAJAEAABEAAAAhAPAAAAAAAAAAAAAAAIA/AAAAAAAAAAAAAIA/AAAAAAAAAAAAAAAAAAAAAAAAAAAAAAAAAAAAAAAAAAAlAAAADAAAAAAAAIAoAAAADAAAAAUAAAAlAAAADAAAAAEAAAAYAAAADAAAAAAAAAASAAAADAAAAAEAAAAeAAAAGAAAAA4AAAB2AAAAMgEAAIcAAAAlAAAADAAAAAEAAABUAAAAfAAAAA8AAAB2AAAARQAAAIYAAAABAAAAVVWPQSa0j0EPAAAAdgAAAAgAAABMAAAAAAAAAAAAAAAAAAAA//////////9cAAAAQwBvAG4AdABhAGQAbwByAAgAAAAIAAAABwAAAAQAAAAHAAAACAAAAAgAAAAFAAAASwAAAEAAAAAwAAAABQAAACAAAAABAAAAAQAAABAAAAAAAAAAAAAAAEABAACgAAAAAAAAAAAAAABAAQAAoAAAACUAAAAMAAAAAgAAACcAAAAYAAAABQAAAAAAAAD///8AAAAAACUAAAAMAAAABQAAAEwAAABkAAAADgAAAIsAAAAoAQAAmwAAAA4AAACLAAAAGwEAABEAAAAhAPAAAAAAAAAAAAAAAIA/AAAAAAAAAAAAAIA/AAAAAAAAAAAAAAAAAAAAAAAAAAAAAAAAAAAAAAAAAAAlAAAADAAAAAAAAIAoAAAADAAAAAUAAAAlAAAADAAAAAEAAAAYAAAADAAAAAAAAAASAAAADAAAAAEAAAAWAAAADAAAAAAAAABUAAAARAEAAA8AAACLAAAAJwEAAJsAAAABAAAAVVWPQSa0j0EPAAAAiwAAACkAAABMAAAABAAAAA4AAACLAAAAKQEAAJwAAACgAAAARgBpAHIAbQBhAGQAbwAgAHAAbwByADoAIABNAEEAUgBJAEEAIABBAEcAVQBTAFQASQBOAEEAIABHAEEAUgBDAEkAQQAgAEEARwBVAEkAQQBSAAAABgAAAAMAAAAFAAAACwAAAAcAAAAIAAAACAAAAAQAAAAIAAAACAAAAAUAAAADAAAABAAAAAwAAAAIAAAACAAAAAMAAAAIAAAABAAAAAgAAAAJAAAACQAAAAcAAAAHAAAAAwAAAAoAAAAIAAAABAAAAAkAAAAIAAAACAAAAAgAAAADAAAACAAAAAQAAAAIAAAACQAAAAkAAAADAAAACAAAAAgAAAAWAAAADAAAAAAAAAAlAAAADAAAAAIAAAAOAAAAFAAAAAAAAAAQAAAAFA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+n8bUh9p6mOOHLmj/I++uAutOHv3JVQBhMBpkYP/Zbo=</DigestValue>
    </Reference>
    <Reference Type="http://www.w3.org/2000/09/xmldsig#Object" URI="#idOfficeObject">
      <DigestMethod Algorithm="http://www.w3.org/2001/04/xmlenc#sha256"/>
      <DigestValue>/chZ5HLJD3DKyuRyWEhF362FgOnmdqHEWoTao6UbGt4=</DigestValue>
    </Reference>
    <Reference Type="http://uri.etsi.org/01903#SignedProperties" URI="#idSignedProperties">
      <Transforms>
        <Transform Algorithm="http://www.w3.org/TR/2001/REC-xml-c14n-20010315"/>
      </Transforms>
      <DigestMethod Algorithm="http://www.w3.org/2001/04/xmlenc#sha256"/>
      <DigestValue>e2jmhV4NLWLFGE1GT7UkbZ0oPFe3JUn5beiyQyjCv8c=</DigestValue>
    </Reference>
    <Reference Type="http://www.w3.org/2000/09/xmldsig#Object" URI="#idValidSigLnImg">
      <DigestMethod Algorithm="http://www.w3.org/2001/04/xmlenc#sha256"/>
      <DigestValue>zCNbMBmzhs3rtBPFNfNYz8Q2ZHwnWveOzQCnOnZysYA=</DigestValue>
    </Reference>
    <Reference Type="http://www.w3.org/2000/09/xmldsig#Object" URI="#idInvalidSigLnImg">
      <DigestMethod Algorithm="http://www.w3.org/2001/04/xmlenc#sha256"/>
      <DigestValue>hfgYX9k/7yRjbJoo1ReZgwJkLmANRi2hPTR5zFMzYMs=</DigestValue>
    </Reference>
  </SignedInfo>
  <SignatureValue>GEdTpL/i8AUZpNyE8h32UV8uNlS8cEr6j84QtatdMVTTYPD0MECLw9O/fn3UvK9LNYXJ/uCN3mkB
b/qGX9CWvAbHsmLoDP4tiJqlJQ4SoWq/1bX0xxVgclBktSrEFIIFDxLGtlujyL2nUMnKBcX1pUcf
ehLau62Nx6yoobQfVSJ3B0W1zFSRBnpKNnp2IFDI7V5FcP7caWwdIAv//XZXUvssY+d5GaeLowN6
tHSCp32WgIbZehBaLXYRphT1qpivyawWDm2GIj0sl/cx2Ivz1ZNG7sMRqQj77w7uOdhLOEmBZn8H
CKDe2yKo8Iu40Gg6b4kEfsWNFZMPVD1q87LDoA==</SignatureValue>
  <KeyInfo>
    <X509Data>
      <X509Certificate>MIIIHTCCBgWgAwIBAgIIYSv9YqFJWZgwDQYJKoZIhvcNAQELBQAwWzEXMBUGA1UEBRMOUlVDIDgwMDUwMTcyLTExGjAYBgNVBAMTEUNBLURPQ1VNRU5UQSBTLkEuMRcwFQYDVQQKEw5ET0NVTUVOVEEgUy5BLjELMAkGA1UEBhMCUFkwHhcNMjIwNDAxMTIzNjA1WhcNMjQwMzMxMTI0NjA1WjCBvTELMAkGA1UEBhMCUFkxHjAcBgNVBAQMFU9QT1JUTyBMRUlWQSBFU1BJTk9MQTESMBAGA1UEBRMJQ0k3MTczOTkzMRswGQYDVQQqDBJGRURFUklDTyBTRUJBU1RJQU4xFzAVBgNVBAoMDlBFUlNPTkEgRklTSUNBMREwDwYDVQQLDAhGSVJNQSBGMjExMC8GA1UEAwwoRkVERVJJQ08gU0VCQVNUSUFOIE9QT1JUTyBMRUlWQSBFU1BJTk9MQTCCASIwDQYJKoZIhvcNAQEBBQADggEPADCCAQoCggEBALjzdufirRaFocL3Z+EZ9qMZYwNeDt94goJJzr/1JB4gbj6lPKb0CNWkZW1fP7Sz32rpcrqy0CNVsvdc9KgBNBt5nJNvD6pMfxgQir1+ftNTqx1KqLHa0QnIx3SzkOBnPNNYbVIMRC9vEOmysh7d/NppjkZyR9UdEhvWlnHouvu4/FxsW7XWvdM+JBUQ3+xEumSmaTQpSDKg7n+OouGyH+okP7yjL3ihc5nEWzdkwkZHWWVnZWS/gI6aAc9/8p5eOq3/2JvBWm+4CZKbibGbhHWSa82C/XXSgUqhSs/KMdCdt8/qDG8vAfKt1dHhji6+Fk9XKGkFOHaCl6b3lWou8KMCAwEAAaOCA4AwggN8MAwGA1UdEwEB/wQCMAAwDgYDVR0PAQH/BAQDAgXgMCoGA1UdJQEB/wQgMB4GCCsGAQUFBwMBBggrBgEFBQcDAgYIKwYBBQUHAwQwHQYDVR0OBBYEFHF4CsLibjtcfNTkwLT/cwqgNeBS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kBgNVHREEHTAbgRlzZWJhc3RpYW5vcG9ydG9AZ21haWw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bIb7dSzrZK9Kf/0SEtpMbo0otM70YzPGlekwBZqp0pzFjurPn+etjN15UiKTiMJmg2Xn42+gvMpqIoJCZQYa3AQSdAc9R7Hp8ttk4c5HCmEg6ZyjsjJ9nxtahNF18UiH6ygktxihHYkLrChIaGDZbKL6w79fkwobl+f5UWvbTHTNRMklGhYPsyewmRvpvqgLxIvTmwZyfIl+rLenceJzHptf3StFmriAKj3VbzCaLcM6F1PqXDCpoLXnc8jvKwSN32DJXA0z2oK8rHEjecduaLiO5Bw3uPWd2wQ0ETVwqVDc0Y0l2zxLJFSRCUACUp5DKRM+7G+/ftnyy0kUWZkU+5ZSaipWLa9+XVm8ou/amFA8HnXm7Hv4XK/zlFq9BQCVC/FekKJlBV3e49ZzRZvYGFSsXHUh66rnGYSPCq0/5M02jMayek4olMYRdZAWh4/bc8MHvpTt+i/5rcbxr9DlUIGY17ancIIY1pYa6PIZNxxZbWLA2eCzTGB/XJrxNpfsFYUBWMRQd+pKSasYySXPELuJB07/iaQ/FZbhWb4rYOSgEVBp8uDyFebqxIjBCcX0JGkvew4tX3Uzv+hJNDHVGbXMFgSrhAiOj0sDTWQmOWD+OTGTVBLaiT2unp+5qPmNVSnRTYOfwAN/fzmlrgBjkn27Q0d1RZP0s9oy9TD1jy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nYPgczqkT87i7jr+abWCORl04MhXwqkBTFlzyhzlhaE=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a3eSpj/SangYcgGNNDvfYD7rSY0vUvMOzB2DakSHWPk=</DigestValue>
      </Reference>
      <Reference URI="/xl/drawings/vmlDrawing1.vml?ContentType=application/vnd.openxmlformats-officedocument.vmlDrawing">
        <DigestMethod Algorithm="http://www.w3.org/2001/04/xmlenc#sha256"/>
        <DigestValue>TYXW6RO+Yci24hgMLrxD78Lz8Z8qmP7NGBMBPTKbxOs=</DigestValue>
      </Reference>
      <Reference URI="/xl/media/image1.jpeg?ContentType=image/jpeg">
        <DigestMethod Algorithm="http://www.w3.org/2001/04/xmlenc#sha256"/>
        <DigestValue>pk+SpKULAyTPDd/qc2PSPA1oiOhWxWWKl385kX3KIXc=</DigestValue>
      </Reference>
      <Reference URI="/xl/media/image2.emf?ContentType=image/x-emf">
        <DigestMethod Algorithm="http://www.w3.org/2001/04/xmlenc#sha256"/>
        <DigestValue>np1RR3tB8SgHfmKtrn4egTgo741I/TQhGGuULPzQw9s=</DigestValue>
      </Reference>
      <Reference URI="/xl/media/image3.emf?ContentType=image/x-emf">
        <DigestMethod Algorithm="http://www.w3.org/2001/04/xmlenc#sha256"/>
        <DigestValue>H0vABn9Yl4unPe8JWU9/ua2Vgtl+9JsW+gaaxoF1soo=</DigestValue>
      </Reference>
      <Reference URI="/xl/media/image4.emf?ContentType=image/x-emf">
        <DigestMethod Algorithm="http://www.w3.org/2001/04/xmlenc#sha256"/>
        <DigestValue>nTioO/VvDC/MqR9ipWsVGz8WTxZvIcRNcxex0LWY02U=</DigestValue>
      </Reference>
      <Reference URI="/xl/media/image5.emf?ContentType=image/x-emf">
        <DigestMethod Algorithm="http://www.w3.org/2001/04/xmlenc#sha256"/>
        <DigestValue>3rglpulpYeml5WZn6MgEagqz2qH6vqnDELRN58naUrk=</DigestValue>
      </Reference>
      <Reference URI="/xl/media/image6.emf?ContentType=image/x-emf">
        <DigestMethod Algorithm="http://www.w3.org/2001/04/xmlenc#sha256"/>
        <DigestValue>5HvNlaOA89BzsBc3A+K5+0C0F/cly3hG+ueBTpFU7NY=</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/E2xUnaKVvQhybBMAm8SzdIUH7GTLxtcurIpY3UIOPM=</DigestValue>
      </Reference>
      <Reference URI="/xl/sharedStrings.xml?ContentType=application/vnd.openxmlformats-officedocument.spreadsheetml.sharedStrings+xml">
        <DigestMethod Algorithm="http://www.w3.org/2001/04/xmlenc#sha256"/>
        <DigestValue>AVNjSHtHdePgNTrtB0vrmFKVHEqAFo6O/kzDGlX42+Q=</DigestValue>
      </Reference>
      <Reference URI="/xl/styles.xml?ContentType=application/vnd.openxmlformats-officedocument.spreadsheetml.styles+xml">
        <DigestMethod Algorithm="http://www.w3.org/2001/04/xmlenc#sha256"/>
        <DigestValue>KdZ7K2aCvD5qtTktUvcH4nPFp3tWlPrIENmwmYaj89U=</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eRnIG6P825kSPcb3fBErI5fD3/75aBhf2e2e+1SDXdM=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h5kw9QDYs4iXqtm2V+9nIz+rzWujfB9yHtaia4vx5dE=</DigestValue>
      </Reference>
      <Reference URI="/xl/worksheets/sheet10.xml?ContentType=application/vnd.openxmlformats-officedocument.spreadsheetml.worksheet+xml">
        <DigestMethod Algorithm="http://www.w3.org/2001/04/xmlenc#sha256"/>
        <DigestValue>OFsT/bMcSS9M4TLPrgM5XsDlkrN9mFdsJVytQegj07o=</DigestValue>
      </Reference>
      <Reference URI="/xl/worksheets/sheet11.xml?ContentType=application/vnd.openxmlformats-officedocument.spreadsheetml.worksheet+xml">
        <DigestMethod Algorithm="http://www.w3.org/2001/04/xmlenc#sha256"/>
        <DigestValue>j2mtwoRqNboWqO/fLiB1rVl1wFiC9is3MuFO3HVmInI=</DigestValue>
      </Reference>
      <Reference URI="/xl/worksheets/sheet12.xml?ContentType=application/vnd.openxmlformats-officedocument.spreadsheetml.worksheet+xml">
        <DigestMethod Algorithm="http://www.w3.org/2001/04/xmlenc#sha256"/>
        <DigestValue>tckXOAGxeNZj5WmxgRvZSa55Yf8v2ewdStrNWazUFd4=</DigestValue>
      </Reference>
      <Reference URI="/xl/worksheets/sheet2.xml?ContentType=application/vnd.openxmlformats-officedocument.spreadsheetml.worksheet+xml">
        <DigestMethod Algorithm="http://www.w3.org/2001/04/xmlenc#sha256"/>
        <DigestValue>YAPy6+TrHnvayIWlh9vuyTwkq5D3hkWIJa9bnEePbf8=</DigestValue>
      </Reference>
      <Reference URI="/xl/worksheets/sheet3.xml?ContentType=application/vnd.openxmlformats-officedocument.spreadsheetml.worksheet+xml">
        <DigestMethod Algorithm="http://www.w3.org/2001/04/xmlenc#sha256"/>
        <DigestValue>RApMVMxHotKp34STn587ICNhZnE8wbJ4AkyI4/SCJw4=</DigestValue>
      </Reference>
      <Reference URI="/xl/worksheets/sheet4.xml?ContentType=application/vnd.openxmlformats-officedocument.spreadsheetml.worksheet+xml">
        <DigestMethod Algorithm="http://www.w3.org/2001/04/xmlenc#sha256"/>
        <DigestValue>DmV7OHk6n85ludcF70G3qp0eSB9XgCVZRTZssoC+aS0=</DigestValue>
      </Reference>
      <Reference URI="/xl/worksheets/sheet5.xml?ContentType=application/vnd.openxmlformats-officedocument.spreadsheetml.worksheet+xml">
        <DigestMethod Algorithm="http://www.w3.org/2001/04/xmlenc#sha256"/>
        <DigestValue>J8HrSWxuNeraFs2WNPpVdNOk6uUV1/ASMwIrWq4/lOc=</DigestValue>
      </Reference>
      <Reference URI="/xl/worksheets/sheet6.xml?ContentType=application/vnd.openxmlformats-officedocument.spreadsheetml.worksheet+xml">
        <DigestMethod Algorithm="http://www.w3.org/2001/04/xmlenc#sha256"/>
        <DigestValue>Em2pVt+4j/fs5ujMuZz0xn4yXnkQc/9RlTOZliRl7OQ=</DigestValue>
      </Reference>
      <Reference URI="/xl/worksheets/sheet7.xml?ContentType=application/vnd.openxmlformats-officedocument.spreadsheetml.worksheet+xml">
        <DigestMethod Algorithm="http://www.w3.org/2001/04/xmlenc#sha256"/>
        <DigestValue>s5ycHAvjxqk/a4q5a1CANBGkhgJHHBLhxOWrHouXXyg=</DigestValue>
      </Reference>
      <Reference URI="/xl/worksheets/sheet8.xml?ContentType=application/vnd.openxmlformats-officedocument.spreadsheetml.worksheet+xml">
        <DigestMethod Algorithm="http://www.w3.org/2001/04/xmlenc#sha256"/>
        <DigestValue>tQoICfphBlwrtOumNNdUBCJ1DJ79SuwMFvtm/VkSzgg=</DigestValue>
      </Reference>
      <Reference URI="/xl/worksheets/sheet9.xml?ContentType=application/vnd.openxmlformats-officedocument.spreadsheetml.worksheet+xml">
        <DigestMethod Algorithm="http://www.w3.org/2001/04/xmlenc#sha256"/>
        <DigestValue>fBg+ir3V/qrFuahLuvPe48cqn2mtbgENx2EqjQIT0V8=</DigestValue>
      </Reference>
    </Manifest>
    <SignatureProperties>
      <SignatureProperty Id="idSignatureTime" Target="#idPackageSignature">
        <mdssi:SignatureTime xmlns:mdssi="http://schemas.openxmlformats.org/package/2006/digital-signature">
          <mdssi:Format>YYYY-MM-DDThh:mm:ssTZD</mdssi:Format>
          <mdssi:Value>2023-03-31T18:15:04Z</mdssi:Value>
        </mdssi:SignatureTime>
      </SignatureProperty>
    </SignatureProperties>
  </Object>
  <Object Id="idOfficeObject">
    <SignatureProperties>
      <SignatureProperty Id="idOfficeV1Details" Target="#idPackageSignature">
        <SignatureInfoV1 xmlns="http://schemas.microsoft.com/office/2006/digsig">
          <SetupID>{CD67026A-440F-4A7A-B4F1-A1970EB293F0}</SetupID>
          <SignatureText>Sebastian Oporto Leiva</SignatureText>
          <SignatureImage/>
          <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2023-03-31T18:15:04Z</xd:SigningTime>
          <xd:SigningCertificate>
            <xd:Cert>
              <xd:CertDigest>
                <DigestMethod Algorithm="http://www.w3.org/2001/04/xmlenc#sha256"/>
                <DigestValue>vU//LrZauGdtcImFFxdDHX+U7EokbqJbcsMfBYLQiWQ=</DigestValue>
              </xd:CertDigest>
              <xd:IssuerSerial>
                <X509IssuerName>C=PY, O=DOCUMENTA S.A., CN=CA-DOCUMENTA S.A., SERIALNUMBER=RUC 80050172-1</X509IssuerName>
                <X509SerialNumber>7001968645732129176</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IUBAACfAAAAAAAAAAAAAABMGwAAOwsAACBFTUYAAAEAXBwAAKoAAAAGAAAAAAAAAAAAAAAAAAAAgAcAADgEAABYAQAAwgAAAAAAAAAAAAAAAAAAAMA/BQDQ9QIACgAAABAAAAAAAAAAAAAAAEsAAAAQAAAAAAAAAAUAAAAeAAAAGAAAAAAAAAAAAAAAhgEAAKAAAAAnAAAAGAAAAAEAAAAAAAAAAAAAAAAAAAAlAAAADAAAAAEAAABMAAAAZAAAAAAAAAAAAAAAhQEAAJ8AAAAAAAAAAAAAAI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CFAQAAnwAAAAAAAAAAAAAAhgEAAKAAAAAhAPAAAAAAAAAAAAAAAIA/AAAAAAAAAAAAAIA/AAAAAAAAAAAAAAAAAAAAAAAAAAAAAAAAAAAAAAAAAAAlAAAADAAAAAAAAIAoAAAADAAAAAEAAAAnAAAAGAAAAAEAAAAAAAAA8PDwAAAAAAAlAAAADAAAAAEAAABMAAAAZAAAAAAAAAAAAAAAhQEAAJ8AAAAAAAAAAAAAAIYBAACgAAAAIQDwAAAAAAAAAAAAAACAPwAAAAAAAAAAAACAPwAAAAAAAAAAAAAAAAAAAAAAAAAAAAAAAAAAAAAAAAAAJQAAAAwAAAAAAACAKAAAAAwAAAABAAAAJwAAABgAAAABAAAAAAAAAPDw8AAAAAAAJQAAAAwAAAABAAAATAAAAGQAAAAAAAAAAAAAAIUBAACfAAAAAAAAAAAAAACGAQAAoAAAACEA8AAAAAAAAAAAAAAAgD8AAAAAAAAAAAAAgD8AAAAAAAAAAAAAAAAAAAAAAAAAAAAAAAAAAAAAAAAAACUAAAAMAAAAAAAAgCgAAAAMAAAAAQAAACcAAAAYAAAAAQAAAAAAAADw8PAAAAAAACUAAAAMAAAAAQAAAEwAAABkAAAAAAAAAAAAAACFAQAAnwAAAAAAAAAAAAAAhgEAAKAAAAAhAPAAAAAAAAAAAAAAAIA/AAAAAAAAAAAAAIA/AAAAAAAAAAAAAAAAAAAAAAAAAAAAAAAAAAAAAAAAAAAlAAAADAAAAAAAAIAoAAAADAAAAAEAAAAnAAAAGAAAAAEAAAAAAAAA////AAAAAAAlAAAADAAAAAEAAABMAAAAZAAAAAAAAAAAAAAAhQEAAJ8AAAAAAAAAAAAAAIYBAACgAAAAIQDwAAAAAAAAAAAAAACAPwAAAAAAAAAAAACAPwAAAAAAAAAAAAAAAAAAAAAAAAAAAAAAAAAAAAAAAAAAJQAAAAwAAAAAAACAKAAAAAwAAAABAAAAJwAAABgAAAABAAAAAAAAAP///wAAAAAAJQAAAAwAAAABAAAATAAAAGQAAAAAAAAAAAAAAIUBAACfAAAAAAAAAAAAAAC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MAAAAHAAAABwAAAAUAAAAHAAAABQAAAAcAAAAHAAAABwAAAAcAAABLAAAAQAAAADAAAAAFAAAAIAAAAAEAAAABAAAAEAAAAAAAAAAAAAAAhgEAAKAAAAAAAAAAAAAAAIY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Hc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PwAAABWAAAAMAAAADsAAADN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P0AAABXAAAAJQAAAAwAAAAEAAAAVAAAANAAAAAxAAAAOwAAAPsAAABWAAAAAQAAAFVVj0EmtI9BMQAAADsAAAAWAAAATAAAAAAAAAAAAAAAAAAAAP//////////eAAAAFMAZQBiAGEAcwB0AGkAYQBuACAATwBwAG8AcgB0AG8AIABMAGUAaQB2AGEACwAAAAoAAAAMAAAACgAAAAgAAAAHAAAABQAAAAoAAAALAAAABQAAAA8AAAAMAAAADAAAAAcAAAAHAAAADAAAAAUAAAAJAAAACgAAAAUAAAAKAAAACgAAAEsAAABAAAAAMAAAAAUAAAAgAAAAAQAAAAEAAAAQAAAAAAAAAAAAAACGAQAAoAAAAAAAAAAAAAAAhgEAAKAAAAAlAAAADAAAAAIAAAAnAAAAGAAAAAUAAAAAAAAA////AAAAAAAlAAAADAAAAAUAAABMAAAAZAAAAAAAAABhAAAAhQEAAJsAAAAAAAAAYQAAAIYBAAA7AAAAIQDwAAAAAAAAAAAAAACAPwAAAAAAAAAAAACAPwAAAAAAAAAAAAAAAAAAAAAAAAAAAAAAAAAAAAAAAAAAJQAAAAwAAAAAAACAKAAAAAwAAAAFAAAAJwAAABgAAAAFAAAAAAAAAP///wAAAAAAJQAAAAwAAAAFAAAATAAAAGQAAAAOAAAAYQAAAD8BAABxAAAADgAAAGEAAAAyAQAAEQAAACEA8AAAAAAAAAAAAAAAgD8AAAAAAAAAAAAAgD8AAAAAAAAAAAAAAAAAAAAAAAAAAAAAAAAAAAAAAAAAACUAAAAMAAAAAAAAgCgAAAAMAAAABQAAACUAAAAMAAAAAQAAABgAAAAMAAAAAAAAABIAAAAMAAAAAQAAAB4AAAAYAAAADgAAAGEAAABAAQAAcgAAACUAAAAMAAAAAQAAAFQAAADQAAAADwAAAGEAAACWAAAAcQAAAAEAAABVVY9BJrSPQQ8AAABhAAAAFgAAAEwAAAAAAAAAAAAAAAAAAAD//////////3gAAABTAGUAYgBhAHMAdABpAGEAbgAgAE8AcABvAHIAdABvACAATABlAGkAdgBhAAcAAAAHAAAACAAAAAcAAAAGAAAABAAAAAMAAAAHAAAABwAAAAQAAAAKAAAACAAAAAgAAAAFAAAABAAAAAgAAAAEAAAABgAAAAcAAAADAAAABgAAAAcAAABLAAAAQAAAADAAAAAFAAAAIAAAAAEAAAABAAAAEAAAAAAAAAAAAAAAhgEAAKAAAAAAAAAAAAAAAIYBAACgAAAAJQAAAAwAAAAC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CgAAAADwAAAHYAAABkAAAAhgAAAAEAAABVVY9BJrSPQQ8AAAB2AAAADgAAAEwAAAAAAAAAAAAAAAAAAAD//////////2gAAABWAGkAYwBlAHAAcgBlAHMAaQBkAGUAbgB0AGUACAAAAAMAAAAGAAAABwAAAAgAAAAFAAAABwAAAAYAAAADAAAACAAAAAcAAAAHAAAABAAAAAcAAABLAAAAQAAAADAAAAAFAAAAIAAAAAEAAAABAAAAEAAAAAAAAAAAAAAAhgEAAKAAAAAAAAAAAAAAAIYBAACgAAAAJQAAAAwAAAACAAAAJwAAABgAAAAFAAAAAAAAAP///wAAAAAAJQAAAAwAAAAFAAAATAAAAGQAAAAOAAAAiwAAAHcBAACbAAAADgAAAIsAAABqAQAAEQAAACEA8AAAAAAAAAAAAAAAgD8AAAAAAAAAAAAAgD8AAAAAAAAAAAAAAAAAAAAAAAAAAAAAAAAAAAAAAAAAACUAAAAMAAAAAAAAgCgAAAAMAAAABQAAACUAAAAMAAAAAQAAABgAAAAMAAAAAAAAABIAAAAMAAAAAQAAABYAAAAMAAAAAAAAAFQAAACMAQAADwAAAIsAAAB2AQAAmwAAAAEAAABVVY9BJrSPQQ8AAACLAAAANQAAAEwAAAAEAAAADgAAAIsAAAB4AQAAnAAAALgAAABGAGkAcgBtAGEAZABvACAAcABvAHIAOgAgAEYARQBEAEUAUgBJAEMATwAgAFMARQBCAEEAUwBUAEkAQQBOACAATwBQAE8AUgBUAE8AIABMAEUASQBWAEEAIABFAFMAUABJAE4ATwBMAEEAAAAGAAAAAwAAAAUAAAALAAAABwAAAAgAAAAIAAAABAAAAAgAAAAIAAAABQAAAAMAAAAEAAAABgAAAAcAAAAJAAAABwAAAAgAAAADAAAACAAAAAoAAAAEAAAABwAAAAcAAAAHAAAACAAAAAcAAAAHAAAAAwAAAAgAAAAKAAAABAAAAAoAAAAHAAAACgAAAAgAAAAHAAAACgAAAAQAAAAGAAAABwAAAAMAAAAIAAAACAAAAAQAAAAHAAAABwAAAAcAAAADAAAACgAAAAoAAAAGAAAACAAAABYAAAAMAAAAAAAAACUAAAAMAAAAAgAAAA4AAAAUAAAAAAAAABAAAAAUAAAA</Object>
  <Object Id="idInvalidSigLnImg">AQAAAGwAAAAAAAAAAAAAAIUBAACfAAAAAAAAAAAAAABMGwAAOwsAACBFTUYAAAEA3CIAALEAAAAGAAAAAAAAAAAAAAAAAAAAgAcAADgEAABYAQAAwgAAAAAAAAAAAAAAAAAAAMA/BQDQ9QIACgAAABAAAAAAAAAAAAAAAEsAAAAQAAAAAAAAAAUAAAAeAAAAGAAAAAAAAAAAAAAAhgEAAKAAAAAnAAAAGAAAAAEAAAAAAAAAAAAAAAAAAAAlAAAADAAAAAEAAABMAAAAZAAAAAAAAAAAAAAAhQEAAJ8AAAAAAAAAAAAAAI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CFAQAAnwAAAAAAAAAAAAAAhgEAAKAAAAAhAPAAAAAAAAAAAAAAAIA/AAAAAAAAAAAAAIA/AAAAAAAAAAAAAAAAAAAAAAAAAAAAAAAAAAAAAAAAAAAlAAAADAAAAAAAAIAoAAAADAAAAAEAAAAnAAAAGAAAAAEAAAAAAAAA8PDwAAAAAAAlAAAADAAAAAEAAABMAAAAZAAAAAAAAAAAAAAAhQEAAJ8AAAAAAAAAAAAAAIYBAACgAAAAIQDwAAAAAAAAAAAAAACAPwAAAAAAAAAAAACAPwAAAAAAAAAAAAAAAAAAAAAAAAAAAAAAAAAAAAAAAAAAJQAAAAwAAAAAAACAKAAAAAwAAAABAAAAJwAAABgAAAABAAAAAAAAAPDw8AAAAAAAJQAAAAwAAAABAAAATAAAAGQAAAAAAAAAAAAAAIUBAACfAAAAAAAAAAAAAACGAQAAoAAAACEA8AAAAAAAAAAAAAAAgD8AAAAAAAAAAAAAgD8AAAAAAAAAAAAAAAAAAAAAAAAAAAAAAAAAAAAAAAAAACUAAAAMAAAAAAAAgCgAAAAMAAAAAQAAACcAAAAYAAAAAQAAAAAAAADw8PAAAAAAACUAAAAMAAAAAQAAAEwAAABkAAAAAAAAAAAAAACFAQAAnwAAAAAAAAAAAAAAhgEAAKAAAAAhAPAAAAAAAAAAAAAAAIA/AAAAAAAAAAAAAIA/AAAAAAAAAAAAAAAAAAAAAAAAAAAAAAAAAAAAAAAAAAAlAAAADAAAAAAAAIAoAAAADAAAAAEAAAAnAAAAGAAAAAEAAAAAAAAA////AAAAAAAlAAAADAAAAAEAAABMAAAAZAAAAAAAAAAAAAAAhQEAAJ8AAAAAAAAAAAAAAIYBAACgAAAAIQDwAAAAAAAAAAAAAACAPwAAAAAAAAAAAACAPwAAAAAAAAAAAAAAAAAAAAAAAAAAAAAAAAAAAAAAAAAAJQAAAAwAAAAAAACAKAAAAAwAAAABAAAAJwAAABgAAAABAAAAAAAAAP///wAAAAAAJQAAAAwAAAABAAAATAAAAGQAAAAAAAAAAAAAAIUBAACfAAAAAAAAAAAAAACG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CGAQAAoAAAAAAAAAAAAAAAh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AAAAFYAAAAwAAAAOwAAAM0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QAAAFcAAAAlAAAADAAAAAQAAABUAAAA0AAAADEAAAA7AAAA+wAAAFYAAAABAAAAVVWPQSa0j0ExAAAAOwAAABYAAABMAAAAAAAAAAAAAAAAAAAA//////////94AAAAUwBlAGIAYQBzAHQAaQBhAG4AIABPAHAAbwByAHQAbwAgAEwAZQBpAHYAYQALAAAACgAAAAwAAAAKAAAACAAAAAcAAAAFAAAACgAAAAsAAAAFAAAADwAAAAwAAAAMAAAABwAAAAcAAAAMAAAABQAAAAkAAAAKAAAABQAAAAoAAAAKAAAASwAAAEAAAAAwAAAABQAAACAAAAABAAAAAQAAABAAAAAAAAAAAAAAAIYBAACgAAAAAAAAAAAAAACGAQAAoAAAACUAAAAMAAAAAgAAACcAAAAYAAAABQAAAAAAAAD///8AAAAAACUAAAAMAAAABQAAAEwAAABkAAAAAAAAAGEAAACFAQAAmwAAAAAAAABhAAAAh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QAAAAwAAAABAAAAGAAAAAwAAAAAAAAAEgAAAAwAAAABAAAAHgAAABgAAAAOAAAAYQAAAEABAAByAAAAJQAAAAwAAAABAAAAVAAAANAAAAAPAAAAYQAAAJYAAABxAAAAAQAAAFVVj0EmtI9BDwAAAGEAAAAWAAAATAAAAAAAAAAAAAAAAAAAAP//////////eAAAAFMAZQBiAGEAcwB0AGkAYQBuACAATwBwAG8AcgB0AG8AIABMAGUAaQB2AGEABwAAAAcAAAAIAAAABwAAAAYAAAAEAAAAAwAAAAcAAAAHAAAABAAAAAoAAAAIAAAACAAAAAUAAAAEAAAACAAAAAQAAAAGAAAABwAAAAMAAAAGAAAABwAAAEsAAABAAAAAMAAAAAUAAAAgAAAAAQAAAAEAAAAQAAAAAAAAAAAAAACGAQAAoAAAAAAAAAAAAAAAhgEAAKAAAAAlAAAADAAAAAI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KAAAAAPAAAAdgAAAGQAAACGAAAAAQAAAFVVj0EmtI9BDwAAAHYAAAAOAAAATAAAAAAAAAAAAAAAAAAAAP//////////aAAAAFYAaQBjAGUAcAByAGUAcwBpAGQAZQBuAHQAZQAIAAAAAwAAAAYAAAAHAAAACAAAAAUAAAAHAAAABgAAAAMAAAAIAAAABwAAAAcAAAAEAAAABwAAAEsAAABAAAAAMAAAAAUAAAAgAAAAAQAAAAEAAAAQAAAAAAAAAAAAAACGAQAAoAAAAAAAAAAAAAAAhgEAAKAAAAAlAAAADAAAAAIAAAAnAAAAGAAAAAUAAAAAAAAA////AAAAAAAlAAAADAAAAAUAAABMAAAAZAAAAA4AAACLAAAAdwEAAJsAAAAOAAAAiwAAAGoBAAARAAAAIQDwAAAAAAAAAAAAAACAPwAAAAAAAAAAAACAPwAAAAAAAAAAAAAAAAAAAAAAAAAAAAAAAAAAAAAAAAAAJQAAAAwAAAAAAACAKAAAAAwAAAAFAAAAJQAAAAwAAAABAAAAGAAAAAwAAAAAAAAAEgAAAAwAAAABAAAAFgAAAAwAAAAAAAAAVAAAAIwBAAAPAAAAiwAAAHYBAACbAAAAAQAAAFVVj0EmtI9BDwAAAIsAAAA1AAAATAAAAAQAAAAOAAAAiwAAAHgBAACcAAAAuAAAAEYAaQByAG0AYQBkAG8AIABwAG8AcgA6ACAARgBFAEQARQBSAEkAQwBPACAAUwBFAEIAQQBTAFQASQBBAE4AIABPAFAATwBSAFQATwAgAEwARQBJAFYAQQAgAEUAUwBQAEkATgBPAEwAQQB4bQYAAAADAAAABQAAAAsAAAAHAAAACAAAAAgAAAAEAAAACAAAAAgAAAAFAAAAAwAAAAQAAAAGAAAABwAAAAkAAAAHAAAACAAAAAMAAAAIAAAACgAAAAQAAAAHAAAABwAAAAcAAAAIAAAABwAAAAcAAAADAAAACAAAAAoAAAAEAAAACgAAAAcAAAAKAAAACAAAAAcAAAAKAAAABAAAAAYAAAAHAAAAAwAAAAgAAAAIAAAABAAAAAcAAAAHAAAABwAAAAMAAAAKAAAACgAAAAYAAAAIAAAAFgAAAAwAAAAAAAAAJQAAAAwAAAACAAAADgAAABQAAAAAAAAAEAAAABQ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f7rsgdHrAH+Q7K04oe7nUJiKf3zvtUpYDTmAAYI94Iw=</DigestValue>
    </Reference>
    <Reference Type="http://www.w3.org/2000/09/xmldsig#Object" URI="#idOfficeObject">
      <DigestMethod Algorithm="http://www.w3.org/2001/04/xmlenc#sha256"/>
      <DigestValue>FF3zcrfX3U1J7sDRs7WZ2VcvR5AzIPbqldqLjufIDjA=</DigestValue>
    </Reference>
    <Reference Type="http://uri.etsi.org/01903#SignedProperties" URI="#idSignedProperties">
      <Transforms>
        <Transform Algorithm="http://www.w3.org/TR/2001/REC-xml-c14n-20010315"/>
      </Transforms>
      <DigestMethod Algorithm="http://www.w3.org/2001/04/xmlenc#sha256"/>
      <DigestValue>O5l73+pbGWMv0hVwL1zKOqV7UXDjuSFPQiKw9dfMfc4=</DigestValue>
    </Reference>
    <Reference Type="http://www.w3.org/2000/09/xmldsig#Object" URI="#idValidSigLnImg">
      <DigestMethod Algorithm="http://www.w3.org/2001/04/xmlenc#sha256"/>
      <DigestValue>JBgE3JQFdMG371AfljjPhdTe8wLcgp0+wWl8+5aLcMQ=</DigestValue>
    </Reference>
    <Reference Type="http://www.w3.org/2000/09/xmldsig#Object" URI="#idInvalidSigLnImg">
      <DigestMethod Algorithm="http://www.w3.org/2001/04/xmlenc#sha256"/>
      <DigestValue>wyOhsR3R6sNGde8lKRFVHc9XrsltFfSdDs/u9vP1FjI=</DigestValue>
    </Reference>
  </SignedInfo>
  <SignatureValue>gF4rtauM8yWw1faqoAGCOenm4Uu8FLCf3T3iQaTKbXVb5iVBXbnYW2/M8LyX+5ko9mBD16rEsn/i
gJBB+hqAnk1fZPFd+v+O4/LJPbXT9d6yhWNXduHLG7G8OMz0qxwMw5AwKf7/Vmsrz/3HbUHnFtke
IDBBrxoja9AmthaFCorDSEz24DuwwtCP7JkV1B6GtprUrm1WjDtl5D9u+1HJvGRzq8/O7DG4jFDv
MBR9thom099KZ2tk455CfoQwZ/ymV9WNEJ6/Yq6WKPcloSjqO0pRmCbqHJ3zHEu8wHs70kDva+0S
M0vAb8OIhfty+CrVz0GbJMMDKGCo1jkMJfdSUw==</SignatureValue>
  <KeyInfo>
    <X509Data>
      <X509Certificate>MIIH+DCCBeCgAwIBAgIIKeRycyJGe9EwDQYJKoZIhvcNAQELBQAwWzEXMBUGA1UEBRMOUlVDIDgwMDUwMTcyLTExGjAYBgNVBAMTEUNBLURPQ1VNRU5UQSBTLkEuMRcwFQYDVQQKEw5ET0NVTUVOVEEgUy5BLjELMAkGA1UEBhMCUFkwHhcNMjEwNTExMTk0MDAxWhcNMjMwNTExMTk1MDAxWjCBmTELMAkGA1UEBhMCUFkxFjAUBgNVBAQMDUNBTExJWk8gUEVDQ0kxEjAQBgNVBAUTCUNJMjAzNDY2MTERMA8GA1UEKgwIRkVERVJJQ08xFzAVBgNVBAoMDlBFUlNPTkEgRklTSUNBMREwDwYDVQQLDAhGSVJNQSBGMjEfMB0GA1UEAwwWRkVERVJJQ08gQ0FMTElaTyBQRUNDSTCCASIwDQYJKoZIhvcNAQEBBQADggEPADCCAQoCggEBAJ4tUBGNILrFPSO6CLh3AFHdgP3/9vHeJu24loazdWcdaHTpFMmUf795ZY8/rWRBtedFfxCvLALKNeK19or6fpx+vh9RW6bu7PNE2TXuQm8GHx5/smtmP8Er/nvY67eXr+Goo0j1cv/5kueF1DbipfTJ2M8MrKtAqERMxrHe/oRY+u7pWOxul73sX3Qm8yJEBDes9ZKio3dCK5EWlK5B4KIR6IYcUuaUDIOaGKHAc6uiLTth7dQ4SRfUhH8j/nBJyl0HnP/0uEj7hc7QlE/p82yrdxYEotAlg2OxRC9ll8RAP4O30w+QLCA/xAzU4wOmNNQB5FlCmPcHSNZg//pdNXcCAwEAAaOCA38wggN7MAwGA1UdEwEB/wQCMAAwDgYDVR0PAQH/BAQDAgXgMCoGA1UdJQEB/wQgMB4GCCsGAQUFBwMBBggrBgEFBQcDAgYIKwYBBQUHAwQwHQYDVR0OBBYEFFXhXTUBEQT1W0yZsI3MPZi3o3auMIGXBggrBgEFBQcBAQSBijCBhzA6BggrBgEFBQcwAYYuaHR0cHM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jBgNVHREEHDAagRhmY2FsbGl6b0BpbnZlc3Rvci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qjSH3Qu4z2KaTSb3dZiRQfPTNUnBq0bYENnsiTLyFgvMIeGE4+ahH58zqmt09yy8x6SUYcWFMIyjp3TqIeX4MRrhDgwgtFKtfzTfN7pUUhNoJ6j30xev0gSwPpKRMKlN/lCVc1KO7S8nZocYXY80HoGi/oIpxaOBnzc8M6IQ1k6SY1oeetgs0nGKb9UQDKQW+ilVZQH55SnP1BQy1o7IigKjCGBm1WxmKuecNHtxNxdVOQdeYRF93ST50XtqNCyWANDfNhB1B5wqT0R+P+NBO6RdVAkX4526k9HUTsYkw+lwautbE2SOZ4tQydZtQ07jMKxvDesi1dsh1A0v9uT8Fv1Nt+OAvZ9g2bVMopc2ibIuAfmDuhuTwzAQH6suhl0A2jW5XhZanZf3eaTqXSXbg96YYcZxUKXqIi+RZ0+PPnsPFqGbZ4vOj/eEDzdG6MzNAo4bYv8FFdwBIFqAMkNWZH4gwcJxG9HNmMfcAznDOGb4KExCihBYE47ck5JRNi4PZQzR5GLejY5kXIOc9BXWg+83ORh1N6Y1Wnu+QGDKwAmBZnO6lF1yUQ6h3YDQTgh4qnnoNiznL7SBP6MF9mf5DJGNwxbkra0S8g1GmR9N0mb8OrGNvufbCisMUgbGau0Zg7Vo+BsOnHacfrnFE2DMy8zO+2USmgdCFoTzx7Ntj1g==</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nYPgczqkT87i7jr+abWCORl04MhXwqkBTFlzyhzlhaE=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a3eSpj/SangYcgGNNDvfYD7rSY0vUvMOzB2DakSHWPk=</DigestValue>
      </Reference>
      <Reference URI="/xl/drawings/vmlDrawing1.vml?ContentType=application/vnd.openxmlformats-officedocument.vmlDrawing">
        <DigestMethod Algorithm="http://www.w3.org/2001/04/xmlenc#sha256"/>
        <DigestValue>TYXW6RO+Yci24hgMLrxD78Lz8Z8qmP7NGBMBPTKbxOs=</DigestValue>
      </Reference>
      <Reference URI="/xl/media/image1.jpeg?ContentType=image/jpeg">
        <DigestMethod Algorithm="http://www.w3.org/2001/04/xmlenc#sha256"/>
        <DigestValue>pk+SpKULAyTPDd/qc2PSPA1oiOhWxWWKl385kX3KIXc=</DigestValue>
      </Reference>
      <Reference URI="/xl/media/image2.emf?ContentType=image/x-emf">
        <DigestMethod Algorithm="http://www.w3.org/2001/04/xmlenc#sha256"/>
        <DigestValue>np1RR3tB8SgHfmKtrn4egTgo741I/TQhGGuULPzQw9s=</DigestValue>
      </Reference>
      <Reference URI="/xl/media/image3.emf?ContentType=image/x-emf">
        <DigestMethod Algorithm="http://www.w3.org/2001/04/xmlenc#sha256"/>
        <DigestValue>H0vABn9Yl4unPe8JWU9/ua2Vgtl+9JsW+gaaxoF1soo=</DigestValue>
      </Reference>
      <Reference URI="/xl/media/image4.emf?ContentType=image/x-emf">
        <DigestMethod Algorithm="http://www.w3.org/2001/04/xmlenc#sha256"/>
        <DigestValue>nTioO/VvDC/MqR9ipWsVGz8WTxZvIcRNcxex0LWY02U=</DigestValue>
      </Reference>
      <Reference URI="/xl/media/image5.emf?ContentType=image/x-emf">
        <DigestMethod Algorithm="http://www.w3.org/2001/04/xmlenc#sha256"/>
        <DigestValue>3rglpulpYeml5WZn6MgEagqz2qH6vqnDELRN58naUrk=</DigestValue>
      </Reference>
      <Reference URI="/xl/media/image6.emf?ContentType=image/x-emf">
        <DigestMethod Algorithm="http://www.w3.org/2001/04/xmlenc#sha256"/>
        <DigestValue>5HvNlaOA89BzsBc3A+K5+0C0F/cly3hG+ueBTpFU7NY=</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/E2xUnaKVvQhybBMAm8SzdIUH7GTLxtcurIpY3UIOPM=</DigestValue>
      </Reference>
      <Reference URI="/xl/sharedStrings.xml?ContentType=application/vnd.openxmlformats-officedocument.spreadsheetml.sharedStrings+xml">
        <DigestMethod Algorithm="http://www.w3.org/2001/04/xmlenc#sha256"/>
        <DigestValue>AVNjSHtHdePgNTrtB0vrmFKVHEqAFo6O/kzDGlX42+Q=</DigestValue>
      </Reference>
      <Reference URI="/xl/styles.xml?ContentType=application/vnd.openxmlformats-officedocument.spreadsheetml.styles+xml">
        <DigestMethod Algorithm="http://www.w3.org/2001/04/xmlenc#sha256"/>
        <DigestValue>KdZ7K2aCvD5qtTktUvcH4nPFp3tWlPrIENmwmYaj89U=</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eRnIG6P825kSPcb3fBErI5fD3/75aBhf2e2e+1SDXdM=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h5kw9QDYs4iXqtm2V+9nIz+rzWujfB9yHtaia4vx5dE=</DigestValue>
      </Reference>
      <Reference URI="/xl/worksheets/sheet10.xml?ContentType=application/vnd.openxmlformats-officedocument.spreadsheetml.worksheet+xml">
        <DigestMethod Algorithm="http://www.w3.org/2001/04/xmlenc#sha256"/>
        <DigestValue>OFsT/bMcSS9M4TLPrgM5XsDlkrN9mFdsJVytQegj07o=</DigestValue>
      </Reference>
      <Reference URI="/xl/worksheets/sheet11.xml?ContentType=application/vnd.openxmlformats-officedocument.spreadsheetml.worksheet+xml">
        <DigestMethod Algorithm="http://www.w3.org/2001/04/xmlenc#sha256"/>
        <DigestValue>j2mtwoRqNboWqO/fLiB1rVl1wFiC9is3MuFO3HVmInI=</DigestValue>
      </Reference>
      <Reference URI="/xl/worksheets/sheet12.xml?ContentType=application/vnd.openxmlformats-officedocument.spreadsheetml.worksheet+xml">
        <DigestMethod Algorithm="http://www.w3.org/2001/04/xmlenc#sha256"/>
        <DigestValue>tckXOAGxeNZj5WmxgRvZSa55Yf8v2ewdStrNWazUFd4=</DigestValue>
      </Reference>
      <Reference URI="/xl/worksheets/sheet2.xml?ContentType=application/vnd.openxmlformats-officedocument.spreadsheetml.worksheet+xml">
        <DigestMethod Algorithm="http://www.w3.org/2001/04/xmlenc#sha256"/>
        <DigestValue>YAPy6+TrHnvayIWlh9vuyTwkq5D3hkWIJa9bnEePbf8=</DigestValue>
      </Reference>
      <Reference URI="/xl/worksheets/sheet3.xml?ContentType=application/vnd.openxmlformats-officedocument.spreadsheetml.worksheet+xml">
        <DigestMethod Algorithm="http://www.w3.org/2001/04/xmlenc#sha256"/>
        <DigestValue>RApMVMxHotKp34STn587ICNhZnE8wbJ4AkyI4/SCJw4=</DigestValue>
      </Reference>
      <Reference URI="/xl/worksheets/sheet4.xml?ContentType=application/vnd.openxmlformats-officedocument.spreadsheetml.worksheet+xml">
        <DigestMethod Algorithm="http://www.w3.org/2001/04/xmlenc#sha256"/>
        <DigestValue>DmV7OHk6n85ludcF70G3qp0eSB9XgCVZRTZssoC+aS0=</DigestValue>
      </Reference>
      <Reference URI="/xl/worksheets/sheet5.xml?ContentType=application/vnd.openxmlformats-officedocument.spreadsheetml.worksheet+xml">
        <DigestMethod Algorithm="http://www.w3.org/2001/04/xmlenc#sha256"/>
        <DigestValue>J8HrSWxuNeraFs2WNPpVdNOk6uUV1/ASMwIrWq4/lOc=</DigestValue>
      </Reference>
      <Reference URI="/xl/worksheets/sheet6.xml?ContentType=application/vnd.openxmlformats-officedocument.spreadsheetml.worksheet+xml">
        <DigestMethod Algorithm="http://www.w3.org/2001/04/xmlenc#sha256"/>
        <DigestValue>Em2pVt+4j/fs5ujMuZz0xn4yXnkQc/9RlTOZliRl7OQ=</DigestValue>
      </Reference>
      <Reference URI="/xl/worksheets/sheet7.xml?ContentType=application/vnd.openxmlformats-officedocument.spreadsheetml.worksheet+xml">
        <DigestMethod Algorithm="http://www.w3.org/2001/04/xmlenc#sha256"/>
        <DigestValue>s5ycHAvjxqk/a4q5a1CANBGkhgJHHBLhxOWrHouXXyg=</DigestValue>
      </Reference>
      <Reference URI="/xl/worksheets/sheet8.xml?ContentType=application/vnd.openxmlformats-officedocument.spreadsheetml.worksheet+xml">
        <DigestMethod Algorithm="http://www.w3.org/2001/04/xmlenc#sha256"/>
        <DigestValue>tQoICfphBlwrtOumNNdUBCJ1DJ79SuwMFvtm/VkSzgg=</DigestValue>
      </Reference>
      <Reference URI="/xl/worksheets/sheet9.xml?ContentType=application/vnd.openxmlformats-officedocument.spreadsheetml.worksheet+xml">
        <DigestMethod Algorithm="http://www.w3.org/2001/04/xmlenc#sha256"/>
        <DigestValue>fBg+ir3V/qrFuahLuvPe48cqn2mtbgENx2EqjQIT0V8=</DigestValue>
      </Reference>
    </Manifest>
    <SignatureProperties>
      <SignatureProperty Id="idSignatureTime" Target="#idPackageSignature">
        <mdssi:SignatureTime xmlns:mdssi="http://schemas.openxmlformats.org/package/2006/digital-signature">
          <mdssi:Format>YYYY-MM-DDThh:mm:ssTZD</mdssi:Format>
          <mdssi:Value>2023-03-31T19:04:50Z</mdssi:Value>
        </mdssi:SignatureTime>
      </SignatureProperty>
    </SignatureProperties>
  </Object>
  <Object Id="idOfficeObject">
    <SignatureProperties>
      <SignatureProperty Id="idOfficeV1Details" Target="#idPackageSignature">
        <SignatureInfoV1 xmlns="http://schemas.microsoft.com/office/2006/digsig">
          <SetupID>{3D774D12-66F7-4728-9637-760A7F5A2CF1}</SetupID>
          <SignatureText>Federico CALLIZO PECCI</SignatureText>
          <SignatureImage/>
          <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2023-03-31T19:04:50Z</xd:SigningTime>
          <xd:SigningCertificate>
            <xd:Cert>
              <xd:CertDigest>
                <DigestMethod Algorithm="http://www.w3.org/2001/04/xmlenc#sha256"/>
                <DigestValue>PNNhDNJ2Ba7orIBHSvGmM1FHnxq7pQRtVml3TwqbO38=</DigestValue>
              </xd:CertDigest>
              <xd:IssuerSerial>
                <X509IssuerName>C=PY, O=DOCUMENTA S.A., CN=CA-DOCUMENTA S.A., SERIALNUMBER=RUC 80050172-1</X509IssuerName>
                <X509SerialNumber>3018663489066925009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2BsAAKo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wAxAC8AMwAvADIAMAAyADM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AIBAABWAAAAMAAAADsAAADT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AMBAABXAAAAJQAAAAwAAAAEAAAAVAAAANAAAAAxAAAAOwAAAAEBAABWAAAAAQAAAFVVj0EmtI9BMQAAADsAAAAWAAAATAAAAAAAAAAAAAAAAAAAAP//////////eAAAAEYAZQBkAGUAcgBpAGMAbwAgAEMAQQBMAEwASQBaAE8AIABQAEUAQwBDAEkACgAAAAoAAAAMAAAACgAAAAcAAAAFAAAACQAAAAwAAAAFAAAADAAAAA0AAAAJAAAACQAAAAUAAAALAAAADwAAAAUAAAALAAAACgAAAAwAAAAMAAAABQAAAEsAAABAAAAAMAAAAAUAAAAgAAAAAQAAAAEAAAAQAAAAAAAAAAAAAABAAQAAoAAAAAAAAAAAAAAAQAEAAKAAAAAlAAAADAAAAAIAAAAnAAAAGAAAAAUAAAAAAAAA////AAAAAAAlAAAADAAAAAUAAABMAAAAZAAAAAAAAABhAAAAPwEAAJsAAAAAAAAAYQAAAEABAAA7AAAAIQDwAAAAAAAAAAAAAACAPwAAAAAAAAAAAACAPwAAAAAAAAAAAAAAAAAAAAAAAAAAAAAAAAAAAAAAAAAAJQAAAAwAAAAAAACAKAAAAAwAAAAFAAAAJwAAABgAAAAFAAAAAAAAAP///wAAAAAAJQAAAAwAAAAFAAAATAAAAGQAAAAOAAAAYQAAADEBAABxAAAADgAAAGEAAAAkAQAAEQAAACEA8AAAAAAAAAAAAAAAgD8AAAAAAAAAAAAAgD8AAAAAAAAAAAAAAAAAAAAAAAAAAAAAAAAAAAAAAAAAACUAAAAMAAAAAAAAgCgAAAAMAAAABQAAACUAAAAMAAAAAQAAABgAAAAMAAAAAAAAABIAAAAMAAAAAQAAAB4AAAAYAAAADgAAAGEAAAAyAQAAcgAAACUAAAAMAAAAAQAAAFQAAADQAAAADwAAAGEAAACLAAAAcQAAAAEAAABVVY9BJrSPQQ8AAABhAAAAFgAAAEwAAAAAAAAAAAAAAAAAAAD//////////3gAAABGAGUAZABlAHIAaQBjAG8AIABDAGEAbABsAGkAegBvACAAUABlAGMAYwBpAAYAAAAHAAAACAAAAAcAAAAFAAAAAwAAAAYAAAAIAAAABAAAAAgAAAAHAAAAAwAAAAMAAAADAAAABgAAAAgAAAAEAAAABwAAAAcAAAAGAAAABgAAAAMAAABLAAAAQAAAADAAAAAFAAAAIAAAAAEAAAABAAAAEAAAAAAAAAAAAAAAQAEAAKAAAAAAAAAAAAAAAEABAACgAAAAJQAAAAwAAAAC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CIAAAADwAAAHYAAABLAAAAhgAAAAEAAABVVY9BJrSPQQ8AAAB2AAAACgAAAEwAAAAAAAAAAAAAAAAAAAD//////////2AAAABQAHIAZQBzAGkAZABlAG4AdABlAAcAAAAFAAAABwAAAAYAAAADAAAACAAAAAcAAAAHAAAABAAAAAcAAABLAAAAQAAAADAAAAAFAAAAIAAAAAEAAAABAAAAEAAAAAAAAAAAAAAAQAEAAKAAAAAAAAAAAAAAAEABAACgAAAAJQAAAAwAAAACAAAAJwAAABgAAAAFAAAAAAAAAP///wAAAAAAJQAAAAwAAAAFAAAATAAAAGQAAAAOAAAAiwAAAPIAAACbAAAADgAAAIsAAADlAAAAEQAAACEA8AAAAAAAAAAAAAAAgD8AAAAAAAAAAAAAgD8AAAAAAAAAAAAAAAAAAAAAAAAAAAAAAAAAAAAAAAAAACUAAAAMAAAAAAAAgCgAAAAMAAAABQAAACUAAAAMAAAAAQAAABgAAAAMAAAAAAAAABIAAAAMAAAAAQAAABYAAAAMAAAAAAAAAFQAAAAgAQAADwAAAIsAAADxAAAAmwAAAAEAAABVVY9BJrSPQQ8AAACLAAAAIwAAAEwAAAAEAAAADgAAAIsAAADzAAAAnAAAAJQAAABGAGkAcgBtAGEAZABvACAAcABvAHIAOgAgAEYARQBEAEUAUgBJAEMATwAgAEMAQQBMAEwASQBaAE8AIABQAEUAQwBDAEkACAAGAAAAAwAAAAUAAAALAAAABwAAAAgAAAAIAAAABAAAAAgAAAAIAAAABQAAAAMAAAAEAAAABgAAAAcAAAAJAAAABwAAAAgAAAADAAAACAAAAAoAAAAEAAAACAAAAAgAAAAGAAAABgAAAAMAAAAHAAAACgAAAAQAAAAHAAAABwAAAAgAAAAIAAAAAwAAABYAAAAMAAAAAAAAACUAAAAMAAAAAgAAAA4AAAAUAAAAAAAAABAAAAAUAAAA</Object>
  <Object Id="idInvalidSigLnImg">AQAAAGwAAAAAAAAAAAAAAD8BAACfAAAAAAAAAAAAAABmFgAAOwsAACBFTUYAAAEAWCIAALE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Dbw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bmk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AgEAAFYAAAAwAAAAOwAAANM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AwEAAFcAAAAlAAAADAAAAAQAAABUAAAA0AAAADEAAAA7AAAAAQEAAFYAAAABAAAAVVWPQSa0j0ExAAAAOwAAABYAAABMAAAAAAAAAAAAAAAAAAAA//////////94AAAARgBlAGQAZQByAGkAYwBvACAAQwBBAEwATABJAFoATwAgAFAARQBDAEMASQAKAAAACgAAAAwAAAAKAAAABwAAAAUAAAAJAAAADAAAAAUAAAAMAAAADQAAAAkAAAAJAAAABQAAAAsAAAAPAAAABQAAAAsAAAAKAAAADAAAAAwAAAAF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QAAAAwAAAABAAAAGAAAAAwAAAAAAAAAEgAAAAwAAAABAAAAHgAAABgAAAAOAAAAYQAAADIBAAByAAAAJQAAAAwAAAABAAAAVAAAANAAAAAPAAAAYQAAAIsAAABxAAAAAQAAAFVVj0EmtI9BDwAAAGEAAAAWAAAATAAAAAAAAAAAAAAAAAAAAP//////////eAAAAEYAZQBkAGUAcgBpAGMAbwAgAEMAYQBsAGwAaQB6AG8AIABQAGUAYwBjAGkABgAAAAcAAAAIAAAABwAAAAUAAAADAAAABgAAAAgAAAAEAAAACAAAAAcAAAADAAAAAwAAAAMAAAAGAAAACAAAAAQAAAAHAAAABwAAAAYAAAAGAAAAAwAAAEsAAABAAAAAMAAAAAUAAAAgAAAAAQAAAAEAAAAQAAAAAAAAAAAAAABAAQAAoAAAAAAAAAAAAAAAQAEAAKAAAAAlAAAADAAAAAI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IgAAAAPAAAAdgAAAEsAAACGAAAAAQAAAFVVj0EmtI9BDwAAAHYAAAAKAAAATAAAAAAAAAAAAAAAAAAAAP//////////YAAAAFAAcgBlAHMAaQBkAGUAbgB0AGUABwAAAAUAAAAHAAAABgAAAAMAAAAIAAAABwAAAAcAAAAEAAAABwAAAEsAAABAAAAAMAAAAAUAAAAgAAAAAQAAAAEAAAAQAAAAAAAAAAAAAABAAQAAoAAAAAAAAAAAAAAAQAEAAKAAAAAlAAAADAAAAAIAAAAnAAAAGAAAAAUAAAAAAAAA////AAAAAAAlAAAADAAAAAUAAABMAAAAZAAAAA4AAACLAAAA8gAAAJsAAAAOAAAAiwAAAOUAAAARAAAAIQDwAAAAAAAAAAAAAACAPwAAAAAAAAAAAACAPwAAAAAAAAAAAAAAAAAAAAAAAAAAAAAAAAAAAAAAAAAAJQAAAAwAAAAAAACAKAAAAAwAAAAFAAAAJQAAAAwAAAABAAAAGAAAAAwAAAAAAAAAEgAAAAwAAAABAAAAFgAAAAwAAAAAAAAAVAAAACABAAAPAAAAiwAAAPEAAACbAAAAAQAAAFVVj0EmtI9BDwAAAIsAAAAjAAAATAAAAAQAAAAOAAAAiwAAAPMAAACcAAAAlAAAAEYAaQByAG0AYQBkAG8AIABwAG8AcgA6ACAARgBFAEQARQBSAEkAQwBPACAAQwBBAEwATABJAFoATwAgAFAARQBDAEMASQBkPgYAAAADAAAABQAAAAsAAAAHAAAACAAAAAgAAAAEAAAACAAAAAgAAAAFAAAAAwAAAAQAAAAGAAAABwAAAAkAAAAHAAAACAAAAAMAAAAIAAAACgAAAAQAAAAIAAAACAAAAAYAAAAGAAAAAwAAAAcAAAAKAAAABAAAAAcAAAAHAAAACAAAAAgAAAADAAAAFgAAAAwAAAAAAAAAJQAAAAwAAAACAAAADgAAABQAAAAAAAAAEAAAABQ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tIwo978eosuALxKtKXOa2VfWc+BCWtbOmgZ4+Iv1EZs=</DigestValue>
    </Reference>
    <Reference Type="http://www.w3.org/2000/09/xmldsig#Object" URI="#idOfficeObject">
      <DigestMethod Algorithm="http://www.w3.org/2001/04/xmlenc#sha256"/>
      <DigestValue>rxgruDo4wda82MfoTGxoATXbbYk7gHwe1SarXgR3ygQ=</DigestValue>
    </Reference>
    <Reference Type="http://uri.etsi.org/01903#SignedProperties" URI="#idSignedProperties">
      <Transforms>
        <Transform Algorithm="http://www.w3.org/TR/2001/REC-xml-c14n-20010315"/>
      </Transforms>
      <DigestMethod Algorithm="http://www.w3.org/2001/04/xmlenc#sha256"/>
      <DigestValue>rdGtSGvE0x1IgWKGjmoUBrhKA6KFBaDDLzT5MfQlr+8=</DigestValue>
    </Reference>
    <Reference Type="http://www.w3.org/2000/09/xmldsig#Object" URI="#idValidSigLnImg">
      <DigestMethod Algorithm="http://www.w3.org/2001/04/xmlenc#sha256"/>
      <DigestValue>46K7iFPvafOa/Vz0u9ZBDnCvwkmI1xoXkQbGLPw00rU=</DigestValue>
    </Reference>
    <Reference Type="http://www.w3.org/2000/09/xmldsig#Object" URI="#idInvalidSigLnImg">
      <DigestMethod Algorithm="http://www.w3.org/2001/04/xmlenc#sha256"/>
      <DigestValue>T4YZnetS3qx6RRS20p7MAPz+VfiyRnarS1h0HiIJ1zQ=</DigestValue>
    </Reference>
  </SignedInfo>
  <SignatureValue>dBlD68VLVYy2CQ7MyyGXc8r7AcgHv8/y+iKyt/WCoweqtqvJehW6+uvA2kn4M1VjI2HDZ3VfclSP
Z+YsPr0crpd5MUKXqzJRq+tDqN65e2QhChAf6SNYHqoeiXo+x9aoTyVmoe1/FR+bPu6SIH8U06uE
Ef1i1ohj0sXTSsejIM6pd+e+zurTpVzOZrV5Ek//DVpR/6sr2bNH/7EbsEWOpgvvHR7y7/DlAGiz
vgH9ONjq2bPYGCNqrEbRszolBFO+KJXH3+iuEUU2jtVfLs7Bg3xE2U9W5t0aRplh32Xr1lJRx5GM
5ltDpShSiEYifGiKpMlkAKCQQI6XJ7EP0fFGGg==</SignatureValue>
  <KeyInfo>
    <X509Data>
      <X509Certificate>MIIIATCCBemgAwIBAgIIJuI7aX5/vlcwDQYJKoZIhvcNAQELBQAwWzEXMBUGA1UEBRMOUlVDIDgwMDUwMTcyLTExGjAYBgNVBAMTEUNBLURPQ1VNRU5UQSBTLkEuMRcwFQYDVQQKEw5ET0NVTUVOVEEgUy5BLjELMAkGA1UEBhMCUFkwHhcNMjEwNzI4MTQxMjQzWhcNMjMwNzI4MTQyMjQzWjCBoTELMAkGA1UEBhMCUFkxGTAXBgNVBAQMEFRBTEFWRVJBIFNBR1VJRVIxEjAQBgNVBAUTCUNJMTI0NjU3NzESMBAGA1UEKgwJSlVBTiBKT1NFMRcwFQYDVQQKDA5QRVJTT05BIEZJU0lDQTERMA8GA1UECwwIRklSTUEgRjIxIzAhBgNVBAMMGkpVQU4gSk9TRSBUQUxBVkVSQSBTQUdVSUVSMIIBIjANBgkqhkiG9w0BAQEFAAOCAQ8AMIIBCgKCAQEAp38T/ZoEWZZlB5PtEVAm1Y4znjZFh4QsHpP+3EHtMr/e6FWLpjfmJqsceb/aI2XB4hk+9x1EMjgRMBgRzaw91AgxGe9TzlF8SZBpHzm+MGjISOB+h95pAPo5SDkkB6zszpDA/SoyB9E1oWxqP8jMvscZ2CAvI+0LQ5xR5YY+wGH1L2JcsQPGBf5Y2aTtJSOxP0qF33JJmeCWL6G/pY/OaNNq6v4MHcWVZnTqsNqy9Ja1ONz2xqREkrPcChtA6xhj5m6ll3d1I4TbksLvGb9+nXchqUizlfgMnlaVvSHNeNUmS7ud5FelG5A2jSyMbJsxN1GJ4dqJhbrpzVGWN9oKDQIDAQABo4IDgDCCA3wwDAYDVR0TAQH/BAIwADAOBgNVHQ8BAf8EBAMCBeAwKgYDVR0lAQH/BCAwHgYIKwYBBQUHAwEGCCsGAQUFBwMCBggrBgEFBQcDBDAdBgNVHQ4EFgQU3nsZOG5V/AZJjhGwv+6j8HvD8K4wgZcGCCsGAQUFBwEBBIGKMIGHMDoGCCsGAQUFBzABhi5odHRwczovL3d3dy5kb2N1bWVudGEuY29tLnB5L2Zpcm1hZGlnaXRhbC9vc2NwMEkGCCsGAQUFBzAChj1odHRwczovL3d3dy5kb2N1bWVudGEuY29tLnB5L2Zpcm1hZGlnaXRhbC9kZXNjYXJnYXMvY2Fkb2MuY3J0MB8GA1UdIwQYMBaAFEAmrCZcYo/G9QJU5I3BGibW7qWyME8GA1UdHwRIMEYwRKBCoECGPmh0dHBzOi8vd3d3LmRvY3VtZW50YS5jb20ucHkvZmlybWFkaWdpdGFsL2Rlc2Nhcmdhcy9jcmxkb2MuY3JsMCQGA1UdEQQdMBuBGWp1YW4udGFsYXZlcmFAZWRnZS5jb20ucHkwggHdBgNVHSAEggHUMIIB0DCCAcwGDisGAQQBgvk7AQEBBgEBMIIBuDA/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CBS76E/qCnwxcvz9C+nGV8KuZ7d86V3DyBZCBJmwFU8aer9VTjJFZwwbq/o63CoCCG7yNUu+1T3qbcp0bdhRZK7on8pkV0v8zp/WsxXZbOYsgrzvSgT93xzFRa4L8I0gXSn8xQL0lts0h2I0T6ZKEdxakyWJ3BcxSPCBpk73sbnu4RUIYQGp1dIdy0Y/vlVbTikgAdSvbHLlqzwnO6xL5P9nDWfnTnRIR7oLK9z0cNWOWYg57kH6FZCNfkKLkVzxqbqRgNEpSBZBwLce3m+91LdQ2N/kCgMr7giHV64WXeFY/YMzddrnGjn606ffgK5RMQMBgcfPiEMMUlVo/MTHtvsPVYwhBYaocpkPHSaLTa3eTmEII80aiDtZojdghe8QWZMwCbFbs4VJzzMZq3SqyiCJ2QK+D+ZFEv2d26rh6gLX3iKKc09AVVYU72Rtp9O5nvuRGkzIvLXjP8lTR/F8JXLbtDES4aJJ+uZYk4EeFR5qgPQAOGWhRcZfJzE8AyRSNvKF+kN9niBDP+KeRbCnm+MxHhEMgd0k66hBIe+e9FZlsEYmgEyaMYjL8PYI/OdAFU9dSUoW2vx0xLctKkBfVk0v7bF7iKf1CsagzF5HdprUhH9n7cs4IHc7JkcOtcb2sJ+e289lJjDYMYkW8EybbAu3hJhbj75pBzPHZeaTxpZ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nYPgczqkT87i7jr+abWCORl04MhXwqkBTFlzyhzlhaE=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a3eSpj/SangYcgGNNDvfYD7rSY0vUvMOzB2DakSHWPk=</DigestValue>
      </Reference>
      <Reference URI="/xl/drawings/vmlDrawing1.vml?ContentType=application/vnd.openxmlformats-officedocument.vmlDrawing">
        <DigestMethod Algorithm="http://www.w3.org/2001/04/xmlenc#sha256"/>
        <DigestValue>TYXW6RO+Yci24hgMLrxD78Lz8Z8qmP7NGBMBPTKbxOs=</DigestValue>
      </Reference>
      <Reference URI="/xl/media/image1.jpeg?ContentType=image/jpeg">
        <DigestMethod Algorithm="http://www.w3.org/2001/04/xmlenc#sha256"/>
        <DigestValue>pk+SpKULAyTPDd/qc2PSPA1oiOhWxWWKl385kX3KIXc=</DigestValue>
      </Reference>
      <Reference URI="/xl/media/image2.emf?ContentType=image/x-emf">
        <DigestMethod Algorithm="http://www.w3.org/2001/04/xmlenc#sha256"/>
        <DigestValue>np1RR3tB8SgHfmKtrn4egTgo741I/TQhGGuULPzQw9s=</DigestValue>
      </Reference>
      <Reference URI="/xl/media/image3.emf?ContentType=image/x-emf">
        <DigestMethod Algorithm="http://www.w3.org/2001/04/xmlenc#sha256"/>
        <DigestValue>H0vABn9Yl4unPe8JWU9/ua2Vgtl+9JsW+gaaxoF1soo=</DigestValue>
      </Reference>
      <Reference URI="/xl/media/image4.emf?ContentType=image/x-emf">
        <DigestMethod Algorithm="http://www.w3.org/2001/04/xmlenc#sha256"/>
        <DigestValue>nTioO/VvDC/MqR9ipWsVGz8WTxZvIcRNcxex0LWY02U=</DigestValue>
      </Reference>
      <Reference URI="/xl/media/image5.emf?ContentType=image/x-emf">
        <DigestMethod Algorithm="http://www.w3.org/2001/04/xmlenc#sha256"/>
        <DigestValue>3rglpulpYeml5WZn6MgEagqz2qH6vqnDELRN58naUrk=</DigestValue>
      </Reference>
      <Reference URI="/xl/media/image6.emf?ContentType=image/x-emf">
        <DigestMethod Algorithm="http://www.w3.org/2001/04/xmlenc#sha256"/>
        <DigestValue>5HvNlaOA89BzsBc3A+K5+0C0F/cly3hG+ueBTpFU7NY=</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/E2xUnaKVvQhybBMAm8SzdIUH7GTLxtcurIpY3UIOPM=</DigestValue>
      </Reference>
      <Reference URI="/xl/sharedStrings.xml?ContentType=application/vnd.openxmlformats-officedocument.spreadsheetml.sharedStrings+xml">
        <DigestMethod Algorithm="http://www.w3.org/2001/04/xmlenc#sha256"/>
        <DigestValue>AVNjSHtHdePgNTrtB0vrmFKVHEqAFo6O/kzDGlX42+Q=</DigestValue>
      </Reference>
      <Reference URI="/xl/styles.xml?ContentType=application/vnd.openxmlformats-officedocument.spreadsheetml.styles+xml">
        <DigestMethod Algorithm="http://www.w3.org/2001/04/xmlenc#sha256"/>
        <DigestValue>KdZ7K2aCvD5qtTktUvcH4nPFp3tWlPrIENmwmYaj89U=</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eRnIG6P825kSPcb3fBErI5fD3/75aBhf2e2e+1SDXdM=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h5kw9QDYs4iXqtm2V+9nIz+rzWujfB9yHtaia4vx5dE=</DigestValue>
      </Reference>
      <Reference URI="/xl/worksheets/sheet10.xml?ContentType=application/vnd.openxmlformats-officedocument.spreadsheetml.worksheet+xml">
        <DigestMethod Algorithm="http://www.w3.org/2001/04/xmlenc#sha256"/>
        <DigestValue>OFsT/bMcSS9M4TLPrgM5XsDlkrN9mFdsJVytQegj07o=</DigestValue>
      </Reference>
      <Reference URI="/xl/worksheets/sheet11.xml?ContentType=application/vnd.openxmlformats-officedocument.spreadsheetml.worksheet+xml">
        <DigestMethod Algorithm="http://www.w3.org/2001/04/xmlenc#sha256"/>
        <DigestValue>j2mtwoRqNboWqO/fLiB1rVl1wFiC9is3MuFO3HVmInI=</DigestValue>
      </Reference>
      <Reference URI="/xl/worksheets/sheet12.xml?ContentType=application/vnd.openxmlformats-officedocument.spreadsheetml.worksheet+xml">
        <DigestMethod Algorithm="http://www.w3.org/2001/04/xmlenc#sha256"/>
        <DigestValue>tckXOAGxeNZj5WmxgRvZSa55Yf8v2ewdStrNWazUFd4=</DigestValue>
      </Reference>
      <Reference URI="/xl/worksheets/sheet2.xml?ContentType=application/vnd.openxmlformats-officedocument.spreadsheetml.worksheet+xml">
        <DigestMethod Algorithm="http://www.w3.org/2001/04/xmlenc#sha256"/>
        <DigestValue>YAPy6+TrHnvayIWlh9vuyTwkq5D3hkWIJa9bnEePbf8=</DigestValue>
      </Reference>
      <Reference URI="/xl/worksheets/sheet3.xml?ContentType=application/vnd.openxmlformats-officedocument.spreadsheetml.worksheet+xml">
        <DigestMethod Algorithm="http://www.w3.org/2001/04/xmlenc#sha256"/>
        <DigestValue>RApMVMxHotKp34STn587ICNhZnE8wbJ4AkyI4/SCJw4=</DigestValue>
      </Reference>
      <Reference URI="/xl/worksheets/sheet4.xml?ContentType=application/vnd.openxmlformats-officedocument.spreadsheetml.worksheet+xml">
        <DigestMethod Algorithm="http://www.w3.org/2001/04/xmlenc#sha256"/>
        <DigestValue>DmV7OHk6n85ludcF70G3qp0eSB9XgCVZRTZssoC+aS0=</DigestValue>
      </Reference>
      <Reference URI="/xl/worksheets/sheet5.xml?ContentType=application/vnd.openxmlformats-officedocument.spreadsheetml.worksheet+xml">
        <DigestMethod Algorithm="http://www.w3.org/2001/04/xmlenc#sha256"/>
        <DigestValue>J8HrSWxuNeraFs2WNPpVdNOk6uUV1/ASMwIrWq4/lOc=</DigestValue>
      </Reference>
      <Reference URI="/xl/worksheets/sheet6.xml?ContentType=application/vnd.openxmlformats-officedocument.spreadsheetml.worksheet+xml">
        <DigestMethod Algorithm="http://www.w3.org/2001/04/xmlenc#sha256"/>
        <DigestValue>Em2pVt+4j/fs5ujMuZz0xn4yXnkQc/9RlTOZliRl7OQ=</DigestValue>
      </Reference>
      <Reference URI="/xl/worksheets/sheet7.xml?ContentType=application/vnd.openxmlformats-officedocument.spreadsheetml.worksheet+xml">
        <DigestMethod Algorithm="http://www.w3.org/2001/04/xmlenc#sha256"/>
        <DigestValue>s5ycHAvjxqk/a4q5a1CANBGkhgJHHBLhxOWrHouXXyg=</DigestValue>
      </Reference>
      <Reference URI="/xl/worksheets/sheet8.xml?ContentType=application/vnd.openxmlformats-officedocument.spreadsheetml.worksheet+xml">
        <DigestMethod Algorithm="http://www.w3.org/2001/04/xmlenc#sha256"/>
        <DigestValue>tQoICfphBlwrtOumNNdUBCJ1DJ79SuwMFvtm/VkSzgg=</DigestValue>
      </Reference>
      <Reference URI="/xl/worksheets/sheet9.xml?ContentType=application/vnd.openxmlformats-officedocument.spreadsheetml.worksheet+xml">
        <DigestMethod Algorithm="http://www.w3.org/2001/04/xmlenc#sha256"/>
        <DigestValue>fBg+ir3V/qrFuahLuvPe48cqn2mtbgENx2EqjQIT0V8=</DigestValue>
      </Reference>
    </Manifest>
    <SignatureProperties>
      <SignatureProperty Id="idSignatureTime" Target="#idPackageSignature">
        <mdssi:SignatureTime xmlns:mdssi="http://schemas.openxmlformats.org/package/2006/digital-signature">
          <mdssi:Format>YYYY-MM-DDThh:mm:ssTZD</mdssi:Format>
          <mdssi:Value>2023-03-31T19:38:53Z</mdssi:Value>
        </mdssi:SignatureTime>
      </SignatureProperty>
    </SignatureProperties>
  </Object>
  <Object Id="idOfficeObject">
    <SignatureProperties>
      <SignatureProperty Id="idOfficeV1Details" Target="#idPackageSignature">
        <SignatureInfoV1 xmlns="http://schemas.microsoft.com/office/2006/digsig">
          <SetupID>{09DBE9C8-8134-4346-AAED-E894F3D1E40C}</SetupID>
          <SignatureText>Juan Talavera</SignatureText>
          <SignatureImage/>
          <SignatureComments/>
          <WindowsVersion>10.0</WindowsVersion>
          <OfficeVersion>16.0.16130/24</OfficeVersion>
          <ApplicationVersion>16.0.16130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2023-03-31T19:38:53Z</xd:SigningTime>
          <xd:SigningCertificate>
            <xd:Cert>
              <xd:CertDigest>
                <DigestMethod Algorithm="http://www.w3.org/2001/04/xmlenc#sha256"/>
                <DigestValue>NzyQOkOpnuBS5UnBYfPWfUjFIrVPzgvD1M4bJpKvT1M=</DigestValue>
              </xd:CertDigest>
              <xd:IssuerSerial>
                <X509IssuerName>C=PY, O=DOCUMENTA S.A., CN=CA-DOCUMENTA S.A., SERIALNUMBER=RUC 80050172-1</X509IssuerName>
                <X509SerialNumber>2801867242457775703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qTCCBZGgAwIBAgIQWC+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hk+D/VTF+X5H6btEEiBu1KNEf35B5e2pyeOAOBsduFcJAgh3tjNAQGcY057ad1eCdBf6pbXv8Mhio0jlcGSvlmF+OVTTYvTUwF2HbgHDqOiQDJpnDzMhVXmNKfKH7W62QYKp0fKB8F8li1ChNt30za2bqzeTntqq3kCXHlhbjHlLMHqV76MgsEeHuSJMtxOBbQatlxyJRmcEfUyF/hu8A8q3caWLFOzfsJbTfpAxkxo3/ewkRVF/SAj70/3VBrw+IY/9TTTeS2oYrWkurC3tT5KTmwr1mMKIBprkVRVqzWuh+4HyPmgF/u4kqI6A8xiA1mdsk+hCP5zICkEv+qwjP9mK4pq1gTvjvuQ6sbu2+qBaUi5nTr/L81Y5vSvLOR0Hod7GmCx9p7JWMzEVAGmh28F0ZqPt5Ry37w4DLdtrBJPzdyso36OZseNaXM3puukBisbv2vyt2ydUvuLwEbl2oYDKcvfifCLauqlgwCv5BKFuxBDL/KKaxnJZBYKbEtgY9ztwYEY8xyAbyQqH/JAB88VW04vw7GVkdUPu7mw1udKafyJXRrqlsrAbCTWdtwYuXJPj3mi/x3z6+Fg1+kx9izYU/5+DtGLhk3YN0eIObqtjUjBhqT+u1rJ3iZtalwRtDBhEb5ehrQIDAQABo4ICUzCCAk8wEgYDVR0TAQH/BAgwBgEB/wIBADAOBgNVHQ8BAf8EBAMCAQYwHQYDVR0OBBYEFEAmrCZcYo/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wo/po7oT9Qq40OltXGGgBIA3i4NGFQ5UBsWU3tI+O3jNkBi/9k/BkYHVT9UxWNHUxoZw+QJsAKl5f8wQksVH18Scq5Z+RUSBQ7v1hvvH1m2P7FXcB0nf+nwDVoDyGv57EmhKofwQibUzKajDts6JrsXyugQhVbLynSCw4qPMJLpImpL21LxxVMcryQMYymYUAr3DrMLOUuXxKLXCSOf8oP/PSmBvKldr2xeGJ5kowMxq0Af8mn7+pnm3yi0Ons5plFugKv3eSAmBY3zBS5NGPt9FFY/9FeNbCNXLEIRhaCx3T/6lSfIJZU5fCfLUY3y0hkSwuoK1gf/hHFyqyN/PrJ8E9PbyEzpMYwc51K+PhRRMcrJaD9txveHz8XjDrjjoISL+ZV54LMzUi5sF++nG79TLxDaC4vBtg6I8mOooFqzbsYgM3R4SaElTQIv6dSEZX1wKJXh25RbldqePe4Alnwe3vU97ZrTEpKPQkRM4lPJVElOicbYR1Wx5xrvyFucagF6IVeP4IZLJt1L4rbiSzPq027Q8jECgeJeRQWVKS8nQ8KyMfA0tgAuL3Vtub5pSbMI3xqtQwdJtOgwFj2iVp1BQv3XegF6OySbw/sk46AGWOTwb6vwUPq5TfnuNzO92keBxGg+aWylEC25zYFPYpAq384g5lmVaV53zmp1f</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DrEQAA/AgAACBFTUYAAAEA6BsAAKo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VVWPQSa0j0HEAAAABAAAAAkAAABMAAAAAAAAAAAAAAAAAAAA//////////9gAAAAMwAvADMAMQAvADIAMAAyADMAcgAGAAAABAAAAAY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Hc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FVVj0EmtI9BKgAAADMAAAANAAAATAAAAAAAAAAAAAAAAAAAAP//////////aAAAAEoAdQBhAG4AIABUAGEAbABhAHYAZQByAGEAe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FVVj0EmtI9B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FVVj0EmtI9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VVWPQSa0j0EKAAAAcAAAACUAAABMAAAABAAAAAkAAABwAAAA4gAAAH0AAACYAAAAUwBpAGcAbgBlAGQAIABiAHkAOgAgAEoAVQBBAE4AIABKAE8AUwBFACAAVABBAEwAQQBWAEUAUgBBACAAUwBBAEcAVQBJAEUAUgAAAAYAAAADAAAABwAAAAcAAAAGAAAABwAAAAMAAAAHAAAABQAAAAMAAAADAAAABAAAAAgAAAAHAAAACAAAAAMAAAAEAAAACQAAAAYAAAAGAAAAAwAAAAYAAAAHAAAABQAAAAcAAAAHAAAABgAAAAcAAAAHAAAAAwAAAAYAAAAHAAAACAAAAAgAAAADAAAABgAAAAcAAAAWAAAADAAAAAAAAAAlAAAADAAAAAIAAAAOAAAAFAAAAAAAAAAQAAAAFAAAAA==</Object>
  <Object Id="idInvalidSigLnImg">AQAAAGwAAAAAAAAAAAAAAP8AAAB/AAAAAAAAAAAAAADrEQAA/AgAACBFTUYAAAEAZCEAALEAAAAGAAAAAAAAAAAAAAAAAAAAgAcAADgEAABYAQAAwgAAAAAAAAAAAAAAAAAAAMA/BQDQ9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eQAAABAAAAAiAAAABAAAAFg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egAAABEAAAAlAAAADAAAAAEAAABUAAAAtAAAACMAAAAEAAAAeAAAABAAAAABAAAAVVWPQSa0j0EjAAAABAAAABEAAABMAAAAAAAAAAAAAAAAAAAA//////////9wAAAASQBuAHYAYQBsAGkAZAAgAHMAaQBnAG4AYQB0AHUAcgBlAAAAAwAAAAcAAAAFAAAABgAAAAMAAAADAAAABwAAAAMAAAAFAAAAAwAAAAcAAAAHAAAABgAAAAQAAAAHAAAABA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VVY9BJrSP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IgAAABHAAAAKQAAADMAAABg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IkAAABIAAAAJQAAAAwAAAAEAAAAVAAAAJwAAAAqAAAAMwAAAIcAAABHAAAAAQAAAFVVj0EmtI9BKgAAADMAAAANAAAATAAAAAAAAAAAAAAAAAAAAP//////////aAAAAEoAdQBhAG4AIABUAGEAbABhAHYAZQByAGEAAAAGAAAACQAAAAgAAAAJAAAABAAAAAgAAAAIAAAABAAAAAgAAAAIAAAACAAAAAY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AEgAAAAwAAAABAAAAHgAAABgAAAAJAAAAUAAAAPcAAABdAAAAJQAAAAwAAAABAAAAVAAAAOgAAAAKAAAAUAAAAJEAAABcAAAAAQAAAFVVj0EmtI9BCgAAAFAAAAAaAAAATAAAAAAAAAAAAAAAAAAAAP//////////gAAAAEoAdQBhAG4AIABKAG8AcwDpACAAVABhAGwAYQB2AGUAcgBhACAAUwBhAGcAdQBpAGUAcgAEAAAABwAAAAYAAAAHAAAAAwAAAAQAAAAHAAAABQAAAAYAAAADAAAABgAAAAYAAAADAAAABgAAAAUAAAAGAAAABAAAAAYAAAADAAAABgAAAAYAAAAHAAAABwAAAAMAAAAGAAAABA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AEgAAAAwAAAABAAAAHgAAABgAAAAJAAAAYAAAAPcAAABtAAAAJQAAAAwAAAABAAAAVAAAAKgAAAAKAAAAYAAAAFMAAABsAAAAAQAAAFVVj0EmtI9BCgAAAGAAAAAPAAAATAAAAAAAAAAAAAAAAAAAAP//////////bAAAAFMAaQBuAGQAaQBjAG8AIABUAGkAdAB1AGwAYQByAAAABgAAAAMAAAAHAAAABwAAAAMAAAAFAAAABwAAAAMAAAAGAAAAAwAAAAQAAAAHAAAAAwAAAAYAAAAEAAAASwAAAEAAAAAwAAAABQAAACAAAAABAAAAAQAAABAAAAAAAAAAAAAAAAABAACAAAAAAAAAAAAAAAAAAQAAgAAAACUAAAAMAAAAAgAAACcAAAAYAAAABQAAAAAAAAD///8AAAAAACUAAAAMAAAABQAAAEwAAABkAAAACQAAAHAAAADhAAAAfAAAAAkAAABwAAAA2QAAAA0AAAAhAPAAAAAAAAAAAAAAAIA/AAAAAAAAAAAAAIA/AAAAAAAAAAAAAAAAAAAAAAAAAAAAAAAAAAAAAAAAAAAlAAAADAAAAAAAAIAoAAAADAAAAAUAAAAlAAAADAAAAAEAAAAYAAAADAAAAAAAAAASAAAADAAAAAEAAAAWAAAADAAAAAAAAABUAAAALAEAAAoAAABwAAAA4AAAAHwAAAABAAAAVVWPQSa0j0EKAAAAcAAAACUAAABMAAAABAAAAAkAAABwAAAA4gAAAH0AAACYAAAAUwBpAGcAbgBlAGQAIABiAHkAOgAgAEoAVQBBAE4AIABKAE8AUwBFACAAVABBAEwAQQBWAEUAUgBBACAAUwBBAEcAVQBJAEUAUgBsAAYAAAADAAAABwAAAAcAAAAGAAAABwAAAAMAAAAHAAAABQAAAAMAAAADAAAABAAAAAgAAAAHAAAACAAAAAMAAAAEAAAACQAAAAYAAAAGAAAAAwAAAAYAAAAHAAAABQAAAAcAAAAHAAAABgAAAAcAAAAHAAAAAwAAAAYAAAAHAAAACAAAAAgAAAADAAAABgAAAAcAAAAWAAAADAAAAAAAAAAlAAAADAAAAAIAAAAOAAAAFAAAAAAAAAAQAAAAFA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Hnbuw4kQJ/NB/AHFQPyw+xlqx79bgwHofN3eWqY0kvA=</DigestValue>
    </Reference>
    <Reference Type="http://www.w3.org/2000/09/xmldsig#Object" URI="#idOfficeObject">
      <DigestMethod Algorithm="http://www.w3.org/2001/04/xmlenc#sha256"/>
      <DigestValue>JnzP222fK4ZfwMClWGBrjvbEoFlMgYS/hjvyCOdZ+dU=</DigestValue>
    </Reference>
    <Reference Type="http://uri.etsi.org/01903#SignedProperties" URI="#idSignedProperties">
      <Transforms>
        <Transform Algorithm="http://www.w3.org/TR/2001/REC-xml-c14n-20010315"/>
      </Transforms>
      <DigestMethod Algorithm="http://www.w3.org/2001/04/xmlenc#sha256"/>
      <DigestValue>q3Wknz45quV9RIn10IA9h0KCb5K2Z0dlafzOESbiKh4=</DigestValue>
    </Reference>
    <Reference Type="http://www.w3.org/2000/09/xmldsig#Object" URI="#idValidSigLnImg">
      <DigestMethod Algorithm="http://www.w3.org/2001/04/xmlenc#sha256"/>
      <DigestValue>Csg3PZWXDtFNggJ72CumqxC0WO2tsVfSCnf7Iun4ZqI=</DigestValue>
    </Reference>
    <Reference Type="http://www.w3.org/2000/09/xmldsig#Object" URI="#idInvalidSigLnImg">
      <DigestMethod Algorithm="http://www.w3.org/2001/04/xmlenc#sha256"/>
      <DigestValue>6JSr0Q1hhWLDQ+wZF0sq4I6IRFhD4l3LXdhS2h1FOIw=</DigestValue>
    </Reference>
  </SignedInfo>
  <SignatureValue>IcZz9I5ScmiPGELcrKY4fArvJ/vEATGAfFzyQfo1/ao2ZdLx8Ze5RZz6wLUanyWQRJTCnW/7EO2V
6yGKcH7lcoM/P8egTrR8LCicyNX3KuCrx+08ZfQn+oWrw6ntOr6mfU4T5SPZPSHgeMzSIWFx0fl4
O2j0Z7ipM6Kz7v6MPJVwCXX9yDoKr9435Ng5GrIB3HKa7hHdkJqNs0P4L6xc8FBDC7ktBtF1TIgm
sLSYbnnsHaj4jGvxXymcApJMSYupRlGsMk0YLxT3iHWQUYF6OzE14Nr1WP85TUvjuxGZ3Lg3NH02
2fErEirl3iPHWj8JcRO8adQF4yjBaHp5woqx6A==</SignatureValue>
  <KeyInfo>
    <X509Data>
      <X509Certificate>MIIIDjCCBfagAwIBAgITXAAAr1epE7CdYm8dRwAAAACvVzANBgkqhkiG9w0BAQsFADBXMRcwFQYDVQQFEw5SVUMgODAwODA2MTAtNzEVMBMGA1UEChMMQ09ERTEwMCBTLkEuMQswCQYDVQQGEwJQWTEYMBYGA1UEAxMPQ0EtQ09ERTEwMCBTLkEuMB4XDTIyMDIyMzE0MDk1OVoXDTI0MDIyMzE0MDk1OVowgaQxJTAjBgNVBAMTHEFOVE9OSU8gTUlHVUVMIEdBTEVBTk8gU0lMVkExFzAVBgNVBAoTDlBFUlNPTkEgRklTSUNBMQswCQYDVQQGEwJQWTEXMBUGA1UEKhMOQU5UT05JTyBNSUdVRUwxFjAUBgNVBAQTDUdBTEVBTk8gU0lMVkExETAPBgNVBAUTCENJNTc1MDIwMREwDwYDVQQLEwhGSVJNQSBGMjCCASIwDQYJKoZIhvcNAQEBBQADggEPADCCAQoCggEBAKZrFS1m1k8aCzx77loo4ZHmJhlG9QewNKOLHXRUamYuMQsXQ7mBPiRXV3f96KznDzpAcX+4LveQmRBuN5kb+jsGe9kSLUftiVtUrkbYpgvnRueeaVBzROago/aY2DKgXdBEbLgQetaKFxSWjZD4OmyXa6uFoN320DGqvkGluMS523biKidDxODTWQtanxUevLun8jYJ3WpRjHxGaulNZ2HDBNvEsTvs++NX9dwWhkJlq+lJobEd9fj9trYLACPSydsmjz7MBEVKdbMCP5vbwD59PNFA0aLVOX6Ko0RtXcSm1CozioAOppkHGpJK++DEpPopsNGRyxNOTcR0Fe6QrQMCAwEAAaOCA4MwggN/MA4GA1UdDwEB/wQEAwIF4DAMBgNVHRMBAf8EAjAAMCAGA1UdJQEB/wQWMBQGCCsGAQUFBwMCBggrBgEFBQcDBDAdBgNVHQ4EFgQUPtsw5RkzmDCbcXwFqDh/79lAFbEwHwYDVR0jBBgwFoAUJ/baOwt/k/hZEtAVqkLPspaWPUUwgYgGA1UdHwSBgDB+MHygeqB4hjpodHRwOi8vY2ExLmNvZGUxMDAuY29tLnB5L2Zpcm1hLWRpZ2l0YWwvY3JsL0NBLUNPREUxMDAuY3JshjpodHRwOi8vY2EyLmNvZGUxMDAuY29tLnB5L2Zpcm1hLWRpZ2l0YWwvY3JsL0NBLUNPREUxMDAuY3JsMIH4BggrBgEFBQcBAQSB6zCB6DBGBggrBgEFBQcwAoY6aHR0cDovL2NhMS5jb2RlMTAwLmNvbS5weS9maXJtYS1kaWdpdGFsL2Nlci9DQS1DT0RFMTAwLmNlcjBGBggrBgEFBQcwAoY6aHR0cDovL2NhMi5jb2RlMTAwLmNvbS5weS9maXJtYS1kaWdpdGFsL2Nlci9DQS1DT0RFMTAwLmNlcjAqBggrBgEFBQcwAYYeaHR0cDovL2NhMS5jb2RlMTAwLmNvbS5weS9vY3NwMCoGCCsGAQUFBzABhh5odHRwOi8vY2EyLmNvZGUxMDAuY29tLnB5L29jc3AwggFPBgNVHSAEggFGMIIBQjCCAT4GDCsGAQQBgtlKAQEBBjCCASwwbAYIKwYBBQUHAgEWYGh0dHA6Ly93d3cuY29kZTEwMC5jb20ucHkvZmlybWEtZGlnaXRhbC9DT0RFMTAwJTIwUG9saXRpY2ElMjBkZSUyMENlcnRpZmljYWNpb24lMjBGMiUyMHYyLjAucGRmADBmBggrBgEFBQcCAjBaHlgAUABvAGwAaQB0AGkAYwBhACAAZABlACAAYwBlAHIAdABpAGYAaQBjAGEAYwBpAG8AbgAgAEYAMgAgAGQAZQAgAEMAbwBkAGUAMQAwADAAIABTAC4AQQAuMFQGCCsGAQUFBwICMEgeRgBDAG8AZABlACAAMQAwADAAIABTAC4AQQAuACAAQwBlAHIAdABpAGYAaQBjAGEAdABlACAAUABvAGwAaQBjAHkAIABGADIwJAYDVR0RBB0wG4EZTUlHVUVMR0FMRUFOT0BDUEFOLkNPTS5QWTANBgkqhkiG9w0BAQsFAAOCAgEAbmb6BQ5pZSApPR+4hzvplGootRElGbweMqEpUQW9p4YzjkcJfvAbIx67O/mFplO/AbaP3FjnLreDC5rIjwtYRPMW1oNBCj2/dFm7Mt3yUc72r2mBOkFym9yFnVKcLfNv++zS0kEJrHHycm6ZTl7HTqxpqjU7BPnd5u1peIxPjPKCO8DYsDklvVh29WjZH+L2/p6z9N+QymDUR8yJ7lJPRAxBcC2dnUkJ5QWrzRQJVe+N7Oj+NFDC0zcFN6YOYEwkyw/SFUconcoRbVs/t3GHiO5m1ITcKccSdAz71VATbLflFNzQGNkRxylJYrLU/3f3TNyNohbmBckl//N7l2Vhz6F3hGagkbJjJPySOXfgoIqEa1xDtlIKSwjfycNq+qgDvfqDhtmZkqwCWnVHd3TdtxBbOALFobRzer7BwDjNMWYVwh4+FKxRC/GJg75dWBLJQnnacTeKiYYMlJd1kor3FQxEzTm6GFmUXSyyt8OZwSgbs4UilDIpkekbMvYCwb2ndZeBBDIuJF7tCeLan7v1tGtU+n6Scu/moD9xGPjrZlCpqhcp/AESuHc2EzJdZeo2QmaMAYdT4JVwoZZHhHbMQeWxUC4MyAnXlX0cVxpSjqt2r4SCd13bubTgxp4ja11ssitP0CMV3PTeBo1iWtaJQ4Z9b1pncjKxQKSHtu/6Uxo=</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Transform>
          <Transform Algorithm="http://www.w3.org/TR/2001/REC-xml-c14n-20010315"/>
        </Transforms>
        <DigestMethod Algorithm="http://www.w3.org/2001/04/xmlenc#sha256"/>
        <DigestValue>A86zVTj70nB/9aR3XUP5lCsvi9G/KrK3r+DW6c7tGf8=</DigestValue>
      </Reference>
      <Reference URI="/xl/calcChain.xml?ContentType=application/vnd.openxmlformats-officedocument.spreadsheetml.calcChain+xml">
        <DigestMethod Algorithm="http://www.w3.org/2001/04/xmlenc#sha256"/>
        <DigestValue>nYPgczqkT87i7jr+abWCORl04MhXwqkBTFlzyhzlhaE=</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Y+3wJOMP3JY16bEUtgml2qEIrlc/vWMqGQ/VOkXiOUI=</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a3eSpj/SangYcgGNNDvfYD7rSY0vUvMOzB2DakSHWPk=</DigestValue>
      </Reference>
      <Reference URI="/xl/drawings/vmlDrawing1.vml?ContentType=application/vnd.openxmlformats-officedocument.vmlDrawing">
        <DigestMethod Algorithm="http://www.w3.org/2001/04/xmlenc#sha256"/>
        <DigestValue>TYXW6RO+Yci24hgMLrxD78Lz8Z8qmP7NGBMBPTKbxOs=</DigestValue>
      </Reference>
      <Reference URI="/xl/media/image1.jpeg?ContentType=image/jpeg">
        <DigestMethod Algorithm="http://www.w3.org/2001/04/xmlenc#sha256"/>
        <DigestValue>pk+SpKULAyTPDd/qc2PSPA1oiOhWxWWKl385kX3KIXc=</DigestValue>
      </Reference>
      <Reference URI="/xl/media/image2.emf?ContentType=image/x-emf">
        <DigestMethod Algorithm="http://www.w3.org/2001/04/xmlenc#sha256"/>
        <DigestValue>np1RR3tB8SgHfmKtrn4egTgo741I/TQhGGuULPzQw9s=</DigestValue>
      </Reference>
      <Reference URI="/xl/media/image3.emf?ContentType=image/x-emf">
        <DigestMethod Algorithm="http://www.w3.org/2001/04/xmlenc#sha256"/>
        <DigestValue>H0vABn9Yl4unPe8JWU9/ua2Vgtl+9JsW+gaaxoF1soo=</DigestValue>
      </Reference>
      <Reference URI="/xl/media/image4.emf?ContentType=image/x-emf">
        <DigestMethod Algorithm="http://www.w3.org/2001/04/xmlenc#sha256"/>
        <DigestValue>nTioO/VvDC/MqR9ipWsVGz8WTxZvIcRNcxex0LWY02U=</DigestValue>
      </Reference>
      <Reference URI="/xl/media/image5.emf?ContentType=image/x-emf">
        <DigestMethod Algorithm="http://www.w3.org/2001/04/xmlenc#sha256"/>
        <DigestValue>3rglpulpYeml5WZn6MgEagqz2qH6vqnDELRN58naUrk=</DigestValue>
      </Reference>
      <Reference URI="/xl/media/image6.emf?ContentType=image/x-emf">
        <DigestMethod Algorithm="http://www.w3.org/2001/04/xmlenc#sha256"/>
        <DigestValue>5HvNlaOA89BzsBc3A+K5+0C0F/cly3hG+ueBTpFU7NY=</DigestValue>
      </Reference>
      <Reference URI="/xl/printerSettings/printerSettings1.bin?ContentType=application/vnd.openxmlformats-officedocument.spreadsheetml.printerSettings">
        <DigestMethod Algorithm="http://www.w3.org/2001/04/xmlenc#sha256"/>
        <DigestValue>Cfw0083YUx4+c//A9/5+RCOR/iKtsVeQiYxZH4bhzc8=</DigestValue>
      </Reference>
      <Reference URI="/xl/printerSettings/printerSettings2.bin?ContentType=application/vnd.openxmlformats-officedocument.spreadsheetml.printerSettings">
        <DigestMethod Algorithm="http://www.w3.org/2001/04/xmlenc#sha256"/>
        <DigestValue>dQty6h4y3OjaBO679MIWuMByZpg6RKGw7ezGcnYUuw0=</DigestValue>
      </Reference>
      <Reference URI="/xl/printerSettings/printerSettings3.bin?ContentType=application/vnd.openxmlformats-officedocument.spreadsheetml.printerSettings">
        <DigestMethod Algorithm="http://www.w3.org/2001/04/xmlenc#sha256"/>
        <DigestValue>dQty6h4y3OjaBO679MIWuMByZpg6RKGw7ezGcnYUuw0=</DigestValue>
      </Reference>
      <Reference URI="/xl/printerSettings/printerSettings4.bin?ContentType=application/vnd.openxmlformats-officedocument.spreadsheetml.printerSettings">
        <DigestMethod Algorithm="http://www.w3.org/2001/04/xmlenc#sha256"/>
        <DigestValue>dQty6h4y3OjaBO679MIWuMByZpg6RKGw7ezGcnYUuw0=</DigestValue>
      </Reference>
      <Reference URI="/xl/printerSettings/printerSettings5.bin?ContentType=application/vnd.openxmlformats-officedocument.spreadsheetml.printerSettings">
        <DigestMethod Algorithm="http://www.w3.org/2001/04/xmlenc#sha256"/>
        <DigestValue>/E2xUnaKVvQhybBMAm8SzdIUH7GTLxtcurIpY3UIOPM=</DigestValue>
      </Reference>
      <Reference URI="/xl/printerSettings/printerSettings6.bin?ContentType=application/vnd.openxmlformats-officedocument.spreadsheetml.printerSettings">
        <DigestMethod Algorithm="http://www.w3.org/2001/04/xmlenc#sha256"/>
        <DigestValue>/E2xUnaKVvQhybBMAm8SzdIUH7GTLxtcurIpY3UIOPM=</DigestValue>
      </Reference>
      <Reference URI="/xl/printerSettings/printerSettings7.bin?ContentType=application/vnd.openxmlformats-officedocument.spreadsheetml.printerSettings">
        <DigestMethod Algorithm="http://www.w3.org/2001/04/xmlenc#sha256"/>
        <DigestValue>/E2xUnaKVvQhybBMAm8SzdIUH7GTLxtcurIpY3UIOPM=</DigestValue>
      </Reference>
      <Reference URI="/xl/sharedStrings.xml?ContentType=application/vnd.openxmlformats-officedocument.spreadsheetml.sharedStrings+xml">
        <DigestMethod Algorithm="http://www.w3.org/2001/04/xmlenc#sha256"/>
        <DigestValue>AVNjSHtHdePgNTrtB0vrmFKVHEqAFo6O/kzDGlX42+Q=</DigestValue>
      </Reference>
      <Reference URI="/xl/styles.xml?ContentType=application/vnd.openxmlformats-officedocument.spreadsheetml.styles+xml">
        <DigestMethod Algorithm="http://www.w3.org/2001/04/xmlenc#sha256"/>
        <DigestValue>KdZ7K2aCvD5qtTktUvcH4nPFp3tWlPrIENmwmYaj89U=</DigestValue>
      </Reference>
      <Reference URI="/xl/theme/theme1.xml?ContentType=application/vnd.openxmlformats-officedocument.theme+xml">
        <DigestMethod Algorithm="http://www.w3.org/2001/04/xmlenc#sha256"/>
        <DigestValue>6X+H6oZv8bFWXDlENb4AFhS8/e674SGlKGn83vH5aSI=</DigestValue>
      </Reference>
      <Reference URI="/xl/workbook.xml?ContentType=application/vnd.openxmlformats-officedocument.spreadsheetml.sheet.main+xml">
        <DigestMethod Algorithm="http://www.w3.org/2001/04/xmlenc#sha256"/>
        <DigestValue>eRnIG6P825kSPcb3fBErI5fD3/75aBhf2e2e+1SDXdM=</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i2Zp4ch4j6O57AxbpYHg+Pj+Mvt1/H7oTobn95/jaU8=</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sheet1.xml?ContentType=application/vnd.openxmlformats-officedocument.spreadsheetml.worksheet+xml">
        <DigestMethod Algorithm="http://www.w3.org/2001/04/xmlenc#sha256"/>
        <DigestValue>h5kw9QDYs4iXqtm2V+9nIz+rzWujfB9yHtaia4vx5dE=</DigestValue>
      </Reference>
      <Reference URI="/xl/worksheets/sheet10.xml?ContentType=application/vnd.openxmlformats-officedocument.spreadsheetml.worksheet+xml">
        <DigestMethod Algorithm="http://www.w3.org/2001/04/xmlenc#sha256"/>
        <DigestValue>OFsT/bMcSS9M4TLPrgM5XsDlkrN9mFdsJVytQegj07o=</DigestValue>
      </Reference>
      <Reference URI="/xl/worksheets/sheet11.xml?ContentType=application/vnd.openxmlformats-officedocument.spreadsheetml.worksheet+xml">
        <DigestMethod Algorithm="http://www.w3.org/2001/04/xmlenc#sha256"/>
        <DigestValue>j2mtwoRqNboWqO/fLiB1rVl1wFiC9is3MuFO3HVmInI=</DigestValue>
      </Reference>
      <Reference URI="/xl/worksheets/sheet12.xml?ContentType=application/vnd.openxmlformats-officedocument.spreadsheetml.worksheet+xml">
        <DigestMethod Algorithm="http://www.w3.org/2001/04/xmlenc#sha256"/>
        <DigestValue>tckXOAGxeNZj5WmxgRvZSa55Yf8v2ewdStrNWazUFd4=</DigestValue>
      </Reference>
      <Reference URI="/xl/worksheets/sheet2.xml?ContentType=application/vnd.openxmlformats-officedocument.spreadsheetml.worksheet+xml">
        <DigestMethod Algorithm="http://www.w3.org/2001/04/xmlenc#sha256"/>
        <DigestValue>YAPy6+TrHnvayIWlh9vuyTwkq5D3hkWIJa9bnEePbf8=</DigestValue>
      </Reference>
      <Reference URI="/xl/worksheets/sheet3.xml?ContentType=application/vnd.openxmlformats-officedocument.spreadsheetml.worksheet+xml">
        <DigestMethod Algorithm="http://www.w3.org/2001/04/xmlenc#sha256"/>
        <DigestValue>RApMVMxHotKp34STn587ICNhZnE8wbJ4AkyI4/SCJw4=</DigestValue>
      </Reference>
      <Reference URI="/xl/worksheets/sheet4.xml?ContentType=application/vnd.openxmlformats-officedocument.spreadsheetml.worksheet+xml">
        <DigestMethod Algorithm="http://www.w3.org/2001/04/xmlenc#sha256"/>
        <DigestValue>DmV7OHk6n85ludcF70G3qp0eSB9XgCVZRTZssoC+aS0=</DigestValue>
      </Reference>
      <Reference URI="/xl/worksheets/sheet5.xml?ContentType=application/vnd.openxmlformats-officedocument.spreadsheetml.worksheet+xml">
        <DigestMethod Algorithm="http://www.w3.org/2001/04/xmlenc#sha256"/>
        <DigestValue>J8HrSWxuNeraFs2WNPpVdNOk6uUV1/ASMwIrWq4/lOc=</DigestValue>
      </Reference>
      <Reference URI="/xl/worksheets/sheet6.xml?ContentType=application/vnd.openxmlformats-officedocument.spreadsheetml.worksheet+xml">
        <DigestMethod Algorithm="http://www.w3.org/2001/04/xmlenc#sha256"/>
        <DigestValue>Em2pVt+4j/fs5ujMuZz0xn4yXnkQc/9RlTOZliRl7OQ=</DigestValue>
      </Reference>
      <Reference URI="/xl/worksheets/sheet7.xml?ContentType=application/vnd.openxmlformats-officedocument.spreadsheetml.worksheet+xml">
        <DigestMethod Algorithm="http://www.w3.org/2001/04/xmlenc#sha256"/>
        <DigestValue>s5ycHAvjxqk/a4q5a1CANBGkhgJHHBLhxOWrHouXXyg=</DigestValue>
      </Reference>
      <Reference URI="/xl/worksheets/sheet8.xml?ContentType=application/vnd.openxmlformats-officedocument.spreadsheetml.worksheet+xml">
        <DigestMethod Algorithm="http://www.w3.org/2001/04/xmlenc#sha256"/>
        <DigestValue>tQoICfphBlwrtOumNNdUBCJ1DJ79SuwMFvtm/VkSzgg=</DigestValue>
      </Reference>
      <Reference URI="/xl/worksheets/sheet9.xml?ContentType=application/vnd.openxmlformats-officedocument.spreadsheetml.worksheet+xml">
        <DigestMethod Algorithm="http://www.w3.org/2001/04/xmlenc#sha256"/>
        <DigestValue>fBg+ir3V/qrFuahLuvPe48cqn2mtbgENx2EqjQIT0V8=</DigestValue>
      </Reference>
    </Manifest>
    <SignatureProperties>
      <SignatureProperty Id="idSignatureTime" Target="#idPackageSignature">
        <mdssi:SignatureTime xmlns:mdssi="http://schemas.openxmlformats.org/package/2006/digital-signature">
          <mdssi:Format>YYYY-MM-DDThh:mm:ssTZD</mdssi:Format>
          <mdssi:Value>2023-03-31T21:01:18Z</mdssi:Value>
        </mdssi:SignatureTime>
      </SignatureProperty>
    </SignatureProperties>
  </Object>
  <Object Id="idOfficeObject">
    <SignatureProperties>
      <SignatureProperty Id="idOfficeV1Details" Target="#idPackageSignature">
        <SignatureInfoV1 xmlns="http://schemas.microsoft.com/office/2006/digsig">
          <SetupID>{32D0DAA5-7AB2-4AC3-B9BE-8C3FFF956E9E}</SetupID>
          <SignatureText>Miguel Galeano</SignatureText>
          <SignatureImage/>
          <SignatureComments/>
          <WindowsVersion>10.0</WindowsVersion>
          <OfficeVersion>16.0.16227/24</OfficeVersion>
          <ApplicationVersion>16.0.16227</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2023-03-31T21:01:18Z</xd:SigningTime>
          <xd:SigningCertificate>
            <xd:Cert>
              <xd:CertDigest>
                <DigestMethod Algorithm="http://www.w3.org/2001/04/xmlenc#sha256"/>
                <DigestValue>gkNr7LRn7j2JFu9hOaRNVskpWY7u1EFlHeaVGIesOyU=</DigestValue>
              </xd:CertDigest>
              <xd:IssuerSerial>
                <X509IssuerName>CN=CA-CODE100 S.A., C=PY, O=CODE100 S.A., SERIALNUMBER=RUC 80080610-7</X509IssuerName>
                <X509SerialNumber>2051668791334875705291826670105896584482959191</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lTCCBX2gAwIBAgIQFQam0zHqbL5VAzhF6Zk1wTANBgkqhkiG9w0BAQsFADBvMQswCQYDVQQGEwJQWTErMCkGA1UECgwiTWluaXN0ZXJpbyBkZSBJbmR1c3RyaWEgeSBDb21lcmNpbzEzMDEGA1UEAwwqQXV0b3JpZGFkIENlcnRpZmljYWRvcmEgUmHDrXogZGVsIFBhcmFndWF5MB4XDTE1MDMxMzE5MTkzM1oXDTI1MDMxMzE5MTkzM1owVzEXMBUGA1UEBRMOUlVDIDgwMDgwNjEwLTcxFTATBgNVBAoTDENPREUxMDAgUy5BLjELMAkGA1UEBhMCUFkxGDAWBgNVBAMTD0NBLUNPREUxMDAgUy5BLjCCAiIwDQYJKoZIhvcNAQEBBQADggIPADCCAgoCggIBAKq5cmDx8Vvk7dlXjYYKwdNRreQbj9K2Q3zBDwF+/vPMXXX8pPD+U3dIHr9BGoDy6M7UrZlXfexAGDzVgaTKlzJgZbkYFOYOKrN2fh1UnTPnStJsIjHywqpPqrW0y5rRm3preND4LMJhjmB0YSIp6LT8Nd5FvOtn/G2eBMZD1vFGooZ8p135TkWSGhTfNwssEYaLxWxFSnC8ntX+rfzBh0v9bx/iS2oRpvqLqTyOXvtgaTmUcGOMmzwRUnuQqRaHe7EQJMtYSnFKB8QZbxhnMSmhc3wxAcrO+mOruL/FO153UvU6uEJUP4uxjggxxyxcIWwQX40/TMWauVhG68YjIUZJBXJMSbO9AewBmKnWSWkZqD2ZTwg6fPew0cBOSsk2AvlA6w++ID+31F8uSm6OOxG/u9q3a7kHdfsH1N+tQBBdhuUr8+IcwNIgy4kkVQsNyF9jxwPimQHUXWTHnMxug0zb/+UyPX5U24dzq1FrMHneKi+m7fZYjPO3eN1FB/0ZhTqphfEM8QT8XHaPSxY+U8raBZnWqjZhCT5Xx02cmlHYZ/O4w7us9KKaMfLrMxioE8CdJsyTkN1K6z/Bd31FVPSfKJZBZ+4iAj6Wfa4sRci8KhB9tS9Tp4AeSY/yaf6OSh1FZSgaJ8UpCCJjX8BIlToDHyASJxtaR7AItaeD5p4XAgMBAAGjggJDMIICPzASBgNVHRMBAf8ECDAGAQH/AgEAMA4GA1UdDwEB/wQEAwIBBjAdBgNVHQ4EFgQUJ/baOwt/k/hZEtAVqkLPspaWPUUwHwYDVR0jBBgwFoAUwsQR8ipoRAwAKOxM1inbkvtevdYwegYIKwYBBQUHAQEEbjBsMD4GCCsGAQUFBzAChjJodHRwOi8vd3d3LmFjcmFpei5nb3YucHkvY3J0L2FjX3JhaXpfcHlfc2hhMjU2LmNydDAqBggrBgEFBQcwAYYeaHR0cDovL2NhMS5jb2RlMTAwLmNvbS5weS9vY3NwMIIBHQYDVR0gBIIBFDCCARAwggEMBgNVHSAwggEDMDYGCCsGAQUFBwIBFipodHRwOi8vd3d3LmFjcmFpei5nb3YucHkvY3BzL3BvbGl0aWNhcy5wZGYwZgYIKwYBBQUHAgIwWhpYQ2VydGlmaWNhZG9zIGVtaXRpZG9zIGRlbnRybyBkZWwgbWFyY28gZGUgbGEgUEtJIFBhcmFndWF5IGJham8gbGEgamVyYXJxdWlhIGRlIHN1IEFDUmFpejBhBggrBgEFBQcCAjBVGlNJc3N1ZWQgQ2VydGlmaWNhdGVzIGluIHRoZSBzY29wZSBvZiB0aGUgUEtJIFBhcmFndWF5IHVuZGVyIHRoZSBoaWVyYWNoeSBvZiBST09UIENBLjA8BgNVHR8ENTAzMDGgL6AthitodHRwOi8vd3d3LmFjcmFpei5nb3YucHkvYXJsL2FjX3JhaXpfcHkuY3JsMA0GCSqGSIb3DQEBCwUAA4ICAQCYwoeertzB7Um4In9wdg4uUvBU1DnivQWVaUJheeX5Bx81Mx60cu54IrwRC8o9AdgyV3aZiy+cWd8hBoX8ItgqJmxk4PwUT1802eP/ftLurBdCbAQv0lL81sDN00qtSo8LuqKv7ShZ5yYmrF6mEYJJYZ6AmCA5ji0nQ204rP7GKn3aA2wRy9DQ0WcAHB5YXVj4ihPMPWRf1y+zdDVEAJl2w2lmaBWPpg2Q/fIssSosmQozlHgb7HuVTLluHfZLdGiwq/pIk89qaoTpZs8s/ni2jMFvTx/3DHnY3Dz6s5kRDw2whrIjoV6xMDLJe3bm+rXKi2pGddUsqNrb6lCTUwN6bC0xIhwjRRxrBO9CMnj/8YT1GmR9kHKgP08tcyDSWk+woSoflKL/mlOkZf5o8TLTtSDeA87MMT0n18CWxzSLpkF97WXmJ8JGqTFDk1efqogYP6oanP9QvVUNGyEJw6DmGHEW3c29XaL1j/F4DTRCGEH2anQtpL6nV0l+mJ/hsDzPpPt92VilM4GdPZvk10JQ/yzj4+uNB9wozKLy427qbe6se/VaHa3iyutnxRP9sPEqHWfP/fm5u/e0PC9/JsjE89zti8rxEUK3hES0cSaLsCXpPKXPViaZI+1FeCtG9q2Deesy9diKtRnVZ1/ozb1rdfsug6BLWG4AsBnG3zduXA==</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AkBAAB/AAAAAAAAAAAAAACCFwAARAsAACBFTUYAAAEANBwAAKoAAAAGAAAAAAAAAAAAAAAAAAAAVgUAAAADAAA1AQAArQAAAAAAAAAAAAAAAAAAAAi3BADIo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Yfe0QVU1tEHEAAAABAAAAAkAAABMAAAAAAAAAAAAAAAAAAAA//////////9gAAAAMwAxAC8AMwAvADIAMAAyADMAAAAGAAAABgAAAAQAAAAGAAAABAAAAAYAAAAGAAAABgAAAAYAAABLAAAAQAAAADAAAAAFAAAAIAAAAAEAAAABAAAAEAAAAAAAAAAAAAAACgEAAIAAAAAAAAAAAAAAAA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h97RBVTW0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AAAAAqAAAAMwAAAJYAAABHAAAAAQAAAGH3tEFVNbRBKgAAADMAAAAOAAAATAAAAAAAAAAAAAAAAAAAAP//////////aAAAAE0AaQBnAHUAZQBsACAARwBhAGwAZQBhAG4AbwAOAAAABAAAAAkAAAAJAAAACAAAAAQAAAAEAAAACwAAAAgAAAAEAAAACAAAAAgAAAAJAAAACQAAAEsAAABAAAAAMAAAAAUAAAAgAAAAAQAAAAEAAAAQAAAAAAAAAAAAAAAKAQAAgAAAAAAAAAAAAAAACgEAAIAAAAAlAAAADAAAAAIAAAAnAAAAGAAAAAUAAAAAAAAA////AAAAAAAlAAAADAAAAAUAAABMAAAAZAAAAAAAAABQAAAACQEAAHwAAAAAAAAAUAAAAA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wAAAACgAAAFAAAACbAAAAXAAAAAEAAABh97RBVTW0QQoAAABQAAAAGwAAAEwAAAAAAAAAAAAAAAAAAAD//////////4QAAABMAGkAYwAuACAAQQBuAHQAbwBuAGkAbwAgAE0AaQBnAHUAZQBsACAARwBhAGwAZQBhAG4AbwAAAAUAAAADAAAABQAAAAMAAAADAAAABwAAAAcAAAAEAAAABwAAAAcAAAADAAAABwAAAAMAAAAKAAAAAwAAAAcAAAAHAAAABgAAAAMAAAADAAAACAAAAAYAAAADAAAABgAAAAYAAAAHAAAABwAAAEsAAABAAAAAMAAAAAUAAAAgAAAAAQAAAAEAAAAQAAAAAAAAAAAAAAAKAQAAgAAAAAAAAAAAAAAACg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NAAAAAKAAAAYAAAAIAAAABsAAAAAQAAAGH3tEFVNbRBCgAAAGAAAAAWAAAATAAAAAAAAAAAAAAAAAAAAP//////////eAAAAEEAdQBkAGkAdABvAHIAIABFAHgAdABlAHIAbgBvACAALQAgAEMAUABBAE4ABwAAAAcAAAAHAAAAAwAAAAQAAAAHAAAABAAAAAMAAAAGAAAABQAAAAQAAAAGAAAABAAAAAcAAAAHAAAAAwAAAAQAAAADAAAABwAAAAYAAAAHAAAACAAAAEsAAABAAAAAMAAAAAUAAAAgAAAAAQAAAAEAAAAQAAAAAAAAAAAAAAAKAQAAgAAAAAAAAAAAAAAACgEAAIAAAAAlAAAADAAAAAIAAAAnAAAAGAAAAAUAAAAAAAAA////AAAAAAAlAAAADAAAAAUAAABMAAAAZAAAAAkAAABwAAAAAAEAAHwAAAAJAAAAcAAAAPgAAAANAAAAIQDwAAAAAAAAAAAAAACAPwAAAAAAAAAAAACAPwAAAAAAAAAAAAAAAAAAAAAAAAAAAAAAAAAAAAAAAAAAJQAAAAwAAAAAAACAKAAAAAwAAAAFAAAAJQAAAAwAAAABAAAAGAAAAAwAAAAAAAAAEgAAAAwAAAABAAAAFgAAAAwAAAAAAAAAVAAAAEQBAAAKAAAAcAAAAP8AAAB8AAAAAQAAAGH3tEFVNbRBCgAAAHAAAAApAAAATAAAAAQAAAAJAAAAcAAAAAEBAAB9AAAAoAAAAEYAaQByAG0AYQBkAG8AIABwAG8AcgA6ACAAQQBOAFQATwBOAEkATwAgAE0ASQBHAFUARQBMACAARwBBAEwARQBBAE4ATwAgAFMASQBMAFYAQQAAAAYAAAADAAAABAAAAAkAAAAGAAAABwAAAAcAAAADAAAABwAAAAcAAAAEAAAAAwAAAAMAAAAHAAAACAAAAAYAAAAJAAAACAAAAAMAAAAJAAAAAwAAAAoAAAADAAAACAAAAAgAAAAGAAAABQAAAAMAAAAIAAAABwAAAAUAAAAGAAAABwAAAAgAAAAJAAAAAwAAAAYAAAADAAAABQAAAAcAAAAHAAAAFgAAAAwAAAAAAAAAJQAAAAwAAAACAAAADgAAABQAAAAAAAAAEAAAABQAAAA=</Object>
  <Object Id="idInvalidSigLnImg">AQAAAGwAAAAAAAAAAAAAAAkBAAB/AAAAAAAAAAAAAACCFwAARAsAACBFTUYAAAEApCEAALEAAAAGAAAAAAAAAAAAAAAAAAAAVgUAAAADAAA1AQAArQAAAAAAAAAAAAAAAAAAAAi3BADIowIACgAAABAAAAAAAAAAAAAAAEsAAAAQAAAAAAAAAAUAAAAeAAAAGAAAAAAAAAAAAAAACgEAAIAAAAAnAAAAGAAAAAEAAAAAAAAAAAAAAAAAAAAlAAAADAAAAAEAAABMAAAAZAAAAAAAAAAAAAAACQEAAH8AAAAAAAAAAAAAAA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8PDwAAAAAAAlAAAADAAAAAEAAABMAAAAZAAAAAAAAAAAAAAACQEAAH8AAAAAAAAAAAAAAAoBAACAAAAAIQDwAAAAAAAAAAAAAACAPwAAAAAAAAAAAACAPwAAAAAAAAAAAAAAAAAAAAAAAAAAAAAAAAAAAAAAAAAAJQAAAAwAAAAAAACAKAAAAAwAAAABAAAAJwAAABgAAAABAAAAAAAAAPDw8AAAAAAAJQAAAAwAAAABAAAATAAAAGQAAAAAAAAAAAAAAAkBAAB/AAAAAAAAAAAAAAAKAQAAgAAAACEA8AAAAAAAAAAAAAAAgD8AAAAAAAAAAAAAgD8AAAAAAAAAAAAAAAAAAAAAAAAAAAAAAAAAAAAAAAAAACUAAAAMAAAAAAAAgCgAAAAMAAAAAQAAACcAAAAYAAAAAQAAAAAAAADw8PAAAAAAACUAAAAMAAAAAQAAAEwAAABkAAAAAAAAAAAAAAAJAQAAfwAAAAAAAAAAAAAACgEAAIAAAAAhAPAAAAAAAAAAAAAAAIA/AAAAAAAAAAAAAIA/AAAAAAAAAAAAAAAAAAAAAAAAAAAAAAAAAAAAAAAAAAAlAAAADAAAAAAAAIAoAAAADAAAAAEAAAAnAAAAGAAAAAEAAAAAAAAA////AAAAAAAlAAAADAAAAAEAAABMAAAAZAAAAAAAAAAAAAAACQEAAH8AAAAAAAAAAAAAAAoBAACAAAAAIQDwAAAAAAAAAAAAAACAPwAAAAAAAAAAAACAPwAAAAAAAAAAAAAAAAAAAAAAAAAAAAAAAAAAAAAAAAAAJQAAAAwAAAAAAACAKAAAAAwAAAABAAAAJwAAABgAAAABAAAAAAAAAP///wAAAAAAJQAAAAwAAAABAAAATAAAAGQAAAAAAAAAAAAAAAkBAAB/AAAAAAAAAAAAAAAK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Yfe0QVU1tEEjAAAABAAAAA8AAABMAAAAAAAAAAAAAAAAAAAA//////////9sAAAARgBpAHIAbQBhACAAbgBvACAAdgDhAGwAaQBkAGEAAAAGAAAAAwAAAAQAAAAJAAAABgAAAAMAAAAHAAAABwAAAAMAAAAFAAAABgAAAAMAAAADAAAABwAAAAYAAABLAAAAQAAAADAAAAAFAAAAIAAAAAEAAAABAAAAEAAAAAAAAAAAAAAACgEAAIAAAAAAAAAAAAAAAA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Bh97RBVTW0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cAAABHAAAAKQAAADMAAABvAAAAFQAAACEA8AAAAAAAAAAAAAAAgD8AAAAAAAAAAAAAgD8AAAAAAAAAAAAAAAAAAAAAAAAAAAAAAAAAAAAAAAAAACUAAAAMAAAAAAAAgCgAAAAMAAAABAAAAFIAAABwAQAABAAAAPD///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JgAAABIAAAAJQAAAAwAAAAEAAAAVAAAAKAAAAAqAAAAMwAAAJYAAABHAAAAAQAAAGH3tEFVNbRBKgAAADMAAAAOAAAATAAAAAAAAAAAAAAAAAAAAP//////////aAAAAE0AaQBnAHUAZQBsACAARwBhAGwAZQBhAG4AbwAOAAAABAAAAAkAAAAJAAAACAAAAAQAAAAEAAAACwAAAAgAAAAEAAAACAAAAAgAAAAJAAAACQAAAEsAAABAAAAAMAAAAAUAAAAgAAAAAQAAAAEAAAAQAAAAAAAAAAAAAAAKAQAAgAAAAAAAAAAAAAAACgEAAIAAAAAlAAAADAAAAAIAAAAnAAAAGAAAAAUAAAAAAAAA////AAAAAAAlAAAADAAAAAUAAABMAAAAZAAAAAAAAABQAAAACQEAAHwAAAAAAAAAUAAAAA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BIAAAAMAAAAAQAAAB4AAAAYAAAACQAAAFAAAAAAAQAAXQAAACUAAAAMAAAAAQAAAFQAAADwAAAACgAAAFAAAACbAAAAXAAAAAEAAABh97RBVTW0QQoAAABQAAAAGwAAAEwAAAAAAAAAAAAAAAAAAAD//////////4QAAABMAGkAYwAuACAAQQBuAHQAbwBuAGkAbwAgAE0AaQBnAHUAZQBsACAARwBhAGwAZQBhAG4AbwAAAAUAAAADAAAABQAAAAMAAAADAAAABwAAAAcAAAAEAAAABwAAAAcAAAADAAAABwAAAAMAAAAKAAAAAwAAAAcAAAAHAAAABgAAAAMAAAADAAAACAAAAAYAAAADAAAABgAAAAYAAAAHAAAABwAAAEsAAABAAAAAMAAAAAUAAAAgAAAAAQAAAAEAAAAQAAAAAAAAAAAAAAAKAQAAgAAAAAAAAAAAAAAACgEAAIAAAAAlAAAADAAAAAIAAAAnAAAAGAAAAAUAAAAAAAAA////AAAAAAAlAAAADAAAAAUAAABMAAAAZAAAAAkAAABgAAAA/wAAAGwAAAAJAAAAYAAAAPcAAAANAAAAIQDwAAAAAAAAAAAAAACAPwAAAAAAAAAAAACAPwAAAAAAAAAAAAAAAAAAAAAAAAAAAAAAAAAAAAAAAAAAJQAAAAwAAAAAAACAKAAAAAwAAAAFAAAAJQAAAAwAAAABAAAAGAAAAAwAAAAAAAAAEgAAAAwAAAABAAAAHgAAABgAAAAJAAAAYAAAAAABAABtAAAAJQAAAAwAAAABAAAAVAAAANAAAAAKAAAAYAAAAIAAAABsAAAAAQAAAGH3tEFVNbRBCgAAAGAAAAAWAAAATAAAAAAAAAAAAAAAAAAAAP//////////eAAAAEEAdQBkAGkAdABvAHIAIABFAHgAdABlAHIAbgBvACAALQAgAEMAUABBAE4ABwAAAAcAAAAHAAAAAwAAAAQAAAAHAAAABAAAAAMAAAAGAAAABQAAAAQAAAAGAAAABAAAAAcAAAAHAAAAAwAAAAQAAAADAAAABwAAAAYAAAAHAAAACAAAAEsAAABAAAAAMAAAAAUAAAAgAAAAAQAAAAEAAAAQAAAAAAAAAAAAAAAKAQAAgAAAAAAAAAAAAAAACgEAAIAAAAAlAAAADAAAAAIAAAAnAAAAGAAAAAUAAAAAAAAA////AAAAAAAlAAAADAAAAAUAAABMAAAAZAAAAAkAAABwAAAAAAEAAHwAAAAJAAAAcAAAAPgAAAANAAAAIQDwAAAAAAAAAAAAAACAPwAAAAAAAAAAAACAPwAAAAAAAAAAAAAAAAAAAAAAAAAAAAAAAAAAAAAAAAAAJQAAAAwAAAAAAACAKAAAAAwAAAAFAAAAJQAAAAwAAAABAAAAGAAAAAwAAAAAAAAAEgAAAAwAAAABAAAAFgAAAAwAAAAAAAAAVAAAAEQBAAAKAAAAcAAAAP8AAAB8AAAAAQAAAGH3tEFVNbRBCgAAAHAAAAApAAAATAAAAAQAAAAJAAAAcAAAAAEBAAB9AAAAoAAAAEYAaQByAG0AYQBkAG8AIABwAG8AcgA6ACAAQQBOAFQATwBOAEkATwAgAE0ASQBHAFUARQBMACAARwBBAEwARQBBAE4ATwAgAFMASQBMAFYAQQAAAAYAAAADAAAABAAAAAkAAAAGAAAABwAAAAcAAAADAAAABwAAAAcAAAAEAAAAAwAAAAMAAAAHAAAACAAAAAYAAAAJAAAACAAAAAMAAAAJAAAAAwAAAAoAAAADAAAACAAAAAgAAAAGAAAABQAAAAMAAAAIAAAABwAAAAUAAAAGAAAABwAAAAgAAAAJAAAAAwAAAAYAAAADAAAABQAAAAcAAAAHAAAAFgAAAAwAAAAAAAAAJQAAAAwAAAACAAAADgAAABQAAAAAAAAAEAAAABQ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2</vt:i4>
      </vt:variant>
    </vt:vector>
  </HeadingPairs>
  <TitlesOfParts>
    <vt:vector size="14" baseType="lpstr">
      <vt:lpstr>indice</vt:lpstr>
      <vt:lpstr>1</vt:lpstr>
      <vt:lpstr>2</vt:lpstr>
      <vt:lpstr>3</vt:lpstr>
      <vt:lpstr>4</vt:lpstr>
      <vt:lpstr>5</vt:lpstr>
      <vt:lpstr>6</vt:lpstr>
      <vt:lpstr>7</vt:lpstr>
      <vt:lpstr>8</vt:lpstr>
      <vt:lpstr>9</vt:lpstr>
      <vt:lpstr>10</vt:lpstr>
      <vt:lpstr>11</vt:lpstr>
      <vt:lpstr>'10'!_Hlk486413223</vt:lpstr>
      <vt:lpstr>'10'!_Hlk492023274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Pablo.Roa</dc:creator>
  <cp:lastModifiedBy>PR - Investor</cp:lastModifiedBy>
  <cp:lastPrinted>2019-08-27T18:48:00Z</cp:lastPrinted>
  <dcterms:created xsi:type="dcterms:W3CDTF">2015-06-05T18:19:34Z</dcterms:created>
  <dcterms:modified xsi:type="dcterms:W3CDTF">2023-03-30T21:32:57Z</dcterms:modified>
</cp:coreProperties>
</file>