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docs.edgelan\investor\iaf\03-FONDO MUTUO CORTO PLAZO GUARANIES\Balance General Fondo Guaranies\18- BALANCE FONDO MUTUO GS DICIEMBRE 2021\"/>
    </mc:Choice>
  </mc:AlternateContent>
  <xr:revisionPtr revIDLastSave="0" documentId="13_ncr:201_{988E59AD-FD7B-4589-8607-F340F822C76F}" xr6:coauthVersionLast="47" xr6:coauthVersionMax="47" xr10:uidLastSave="{00000000-0000-0000-0000-000000000000}"/>
  <bookViews>
    <workbookView xWindow="-12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10" r:id="rId6"/>
    <sheet name="6" sheetId="9" r:id="rId7"/>
    <sheet name="7" sheetId="11" r:id="rId8"/>
  </sheets>
  <definedNames>
    <definedName name="_Hlk486413223" localSheetId="6">'6'!$A$6</definedName>
    <definedName name="_Hlk492023274" localSheetId="6">'6'!$A$68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3" l="1"/>
  <c r="E14" i="3"/>
  <c r="A2" i="11"/>
  <c r="B3" i="1"/>
  <c r="B3" i="2"/>
  <c r="B4" i="3"/>
  <c r="B4" i="4"/>
  <c r="O11" i="11"/>
  <c r="O12" i="11"/>
  <c r="O19" i="11"/>
  <c r="O20" i="11"/>
  <c r="O28" i="11"/>
  <c r="O35" i="11"/>
  <c r="O36" i="11"/>
  <c r="O43" i="11"/>
  <c r="O44" i="11"/>
  <c r="O59" i="11"/>
  <c r="O60" i="11"/>
  <c r="O67" i="11"/>
  <c r="O68" i="11"/>
  <c r="O75" i="11"/>
  <c r="O76" i="11"/>
  <c r="O83" i="11"/>
  <c r="O84" i="11"/>
  <c r="O92" i="11"/>
  <c r="O99" i="11"/>
  <c r="O100" i="11"/>
  <c r="O107" i="11"/>
  <c r="O108" i="11"/>
  <c r="O123" i="11"/>
  <c r="O124" i="11"/>
  <c r="O131" i="11"/>
  <c r="O132" i="11"/>
  <c r="O139" i="11"/>
  <c r="O140" i="11"/>
  <c r="O147" i="11"/>
  <c r="O148" i="11"/>
  <c r="O156" i="11"/>
  <c r="O163" i="11"/>
  <c r="O164" i="11"/>
  <c r="O171" i="11"/>
  <c r="O172" i="11"/>
  <c r="O187" i="11"/>
  <c r="O188" i="11"/>
  <c r="O195" i="11"/>
  <c r="O196" i="11"/>
  <c r="O203" i="11"/>
  <c r="O204" i="11"/>
  <c r="O211" i="11"/>
  <c r="O212" i="11"/>
  <c r="O220" i="11"/>
  <c r="O227" i="11"/>
  <c r="O228" i="11"/>
  <c r="O235" i="11"/>
  <c r="O236" i="11"/>
  <c r="O251" i="11"/>
  <c r="O252" i="11"/>
  <c r="O259" i="11"/>
  <c r="O260" i="11"/>
  <c r="O262" i="11"/>
  <c r="O261" i="11"/>
  <c r="O254" i="11"/>
  <c r="O253" i="11"/>
  <c r="O246" i="11"/>
  <c r="O245" i="11"/>
  <c r="O243" i="11"/>
  <c r="O238" i="11"/>
  <c r="O237" i="11"/>
  <c r="O230" i="11"/>
  <c r="O229" i="11"/>
  <c r="O222" i="11"/>
  <c r="O221" i="11"/>
  <c r="O219" i="11"/>
  <c r="O214" i="11"/>
  <c r="O213" i="11"/>
  <c r="O206" i="11"/>
  <c r="O205" i="11"/>
  <c r="O198" i="11"/>
  <c r="O197" i="11"/>
  <c r="O190" i="11"/>
  <c r="O189" i="11"/>
  <c r="O182" i="11"/>
  <c r="O181" i="11"/>
  <c r="O179" i="11"/>
  <c r="O174" i="11"/>
  <c r="O173" i="11"/>
  <c r="O166" i="11"/>
  <c r="O165" i="11"/>
  <c r="O158" i="11"/>
  <c r="O157" i="11"/>
  <c r="O155" i="11"/>
  <c r="O150" i="11"/>
  <c r="O149" i="11"/>
  <c r="O142" i="11"/>
  <c r="O141" i="11"/>
  <c r="O134" i="11"/>
  <c r="O133" i="11"/>
  <c r="O126" i="11"/>
  <c r="O125" i="11"/>
  <c r="O118" i="11"/>
  <c r="O117" i="11"/>
  <c r="O115" i="11"/>
  <c r="O110" i="11"/>
  <c r="O109" i="11"/>
  <c r="O102" i="11"/>
  <c r="O101" i="11"/>
  <c r="O94" i="11"/>
  <c r="O93" i="11"/>
  <c r="O91" i="11"/>
  <c r="O86" i="11"/>
  <c r="O85" i="11"/>
  <c r="O78" i="11"/>
  <c r="O77" i="11"/>
  <c r="O70" i="11"/>
  <c r="O69" i="11"/>
  <c r="O62" i="11"/>
  <c r="O61" i="11"/>
  <c r="O54" i="11"/>
  <c r="O53" i="11"/>
  <c r="O51" i="11"/>
  <c r="O46" i="11"/>
  <c r="O45" i="11"/>
  <c r="O38" i="11"/>
  <c r="O37" i="11"/>
  <c r="O30" i="11"/>
  <c r="O29" i="11"/>
  <c r="O27" i="11"/>
  <c r="O22" i="11"/>
  <c r="O21" i="11"/>
  <c r="O14" i="11"/>
  <c r="O13" i="11"/>
  <c r="O6" i="11"/>
  <c r="O5" i="11"/>
  <c r="J267" i="11"/>
  <c r="O266" i="11"/>
  <c r="O265" i="11"/>
  <c r="O264" i="11"/>
  <c r="O263" i="11"/>
  <c r="O258" i="11"/>
  <c r="O257" i="11"/>
  <c r="O256" i="11"/>
  <c r="O255" i="11"/>
  <c r="O250" i="11"/>
  <c r="O249" i="11"/>
  <c r="O248" i="11"/>
  <c r="O247" i="11"/>
  <c r="O244" i="11"/>
  <c r="O242" i="11"/>
  <c r="O241" i="11"/>
  <c r="O240" i="11"/>
  <c r="O239" i="11"/>
  <c r="O234" i="11"/>
  <c r="O233" i="11"/>
  <c r="O232" i="11"/>
  <c r="O231" i="11"/>
  <c r="O226" i="11"/>
  <c r="O225" i="11"/>
  <c r="O224" i="11"/>
  <c r="O223" i="11"/>
  <c r="O218" i="11"/>
  <c r="O217" i="11"/>
  <c r="O216" i="11"/>
  <c r="O215" i="11"/>
  <c r="O210" i="11"/>
  <c r="O209" i="11"/>
  <c r="O208" i="11"/>
  <c r="O207" i="11"/>
  <c r="O202" i="11"/>
  <c r="O201" i="11"/>
  <c r="O200" i="11"/>
  <c r="O199" i="11"/>
  <c r="O194" i="11"/>
  <c r="O193" i="11"/>
  <c r="O192" i="11"/>
  <c r="O191" i="11"/>
  <c r="O186" i="11"/>
  <c r="O185" i="11"/>
  <c r="O184" i="11"/>
  <c r="O183" i="11"/>
  <c r="O180" i="11"/>
  <c r="O178" i="11"/>
  <c r="O177" i="11"/>
  <c r="O176" i="11"/>
  <c r="O175" i="11"/>
  <c r="O170" i="11"/>
  <c r="O169" i="11"/>
  <c r="O168" i="11"/>
  <c r="O167" i="11"/>
  <c r="O162" i="11"/>
  <c r="O161" i="11"/>
  <c r="O160" i="11"/>
  <c r="O159" i="11"/>
  <c r="O154" i="11"/>
  <c r="O153" i="11"/>
  <c r="O152" i="11"/>
  <c r="O151" i="11"/>
  <c r="O146" i="11"/>
  <c r="O145" i="11"/>
  <c r="O144" i="11"/>
  <c r="O143" i="11"/>
  <c r="O138" i="11"/>
  <c r="O137" i="11"/>
  <c r="O136" i="11"/>
  <c r="O135" i="11"/>
  <c r="O130" i="11"/>
  <c r="O129" i="11"/>
  <c r="O128" i="11"/>
  <c r="O127" i="11"/>
  <c r="O122" i="11"/>
  <c r="O121" i="11"/>
  <c r="O120" i="11"/>
  <c r="O119" i="11"/>
  <c r="O116" i="11"/>
  <c r="O114" i="11"/>
  <c r="O113" i="11"/>
  <c r="O112" i="11"/>
  <c r="O111" i="11"/>
  <c r="O106" i="11"/>
  <c r="O105" i="11"/>
  <c r="O104" i="11"/>
  <c r="O103" i="11"/>
  <c r="O98" i="11"/>
  <c r="O97" i="11"/>
  <c r="O96" i="11"/>
  <c r="O95" i="11"/>
  <c r="O90" i="11"/>
  <c r="O89" i="11"/>
  <c r="O88" i="11"/>
  <c r="O87" i="11"/>
  <c r="O82" i="11"/>
  <c r="O81" i="11"/>
  <c r="O80" i="11"/>
  <c r="O79" i="11"/>
  <c r="O74" i="11"/>
  <c r="O73" i="11"/>
  <c r="O72" i="11"/>
  <c r="O71" i="11"/>
  <c r="O66" i="11"/>
  <c r="O65" i="11"/>
  <c r="O64" i="11"/>
  <c r="O63" i="11"/>
  <c r="O58" i="11"/>
  <c r="O57" i="11"/>
  <c r="O56" i="11"/>
  <c r="O55" i="11"/>
  <c r="O52" i="11"/>
  <c r="O50" i="11"/>
  <c r="O49" i="11"/>
  <c r="O48" i="11"/>
  <c r="O47" i="11"/>
  <c r="O42" i="11"/>
  <c r="O41" i="11"/>
  <c r="O40" i="11"/>
  <c r="O39" i="11"/>
  <c r="O34" i="11"/>
  <c r="O33" i="11"/>
  <c r="O32" i="11"/>
  <c r="O31" i="11"/>
  <c r="O26" i="11"/>
  <c r="O25" i="11"/>
  <c r="O24" i="11"/>
  <c r="O23" i="11"/>
  <c r="O18" i="11"/>
  <c r="O17" i="11"/>
  <c r="O16" i="11"/>
  <c r="O15" i="11"/>
  <c r="O10" i="11"/>
  <c r="O9" i="11"/>
  <c r="O8" i="11"/>
  <c r="O7" i="11"/>
  <c r="C14" i="3" l="1"/>
  <c r="E22" i="3"/>
  <c r="C22" i="3"/>
  <c r="E7" i="3"/>
  <c r="H7" i="3" s="1"/>
  <c r="E23" i="4" l="1"/>
  <c r="C17" i="4" l="1"/>
  <c r="D29" i="1" l="1"/>
  <c r="D22" i="1"/>
  <c r="D15" i="1"/>
  <c r="D11" i="1"/>
  <c r="E17" i="4"/>
  <c r="D16" i="1" l="1"/>
  <c r="D23" i="1" s="1"/>
  <c r="D30" i="1" s="1"/>
  <c r="D32" i="1" s="1"/>
  <c r="E24" i="4"/>
  <c r="D137" i="9"/>
  <c r="C137" i="9"/>
  <c r="D117" i="9" l="1"/>
  <c r="C117" i="9"/>
  <c r="C11" i="1"/>
  <c r="D79" i="9" l="1"/>
  <c r="C79" i="9"/>
  <c r="A10" i="8" l="1"/>
  <c r="D12" i="2"/>
  <c r="C9" i="4"/>
  <c r="E6" i="4" l="1"/>
  <c r="C6" i="4"/>
  <c r="D5" i="2"/>
  <c r="C5" i="2"/>
  <c r="D5" i="1"/>
  <c r="C5" i="1"/>
  <c r="N4" i="8" l="1"/>
  <c r="D14" i="3"/>
  <c r="E15" i="3" s="1"/>
  <c r="E20" i="3" s="1"/>
  <c r="E11" i="3"/>
  <c r="E10" i="3"/>
  <c r="D18" i="2"/>
  <c r="D19" i="2" s="1"/>
  <c r="C18" i="2"/>
  <c r="C12" i="2"/>
  <c r="C29" i="1"/>
  <c r="C22" i="1"/>
  <c r="C15" i="1"/>
  <c r="E12" i="3" l="1"/>
  <c r="C16" i="1"/>
  <c r="C19" i="2"/>
  <c r="C23" i="4" s="1"/>
  <c r="C24" i="4" s="1"/>
  <c r="C23" i="1" l="1"/>
  <c r="C30" i="1" s="1"/>
  <c r="C32" i="1" l="1"/>
</calcChain>
</file>

<file path=xl/sharedStrings.xml><?xml version="1.0" encoding="utf-8"?>
<sst xmlns="http://schemas.openxmlformats.org/spreadsheetml/2006/main" count="2314" uniqueCount="541">
  <si>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</si>
  <si>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</si>
  <si>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</si>
  <si>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</si>
  <si>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</si>
  <si>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</si>
  <si>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</si>
  <si>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</si>
  <si>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</si>
  <si>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</si>
  <si>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</si>
  <si>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</si>
  <si>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</si>
  <si>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</si>
  <si>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</si>
  <si>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</si>
  <si>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</si>
  <si>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</si>
  <si>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</si>
  <si>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</si>
  <si>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</si>
  <si>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</si>
  <si>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</si>
  <si>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</si>
  <si>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</si>
  <si>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</si>
  <si>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</si>
  <si>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</si>
  <si>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</si>
  <si>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</si>
  <si>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</si>
  <si>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</si>
  <si>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</si>
  <si>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</si>
  <si>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</si>
  <si>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</si>
  <si>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</si>
  <si>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</si>
  <si>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</si>
  <si>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</si>
  <si>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</si>
  <si>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</si>
  <si>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</si>
  <si>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</si>
  <si>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</si>
  <si>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</si>
  <si>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</si>
  <si>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</si>
  <si>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</si>
  <si>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</si>
  <si>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</si>
  <si>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FONDO MUTUO CORTO PLAZO GUARANIES</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</si>
  <si>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</si>
  <si>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</si>
  <si>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</si>
  <si>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</si>
  <si>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</si>
  <si>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</si>
  <si>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</si>
  <si>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</si>
  <si>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</si>
  <si>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</si>
  <si>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</si>
  <si>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</si>
  <si>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Fondo Mutuo Corto Plazo Guaraníes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</si>
  <si>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</si>
  <si>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</si>
  <si>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</si>
  <si>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</si>
  <si>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</si>
  <si>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</si>
  <si>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</si>
  <si>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</si>
  <si>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</si>
  <si>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</si>
  <si>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</si>
  <si>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</si>
  <si>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</si>
  <si>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</si>
  <si>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</si>
  <si>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</si>
  <si>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</si>
  <si>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</si>
  <si>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</si>
  <si>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</si>
  <si>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</si>
  <si>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</si>
  <si>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</si>
  <si>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</si>
  <si>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</si>
  <si>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</si>
  <si>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</si>
  <si>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</si>
  <si>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</si>
  <si>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</si>
  <si>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</si>
  <si>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</si>
  <si>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</si>
  <si>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</si>
  <si>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</si>
  <si>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</si>
  <si>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</si>
  <si>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</si>
  <si>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</si>
  <si>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</si>
  <si>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</si>
  <si>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</si>
  <si>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</si>
  <si>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</si>
  <si>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</si>
  <si>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</si>
  <si>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</si>
  <si>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</si>
  <si>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</si>
  <si>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</si>
  <si>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</si>
  <si>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</si>
  <si>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</si>
  <si>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</si>
  <si>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</si>
  <si>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</si>
  <si>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</si>
  <si>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</si>
  <si>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</si>
  <si>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</si>
  <si>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</si>
  <si>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</si>
  <si>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</si>
  <si>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</si>
  <si>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INFORME DEL SINDICO</t>
  </si>
  <si>
    <t>Señores accionistas de</t>
  </si>
  <si>
    <t>FONDO MUTUO CORTO PLAZO GUARANÍES</t>
  </si>
  <si>
    <t>Es mi informe.</t>
  </si>
  <si>
    <t>Juan José Talavera</t>
  </si>
  <si>
    <t>Síndico Titular</t>
  </si>
  <si>
    <t xml:space="preserve">       4.2 INVERSIONES</t>
  </si>
  <si>
    <t>Instrumento</t>
  </si>
  <si>
    <t>Emisor</t>
  </si>
  <si>
    <t>Fecha de vencimiento</t>
  </si>
  <si>
    <t>Total de las Inversiones</t>
  </si>
  <si>
    <t>CDA</t>
  </si>
  <si>
    <t>FIC S.A. DE FINANZAS</t>
  </si>
  <si>
    <t>Bonos Subordinados</t>
  </si>
  <si>
    <t>INTERFISA BANCO S.A.E.C.A.</t>
  </si>
  <si>
    <t>BANCO ITAU PARAGUAY S.A.</t>
  </si>
  <si>
    <t xml:space="preserve">FINEXPAR S.A.E.C.A. </t>
  </si>
  <si>
    <t>BANCO RIO S.A.E.C.A.</t>
  </si>
  <si>
    <t>BANCO REGIONAL S.A.E.C.A.</t>
  </si>
  <si>
    <t>SOLAR AHORRO Y FINANZAS S.A.E.C.A.</t>
  </si>
  <si>
    <t>Bonos Corporativos</t>
  </si>
  <si>
    <t>INFORME SINDICO</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</si>
  <si>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</si>
  <si>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</si>
  <si>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</si>
  <si>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</si>
  <si>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</si>
  <si>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</si>
  <si>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</si>
  <si>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</si>
  <si>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</si>
  <si>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</si>
  <si>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</si>
  <si>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</si>
  <si>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</si>
  <si>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</si>
  <si>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Financiero (Financieras)</t>
  </si>
  <si>
    <t>Paraguay</t>
  </si>
  <si>
    <t>Guaraníes</t>
  </si>
  <si>
    <t>10.00%</t>
  </si>
  <si>
    <t xml:space="preserve">BANCO CONTINENTAL S.A.E.C.A. </t>
  </si>
  <si>
    <t>Financiero (Bancos)</t>
  </si>
  <si>
    <t>Comercial</t>
  </si>
  <si>
    <t>09/02/2018</t>
  </si>
  <si>
    <t>02/03/2022</t>
  </si>
  <si>
    <t xml:space="preserve">VISION BANCO S.A.E.C.A. </t>
  </si>
  <si>
    <t>10/04/2018</t>
  </si>
  <si>
    <t>22/05/2024</t>
  </si>
  <si>
    <t>02/02/2021</t>
  </si>
  <si>
    <t>25/04/2018</t>
  </si>
  <si>
    <t>25/06/2024</t>
  </si>
  <si>
    <t>13/06/2018</t>
  </si>
  <si>
    <t>20/03/2023</t>
  </si>
  <si>
    <t>25/06/2018</t>
  </si>
  <si>
    <t>10/03/2023</t>
  </si>
  <si>
    <t>02/03/2023</t>
  </si>
  <si>
    <t>27/06/2018</t>
  </si>
  <si>
    <t>01/03/2023</t>
  </si>
  <si>
    <t>11/07/2018</t>
  </si>
  <si>
    <t>08/08/2018</t>
  </si>
  <si>
    <t>06/06/2022</t>
  </si>
  <si>
    <t>Bonos Financieros</t>
  </si>
  <si>
    <t>08/10/2021</t>
  </si>
  <si>
    <t>26/03/2021</t>
  </si>
  <si>
    <t>22/11/2018</t>
  </si>
  <si>
    <t>31/05/2027</t>
  </si>
  <si>
    <t xml:space="preserve">TU FINANCIERA S.A. </t>
  </si>
  <si>
    <t>05/12/2025</t>
  </si>
  <si>
    <t>26/12/2018</t>
  </si>
  <si>
    <t>02/03/2021</t>
  </si>
  <si>
    <t>19/02/2019</t>
  </si>
  <si>
    <t>23/08/2023</t>
  </si>
  <si>
    <t>Telecomunicaciones</t>
  </si>
  <si>
    <t>11/03/2024</t>
  </si>
  <si>
    <t xml:space="preserve">SUDAMERIS BANK S.A.E.C.A. </t>
  </si>
  <si>
    <t>04/10/2021</t>
  </si>
  <si>
    <t>TELEFONICA CELULAR DEL PARAGUAY S.A.E.</t>
  </si>
  <si>
    <t>03/06/2024</t>
  </si>
  <si>
    <t>29/05/2026</t>
  </si>
  <si>
    <t>CRISOL Y ENCARNACION FINANCIERA S.A.E.C.A.</t>
  </si>
  <si>
    <t>10/03/2020</t>
  </si>
  <si>
    <t>BANCO BASA S.A.</t>
  </si>
  <si>
    <t>02/08/2019</t>
  </si>
  <si>
    <t>22/07/2021</t>
  </si>
  <si>
    <t>02/02/2022</t>
  </si>
  <si>
    <t>17/08/2020</t>
  </si>
  <si>
    <t xml:space="preserve">BANCO FAMILIAR S.A.E.C.A. </t>
  </si>
  <si>
    <t>23/05/2023</t>
  </si>
  <si>
    <t>13/09/2021</t>
  </si>
  <si>
    <t>14/06/2021</t>
  </si>
  <si>
    <t>08/07/2021</t>
  </si>
  <si>
    <t>26/09/2019</t>
  </si>
  <si>
    <t>13/06/2024</t>
  </si>
  <si>
    <t>27/09/2019</t>
  </si>
  <si>
    <t>22/06/2023</t>
  </si>
  <si>
    <t>INVERSIONES (Nota  4.2  )</t>
  </si>
  <si>
    <t>Titulo de Renta fija</t>
  </si>
  <si>
    <t xml:space="preserve">Valores al cobro  </t>
  </si>
  <si>
    <t>DISPONIBILIDADES (Nota 4.1 )</t>
  </si>
  <si>
    <t xml:space="preserve">Titulo de Renta fija </t>
  </si>
  <si>
    <t>Comisiones a Pagar a la Administradora (Nota  4.4  )</t>
  </si>
  <si>
    <t>Ver Cuadro</t>
  </si>
  <si>
    <t>El flujo de efectivos fue preparado de acuerdo con la Resolución CG N° 06/2019 de la Comisión Nacional de Valores.</t>
  </si>
  <si>
    <t>Aranceles</t>
  </si>
  <si>
    <t>Banco Familiar Cta.Cte. Gs.</t>
  </si>
  <si>
    <t>Investor Casa de Bolsa SA</t>
  </si>
  <si>
    <t>Nota 5. HECHOS POSTERIORES - SITUACION SANITARIA GLOBAL</t>
  </si>
  <si>
    <t>08/11/2019</t>
  </si>
  <si>
    <t>07/11/2022</t>
  </si>
  <si>
    <t>22/11/2028</t>
  </si>
  <si>
    <t>06/09/2021</t>
  </si>
  <si>
    <t>Saldo al 31/12/2020</t>
  </si>
  <si>
    <t>No existen hechos posteriores al cierre del ejercicio de los presentes Estados Financieros, que pudieran afectar significativamente los resultados o la posición financiera del Fondo.</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</si>
  <si>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6.870,81  Gs., Tipo Vendedor  para los pasivos 1 USD = 6.887,40</t>
  </si>
  <si>
    <t>Saldo al 31/12/2021</t>
  </si>
  <si>
    <t>TradersPro Casa de Bolsa S.A.</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</si>
  <si>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</si>
  <si>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r>
      <t>-</t>
    </r>
    <r>
      <rPr>
        <sz val="7"/>
        <color theme="1"/>
        <rFont val="Noto Sans"/>
        <family val="2"/>
      </rPr>
      <t xml:space="preserve">       </t>
    </r>
    <r>
      <rPr>
        <b/>
        <sz val="12"/>
        <color theme="1"/>
        <rFont val="Noto Sans"/>
        <family val="2"/>
      </rPr>
      <t xml:space="preserve"> Naturaleza jurídica : </t>
    </r>
    <r>
      <rPr>
        <sz val="12"/>
        <color theme="1"/>
        <rFont val="Noto Sans"/>
        <family val="2"/>
      </rPr>
      <t xml:space="preserve">       Fondos Mutuos </t>
    </r>
  </si>
  <si>
    <r>
      <t>-</t>
    </r>
    <r>
      <rPr>
        <sz val="7"/>
        <color theme="1"/>
        <rFont val="Noto Sans"/>
        <family val="2"/>
      </rPr>
      <t xml:space="preserve">       </t>
    </r>
    <r>
      <rPr>
        <sz val="12"/>
        <color theme="1"/>
        <rFont val="Noto Sans"/>
        <family val="2"/>
      </rPr>
      <t>Autorizados por Resolución Nro. 34 E/17 de fecha 24 de Agosto de 2017 de la Comisión Nacional de Valores</t>
    </r>
    <r>
      <rPr>
        <b/>
        <sz val="12"/>
        <color theme="1"/>
        <rFont val="Noto Sans"/>
        <family val="2"/>
      </rPr>
      <t>;</t>
    </r>
  </si>
  <si>
    <r>
      <t>-</t>
    </r>
    <r>
      <rPr>
        <sz val="7"/>
        <color theme="1"/>
        <rFont val="Noto Sans"/>
        <family val="2"/>
      </rPr>
      <t xml:space="preserve">       </t>
    </r>
    <r>
      <rPr>
        <sz val="12"/>
        <color theme="1"/>
        <rFont val="Noto Sans"/>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</si>
  <si>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b/>
        <sz val="7"/>
        <color theme="1"/>
        <rFont val="Noto Sans"/>
        <family val="2"/>
      </rPr>
      <t xml:space="preserve">       </t>
    </r>
    <r>
      <rPr>
        <b/>
        <sz val="11"/>
        <color theme="1"/>
        <rFont val="Noto Sans"/>
        <family val="2"/>
      </rPr>
      <t xml:space="preserve"> </t>
    </r>
    <r>
      <rPr>
        <b/>
        <sz val="12"/>
        <color theme="1"/>
        <rFont val="Noto Sans"/>
        <family val="2"/>
      </rPr>
      <t>Política de Inversiones de EL FONDO</t>
    </r>
  </si>
  <si>
    <r>
      <t>-</t>
    </r>
    <r>
      <rPr>
        <sz val="7"/>
        <color theme="1"/>
        <rFont val="Noto Sans"/>
        <family val="2"/>
      </rPr>
      <t xml:space="preserve">       </t>
    </r>
    <r>
      <rPr>
        <sz val="12"/>
        <color theme="1"/>
        <rFont val="Noto Sans"/>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</si>
  <si>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Noto Sans"/>
        <family val="2"/>
      </rPr>
      <t xml:space="preserve">       </t>
    </r>
    <r>
      <rPr>
        <sz val="12"/>
        <color theme="1"/>
        <rFont val="Noto Sans"/>
        <family val="2"/>
      </rPr>
      <t>El reglamento interno de del Fondo fue aprobado por Resolución Nro. 34 E/17 de fecha 24 de Agosto de 2017, de la Comisión Nacional de Valores.</t>
    </r>
  </si>
  <si>
    <r>
      <t xml:space="preserve">2.2 – Entidad encargada de la custodia: </t>
    </r>
    <r>
      <rPr>
        <u/>
        <sz val="11"/>
        <color theme="1"/>
        <rFont val="Noto Sans"/>
        <family val="2"/>
      </rPr>
      <t>:</t>
    </r>
    <r>
      <rPr>
        <sz val="11"/>
        <color theme="1"/>
        <rFont val="Noto Sans"/>
        <family val="2"/>
      </rPr>
      <t xml:space="preserve"> </t>
    </r>
    <r>
      <rPr>
        <sz val="12"/>
        <color theme="1"/>
        <rFont val="Noto Sans"/>
        <family val="2"/>
      </rPr>
      <t>BVPASA e INVESTOR Casa de Bolsa S.A.</t>
    </r>
  </si>
  <si>
    <r>
      <t xml:space="preserve"> </t>
    </r>
    <r>
      <rPr>
        <sz val="12"/>
        <color theme="1"/>
        <rFont val="Noto Sans"/>
        <family val="2"/>
      </rPr>
      <t>Las inversiones (Bonos y CDA en cartera), se exponen a sus valores actualizados. Las diferencias  se exponen en el estado de resultados en el rubro intereses ganados</t>
    </r>
    <r>
      <rPr>
        <sz val="11"/>
        <color theme="1"/>
        <rFont val="Noto Sans"/>
        <family val="2"/>
      </rPr>
      <t>.</t>
    </r>
  </si>
  <si>
    <r>
      <t>Los ingresos son reconocidos con base en el criterio de lo devengado, de conformidad con las disposiciones de las Normas contables</t>
    </r>
    <r>
      <rPr>
        <b/>
        <sz val="12"/>
        <color theme="1"/>
        <rFont val="Noto Sans"/>
        <family val="2"/>
      </rPr>
      <t>.</t>
    </r>
  </si>
  <si>
    <r>
      <rPr>
        <b/>
        <sz val="12"/>
        <color theme="1"/>
        <rFont val="Noto Sans"/>
        <family val="2"/>
      </rPr>
      <t xml:space="preserve">3.8 </t>
    </r>
    <r>
      <rPr>
        <sz val="12"/>
        <color theme="1"/>
        <rFont val="Noto Sans"/>
        <family val="2"/>
      </rPr>
      <t>– Los estados contables corresponden al trimestre cerrado el 31 de Diciembre de 2021.</t>
    </r>
  </si>
  <si>
    <r>
      <rPr>
        <b/>
        <sz val="12"/>
        <color theme="1"/>
        <rFont val="Noto Sans"/>
        <family val="2"/>
      </rPr>
      <t>3.9</t>
    </r>
    <r>
      <rPr>
        <sz val="12"/>
        <color theme="1"/>
        <rFont val="Noto Sans"/>
        <family val="2"/>
      </rPr>
      <t xml:space="preserve"> La Administradora no ha realizado cambios en la aplicación de los criterios contables del Fondo.</t>
    </r>
  </si>
  <si>
    <r>
      <rPr>
        <b/>
        <sz val="12"/>
        <color theme="1"/>
        <rFont val="Noto Sans"/>
        <family val="2"/>
      </rPr>
      <t>3.10</t>
    </r>
    <r>
      <rPr>
        <sz val="12"/>
        <color theme="1"/>
        <rFont val="Noto Sans"/>
        <family val="2"/>
      </rPr>
      <t xml:space="preserve"> – Valorización de las Inversiones. Las inversiones son incorporadas al valor de costo, y ajustadas diariamente por devengamiento de los intereses, y las ganancias a realizar, afectando a resultados como Intereses Ganados.</t>
    </r>
  </si>
  <si>
    <r>
      <rPr>
        <b/>
        <sz val="12"/>
        <color theme="1"/>
        <rFont val="Noto Sans"/>
        <family val="2"/>
      </rPr>
      <t>3.11</t>
    </r>
    <r>
      <rPr>
        <sz val="12"/>
        <color theme="1"/>
        <rFont val="Noto Sans"/>
        <family val="2"/>
      </rPr>
      <t xml:space="preserve"> – Los ingresos y gastos del fondo son reconocidos aplicando el criterio de lo devengado;</t>
    </r>
  </si>
  <si>
    <r>
      <rPr>
        <b/>
        <sz val="12"/>
        <color theme="1"/>
        <rFont val="Noto Sans"/>
        <family val="2"/>
      </rPr>
      <t>3.12</t>
    </r>
    <r>
      <rPr>
        <sz val="12"/>
        <color theme="1"/>
        <rFont val="Noto Sans"/>
        <family val="2"/>
      </rPr>
      <t xml:space="preserve"> -  A la fecha de la información financiera, no se vendieron inversiones ni ajustaron los precios.</t>
    </r>
  </si>
  <si>
    <r>
      <t>a)</t>
    </r>
    <r>
      <rPr>
        <b/>
        <sz val="7"/>
        <color theme="1"/>
        <rFont val="Noto Sans"/>
        <family val="2"/>
      </rPr>
      <t xml:space="preserve">    </t>
    </r>
    <r>
      <rPr>
        <b/>
        <sz val="12"/>
        <color theme="1"/>
        <rFont val="Noto Sans"/>
        <family val="2"/>
      </rPr>
      <t>Posición en moneda extranjera</t>
    </r>
  </si>
  <si>
    <r>
      <t>b)</t>
    </r>
    <r>
      <rPr>
        <b/>
        <sz val="7"/>
        <color theme="1"/>
        <rFont val="Noto Sans"/>
        <family val="2"/>
      </rPr>
      <t xml:space="preserve">   </t>
    </r>
    <r>
      <rPr>
        <b/>
        <sz val="12"/>
        <color theme="1"/>
        <rFont val="Noto Sans"/>
        <family val="2"/>
      </rPr>
      <t>Diferencia de cambio en Moneda Extranjera</t>
    </r>
  </si>
  <si>
    <r>
      <t>c)</t>
    </r>
    <r>
      <rPr>
        <b/>
        <sz val="7"/>
        <color theme="1"/>
        <rFont val="Noto Sans"/>
        <family val="2"/>
      </rPr>
      <t xml:space="preserve">    </t>
    </r>
    <r>
      <rPr>
        <b/>
        <sz val="12"/>
        <color theme="1"/>
        <rFont val="Noto Sans"/>
        <family val="2"/>
      </rPr>
      <t>Gastos operacionales y comisiones de la administradora con cargo al Fondo:</t>
    </r>
  </si>
  <si>
    <r>
      <t>Ø</t>
    </r>
    <r>
      <rPr>
        <sz val="7"/>
        <color theme="1"/>
        <rFont val="Noto Sans"/>
        <family val="2"/>
      </rPr>
      <t xml:space="preserve">  </t>
    </r>
    <r>
      <rPr>
        <u/>
        <sz val="12"/>
        <color theme="1"/>
        <rFont val="Noto Sans"/>
        <family val="2"/>
      </rPr>
      <t>Comisión de administración</t>
    </r>
    <r>
      <rPr>
        <sz val="12"/>
        <color theme="1"/>
        <rFont val="Noto Sans"/>
        <family val="2"/>
      </rPr>
      <t xml:space="preserve">: 2,20% nominal anual (base 365) IVA incluido sobre el patrimonio neto de pre cierre administrado. La comisión se devenga diariamente y se cobra mensualmente. </t>
    </r>
  </si>
  <si>
    <r>
      <t>Ø</t>
    </r>
    <r>
      <rPr>
        <sz val="7"/>
        <color theme="1"/>
        <rFont val="Noto Sans"/>
        <family val="2"/>
      </rPr>
      <t xml:space="preserve">  </t>
    </r>
    <r>
      <rPr>
        <u/>
        <sz val="12"/>
        <color theme="1"/>
        <rFont val="Noto Sans"/>
        <family val="2"/>
      </rPr>
      <t>Comisiones propias de las operaciones de inversión</t>
    </r>
    <r>
      <rPr>
        <sz val="12"/>
        <color theme="1"/>
        <rFont val="Noto Sans"/>
        <family val="2"/>
      </rPr>
      <t>: de 0% a 0,50% del monto negociado (incluye comisión de intermediación por transacciones bursátiles o extrabursátiles) y arancel BVPASA 0,025% del monto negociado también.</t>
    </r>
  </si>
  <si>
    <r>
      <t>Ø</t>
    </r>
    <r>
      <rPr>
        <sz val="7"/>
        <color theme="1"/>
        <rFont val="Noto Sans"/>
        <family val="2"/>
      </rPr>
      <t xml:space="preserve">  </t>
    </r>
    <r>
      <rPr>
        <u/>
        <sz val="12"/>
        <color theme="1"/>
        <rFont val="Noto Sans"/>
        <family val="2"/>
      </rPr>
      <t xml:space="preserve">Gastos y comisiones bancarias: </t>
    </r>
    <r>
      <rPr>
        <sz val="12"/>
        <color theme="1"/>
        <rFont val="Noto Sans"/>
        <family val="2"/>
      </rPr>
      <t>mantenimiento de cuentas, transferencias interbancarias y otras de similar naturaleza).</t>
    </r>
  </si>
  <si>
    <r>
      <t>d)</t>
    </r>
    <r>
      <rPr>
        <b/>
        <sz val="7"/>
        <color theme="1"/>
        <rFont val="Noto Sans"/>
        <family val="2"/>
      </rPr>
      <t xml:space="preserve">   </t>
    </r>
    <r>
      <rPr>
        <b/>
        <sz val="12"/>
        <color theme="1"/>
        <rFont val="Noto Sans"/>
        <family val="2"/>
      </rPr>
      <t>Información Estadística</t>
    </r>
  </si>
  <si>
    <t>AUTOMAQ S.A.E.C.A.</t>
  </si>
  <si>
    <t>08/01/2020</t>
  </si>
  <si>
    <t>22/01/2020</t>
  </si>
  <si>
    <t>18/02/2020</t>
  </si>
  <si>
    <t>12/03/2020</t>
  </si>
  <si>
    <t>03/01/2025</t>
  </si>
  <si>
    <t>27/05/2022</t>
  </si>
  <si>
    <t>11/03/2020</t>
  </si>
  <si>
    <t>12/12/2022</t>
  </si>
  <si>
    <t>27/03/2020</t>
  </si>
  <si>
    <t>22/12/2022</t>
  </si>
  <si>
    <t>25/05/2020</t>
  </si>
  <si>
    <t>05/06/2020</t>
  </si>
  <si>
    <t>02/06/2025</t>
  </si>
  <si>
    <t>15/06/2020</t>
  </si>
  <si>
    <t>16/05/2022</t>
  </si>
  <si>
    <t>17/06/2020</t>
  </si>
  <si>
    <t>16/04/2025</t>
  </si>
  <si>
    <t>10/06/2025</t>
  </si>
  <si>
    <t>21/09/2023</t>
  </si>
  <si>
    <t>19/06/2020</t>
  </si>
  <si>
    <t>27/02/2024</t>
  </si>
  <si>
    <t>30/06/2020</t>
  </si>
  <si>
    <t>29/06/2023</t>
  </si>
  <si>
    <t>26/06/2023</t>
  </si>
  <si>
    <t>20/07/2020</t>
  </si>
  <si>
    <t>17/07/2023</t>
  </si>
  <si>
    <t>18/08/2020</t>
  </si>
  <si>
    <t>10/12/2024</t>
  </si>
  <si>
    <t>19/08/2020</t>
  </si>
  <si>
    <t>10/07/2023</t>
  </si>
  <si>
    <t>20/08/2020</t>
  </si>
  <si>
    <t>16/08/2023</t>
  </si>
  <si>
    <t>25/08/2020</t>
  </si>
  <si>
    <t>18/02/2022</t>
  </si>
  <si>
    <t>31/08/2020</t>
  </si>
  <si>
    <t>Bonos Publicos</t>
  </si>
  <si>
    <t xml:space="preserve">MINISTERIO DE HACIENDA </t>
  </si>
  <si>
    <t>Publico</t>
  </si>
  <si>
    <t>17/12/2021</t>
  </si>
  <si>
    <t>20/06/2025</t>
  </si>
  <si>
    <t>30/09/2020</t>
  </si>
  <si>
    <t>07/08/2023</t>
  </si>
  <si>
    <t>BANCO NACIONAL DE FOMENTO</t>
  </si>
  <si>
    <t>08/10/2020</t>
  </si>
  <si>
    <t>04/10/2024</t>
  </si>
  <si>
    <t>27/10/2020</t>
  </si>
  <si>
    <t>30/05/2022</t>
  </si>
  <si>
    <t>30/10/2020</t>
  </si>
  <si>
    <t>30/10/2023</t>
  </si>
  <si>
    <t>02/11/2020</t>
  </si>
  <si>
    <t>01/11/2024</t>
  </si>
  <si>
    <t>04/11/2020</t>
  </si>
  <si>
    <t>13/02/2025</t>
  </si>
  <si>
    <t>12/11/2020</t>
  </si>
  <si>
    <t>11/11/2024</t>
  </si>
  <si>
    <t>18/11/2020</t>
  </si>
  <si>
    <t>02/05/2022</t>
  </si>
  <si>
    <t>30/04/2024</t>
  </si>
  <si>
    <t>01/12/2020</t>
  </si>
  <si>
    <t>19/08/2024</t>
  </si>
  <si>
    <t>30/07/2024</t>
  </si>
  <si>
    <t>10/12/2020</t>
  </si>
  <si>
    <t>14/12/2020</t>
  </si>
  <si>
    <t>21/11/2022</t>
  </si>
  <si>
    <t>16/12/2020</t>
  </si>
  <si>
    <t>10/10/2023</t>
  </si>
  <si>
    <t>30/12/2020</t>
  </si>
  <si>
    <t>31/01/2030</t>
  </si>
  <si>
    <t>14/01/2021</t>
  </si>
  <si>
    <t>13/06/2025</t>
  </si>
  <si>
    <t>21/01/2021</t>
  </si>
  <si>
    <t>03/09/2025</t>
  </si>
  <si>
    <t>30/08/2024</t>
  </si>
  <si>
    <t>25/01/2021</t>
  </si>
  <si>
    <t>26/02/2021</t>
  </si>
  <si>
    <t>29/01/2027</t>
  </si>
  <si>
    <t>26/01/2024</t>
  </si>
  <si>
    <t>28/01/2021</t>
  </si>
  <si>
    <t>05/02/2024</t>
  </si>
  <si>
    <t>19/02/2021</t>
  </si>
  <si>
    <t>19/02/2025</t>
  </si>
  <si>
    <t>20/02/2024</t>
  </si>
  <si>
    <t>22/02/2021</t>
  </si>
  <si>
    <t>23/09/2024</t>
  </si>
  <si>
    <t>02/09/2024</t>
  </si>
  <si>
    <t>30/09/2024</t>
  </si>
  <si>
    <t>CEMENTOS CONCEPCIÓN S.A.E.</t>
  </si>
  <si>
    <t>Construcción</t>
  </si>
  <si>
    <t>10/03/2021</t>
  </si>
  <si>
    <t>16/12/2030</t>
  </si>
  <si>
    <t>11/03/2021</t>
  </si>
  <si>
    <t>04/03/2024</t>
  </si>
  <si>
    <t>15/03/2021</t>
  </si>
  <si>
    <t>23/03/2021</t>
  </si>
  <si>
    <t>04/05/2022</t>
  </si>
  <si>
    <t>25/03/2024</t>
  </si>
  <si>
    <t>29/03/2021</t>
  </si>
  <si>
    <t>29/03/2024</t>
  </si>
  <si>
    <t>30/03/2021</t>
  </si>
  <si>
    <t>12/04/2021</t>
  </si>
  <si>
    <t>12/04/2024</t>
  </si>
  <si>
    <t>15/04/2021</t>
  </si>
  <si>
    <t>20/04/2021</t>
  </si>
  <si>
    <t>21/04/2021</t>
  </si>
  <si>
    <t>12/01/2024</t>
  </si>
  <si>
    <t>21/10/2024</t>
  </si>
  <si>
    <t>23/04/2021</t>
  </si>
  <si>
    <t>16/01/2031</t>
  </si>
  <si>
    <t>IMPERIAL COMPAÑÍA DISTRIBUIDORA DE PETRÓLEO Y DERIVADOS S.A.E.</t>
  </si>
  <si>
    <t>Servicios</t>
  </si>
  <si>
    <t>04/06/2021</t>
  </si>
  <si>
    <t>25/03/2026</t>
  </si>
  <si>
    <t>30/04/2021</t>
  </si>
  <si>
    <t>31/05/2021</t>
  </si>
  <si>
    <t>12/05/2021</t>
  </si>
  <si>
    <t>06/05/2024</t>
  </si>
  <si>
    <t>NUCLEO S.A.E.</t>
  </si>
  <si>
    <t>16/09/2021</t>
  </si>
  <si>
    <t>17/01/2031</t>
  </si>
  <si>
    <t>20/05/2021</t>
  </si>
  <si>
    <t>08/01/2024</t>
  </si>
  <si>
    <t>16/01/2024</t>
  </si>
  <si>
    <t>26/05/2021</t>
  </si>
  <si>
    <t>26/04/2024</t>
  </si>
  <si>
    <t>26/08/2022</t>
  </si>
  <si>
    <t>01/01/2025</t>
  </si>
  <si>
    <t>03/06/2021</t>
  </si>
  <si>
    <t>26/06/2025</t>
  </si>
  <si>
    <t>18/06/2021</t>
  </si>
  <si>
    <t>20/05/2026</t>
  </si>
  <si>
    <t>08/06/2021</t>
  </si>
  <si>
    <t>11/06/2021</t>
  </si>
  <si>
    <t>01/07/2022</t>
  </si>
  <si>
    <t xml:space="preserve">BANCO ATLAS S.A. </t>
  </si>
  <si>
    <t>17/06/2021</t>
  </si>
  <si>
    <t>23/06/2021</t>
  </si>
  <si>
    <t>24/06/2021</t>
  </si>
  <si>
    <t>27/06/2023</t>
  </si>
  <si>
    <t>25/06/2021</t>
  </si>
  <si>
    <t>15/03/2024</t>
  </si>
  <si>
    <t>28/06/2021</t>
  </si>
  <si>
    <t>05/07/2023</t>
  </si>
  <si>
    <t>30/06/2021</t>
  </si>
  <si>
    <t>19/11/2022</t>
  </si>
  <si>
    <t>01/07/2021</t>
  </si>
  <si>
    <t>15/01/2024</t>
  </si>
  <si>
    <t>02/07/2021</t>
  </si>
  <si>
    <t>29/04/2024</t>
  </si>
  <si>
    <t>14/08/2024</t>
  </si>
  <si>
    <t>15/07/2021</t>
  </si>
  <si>
    <t>13/07/2021</t>
  </si>
  <si>
    <t>11/08/2025</t>
  </si>
  <si>
    <t>04/08/2025</t>
  </si>
  <si>
    <t>30/12/2026</t>
  </si>
  <si>
    <t>24/04/2025</t>
  </si>
  <si>
    <t>22/07/2024</t>
  </si>
  <si>
    <t>23/07/2021</t>
  </si>
  <si>
    <t>22/01/2024</t>
  </si>
  <si>
    <t>26/07/2021</t>
  </si>
  <si>
    <t>22/05/2023</t>
  </si>
  <si>
    <t>29/07/2021</t>
  </si>
  <si>
    <t>27/03/2024</t>
  </si>
  <si>
    <t>18/09/2023</t>
  </si>
  <si>
    <t>06/08/2021</t>
  </si>
  <si>
    <t>30/07/2021</t>
  </si>
  <si>
    <t>13/08/2025</t>
  </si>
  <si>
    <t>09/08/2025</t>
  </si>
  <si>
    <t>03/08/2021</t>
  </si>
  <si>
    <t>04/08/2021</t>
  </si>
  <si>
    <t>02/08/2024</t>
  </si>
  <si>
    <t>24/12/2029</t>
  </si>
  <si>
    <t>23/08/2021</t>
  </si>
  <si>
    <t>22/08/2024</t>
  </si>
  <si>
    <t>25/08/2021</t>
  </si>
  <si>
    <t xml:space="preserve">AGENCIA FINANCIERA DE DESARROLLO </t>
  </si>
  <si>
    <t>Financiero</t>
  </si>
  <si>
    <t>29/12/2021</t>
  </si>
  <si>
    <t>31/08/2021</t>
  </si>
  <si>
    <t>05/09/2024</t>
  </si>
  <si>
    <t>23/07/2024</t>
  </si>
  <si>
    <t>13/09/2024</t>
  </si>
  <si>
    <t>14/09/2021</t>
  </si>
  <si>
    <t>20/09/2021</t>
  </si>
  <si>
    <t>28/09/2021</t>
  </si>
  <si>
    <t>01/10/2021</t>
  </si>
  <si>
    <t>29/01/2024</t>
  </si>
  <si>
    <t>16/10/2023</t>
  </si>
  <si>
    <t>29/09/2028</t>
  </si>
  <si>
    <t>15/04/2024</t>
  </si>
  <si>
    <t>05/10/2021</t>
  </si>
  <si>
    <t>06/10/2021</t>
  </si>
  <si>
    <t>07/10/2021</t>
  </si>
  <si>
    <t>07/10/2024</t>
  </si>
  <si>
    <t>19/09/2022</t>
  </si>
  <si>
    <t>18/07/2023</t>
  </si>
  <si>
    <t>26/07/2023</t>
  </si>
  <si>
    <t>15/05/2023</t>
  </si>
  <si>
    <t>20/02/2023</t>
  </si>
  <si>
    <t>18/01/2023</t>
  </si>
  <si>
    <t>27/10/2023</t>
  </si>
  <si>
    <t>26/10/2021</t>
  </si>
  <si>
    <t>03/07/2028</t>
  </si>
  <si>
    <t>13/10/2021</t>
  </si>
  <si>
    <t>19/10/2021</t>
  </si>
  <si>
    <t>26/08/2024</t>
  </si>
  <si>
    <t>20/10/2021</t>
  </si>
  <si>
    <t>25/10/2021</t>
  </si>
  <si>
    <t>02/02/2024</t>
  </si>
  <si>
    <t>28/10/2024</t>
  </si>
  <si>
    <t>29/10/2021</t>
  </si>
  <si>
    <t>01/11/2021</t>
  </si>
  <si>
    <t>02/11/2021</t>
  </si>
  <si>
    <t>25/12/2023</t>
  </si>
  <si>
    <t>03/01/2023</t>
  </si>
  <si>
    <t>03/11/2021</t>
  </si>
  <si>
    <t>05/11/2021</t>
  </si>
  <si>
    <t>12/11/2021</t>
  </si>
  <si>
    <t>16/11/2021</t>
  </si>
  <si>
    <t>18/11/2021</t>
  </si>
  <si>
    <t>25/11/2021</t>
  </si>
  <si>
    <t>27/12/2021</t>
  </si>
  <si>
    <t>27/06/2022</t>
  </si>
  <si>
    <t>27/01/2022</t>
  </si>
  <si>
    <t>27/04/2022</t>
  </si>
  <si>
    <t>27/07/2022</t>
  </si>
  <si>
    <t>28/08/2022</t>
  </si>
  <si>
    <t>27/09/2022</t>
  </si>
  <si>
    <t>28/11/2022</t>
  </si>
  <si>
    <t>27/10/2022</t>
  </si>
  <si>
    <t>27/12/2022</t>
  </si>
  <si>
    <t>27/01/2023</t>
  </si>
  <si>
    <t>27/03/2023</t>
  </si>
  <si>
    <t>27/02/2023</t>
  </si>
  <si>
    <t>27/04/2023</t>
  </si>
  <si>
    <t>29/05/2023</t>
  </si>
  <si>
    <t>27/07/2023</t>
  </si>
  <si>
    <t>27/09/2023</t>
  </si>
  <si>
    <t>28/08/2023</t>
  </si>
  <si>
    <t>27/11/2023</t>
  </si>
  <si>
    <t>27/12/2023</t>
  </si>
  <si>
    <t>27/06/2024</t>
  </si>
  <si>
    <t>27/05/2024</t>
  </si>
  <si>
    <t>29/07/2024</t>
  </si>
  <si>
    <t>27/08/2024</t>
  </si>
  <si>
    <t>27/09/2024</t>
  </si>
  <si>
    <t>27/11/2024</t>
  </si>
  <si>
    <t>27/12/2024</t>
  </si>
  <si>
    <t>27/01/2025</t>
  </si>
  <si>
    <t>21/02/2025</t>
  </si>
  <si>
    <t>26/11/2021</t>
  </si>
  <si>
    <t>28/07/2023</t>
  </si>
  <si>
    <t>06/10/2023</t>
  </si>
  <si>
    <t>30/11/2021</t>
  </si>
  <si>
    <t>01/12/2021</t>
  </si>
  <si>
    <t>25/07/2023</t>
  </si>
  <si>
    <t>02/12/2021</t>
  </si>
  <si>
    <t>01/12/2023</t>
  </si>
  <si>
    <t>03/12/2021</t>
  </si>
  <si>
    <t>26/02/2025</t>
  </si>
  <si>
    <t>07/12/2021</t>
  </si>
  <si>
    <t>28/02/2022</t>
  </si>
  <si>
    <t>28/03/2022</t>
  </si>
  <si>
    <t>Bonos de Inversión</t>
  </si>
  <si>
    <t>COOPERATIVA MULTIACTIVA DE AHORRO, CRÉDITO Y SERVICIOS DE FUNCIONARIOS DE LA ENTIDAD BINACIONAL YACYRETÁ LTDA. (COOFY)</t>
  </si>
  <si>
    <t>24/12/2021</t>
  </si>
  <si>
    <t>09/12/2026</t>
  </si>
  <si>
    <t>10/12/2021</t>
  </si>
  <si>
    <t>20/10/2031</t>
  </si>
  <si>
    <t>23/12/2021</t>
  </si>
  <si>
    <t>30/12/2021</t>
  </si>
  <si>
    <t>25/09/2026</t>
  </si>
  <si>
    <t>05/04/2022</t>
  </si>
  <si>
    <t>Las cinco (5) Notas que se acompañan son parte integrande de estos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</si>
</sst>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_);\(#,#00\)"/>
    <numFmt numFmtId="165" formatCode="#,##0.000000"/>
    <numFmt numFmtId="166" formatCode="#,##0.##"/>
    <numFmt numFmtId="167" formatCode="_-* #,##0_-;\-* #,##0_-;_-* &quot;-&quot;??_-;_-@_-"/>
    <numFmt numFmtId="168" formatCode="0.000%"/>
    <numFmt numFmtId="169" formatCode="0.0000%"/>
  </numFmts>
  <fonts count="60">
    <font>
      <sz val="11"/>
      <color theme="1"/>
      <name val="Calibri"/>
      <family val="2"/>
      <scheme val="minor"/>
    </font>
    <font>
      <sz val="11"/>
      <color theme="1"/>
      <name val="Calibri"/>
      <family val="2"/>
      <scheme val="minor"/>
    </font>
    <font>
      <sz val="11"/>
      <name val="Arial"/>
      <family val="2"/>
    </font>
    <font>
      <sz val="11"/>
      <color indexed="8"/>
      <name val="Subway"/>
    </font>
    <font>
      <b/>
      <sz val="11"/>
      <color indexed="8"/>
      <name val="Subway"/>
    </font>
    <font>
      <sz val="10"/>
      <name val="Arial"/>
      <family val="2"/>
    </font>
    <font>
      <b/>
      <sz val="20"/>
      <color indexed="8"/>
      <name val="Subway"/>
    </font>
    <font>
      <b/>
      <sz val="11"/>
      <name val="Arial"/>
      <family val="2"/>
    </font>
    <font>
      <sz val="9"/>
      <name val="Arial"/>
      <family val="2"/>
    </font>
    <font>
      <b/>
      <sz val="11"/>
      <color indexed="8"/>
      <name val="Arial"/>
      <family val="2"/>
    </font>
    <font>
      <b/>
      <u/>
      <sz val="16"/>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8"/>
      <name val="Arial"/>
      <family val="2"/>
    </font>
    <font>
      <sz val="10"/>
      <color theme="1"/>
      <name val="Arial"/>
      <family val="2"/>
    </font>
    <font>
      <sz val="11"/>
      <color theme="1"/>
      <name val="Arial"/>
      <family val="2"/>
    </font>
    <font>
      <u/>
      <sz val="11"/>
      <name val="Arial"/>
      <family val="2"/>
    </font>
    <font>
      <u/>
      <sz val="11"/>
      <color theme="1"/>
      <name val="Arial"/>
      <family val="2"/>
    </font>
    <font>
      <b/>
      <sz val="11"/>
      <color theme="0"/>
      <name val="Calibri"/>
      <family val="2"/>
      <scheme val="minor"/>
    </font>
    <font>
      <sz val="11"/>
      <color theme="0"/>
      <name val="Calibri"/>
      <family val="2"/>
      <scheme val="minor"/>
    </font>
    <font>
      <sz val="9"/>
      <color theme="0"/>
      <name val="Arial"/>
      <family val="2"/>
    </font>
    <font>
      <b/>
      <sz val="10"/>
      <color theme="0"/>
      <name val="Arial"/>
      <family val="2"/>
    </font>
    <font>
      <sz val="8"/>
      <color theme="0"/>
      <name val="Arial"/>
      <family val="2"/>
    </font>
    <font>
      <sz val="11"/>
      <color theme="0"/>
      <name val="Arial"/>
      <family val="2"/>
    </font>
    <font>
      <b/>
      <sz val="8"/>
      <color theme="0"/>
      <name val="Arial"/>
      <family val="2"/>
    </font>
    <font>
      <sz val="11"/>
      <color theme="1"/>
      <name val="Noto Sans"/>
      <family val="2"/>
    </font>
    <font>
      <b/>
      <sz val="11"/>
      <name val="Noto Sans"/>
      <family val="2"/>
    </font>
    <font>
      <sz val="11"/>
      <name val="Noto Sans"/>
      <family val="2"/>
    </font>
    <font>
      <u/>
      <sz val="11"/>
      <name val="Noto Sans"/>
      <family val="2"/>
    </font>
    <font>
      <sz val="10"/>
      <color theme="1"/>
      <name val="Noto Sans"/>
      <family val="2"/>
    </font>
    <font>
      <u/>
      <sz val="11"/>
      <color theme="1"/>
      <name val="Noto Sans"/>
      <family val="2"/>
    </font>
    <font>
      <sz val="12"/>
      <color theme="1"/>
      <name val="Noto Sans"/>
      <family val="2"/>
    </font>
    <font>
      <u/>
      <sz val="12"/>
      <color theme="1"/>
      <name val="Noto Sans"/>
      <family val="2"/>
    </font>
    <font>
      <sz val="11"/>
      <color theme="0"/>
      <name val="Noto Sans"/>
      <family val="2"/>
    </font>
    <font>
      <sz val="11"/>
      <color indexed="8"/>
      <name val="Noto Sans"/>
      <family val="2"/>
    </font>
    <font>
      <b/>
      <sz val="20"/>
      <color indexed="8"/>
      <name val="Noto Sans"/>
      <family val="2"/>
    </font>
    <font>
      <b/>
      <sz val="11"/>
      <color indexed="8"/>
      <name val="Noto Sans"/>
      <family val="2"/>
    </font>
    <font>
      <b/>
      <sz val="10"/>
      <name val="Noto Sans"/>
      <family val="2"/>
    </font>
    <font>
      <b/>
      <u/>
      <sz val="11"/>
      <name val="Noto Sans"/>
      <family val="2"/>
    </font>
    <font>
      <b/>
      <u/>
      <sz val="16"/>
      <name val="Noto Sans"/>
      <family val="2"/>
    </font>
    <font>
      <b/>
      <sz val="11"/>
      <color theme="1"/>
      <name val="Noto Sans"/>
      <family val="2"/>
    </font>
    <font>
      <b/>
      <sz val="8"/>
      <name val="Noto Sans"/>
      <family val="2"/>
    </font>
    <font>
      <b/>
      <sz val="11"/>
      <color theme="0"/>
      <name val="Noto Sans"/>
      <family val="2"/>
    </font>
    <font>
      <b/>
      <sz val="10"/>
      <color theme="1"/>
      <name val="Noto Sans"/>
      <family val="2"/>
    </font>
    <font>
      <b/>
      <sz val="14"/>
      <color theme="1"/>
      <name val="Noto Sans"/>
      <family val="2"/>
    </font>
    <font>
      <b/>
      <sz val="12"/>
      <color theme="1"/>
      <name val="Noto Sans"/>
      <family val="2"/>
    </font>
    <font>
      <sz val="7"/>
      <color theme="1"/>
      <name val="Noto Sans"/>
      <family val="2"/>
    </font>
    <font>
      <b/>
      <sz val="7"/>
      <color theme="1"/>
      <name val="Noto Sans"/>
      <family val="2"/>
    </font>
    <font>
      <sz val="11"/>
      <color rgb="FF000000"/>
      <name val="Noto Sans"/>
      <family val="2"/>
    </font>
    <font>
      <b/>
      <sz val="11"/>
      <color rgb="FF000000"/>
      <name val="Noto Sans"/>
      <family val="2"/>
    </font>
    <font>
      <b/>
      <sz val="12"/>
      <color rgb="FF000000"/>
      <name val="Noto Sans"/>
      <family val="2"/>
    </font>
    <font>
      <b/>
      <u/>
      <sz val="14"/>
      <color theme="1"/>
      <name val="Noto Sans"/>
      <family val="2"/>
    </font>
    <font>
      <b/>
      <sz val="9"/>
      <name val="Noto Sans"/>
      <family val="2"/>
    </font>
    <font>
      <sz val="18"/>
      <color theme="1"/>
      <name val="Arial"/>
      <family val="2"/>
    </font>
    <font>
      <sz val="28"/>
      <color theme="1"/>
      <name val="Noto Sans"/>
      <family val="2"/>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s>
  <cellStyleXfs count="4">
    <xf numFmtId="0" fontId="0" fillId="0" borderId="0"/>
    <xf numFmtId="43" fontId="1" fillId="0" borderId="0" applyFont="0" applyFill="0" applyBorder="0" applyAlignment="0" applyProtection="0"/>
    <xf numFmtId="0" fontId="16" fillId="0" borderId="0" applyNumberFormat="0" applyFill="0" applyBorder="0" applyAlignment="0" applyProtection="0"/>
    <xf numFmtId="9" fontId="1" fillId="0" borderId="0" applyFont="0" applyFill="0" applyBorder="0" applyAlignment="0" applyProtection="0"/>
  </cellStyleXfs>
  <cellXfs count="306">
    <xf numFmtId="0" fontId="0" fillId="0" borderId="0" xfId="0"/>
    <xf numFmtId="0" fontId="2" fillId="0" borderId="0" xfId="0" applyFont="1"/>
    <xf numFmtId="0" fontId="3" fillId="0" borderId="0" xfId="0" applyFont="1"/>
    <xf numFmtId="14" fontId="4" fillId="0" borderId="0" xfId="0" applyNumberFormat="1" applyFont="1" applyAlignment="1">
      <alignment horizontal="center"/>
    </xf>
    <xf numFmtId="0" fontId="5" fillId="0" borderId="0" xfId="0" applyFont="1"/>
    <xf numFmtId="0" fontId="3" fillId="0" borderId="0" xfId="0" applyFont="1" applyAlignment="1">
      <alignment horizontal="center"/>
    </xf>
    <xf numFmtId="0" fontId="7" fillId="0" borderId="0" xfId="0" applyFont="1"/>
    <xf numFmtId="164" fontId="2" fillId="0" borderId="0" xfId="0" applyNumberFormat="1" applyFont="1" applyAlignment="1">
      <alignment horizontal="right"/>
    </xf>
    <xf numFmtId="3" fontId="5" fillId="0" borderId="0" xfId="0" applyNumberFormat="1" applyFont="1"/>
    <xf numFmtId="1" fontId="7" fillId="0" borderId="0" xfId="0" applyNumberFormat="1" applyFont="1" applyAlignment="1">
      <alignment horizontal="center"/>
    </xf>
    <xf numFmtId="0" fontId="8" fillId="0" borderId="0" xfId="0" applyFont="1"/>
    <xf numFmtId="3" fontId="8" fillId="0" borderId="0" xfId="0" applyNumberFormat="1" applyFont="1"/>
    <xf numFmtId="0" fontId="7" fillId="0" borderId="0" xfId="0" applyFont="1" applyAlignment="1">
      <alignment horizontal="center"/>
    </xf>
    <xf numFmtId="3" fontId="7" fillId="0" borderId="0" xfId="0" applyNumberFormat="1" applyFont="1" applyAlignment="1">
      <alignment horizontal="center"/>
    </xf>
    <xf numFmtId="37" fontId="2" fillId="0" borderId="0" xfId="0" applyNumberFormat="1" applyFont="1"/>
    <xf numFmtId="3" fontId="2" fillId="0" borderId="0" xfId="1" applyNumberFormat="1" applyFont="1"/>
    <xf numFmtId="3" fontId="2" fillId="0" borderId="0" xfId="0" applyNumberFormat="1" applyFont="1"/>
    <xf numFmtId="0" fontId="9" fillId="0" borderId="0" xfId="0" applyFont="1"/>
    <xf numFmtId="0" fontId="12" fillId="0" borderId="0" xfId="0" applyFont="1"/>
    <xf numFmtId="0" fontId="0" fillId="0" borderId="0" xfId="0" applyAlignment="1">
      <alignment horizontal="center"/>
    </xf>
    <xf numFmtId="0" fontId="11" fillId="0" borderId="0" xfId="0" applyFont="1" applyAlignment="1">
      <alignment horizontal="center"/>
    </xf>
    <xf numFmtId="0" fontId="13" fillId="0" borderId="0" xfId="0" applyFont="1"/>
    <xf numFmtId="0" fontId="14" fillId="0" borderId="0" xfId="0" applyFont="1" applyAlignment="1">
      <alignment vertical="center"/>
    </xf>
    <xf numFmtId="0" fontId="14" fillId="0" borderId="0" xfId="0" applyFont="1" applyAlignment="1">
      <alignment horizontal="center"/>
    </xf>
    <xf numFmtId="0" fontId="14" fillId="0" borderId="0" xfId="0" applyFont="1" applyAlignment="1">
      <alignment horizontal="center" wrapText="1"/>
    </xf>
    <xf numFmtId="14" fontId="14" fillId="0" borderId="0" xfId="0" applyNumberFormat="1" applyFont="1" applyAlignment="1">
      <alignment horizontal="center"/>
    </xf>
    <xf numFmtId="3" fontId="13" fillId="0" borderId="0" xfId="0" applyNumberFormat="1" applyFont="1"/>
    <xf numFmtId="3" fontId="0" fillId="0" borderId="0" xfId="0" applyNumberFormat="1"/>
    <xf numFmtId="0" fontId="14" fillId="0" borderId="0" xfId="0" applyFont="1"/>
    <xf numFmtId="3" fontId="12" fillId="0" borderId="0" xfId="0" applyNumberFormat="1" applyFont="1"/>
    <xf numFmtId="0" fontId="0" fillId="2" borderId="0" xfId="0" applyFill="1"/>
    <xf numFmtId="3" fontId="0" fillId="2" borderId="0" xfId="0" applyNumberFormat="1" applyFill="1"/>
    <xf numFmtId="165" fontId="15" fillId="0" borderId="0" xfId="0" applyNumberFormat="1" applyFont="1"/>
    <xf numFmtId="37" fontId="13" fillId="0" borderId="0" xfId="0" applyNumberFormat="1" applyFont="1"/>
    <xf numFmtId="3" fontId="7" fillId="0" borderId="0" xfId="0" applyNumberFormat="1" applyFont="1" applyAlignment="1">
      <alignment horizontal="right"/>
    </xf>
    <xf numFmtId="3" fontId="2" fillId="0" borderId="0" xfId="1" applyNumberFormat="1" applyFont="1" applyAlignment="1">
      <alignment horizontal="right"/>
    </xf>
    <xf numFmtId="37" fontId="2" fillId="0" borderId="0" xfId="0" applyNumberFormat="1" applyFont="1" applyAlignment="1">
      <alignment horizontal="right"/>
    </xf>
    <xf numFmtId="3" fontId="2" fillId="0" borderId="0" xfId="0" applyNumberFormat="1" applyFont="1" applyAlignment="1">
      <alignment horizontal="right"/>
    </xf>
    <xf numFmtId="0" fontId="12" fillId="0" borderId="0" xfId="0" applyFont="1" applyAlignment="1">
      <alignment horizontal="center"/>
    </xf>
    <xf numFmtId="0" fontId="18" fillId="0" borderId="0" xfId="0" applyFont="1"/>
    <xf numFmtId="0" fontId="19" fillId="0" borderId="0" xfId="0" applyFont="1"/>
    <xf numFmtId="0" fontId="20" fillId="0" borderId="0" xfId="2" applyFont="1"/>
    <xf numFmtId="0" fontId="6" fillId="0" borderId="0" xfId="0" applyFont="1" applyAlignment="1">
      <alignment horizontal="center"/>
    </xf>
    <xf numFmtId="0" fontId="10" fillId="0" borderId="0" xfId="0" applyFont="1" applyAlignment="1">
      <alignment horizontal="center"/>
    </xf>
    <xf numFmtId="3" fontId="19" fillId="2" borderId="0" xfId="0" applyNumberFormat="1" applyFont="1" applyFill="1"/>
    <xf numFmtId="0" fontId="19" fillId="0" borderId="0" xfId="0" applyFont="1" applyAlignment="1">
      <alignment horizontal="center"/>
    </xf>
    <xf numFmtId="0" fontId="19" fillId="0" borderId="0" xfId="0" applyFont="1" applyAlignment="1"/>
    <xf numFmtId="0" fontId="21" fillId="0" borderId="0" xfId="2" applyFont="1"/>
    <xf numFmtId="0" fontId="23" fillId="0" borderId="0" xfId="0" applyFont="1"/>
    <xf numFmtId="0" fontId="23" fillId="2" borderId="0" xfId="0" applyFont="1" applyFill="1"/>
    <xf numFmtId="0" fontId="22" fillId="2" borderId="0" xfId="0" applyFont="1" applyFill="1"/>
    <xf numFmtId="14" fontId="22" fillId="2" borderId="0" xfId="0" applyNumberFormat="1" applyFont="1" applyFill="1" applyAlignment="1">
      <alignment horizontal="center"/>
    </xf>
    <xf numFmtId="1" fontId="22" fillId="2" borderId="0" xfId="0" applyNumberFormat="1" applyFont="1" applyFill="1" applyAlignment="1">
      <alignment horizontal="center"/>
    </xf>
    <xf numFmtId="17" fontId="22" fillId="2" borderId="0" xfId="0" applyNumberFormat="1" applyFont="1" applyFill="1" applyAlignment="1">
      <alignment horizontal="center"/>
    </xf>
    <xf numFmtId="43" fontId="22" fillId="2" borderId="0" xfId="1" applyFont="1" applyFill="1" applyAlignment="1">
      <alignment horizontal="center"/>
    </xf>
    <xf numFmtId="3" fontId="24" fillId="0" borderId="0" xfId="0" applyNumberFormat="1" applyFont="1"/>
    <xf numFmtId="0" fontId="24" fillId="0" borderId="0" xfId="0" applyFont="1"/>
    <xf numFmtId="0" fontId="25" fillId="0" borderId="0" xfId="0" applyFont="1"/>
    <xf numFmtId="3" fontId="26" fillId="0" borderId="0" xfId="0" applyNumberFormat="1" applyFont="1"/>
    <xf numFmtId="0" fontId="27" fillId="0" borderId="0" xfId="0" applyFont="1" applyAlignment="1">
      <alignment horizontal="center"/>
    </xf>
    <xf numFmtId="0" fontId="23" fillId="0" borderId="0" xfId="0" applyFont="1" applyAlignment="1">
      <alignment horizontal="center"/>
    </xf>
    <xf numFmtId="3" fontId="27" fillId="0" borderId="0" xfId="0" applyNumberFormat="1" applyFont="1" applyAlignment="1">
      <alignment horizontal="center"/>
    </xf>
    <xf numFmtId="0" fontId="27" fillId="0" borderId="0" xfId="0" applyFont="1"/>
    <xf numFmtId="0" fontId="28" fillId="0" borderId="0" xfId="0" applyFont="1" applyAlignment="1">
      <alignment vertical="center"/>
    </xf>
    <xf numFmtId="3" fontId="27" fillId="2" borderId="0" xfId="0" applyNumberFormat="1" applyFont="1" applyFill="1"/>
    <xf numFmtId="3" fontId="25" fillId="2" borderId="0" xfId="0" applyNumberFormat="1" applyFont="1" applyFill="1"/>
    <xf numFmtId="0" fontId="29" fillId="0" borderId="0" xfId="0" applyFont="1"/>
    <xf numFmtId="0" fontId="30" fillId="0" borderId="0" xfId="0" applyFont="1" applyAlignment="1">
      <alignment horizontal="center"/>
    </xf>
    <xf numFmtId="0" fontId="31" fillId="0" borderId="0" xfId="0" applyFont="1"/>
    <xf numFmtId="0" fontId="32" fillId="0" borderId="0" xfId="2" applyFont="1"/>
    <xf numFmtId="0" fontId="32" fillId="0" borderId="0" xfId="2" applyFont="1" applyFill="1"/>
    <xf numFmtId="0" fontId="29" fillId="2" borderId="0" xfId="0" applyFont="1" applyFill="1" applyAlignment="1">
      <alignment horizontal="center"/>
    </xf>
    <xf numFmtId="0" fontId="29" fillId="2" borderId="0" xfId="0" applyFont="1" applyFill="1"/>
    <xf numFmtId="0" fontId="34" fillId="0" borderId="0" xfId="2" applyFont="1"/>
    <xf numFmtId="0" fontId="38" fillId="0" borderId="0" xfId="0" applyFont="1"/>
    <xf numFmtId="0" fontId="38" fillId="0" borderId="0" xfId="0" applyFont="1" applyAlignment="1">
      <alignment horizontal="center"/>
    </xf>
    <xf numFmtId="14" fontId="40" fillId="0" borderId="0" xfId="0" applyNumberFormat="1" applyFont="1"/>
    <xf numFmtId="0" fontId="30" fillId="0" borderId="0" xfId="0" applyFont="1"/>
    <xf numFmtId="164" fontId="31" fillId="0" borderId="0" xfId="0" applyNumberFormat="1" applyFont="1" applyAlignment="1">
      <alignment horizontal="right"/>
    </xf>
    <xf numFmtId="0" fontId="31" fillId="0" borderId="20" xfId="0" applyFont="1" applyBorder="1"/>
    <xf numFmtId="1" fontId="30" fillId="0" borderId="2" xfId="0" applyNumberFormat="1" applyFont="1" applyBorder="1" applyAlignment="1">
      <alignment horizontal="center" vertical="center"/>
    </xf>
    <xf numFmtId="0" fontId="30" fillId="0" borderId="2" xfId="0" applyFont="1" applyBorder="1" applyAlignment="1">
      <alignment horizontal="center" vertical="center"/>
    </xf>
    <xf numFmtId="1" fontId="30" fillId="0" borderId="16" xfId="0" applyNumberFormat="1" applyFont="1" applyBorder="1" applyAlignment="1">
      <alignment horizontal="center" vertical="center"/>
    </xf>
    <xf numFmtId="0" fontId="31" fillId="0" borderId="14" xfId="0" applyFont="1" applyBorder="1"/>
    <xf numFmtId="3" fontId="30" fillId="0" borderId="1" xfId="0" applyNumberFormat="1" applyFont="1" applyBorder="1" applyAlignment="1">
      <alignment horizontal="center" vertical="center"/>
    </xf>
    <xf numFmtId="0" fontId="30" fillId="0" borderId="0" xfId="0" applyFont="1" applyBorder="1" applyAlignment="1">
      <alignment horizontal="center" vertical="center"/>
    </xf>
    <xf numFmtId="3" fontId="30" fillId="0" borderId="13" xfId="0" applyNumberFormat="1" applyFont="1" applyBorder="1" applyAlignment="1">
      <alignment horizontal="center" vertical="center"/>
    </xf>
    <xf numFmtId="3" fontId="30" fillId="0" borderId="0" xfId="0" applyNumberFormat="1" applyFont="1" applyBorder="1" applyAlignment="1">
      <alignment horizontal="center" vertical="center"/>
    </xf>
    <xf numFmtId="3" fontId="30" fillId="0" borderId="15" xfId="0" applyNumberFormat="1" applyFont="1" applyBorder="1" applyAlignment="1">
      <alignment horizontal="center" vertical="center"/>
    </xf>
    <xf numFmtId="0" fontId="30" fillId="0" borderId="14" xfId="0" applyFont="1" applyBorder="1"/>
    <xf numFmtId="0" fontId="31" fillId="0" borderId="12" xfId="0" applyFont="1" applyBorder="1"/>
    <xf numFmtId="37" fontId="31" fillId="0" borderId="1" xfId="0" applyNumberFormat="1" applyFont="1" applyBorder="1"/>
    <xf numFmtId="37" fontId="31" fillId="0" borderId="13" xfId="0" applyNumberFormat="1" applyFont="1" applyBorder="1"/>
    <xf numFmtId="37" fontId="31" fillId="0" borderId="0" xfId="0" applyNumberFormat="1" applyFont="1"/>
    <xf numFmtId="3" fontId="31" fillId="0" borderId="0" xfId="0" applyNumberFormat="1" applyFont="1"/>
    <xf numFmtId="0" fontId="40" fillId="0" borderId="0" xfId="0" applyFont="1"/>
    <xf numFmtId="0" fontId="31" fillId="0" borderId="0" xfId="0" applyFont="1" applyFill="1" applyBorder="1"/>
    <xf numFmtId="0" fontId="29" fillId="0" borderId="0" xfId="0" applyFont="1" applyAlignment="1">
      <alignment horizontal="center"/>
    </xf>
    <xf numFmtId="0" fontId="29" fillId="0" borderId="0" xfId="0" applyFont="1" applyAlignment="1"/>
    <xf numFmtId="0" fontId="31" fillId="0" borderId="4" xfId="0" applyFont="1" applyBorder="1" applyAlignment="1">
      <alignment horizontal="center" vertical="center"/>
    </xf>
    <xf numFmtId="0" fontId="31" fillId="0" borderId="4" xfId="0" applyFont="1" applyBorder="1" applyAlignment="1">
      <alignment horizontal="center" vertical="center" wrapText="1"/>
    </xf>
    <xf numFmtId="0" fontId="30" fillId="0" borderId="5" xfId="0" applyFont="1" applyBorder="1" applyAlignment="1">
      <alignment horizontal="center" wrapText="1"/>
    </xf>
    <xf numFmtId="3" fontId="44" fillId="0" borderId="5" xfId="0" applyNumberFormat="1" applyFont="1" applyBorder="1" applyAlignment="1">
      <alignment horizontal="right"/>
    </xf>
    <xf numFmtId="3" fontId="30" fillId="0" borderId="5" xfId="0" applyNumberFormat="1" applyFont="1" applyBorder="1" applyAlignment="1">
      <alignment horizontal="right"/>
    </xf>
    <xf numFmtId="0" fontId="31" fillId="0" borderId="6" xfId="0" applyFont="1" applyBorder="1" applyAlignment="1">
      <alignment horizontal="center" wrapText="1"/>
    </xf>
    <xf numFmtId="3" fontId="29" fillId="0" borderId="6" xfId="0" applyNumberFormat="1" applyFont="1" applyBorder="1"/>
    <xf numFmtId="3" fontId="31" fillId="0" borderId="6" xfId="0" applyNumberFormat="1" applyFont="1" applyBorder="1" applyAlignment="1">
      <alignment horizontal="center"/>
    </xf>
    <xf numFmtId="0" fontId="30" fillId="0" borderId="6" xfId="0" applyFont="1" applyBorder="1" applyAlignment="1">
      <alignment horizontal="center" wrapText="1"/>
    </xf>
    <xf numFmtId="3" fontId="30" fillId="0" borderId="6" xfId="0" applyNumberFormat="1" applyFont="1" applyBorder="1" applyAlignment="1">
      <alignment vertical="center"/>
    </xf>
    <xf numFmtId="0" fontId="31" fillId="0" borderId="6" xfId="0" applyFont="1" applyBorder="1" applyAlignment="1">
      <alignment vertical="center"/>
    </xf>
    <xf numFmtId="3" fontId="31" fillId="0" borderId="6" xfId="0" applyNumberFormat="1" applyFont="1" applyBorder="1" applyAlignment="1">
      <alignment horizontal="right" vertical="center"/>
    </xf>
    <xf numFmtId="3" fontId="31" fillId="0" borderId="6" xfId="0" applyNumberFormat="1" applyFont="1" applyBorder="1" applyAlignment="1">
      <alignment horizontal="right"/>
    </xf>
    <xf numFmtId="0" fontId="31" fillId="0" borderId="6" xfId="0" applyFont="1" applyBorder="1" applyAlignment="1">
      <alignment horizontal="left"/>
    </xf>
    <xf numFmtId="3" fontId="31" fillId="0" borderId="6" xfId="0" applyNumberFormat="1" applyFont="1" applyBorder="1" applyAlignment="1">
      <alignment horizontal="right" wrapText="1"/>
    </xf>
    <xf numFmtId="3" fontId="30" fillId="0" borderId="6" xfId="0" applyNumberFormat="1" applyFont="1" applyBorder="1" applyAlignment="1">
      <alignment horizontal="center"/>
    </xf>
    <xf numFmtId="0" fontId="31" fillId="0" borderId="6" xfId="0" applyFont="1" applyBorder="1"/>
    <xf numFmtId="3" fontId="31" fillId="0" borderId="6" xfId="0" applyNumberFormat="1" applyFont="1" applyBorder="1"/>
    <xf numFmtId="0" fontId="31" fillId="0" borderId="7" xfId="0" applyFont="1" applyBorder="1"/>
    <xf numFmtId="3" fontId="31" fillId="0" borderId="7" xfId="0" applyNumberFormat="1" applyFont="1" applyBorder="1"/>
    <xf numFmtId="3" fontId="30" fillId="0" borderId="4" xfId="0" applyNumberFormat="1" applyFont="1" applyBorder="1" applyAlignment="1">
      <alignment horizontal="center" vertical="center" wrapText="1"/>
    </xf>
    <xf numFmtId="37" fontId="44" fillId="0" borderId="4" xfId="0" applyNumberFormat="1" applyFont="1" applyBorder="1" applyAlignment="1">
      <alignment horizontal="right" vertical="center" wrapText="1"/>
    </xf>
    <xf numFmtId="37" fontId="44" fillId="0" borderId="4" xfId="0" applyNumberFormat="1" applyFont="1" applyBorder="1" applyAlignment="1">
      <alignment horizontal="right" vertical="center"/>
    </xf>
    <xf numFmtId="0" fontId="31" fillId="0" borderId="4" xfId="0" applyFont="1" applyBorder="1" applyAlignment="1">
      <alignment horizontal="center" wrapText="1"/>
    </xf>
    <xf numFmtId="3" fontId="31" fillId="0" borderId="12" xfId="0" applyNumberFormat="1" applyFont="1" applyBorder="1"/>
    <xf numFmtId="3" fontId="31" fillId="0" borderId="1" xfId="0" applyNumberFormat="1" applyFont="1" applyBorder="1"/>
    <xf numFmtId="37" fontId="44" fillId="0" borderId="18" xfId="0" applyNumberFormat="1" applyFont="1" applyBorder="1" applyAlignment="1">
      <alignment horizontal="right"/>
    </xf>
    <xf numFmtId="0" fontId="46" fillId="0" borderId="0" xfId="0" applyFont="1"/>
    <xf numFmtId="0" fontId="42" fillId="0" borderId="0" xfId="0" applyFont="1"/>
    <xf numFmtId="0" fontId="32" fillId="0" borderId="0" xfId="0" applyFont="1"/>
    <xf numFmtId="3" fontId="31" fillId="0" borderId="0" xfId="0" applyNumberFormat="1" applyFont="1" applyAlignment="1">
      <alignment horizontal="center" vertical="center"/>
    </xf>
    <xf numFmtId="3" fontId="37" fillId="0" borderId="0" xfId="0" applyNumberFormat="1" applyFont="1"/>
    <xf numFmtId="0" fontId="38" fillId="2" borderId="0" xfId="0" applyFont="1" applyFill="1"/>
    <xf numFmtId="0" fontId="43" fillId="0" borderId="0" xfId="0" applyFont="1" applyAlignment="1">
      <alignment horizontal="center"/>
    </xf>
    <xf numFmtId="0" fontId="29" fillId="0" borderId="10" xfId="0" applyFont="1" applyBorder="1"/>
    <xf numFmtId="0" fontId="29" fillId="0" borderId="12" xfId="0" applyFont="1" applyBorder="1"/>
    <xf numFmtId="3" fontId="29" fillId="0" borderId="0" xfId="0" applyNumberFormat="1" applyFont="1" applyBorder="1" applyAlignment="1">
      <alignment horizontal="center"/>
    </xf>
    <xf numFmtId="3" fontId="29" fillId="0" borderId="15" xfId="0" applyNumberFormat="1" applyFont="1" applyBorder="1" applyAlignment="1">
      <alignment horizontal="center"/>
    </xf>
    <xf numFmtId="3" fontId="29" fillId="0" borderId="0" xfId="0" applyNumberFormat="1" applyFont="1" applyBorder="1" applyAlignment="1">
      <alignment horizontal="right"/>
    </xf>
    <xf numFmtId="3" fontId="29" fillId="0" borderId="15" xfId="0" applyNumberFormat="1" applyFont="1" applyBorder="1" applyAlignment="1">
      <alignment horizontal="right"/>
    </xf>
    <xf numFmtId="49" fontId="31" fillId="0" borderId="14" xfId="0" applyNumberFormat="1" applyFont="1" applyBorder="1"/>
    <xf numFmtId="3" fontId="29" fillId="0" borderId="1" xfId="0" applyNumberFormat="1" applyFont="1" applyBorder="1" applyAlignment="1">
      <alignment horizontal="right"/>
    </xf>
    <xf numFmtId="3" fontId="29" fillId="0" borderId="13" xfId="0" applyNumberFormat="1" applyFont="1" applyBorder="1" applyAlignment="1">
      <alignment horizontal="right"/>
    </xf>
    <xf numFmtId="3" fontId="30" fillId="0" borderId="1" xfId="0" applyNumberFormat="1" applyFont="1" applyBorder="1" applyAlignment="1">
      <alignment horizontal="right"/>
    </xf>
    <xf numFmtId="3" fontId="30" fillId="0" borderId="13" xfId="0" applyNumberFormat="1" applyFont="1" applyBorder="1" applyAlignment="1">
      <alignment horizontal="right"/>
    </xf>
    <xf numFmtId="49" fontId="29" fillId="0" borderId="14" xfId="0" applyNumberFormat="1" applyFont="1" applyBorder="1"/>
    <xf numFmtId="3" fontId="31" fillId="0" borderId="0" xfId="0" applyNumberFormat="1" applyFont="1" applyBorder="1" applyAlignment="1">
      <alignment horizontal="right"/>
    </xf>
    <xf numFmtId="3" fontId="31" fillId="0" borderId="13" xfId="0" applyNumberFormat="1" applyFont="1" applyBorder="1" applyAlignment="1">
      <alignment horizontal="right"/>
    </xf>
    <xf numFmtId="49" fontId="30" fillId="0" borderId="14" xfId="0" applyNumberFormat="1" applyFont="1" applyBorder="1"/>
    <xf numFmtId="3" fontId="30" fillId="0" borderId="2" xfId="0" applyNumberFormat="1" applyFont="1" applyBorder="1" applyAlignment="1">
      <alignment horizontal="right"/>
    </xf>
    <xf numFmtId="3" fontId="30" fillId="0" borderId="16" xfId="0" applyNumberFormat="1" applyFont="1" applyBorder="1" applyAlignment="1">
      <alignment horizontal="right"/>
    </xf>
    <xf numFmtId="3" fontId="30" fillId="0" borderId="8" xfId="0" applyNumberFormat="1" applyFont="1" applyBorder="1" applyAlignment="1">
      <alignment horizontal="right"/>
    </xf>
    <xf numFmtId="3" fontId="30" fillId="0" borderId="17" xfId="0" applyNumberFormat="1" applyFont="1" applyBorder="1" applyAlignment="1">
      <alignment horizontal="right"/>
    </xf>
    <xf numFmtId="49" fontId="29" fillId="0" borderId="12" xfId="0" applyNumberFormat="1" applyFont="1" applyBorder="1"/>
    <xf numFmtId="3" fontId="29" fillId="0" borderId="1" xfId="0" applyNumberFormat="1" applyFont="1" applyBorder="1" applyAlignment="1">
      <alignment horizontal="center"/>
    </xf>
    <xf numFmtId="3" fontId="29" fillId="0" borderId="13" xfId="0" applyNumberFormat="1" applyFont="1" applyBorder="1" applyAlignment="1">
      <alignment horizontal="center"/>
    </xf>
    <xf numFmtId="49" fontId="29" fillId="0" borderId="0" xfId="0" applyNumberFormat="1" applyFont="1"/>
    <xf numFmtId="3" fontId="29" fillId="0" borderId="0" xfId="0" applyNumberFormat="1" applyFont="1"/>
    <xf numFmtId="3" fontId="41" fillId="0" borderId="0" xfId="0" applyNumberFormat="1" applyFont="1"/>
    <xf numFmtId="0" fontId="43" fillId="0" borderId="10" xfId="0" applyFont="1" applyBorder="1" applyAlignment="1">
      <alignment horizontal="center"/>
    </xf>
    <xf numFmtId="0" fontId="30" fillId="0" borderId="12" xfId="0" applyFont="1" applyBorder="1"/>
    <xf numFmtId="3" fontId="29" fillId="2" borderId="0" xfId="0" applyNumberFormat="1" applyFont="1" applyFill="1" applyBorder="1" applyAlignment="1">
      <alignment horizontal="center"/>
    </xf>
    <xf numFmtId="3" fontId="29" fillId="2" borderId="15" xfId="0" applyNumberFormat="1" applyFont="1" applyFill="1" applyBorder="1" applyAlignment="1">
      <alignment horizontal="center"/>
    </xf>
    <xf numFmtId="3" fontId="29" fillId="2" borderId="0" xfId="0" applyNumberFormat="1" applyFont="1" applyFill="1" applyBorder="1" applyAlignment="1">
      <alignment horizontal="right"/>
    </xf>
    <xf numFmtId="0" fontId="29" fillId="0" borderId="14" xfId="0" applyFont="1" applyBorder="1"/>
    <xf numFmtId="165" fontId="29" fillId="0" borderId="0" xfId="0" applyNumberFormat="1" applyFont="1" applyBorder="1" applyAlignment="1">
      <alignment horizontal="right"/>
    </xf>
    <xf numFmtId="165" fontId="29" fillId="0" borderId="21" xfId="0" applyNumberFormat="1" applyFont="1" applyBorder="1" applyAlignment="1">
      <alignment horizontal="right"/>
    </xf>
    <xf numFmtId="165" fontId="31" fillId="0" borderId="0" xfId="0" applyNumberFormat="1" applyFont="1" applyBorder="1" applyAlignment="1">
      <alignment horizontal="right"/>
    </xf>
    <xf numFmtId="165" fontId="31" fillId="0" borderId="15" xfId="0" applyNumberFormat="1" applyFont="1" applyBorder="1" applyAlignment="1">
      <alignment horizontal="right"/>
    </xf>
    <xf numFmtId="0" fontId="41" fillId="0" borderId="12" xfId="0" applyFont="1" applyBorder="1"/>
    <xf numFmtId="165" fontId="41" fillId="0" borderId="1" xfId="0" applyNumberFormat="1" applyFont="1" applyBorder="1"/>
    <xf numFmtId="3" fontId="41" fillId="2" borderId="13" xfId="0" applyNumberFormat="1" applyFont="1" applyFill="1" applyBorder="1"/>
    <xf numFmtId="165" fontId="29" fillId="2" borderId="0" xfId="0" applyNumberFormat="1" applyFont="1" applyFill="1"/>
    <xf numFmtId="3" fontId="29" fillId="2" borderId="0" xfId="0" applyNumberFormat="1" applyFont="1" applyFill="1"/>
    <xf numFmtId="3" fontId="40" fillId="2" borderId="0" xfId="0" applyNumberFormat="1" applyFont="1" applyFill="1"/>
    <xf numFmtId="0" fontId="48" fillId="0" borderId="0" xfId="0" applyFont="1" applyAlignment="1">
      <alignment horizontal="center" vertical="center"/>
    </xf>
    <xf numFmtId="0" fontId="33" fillId="0" borderId="0" xfId="0" applyFont="1" applyAlignment="1">
      <alignment horizontal="left" vertical="center"/>
    </xf>
    <xf numFmtId="0" fontId="47" fillId="0" borderId="0" xfId="0" applyFont="1" applyAlignment="1">
      <alignment horizontal="left" vertical="center"/>
    </xf>
    <xf numFmtId="0" fontId="35" fillId="0" borderId="0" xfId="0" applyFont="1" applyAlignment="1">
      <alignment horizontal="left" vertical="center" wrapText="1"/>
    </xf>
    <xf numFmtId="0" fontId="35" fillId="0" borderId="0" xfId="0" applyFont="1" applyAlignment="1">
      <alignment vertical="center"/>
    </xf>
    <xf numFmtId="0" fontId="49" fillId="0" borderId="0" xfId="0" applyFont="1" applyAlignment="1">
      <alignment vertical="center"/>
    </xf>
    <xf numFmtId="0" fontId="52" fillId="0" borderId="4" xfId="0" applyFont="1" applyBorder="1" applyAlignment="1">
      <alignment vertical="center"/>
    </xf>
    <xf numFmtId="0" fontId="52" fillId="0" borderId="4" xfId="0" applyFont="1" applyBorder="1" applyAlignment="1">
      <alignment horizontal="center" vertical="center" wrapText="1"/>
    </xf>
    <xf numFmtId="0" fontId="52" fillId="0" borderId="4" xfId="0" applyFont="1" applyBorder="1" applyAlignment="1">
      <alignment horizontal="left" vertical="center"/>
    </xf>
    <xf numFmtId="0" fontId="53" fillId="0" borderId="4" xfId="0" applyFont="1" applyBorder="1" applyAlignment="1">
      <alignment horizontal="center" vertical="center" wrapText="1"/>
    </xf>
    <xf numFmtId="3" fontId="52" fillId="0" borderId="4" xfId="0" applyNumberFormat="1" applyFont="1" applyBorder="1" applyAlignment="1">
      <alignment horizontal="right" vertical="center"/>
    </xf>
    <xf numFmtId="0" fontId="53" fillId="0" borderId="4" xfId="0" applyFont="1" applyBorder="1" applyAlignment="1">
      <alignment vertical="center"/>
    </xf>
    <xf numFmtId="3" fontId="53" fillId="0" borderId="4" xfId="0" applyNumberFormat="1" applyFont="1" applyBorder="1" applyAlignment="1">
      <alignment horizontal="right" vertical="center"/>
    </xf>
    <xf numFmtId="0" fontId="53" fillId="0" borderId="4" xfId="0" applyFont="1" applyBorder="1" applyAlignment="1">
      <alignment horizontal="center" vertical="center"/>
    </xf>
    <xf numFmtId="0" fontId="44" fillId="0" borderId="4" xfId="0" applyFont="1" applyBorder="1" applyAlignment="1">
      <alignment horizontal="center" vertical="center"/>
    </xf>
    <xf numFmtId="4" fontId="52" fillId="0" borderId="4" xfId="0" applyNumberFormat="1" applyFont="1" applyBorder="1" applyAlignment="1">
      <alignment horizontal="center" vertical="center"/>
    </xf>
    <xf numFmtId="3" fontId="52" fillId="0" borderId="4" xfId="0" applyNumberFormat="1" applyFont="1" applyBorder="1" applyAlignment="1">
      <alignment horizontal="center" vertical="center"/>
    </xf>
    <xf numFmtId="0" fontId="44" fillId="0" borderId="4" xfId="0" applyFont="1" applyBorder="1" applyAlignment="1">
      <alignment horizontal="center"/>
    </xf>
    <xf numFmtId="0" fontId="52" fillId="0" borderId="4" xfId="0" applyFont="1" applyBorder="1" applyAlignment="1">
      <alignment horizontal="center" vertical="center"/>
    </xf>
    <xf numFmtId="3" fontId="52" fillId="0" borderId="4" xfId="0" applyNumberFormat="1" applyFont="1" applyBorder="1" applyAlignment="1">
      <alignment vertical="center"/>
    </xf>
    <xf numFmtId="3" fontId="53" fillId="0" borderId="4" xfId="0" applyNumberFormat="1" applyFont="1" applyBorder="1" applyAlignment="1">
      <alignment vertical="center"/>
    </xf>
    <xf numFmtId="0" fontId="53" fillId="0" borderId="0" xfId="0" applyFont="1" applyBorder="1" applyAlignment="1">
      <alignment vertical="center"/>
    </xf>
    <xf numFmtId="3" fontId="53" fillId="0" borderId="0" xfId="0" applyNumberFormat="1" applyFont="1" applyBorder="1" applyAlignment="1">
      <alignment vertical="center"/>
    </xf>
    <xf numFmtId="0" fontId="44" fillId="0" borderId="0" xfId="0" applyFont="1" applyAlignment="1">
      <alignment vertical="center"/>
    </xf>
    <xf numFmtId="0" fontId="34" fillId="0" borderId="0" xfId="2" applyFont="1" applyAlignment="1">
      <alignment vertical="center"/>
    </xf>
    <xf numFmtId="3" fontId="53" fillId="0" borderId="4" xfId="0" applyNumberFormat="1" applyFont="1" applyBorder="1" applyAlignment="1">
      <alignment horizontal="center" vertical="center"/>
    </xf>
    <xf numFmtId="0" fontId="29" fillId="0" borderId="0" xfId="0" applyFont="1" applyAlignment="1">
      <alignment vertical="center"/>
    </xf>
    <xf numFmtId="0" fontId="54" fillId="0" borderId="0" xfId="0" applyFont="1"/>
    <xf numFmtId="0" fontId="29" fillId="0" borderId="4" xfId="0" applyFont="1" applyBorder="1" applyAlignment="1">
      <alignment horizontal="left" vertical="center"/>
    </xf>
    <xf numFmtId="167" fontId="29" fillId="0" borderId="4" xfId="1" applyNumberFormat="1" applyFont="1" applyBorder="1" applyAlignment="1">
      <alignment horizontal="right" vertical="center"/>
    </xf>
    <xf numFmtId="43" fontId="29" fillId="0" borderId="4" xfId="1" applyFont="1" applyBorder="1" applyAlignment="1">
      <alignment horizontal="right" vertical="center"/>
    </xf>
    <xf numFmtId="166" fontId="29" fillId="0" borderId="4" xfId="0" applyNumberFormat="1" applyFont="1" applyBorder="1" applyAlignment="1">
      <alignment horizontal="right" vertical="center"/>
    </xf>
    <xf numFmtId="168" fontId="29" fillId="0" borderId="4" xfId="3" applyNumberFormat="1" applyFont="1" applyBorder="1" applyAlignment="1">
      <alignment horizontal="right" vertical="center"/>
    </xf>
    <xf numFmtId="169" fontId="29" fillId="0" borderId="4" xfId="3" applyNumberFormat="1" applyFont="1" applyBorder="1" applyAlignment="1">
      <alignment horizontal="right" vertical="center"/>
    </xf>
    <xf numFmtId="167" fontId="41" fillId="0" borderId="4" xfId="1" applyNumberFormat="1" applyFont="1" applyBorder="1" applyAlignment="1">
      <alignment horizontal="right"/>
    </xf>
    <xf numFmtId="0" fontId="56" fillId="0" borderId="4" xfId="0" applyFont="1" applyBorder="1" applyAlignment="1">
      <alignment horizontal="center" vertical="center" wrapText="1"/>
    </xf>
    <xf numFmtId="0" fontId="17" fillId="2" borderId="0" xfId="0" applyFont="1" applyFill="1"/>
    <xf numFmtId="0" fontId="0" fillId="2" borderId="0" xfId="0" applyFont="1" applyFill="1"/>
    <xf numFmtId="0" fontId="57" fillId="2" borderId="0" xfId="0" applyFont="1" applyFill="1" applyAlignment="1">
      <alignment vertical="center" wrapText="1"/>
    </xf>
    <xf numFmtId="0" fontId="57" fillId="2" borderId="0" xfId="0" applyFont="1" applyFill="1"/>
    <xf numFmtId="0" fontId="57" fillId="2" borderId="0" xfId="0" applyFont="1" applyFill="1" applyAlignment="1">
      <alignment horizontal="center" vertical="center"/>
    </xf>
    <xf numFmtId="0" fontId="57" fillId="2" borderId="0" xfId="0" applyFont="1" applyFill="1" applyAlignment="1">
      <alignment vertical="center"/>
    </xf>
    <xf numFmtId="14" fontId="57" fillId="2" borderId="0" xfId="0" applyNumberFormat="1" applyFont="1" applyFill="1" applyAlignment="1">
      <alignment horizontal="center" vertical="center"/>
    </xf>
    <xf numFmtId="0" fontId="29" fillId="2" borderId="0" xfId="0" applyFont="1" applyFill="1" applyAlignment="1">
      <alignment vertical="center" wrapText="1"/>
    </xf>
    <xf numFmtId="0" fontId="59" fillId="2" borderId="0" xfId="0" applyFont="1" applyFill="1"/>
    <xf numFmtId="0" fontId="35" fillId="2" borderId="0" xfId="0" applyFont="1" applyFill="1"/>
    <xf numFmtId="0" fontId="35" fillId="2" borderId="0" xfId="0" applyFont="1" applyFill="1" applyAlignment="1">
      <alignment horizontal="center"/>
    </xf>
    <xf numFmtId="167" fontId="29" fillId="2" borderId="0" xfId="1" applyNumberFormat="1" applyFont="1" applyFill="1" applyBorder="1" applyAlignment="1">
      <alignment horizontal="right"/>
    </xf>
    <xf numFmtId="167" fontId="29" fillId="2" borderId="15" xfId="1" applyNumberFormat="1" applyFont="1" applyFill="1" applyBorder="1" applyAlignment="1">
      <alignment horizontal="right"/>
    </xf>
    <xf numFmtId="167" fontId="29" fillId="2" borderId="13" xfId="1" applyNumberFormat="1" applyFont="1" applyFill="1" applyBorder="1" applyAlignment="1">
      <alignment horizontal="right"/>
    </xf>
    <xf numFmtId="167" fontId="30" fillId="2" borderId="2" xfId="1" applyNumberFormat="1" applyFont="1" applyFill="1" applyBorder="1" applyAlignment="1">
      <alignment horizontal="right"/>
    </xf>
    <xf numFmtId="167" fontId="30" fillId="2" borderId="16" xfId="1" applyNumberFormat="1" applyFont="1" applyFill="1" applyBorder="1" applyAlignment="1">
      <alignment horizontal="right"/>
    </xf>
    <xf numFmtId="167" fontId="29" fillId="2" borderId="0" xfId="1" applyNumberFormat="1" applyFont="1" applyFill="1" applyBorder="1" applyAlignment="1">
      <alignment horizontal="center"/>
    </xf>
    <xf numFmtId="167" fontId="30" fillId="2" borderId="0" xfId="1" applyNumberFormat="1" applyFont="1" applyFill="1" applyBorder="1" applyAlignment="1">
      <alignment horizontal="center"/>
    </xf>
    <xf numFmtId="167" fontId="30" fillId="2" borderId="15" xfId="1" applyNumberFormat="1" applyFont="1" applyFill="1" applyBorder="1" applyAlignment="1">
      <alignment horizontal="center"/>
    </xf>
    <xf numFmtId="167" fontId="31" fillId="2" borderId="0" xfId="1" applyNumberFormat="1" applyFont="1" applyFill="1" applyBorder="1" applyAlignment="1">
      <alignment horizontal="right"/>
    </xf>
    <xf numFmtId="167" fontId="31" fillId="2" borderId="15" xfId="1" applyNumberFormat="1" applyFont="1" applyFill="1" applyBorder="1" applyAlignment="1">
      <alignment horizontal="right"/>
    </xf>
    <xf numFmtId="167" fontId="31" fillId="2" borderId="1" xfId="1" applyNumberFormat="1" applyFont="1" applyFill="1" applyBorder="1" applyAlignment="1">
      <alignment horizontal="right"/>
    </xf>
    <xf numFmtId="167" fontId="31" fillId="2" borderId="13" xfId="1" applyNumberFormat="1" applyFont="1" applyFill="1" applyBorder="1" applyAlignment="1">
      <alignment horizontal="right"/>
    </xf>
    <xf numFmtId="167" fontId="30" fillId="2" borderId="0" xfId="1" applyNumberFormat="1" applyFont="1" applyFill="1" applyBorder="1" applyAlignment="1">
      <alignment horizontal="right"/>
    </xf>
    <xf numFmtId="167" fontId="30" fillId="2" borderId="15" xfId="1" applyNumberFormat="1" applyFont="1" applyFill="1" applyBorder="1" applyAlignment="1">
      <alignment horizontal="right"/>
    </xf>
    <xf numFmtId="167" fontId="30" fillId="2" borderId="8" xfId="1" applyNumberFormat="1" applyFont="1" applyFill="1" applyBorder="1" applyAlignment="1">
      <alignment horizontal="right"/>
    </xf>
    <xf numFmtId="167" fontId="30" fillId="2" borderId="17" xfId="1" applyNumberFormat="1" applyFont="1" applyFill="1" applyBorder="1" applyAlignment="1">
      <alignment horizontal="right"/>
    </xf>
    <xf numFmtId="167" fontId="30" fillId="2" borderId="1" xfId="1" applyNumberFormat="1" applyFont="1" applyFill="1" applyBorder="1" applyAlignment="1">
      <alignment horizontal="center"/>
    </xf>
    <xf numFmtId="167" fontId="30" fillId="2" borderId="13" xfId="1" applyNumberFormat="1" applyFont="1" applyFill="1" applyBorder="1" applyAlignment="1">
      <alignment horizontal="center"/>
    </xf>
    <xf numFmtId="167" fontId="29" fillId="2" borderId="15" xfId="1" applyNumberFormat="1" applyFont="1" applyFill="1" applyBorder="1" applyAlignment="1">
      <alignment horizontal="center"/>
    </xf>
    <xf numFmtId="167" fontId="30" fillId="2" borderId="1" xfId="1" applyNumberFormat="1" applyFont="1" applyFill="1" applyBorder="1" applyAlignment="1">
      <alignment horizontal="right"/>
    </xf>
    <xf numFmtId="167" fontId="30" fillId="0" borderId="1" xfId="1" applyNumberFormat="1" applyFont="1" applyBorder="1" applyAlignment="1">
      <alignment horizontal="right" vertical="center"/>
    </xf>
    <xf numFmtId="167" fontId="30" fillId="0" borderId="0" xfId="1" applyNumberFormat="1" applyFont="1" applyBorder="1" applyAlignment="1">
      <alignment horizontal="center" vertical="center"/>
    </xf>
    <xf numFmtId="167" fontId="30" fillId="0" borderId="13" xfId="1" applyNumberFormat="1" applyFont="1" applyBorder="1" applyAlignment="1">
      <alignment horizontal="right" vertical="center"/>
    </xf>
    <xf numFmtId="167" fontId="30" fillId="0" borderId="15" xfId="1" applyNumberFormat="1" applyFont="1" applyBorder="1" applyAlignment="1">
      <alignment horizontal="center" vertical="center"/>
    </xf>
    <xf numFmtId="167" fontId="31" fillId="0" borderId="0" xfId="1" applyNumberFormat="1" applyFont="1" applyBorder="1" applyAlignment="1">
      <alignment horizontal="center" vertical="center"/>
    </xf>
    <xf numFmtId="167" fontId="31" fillId="0" borderId="15" xfId="1" applyNumberFormat="1" applyFont="1" applyBorder="1" applyAlignment="1">
      <alignment horizontal="center" vertical="center"/>
    </xf>
    <xf numFmtId="167" fontId="31" fillId="0" borderId="0" xfId="1" applyNumberFormat="1" applyFont="1" applyBorder="1" applyAlignment="1">
      <alignment horizontal="right" vertical="center"/>
    </xf>
    <xf numFmtId="167" fontId="29" fillId="2" borderId="0" xfId="1" applyNumberFormat="1" applyFont="1" applyFill="1" applyBorder="1" applyAlignment="1">
      <alignment horizontal="right" vertical="center"/>
    </xf>
    <xf numFmtId="167" fontId="29" fillId="2" borderId="15" xfId="1" applyNumberFormat="1" applyFont="1" applyFill="1" applyBorder="1" applyAlignment="1">
      <alignment horizontal="right" vertical="center"/>
    </xf>
    <xf numFmtId="167" fontId="31" fillId="0" borderId="15" xfId="1" applyNumberFormat="1" applyFont="1" applyBorder="1" applyAlignment="1">
      <alignment horizontal="right" vertical="center"/>
    </xf>
    <xf numFmtId="167" fontId="31" fillId="0" borderId="15" xfId="1" applyNumberFormat="1" applyFont="1" applyBorder="1" applyAlignment="1">
      <alignment horizontal="right"/>
    </xf>
    <xf numFmtId="167" fontId="30" fillId="0" borderId="2" xfId="1" applyNumberFormat="1" applyFont="1" applyBorder="1" applyAlignment="1">
      <alignment horizontal="right" vertical="center"/>
    </xf>
    <xf numFmtId="167" fontId="30" fillId="0" borderId="16" xfId="1" applyNumberFormat="1" applyFont="1" applyBorder="1" applyAlignment="1">
      <alignment horizontal="right" vertical="center"/>
    </xf>
    <xf numFmtId="167" fontId="29" fillId="2" borderId="1" xfId="1" applyNumberFormat="1" applyFont="1" applyFill="1" applyBorder="1" applyAlignment="1">
      <alignment horizontal="right" vertical="center"/>
    </xf>
    <xf numFmtId="167" fontId="29" fillId="2" borderId="13" xfId="1" applyNumberFormat="1" applyFont="1" applyFill="1" applyBorder="1" applyAlignment="1">
      <alignment horizontal="right" vertical="center"/>
    </xf>
    <xf numFmtId="167" fontId="30" fillId="0" borderId="3" xfId="1" applyNumberFormat="1" applyFont="1" applyBorder="1" applyAlignment="1">
      <alignment horizontal="right" vertical="center"/>
    </xf>
    <xf numFmtId="167" fontId="30" fillId="0" borderId="19" xfId="1" applyNumberFormat="1" applyFont="1" applyBorder="1" applyAlignment="1">
      <alignment horizontal="right" vertical="center"/>
    </xf>
    <xf numFmtId="0" fontId="58" fillId="2" borderId="0" xfId="0" applyFont="1" applyFill="1" applyAlignment="1">
      <alignment horizontal="center" vertical="center"/>
    </xf>
    <xf numFmtId="0" fontId="49" fillId="2" borderId="0" xfId="0" applyFont="1" applyFill="1" applyAlignment="1">
      <alignment horizontal="center" vertical="center"/>
    </xf>
    <xf numFmtId="14" fontId="49" fillId="2" borderId="0" xfId="0" applyNumberFormat="1" applyFont="1" applyFill="1" applyAlignment="1">
      <alignment horizontal="center" vertical="center"/>
    </xf>
    <xf numFmtId="0" fontId="7" fillId="0" borderId="0" xfId="0" applyFont="1" applyAlignment="1">
      <alignment horizontal="center"/>
    </xf>
    <xf numFmtId="0" fontId="38" fillId="0" borderId="0" xfId="0" applyFont="1" applyAlignment="1">
      <alignment horizontal="center"/>
    </xf>
    <xf numFmtId="0" fontId="3" fillId="0" borderId="0" xfId="0" applyFont="1" applyAlignment="1">
      <alignment horizontal="center"/>
    </xf>
    <xf numFmtId="0" fontId="39" fillId="0" borderId="0" xfId="0" applyFont="1" applyAlignment="1">
      <alignment horizontal="center"/>
    </xf>
    <xf numFmtId="14" fontId="4" fillId="0" borderId="0" xfId="0" applyNumberFormat="1" applyFont="1" applyAlignment="1">
      <alignment horizontal="center"/>
    </xf>
    <xf numFmtId="0" fontId="42" fillId="0" borderId="0" xfId="0" applyFont="1" applyAlignment="1">
      <alignment horizontal="center"/>
    </xf>
    <xf numFmtId="0" fontId="30" fillId="0" borderId="0" xfId="0" applyFont="1" applyAlignment="1">
      <alignment horizontal="center"/>
    </xf>
    <xf numFmtId="0" fontId="43" fillId="0" borderId="0" xfId="0" applyFont="1" applyAlignment="1">
      <alignment horizontal="center"/>
    </xf>
    <xf numFmtId="1" fontId="30" fillId="0" borderId="9" xfId="0" applyNumberFormat="1" applyFont="1" applyBorder="1" applyAlignment="1">
      <alignment horizontal="center" vertical="center"/>
    </xf>
    <xf numFmtId="0" fontId="30" fillId="0" borderId="1" xfId="0" applyFont="1" applyBorder="1" applyAlignment="1">
      <alignment horizontal="center" vertical="center"/>
    </xf>
    <xf numFmtId="1" fontId="30" fillId="0" borderId="11" xfId="0" applyNumberFormat="1" applyFont="1" applyBorder="1" applyAlignment="1">
      <alignment horizontal="center" vertical="center"/>
    </xf>
    <xf numFmtId="0" fontId="30" fillId="0" borderId="13" xfId="0" applyFont="1" applyBorder="1" applyAlignment="1">
      <alignment horizontal="center" vertical="center"/>
    </xf>
    <xf numFmtId="1" fontId="30" fillId="2" borderId="9" xfId="0" applyNumberFormat="1" applyFont="1" applyFill="1" applyBorder="1" applyAlignment="1">
      <alignment horizontal="center" vertical="center"/>
    </xf>
    <xf numFmtId="1" fontId="30" fillId="2" borderId="1" xfId="0" applyNumberFormat="1" applyFont="1" applyFill="1" applyBorder="1" applyAlignment="1">
      <alignment horizontal="center" vertical="center"/>
    </xf>
    <xf numFmtId="1" fontId="30" fillId="2" borderId="11" xfId="0" applyNumberFormat="1" applyFont="1" applyFill="1" applyBorder="1" applyAlignment="1">
      <alignment horizontal="center" vertical="center"/>
    </xf>
    <xf numFmtId="1" fontId="30" fillId="2" borderId="13" xfId="0" applyNumberFormat="1" applyFont="1" applyFill="1" applyBorder="1" applyAlignment="1">
      <alignment horizontal="center" vertical="center"/>
    </xf>
    <xf numFmtId="0" fontId="48" fillId="0" borderId="0" xfId="0" applyFont="1" applyAlignment="1">
      <alignment horizontal="center" vertical="center"/>
    </xf>
    <xf numFmtId="0" fontId="33" fillId="0" borderId="0" xfId="0" applyFont="1" applyAlignment="1">
      <alignment horizontal="left" vertical="center"/>
    </xf>
    <xf numFmtId="0" fontId="47" fillId="0" borderId="0" xfId="0" applyFont="1" applyAlignment="1">
      <alignment horizontal="left" vertical="center"/>
    </xf>
    <xf numFmtId="0" fontId="33" fillId="0" borderId="0" xfId="0" applyFont="1" applyAlignment="1">
      <alignment horizontal="left" vertical="top" wrapText="1"/>
    </xf>
    <xf numFmtId="0" fontId="49" fillId="0" borderId="0" xfId="0" applyFont="1" applyAlignment="1">
      <alignment horizontal="left" vertical="center"/>
    </xf>
    <xf numFmtId="0" fontId="52" fillId="0" borderId="10" xfId="0" applyFont="1" applyBorder="1" applyAlignment="1">
      <alignment horizontal="center" wrapText="1"/>
    </xf>
    <xf numFmtId="0" fontId="52" fillId="0" borderId="11" xfId="0" applyFont="1" applyBorder="1" applyAlignment="1">
      <alignment horizontal="center" wrapText="1"/>
    </xf>
    <xf numFmtId="0" fontId="52" fillId="0" borderId="12" xfId="0" applyFont="1" applyBorder="1" applyAlignment="1">
      <alignment horizontal="center" wrapText="1"/>
    </xf>
    <xf numFmtId="0" fontId="52" fillId="0" borderId="13" xfId="0" applyFont="1" applyBorder="1" applyAlignment="1">
      <alignment horizontal="center" wrapText="1"/>
    </xf>
    <xf numFmtId="0" fontId="35" fillId="0" borderId="0" xfId="0" applyFont="1" applyAlignment="1">
      <alignment horizontal="left" vertical="center" wrapText="1"/>
    </xf>
    <xf numFmtId="0" fontId="52" fillId="0" borderId="10" xfId="0" applyFont="1" applyBorder="1" applyAlignment="1">
      <alignment horizontal="center" vertical="center"/>
    </xf>
    <xf numFmtId="0" fontId="52" fillId="0" borderId="9" xfId="0" applyFont="1" applyBorder="1" applyAlignment="1">
      <alignment horizontal="center" vertical="center"/>
    </xf>
    <xf numFmtId="0" fontId="52" fillId="0" borderId="11" xfId="0" applyFont="1" applyBorder="1" applyAlignment="1">
      <alignment horizontal="center" vertical="center"/>
    </xf>
    <xf numFmtId="0" fontId="52" fillId="0" borderId="12" xfId="0" applyFont="1" applyBorder="1" applyAlignment="1">
      <alignment horizontal="center" vertical="center"/>
    </xf>
    <xf numFmtId="0" fontId="52" fillId="0" borderId="1" xfId="0" applyFont="1" applyBorder="1" applyAlignment="1">
      <alignment horizontal="center" vertical="center"/>
    </xf>
    <xf numFmtId="0" fontId="52" fillId="0" borderId="13" xfId="0" applyFont="1" applyBorder="1" applyAlignment="1">
      <alignment horizontal="center" vertical="center"/>
    </xf>
    <xf numFmtId="0" fontId="49" fillId="0" borderId="0" xfId="0" applyFont="1" applyAlignment="1">
      <alignment horizontal="center" vertical="center"/>
    </xf>
    <xf numFmtId="0" fontId="35" fillId="0" borderId="0" xfId="0" applyFont="1" applyAlignment="1">
      <alignment horizontal="left" vertical="top" wrapText="1"/>
    </xf>
    <xf numFmtId="0" fontId="53" fillId="0" borderId="20" xfId="0" applyFont="1" applyBorder="1" applyAlignment="1">
      <alignment horizontal="center" vertical="center"/>
    </xf>
    <xf numFmtId="0" fontId="53" fillId="0" borderId="2" xfId="0" applyFont="1" applyBorder="1" applyAlignment="1">
      <alignment horizontal="center" vertical="center"/>
    </xf>
    <xf numFmtId="0" fontId="53" fillId="0" borderId="16" xfId="0" applyFont="1" applyBorder="1" applyAlignment="1">
      <alignment horizontal="center" vertical="center"/>
    </xf>
    <xf numFmtId="0" fontId="29" fillId="0" borderId="0" xfId="0" applyFont="1" applyAlignment="1">
      <alignment horizontal="left" vertical="center" wrapText="1"/>
    </xf>
    <xf numFmtId="0" fontId="49" fillId="0" borderId="0" xfId="0" applyFont="1" applyAlignment="1">
      <alignment horizontal="left" vertical="center" wrapText="1"/>
    </xf>
    <xf numFmtId="0" fontId="35" fillId="0" borderId="0" xfId="0" applyFont="1" applyAlignment="1">
      <alignment horizontal="left" vertical="center"/>
    </xf>
    <xf numFmtId="0" fontId="44" fillId="0" borderId="1" xfId="0" applyFont="1" applyBorder="1" applyAlignment="1">
      <alignment horizontal="left"/>
    </xf>
    <xf numFmtId="0" fontId="55" fillId="0" borderId="20" xfId="0" applyFont="1" applyBorder="1" applyAlignment="1">
      <alignment horizontal="center"/>
    </xf>
    <xf numFmtId="0" fontId="55" fillId="0" borderId="2" xfId="0" applyFont="1" applyBorder="1" applyAlignment="1">
      <alignment horizontal="center"/>
    </xf>
    <xf numFmtId="0" fontId="41" fillId="0" borderId="4" xfId="0" applyFont="1" applyBorder="1" applyAlignment="1">
      <alignment horizontal="right"/>
    </xf>
    <xf numFmtId="0" fontId="45" fillId="0" borderId="4" xfId="0" applyFont="1" applyBorder="1" applyAlignment="1">
      <alignment horizontal="center" vertical="center" wrapText="1"/>
    </xf>
  </cellXfs>
  <cellStyles count="4">
    <cellStyle name="Hipervínculo" xfId="2" builtinId="8"/>
    <cellStyle name="Millares" xfId="1" builtinId="3"/>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0</xdr:row>
      <xdr:rowOff>142875</xdr:rowOff>
    </xdr:from>
    <xdr:to>
      <xdr:col>4</xdr:col>
      <xdr:colOff>226695</xdr:colOff>
      <xdr:row>3</xdr:row>
      <xdr:rowOff>133350</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257175" y="142875"/>
          <a:ext cx="3141345"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showGridLines="0" tabSelected="1" zoomScale="80" zoomScaleNormal="80" workbookViewId="0">
      <selection activeCell="R22" sqref="R22"/>
    </sheetView>
  </sheetViews>
  <sheetFormatPr baseColWidth="10" defaultRowHeight="1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42578125" customWidth="1"/>
    <col min="12" max="12" width="9.5703125" bestFit="1" customWidth="1"/>
    <col min="13" max="13" width="5.7109375" customWidth="1"/>
    <col min="14" max="14" width="10.7109375" bestFit="1" customWidth="1"/>
    <col min="15" max="15" width="5" bestFit="1"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7">
      <c r="A1" s="211"/>
      <c r="B1" s="211"/>
      <c r="C1" s="211"/>
      <c r="D1" s="211"/>
      <c r="E1" s="211"/>
      <c r="F1" s="211"/>
      <c r="G1" s="211"/>
      <c r="H1" s="211"/>
      <c r="I1" s="211"/>
      <c r="J1" s="211"/>
      <c r="K1" s="30"/>
      <c r="L1" s="49"/>
      <c r="M1" s="50" t="s">
        <v>54</v>
      </c>
      <c r="N1" s="51">
        <v>44197</v>
      </c>
      <c r="O1" s="49"/>
      <c r="P1" s="49"/>
      <c r="Q1" s="48"/>
    </row>
    <row r="2" spans="1:17" ht="23.25">
      <c r="A2" s="212"/>
      <c r="B2" s="212"/>
      <c r="C2" s="212"/>
      <c r="D2" s="211"/>
      <c r="E2" s="211"/>
      <c r="F2" s="211"/>
      <c r="G2" s="211"/>
      <c r="H2" s="211"/>
      <c r="I2" s="213"/>
      <c r="J2" s="214"/>
      <c r="K2" s="210"/>
      <c r="L2" s="49"/>
      <c r="M2" s="50" t="s">
        <v>55</v>
      </c>
      <c r="N2" s="51">
        <v>44196</v>
      </c>
      <c r="O2" s="52">
        <v>2020</v>
      </c>
      <c r="P2" s="49"/>
      <c r="Q2" s="48"/>
    </row>
    <row r="3" spans="1:17" ht="23.25">
      <c r="A3" s="212"/>
      <c r="B3" s="212"/>
      <c r="C3" s="212"/>
      <c r="D3" s="211"/>
      <c r="E3" s="211"/>
      <c r="F3" s="211"/>
      <c r="G3" s="211"/>
      <c r="H3" s="211"/>
      <c r="I3" s="213"/>
      <c r="J3" s="215"/>
      <c r="K3" s="210"/>
      <c r="L3" s="49"/>
      <c r="M3" s="50" t="s">
        <v>56</v>
      </c>
      <c r="N3" s="51">
        <v>44561</v>
      </c>
      <c r="O3" s="52">
        <v>2021</v>
      </c>
      <c r="P3" s="49"/>
      <c r="Q3" s="48"/>
    </row>
    <row r="4" spans="1:17" ht="23.25">
      <c r="A4" s="212"/>
      <c r="B4" s="212"/>
      <c r="C4" s="212"/>
      <c r="D4" s="211"/>
      <c r="E4" s="211"/>
      <c r="F4" s="211"/>
      <c r="G4" s="211"/>
      <c r="H4" s="211"/>
      <c r="I4" s="213"/>
      <c r="J4" s="215"/>
      <c r="K4" s="210"/>
      <c r="L4" s="49"/>
      <c r="M4" s="50"/>
      <c r="N4" s="53">
        <f>+N3</f>
        <v>44561</v>
      </c>
      <c r="O4" s="49"/>
      <c r="P4" s="49"/>
      <c r="Q4" s="48"/>
    </row>
    <row r="5" spans="1:17" ht="23.25" customHeight="1">
      <c r="A5" s="212"/>
      <c r="B5" s="212"/>
      <c r="C5" s="212"/>
      <c r="D5" s="211"/>
      <c r="E5" s="211"/>
      <c r="F5" s="211"/>
      <c r="G5" s="211"/>
      <c r="H5" s="211"/>
      <c r="I5" s="213"/>
      <c r="J5" s="216"/>
      <c r="K5" s="210"/>
      <c r="L5" s="54">
        <v>6870.81</v>
      </c>
      <c r="M5" s="50" t="s">
        <v>57</v>
      </c>
      <c r="N5" s="54">
        <v>6891.96</v>
      </c>
      <c r="O5" s="49"/>
      <c r="P5" s="49"/>
      <c r="Q5" s="48"/>
    </row>
    <row r="6" spans="1:17" ht="10.5" customHeight="1">
      <c r="A6" s="212"/>
      <c r="B6" s="217"/>
      <c r="C6" s="217"/>
      <c r="D6" s="72"/>
      <c r="E6" s="72"/>
      <c r="F6" s="72"/>
      <c r="G6" s="72"/>
      <c r="H6" s="72"/>
      <c r="I6" s="72"/>
      <c r="J6" s="72"/>
      <c r="K6" s="72"/>
      <c r="L6" s="54">
        <v>6887.4</v>
      </c>
      <c r="M6" s="50" t="s">
        <v>58</v>
      </c>
      <c r="N6" s="54">
        <v>6941.65</v>
      </c>
      <c r="O6" s="49"/>
      <c r="P6" s="49"/>
      <c r="Q6" s="48"/>
    </row>
    <row r="7" spans="1:17" ht="41.25">
      <c r="A7" s="258" t="s">
        <v>64</v>
      </c>
      <c r="B7" s="258"/>
      <c r="C7" s="258"/>
      <c r="D7" s="258"/>
      <c r="E7" s="258"/>
      <c r="F7" s="258"/>
      <c r="G7" s="258"/>
      <c r="H7" s="258"/>
      <c r="I7" s="258"/>
      <c r="J7" s="72"/>
      <c r="K7" s="72"/>
      <c r="L7" s="49"/>
      <c r="M7" s="49"/>
      <c r="N7" s="49"/>
      <c r="O7" s="49"/>
      <c r="P7" s="49"/>
      <c r="Q7" s="48"/>
    </row>
    <row r="8" spans="1:17" ht="18">
      <c r="A8" s="259" t="s">
        <v>59</v>
      </c>
      <c r="B8" s="259"/>
      <c r="C8" s="259"/>
      <c r="D8" s="259"/>
      <c r="E8" s="259"/>
      <c r="F8" s="259"/>
      <c r="G8" s="259"/>
      <c r="H8" s="259"/>
      <c r="I8" s="259"/>
      <c r="J8" s="72"/>
      <c r="K8" s="72"/>
      <c r="L8" s="30"/>
    </row>
    <row r="9" spans="1:17" ht="18">
      <c r="A9" s="259" t="s">
        <v>60</v>
      </c>
      <c r="B9" s="259"/>
      <c r="C9" s="259"/>
      <c r="D9" s="259"/>
      <c r="E9" s="259"/>
      <c r="F9" s="259"/>
      <c r="G9" s="259"/>
      <c r="H9" s="259"/>
      <c r="I9" s="259"/>
      <c r="J9" s="72"/>
      <c r="K9" s="72"/>
      <c r="L9" s="30"/>
    </row>
    <row r="10" spans="1:17" ht="18">
      <c r="A10" s="260">
        <f>+N3</f>
        <v>44561</v>
      </c>
      <c r="B10" s="260"/>
      <c r="C10" s="260"/>
      <c r="D10" s="260"/>
      <c r="E10" s="260"/>
      <c r="F10" s="260"/>
      <c r="G10" s="260"/>
      <c r="H10" s="260"/>
      <c r="I10" s="260"/>
      <c r="J10" s="72"/>
      <c r="K10" s="72"/>
      <c r="L10" s="30"/>
    </row>
    <row r="11" spans="1:17" ht="18">
      <c r="A11" s="218"/>
      <c r="B11" s="219"/>
      <c r="C11" s="220"/>
      <c r="D11" s="220"/>
      <c r="E11" s="220"/>
      <c r="F11" s="220"/>
      <c r="G11" s="220"/>
      <c r="H11" s="220"/>
      <c r="I11" s="219"/>
      <c r="J11" s="72"/>
      <c r="K11" s="72"/>
      <c r="L11" s="30"/>
    </row>
    <row r="12" spans="1:17" ht="16.5">
      <c r="A12" s="30"/>
      <c r="B12" s="72"/>
      <c r="C12" s="71"/>
      <c r="D12" s="71"/>
      <c r="E12" s="71"/>
      <c r="F12" s="71"/>
      <c r="G12" s="71"/>
      <c r="H12" s="71"/>
      <c r="I12" s="72"/>
      <c r="J12" s="72"/>
      <c r="K12" s="72"/>
      <c r="L12" s="30"/>
      <c r="P12" s="30"/>
    </row>
    <row r="13" spans="1:17" ht="16.5">
      <c r="B13" s="66"/>
      <c r="C13" s="66"/>
      <c r="D13" s="66"/>
      <c r="E13" s="67" t="s">
        <v>61</v>
      </c>
      <c r="F13" s="66"/>
      <c r="G13" s="66"/>
      <c r="H13" s="66"/>
      <c r="I13" s="66"/>
      <c r="J13" s="66"/>
      <c r="K13" s="66"/>
    </row>
    <row r="14" spans="1:17" ht="16.5">
      <c r="B14" s="68"/>
      <c r="C14" s="69" t="s">
        <v>65</v>
      </c>
      <c r="D14" s="68"/>
      <c r="E14" s="68"/>
      <c r="F14" s="68"/>
      <c r="G14" s="68"/>
      <c r="H14" s="70">
        <v>1</v>
      </c>
      <c r="I14" s="68"/>
      <c r="J14" s="66"/>
      <c r="K14" s="66"/>
    </row>
    <row r="15" spans="1:17" ht="16.5">
      <c r="B15" s="68"/>
      <c r="C15" s="69" t="s">
        <v>66</v>
      </c>
      <c r="D15" s="68"/>
      <c r="E15" s="68"/>
      <c r="F15" s="68"/>
      <c r="G15" s="68"/>
      <c r="H15" s="70">
        <v>2</v>
      </c>
      <c r="I15" s="68"/>
      <c r="J15" s="66"/>
      <c r="K15" s="66"/>
    </row>
    <row r="16" spans="1:17" ht="16.5">
      <c r="B16" s="68"/>
      <c r="C16" s="69" t="s">
        <v>67</v>
      </c>
      <c r="D16" s="68"/>
      <c r="E16" s="68"/>
      <c r="F16" s="68"/>
      <c r="G16" s="68"/>
      <c r="H16" s="70">
        <v>3</v>
      </c>
      <c r="I16" s="68"/>
      <c r="J16" s="66"/>
      <c r="K16" s="66"/>
    </row>
    <row r="17" spans="2:11" ht="16.5">
      <c r="B17" s="68"/>
      <c r="C17" s="69" t="s">
        <v>68</v>
      </c>
      <c r="D17" s="68"/>
      <c r="E17" s="68"/>
      <c r="F17" s="68"/>
      <c r="G17" s="68"/>
      <c r="H17" s="70">
        <v>4</v>
      </c>
      <c r="I17" s="68"/>
      <c r="J17" s="66"/>
      <c r="K17" s="66"/>
    </row>
    <row r="18" spans="2:11" ht="16.5">
      <c r="B18" s="68"/>
      <c r="C18" s="69" t="s">
        <v>150</v>
      </c>
      <c r="D18" s="68"/>
      <c r="E18" s="68"/>
      <c r="F18" s="68"/>
      <c r="G18" s="68"/>
      <c r="H18" s="70">
        <v>5</v>
      </c>
      <c r="I18" s="68"/>
      <c r="J18" s="66"/>
      <c r="K18" s="66"/>
    </row>
    <row r="19" spans="2:11" ht="16.5">
      <c r="B19" s="68"/>
      <c r="C19" s="69" t="s">
        <v>151</v>
      </c>
      <c r="D19" s="68"/>
      <c r="E19" s="68"/>
      <c r="F19" s="68"/>
      <c r="G19" s="68"/>
      <c r="H19" s="70">
        <v>6</v>
      </c>
      <c r="I19" s="68"/>
      <c r="J19" s="66"/>
      <c r="K19" s="66"/>
    </row>
    <row r="20" spans="2:11" ht="16.5">
      <c r="B20" s="68"/>
      <c r="C20" s="69" t="s">
        <v>63</v>
      </c>
      <c r="D20" s="68"/>
      <c r="E20" s="68"/>
      <c r="F20" s="68"/>
      <c r="G20" s="68"/>
      <c r="H20" s="70">
        <v>7</v>
      </c>
      <c r="I20" s="68"/>
      <c r="J20" s="66"/>
      <c r="K20" s="66"/>
    </row>
    <row r="21" spans="2:11" ht="16.5">
      <c r="B21" s="68"/>
      <c r="C21" s="69"/>
      <c r="D21" s="68"/>
      <c r="E21" s="68"/>
      <c r="F21" s="68"/>
      <c r="G21" s="68"/>
      <c r="H21" s="70"/>
      <c r="I21" s="68"/>
      <c r="J21" s="66"/>
      <c r="K21" s="66"/>
    </row>
    <row r="22" spans="2:11" ht="16.5">
      <c r="B22" s="68"/>
      <c r="C22" s="69"/>
      <c r="D22" s="68"/>
      <c r="E22" s="68"/>
      <c r="F22" s="68"/>
      <c r="G22" s="68"/>
      <c r="H22" s="69"/>
      <c r="I22" s="68"/>
      <c r="J22" s="66"/>
      <c r="K22" s="66"/>
    </row>
    <row r="23" spans="2:11" ht="16.5">
      <c r="B23" s="68"/>
      <c r="C23" s="73"/>
      <c r="D23" s="66"/>
      <c r="E23" s="66"/>
      <c r="F23" s="66"/>
      <c r="G23" s="66"/>
      <c r="H23" s="73"/>
      <c r="I23" s="68"/>
      <c r="J23" s="66"/>
      <c r="K23" s="66"/>
    </row>
    <row r="24" spans="2:11" ht="16.5">
      <c r="B24" s="68"/>
      <c r="C24" s="73"/>
      <c r="D24" s="66"/>
      <c r="E24" s="66"/>
      <c r="F24" s="66"/>
      <c r="G24" s="66"/>
      <c r="H24" s="73"/>
      <c r="I24" s="68"/>
      <c r="J24" s="66"/>
      <c r="K24" s="66"/>
    </row>
    <row r="25" spans="2:11">
      <c r="B25" s="1"/>
      <c r="C25" s="47"/>
      <c r="D25" s="40"/>
      <c r="E25" s="40"/>
      <c r="F25" s="40"/>
      <c r="G25" s="40"/>
      <c r="H25" s="47"/>
      <c r="I25" s="1"/>
      <c r="J25" s="39"/>
    </row>
    <row r="26" spans="2:11">
      <c r="B26" s="1"/>
      <c r="C26" s="47"/>
      <c r="D26" s="40"/>
      <c r="E26" s="40"/>
      <c r="F26" s="40"/>
      <c r="G26" s="40"/>
      <c r="H26" s="47"/>
      <c r="I26" s="1"/>
      <c r="J26" s="39"/>
    </row>
    <row r="27" spans="2:11">
      <c r="B27" s="1"/>
      <c r="C27" s="47"/>
      <c r="D27" s="40"/>
      <c r="E27" s="40"/>
      <c r="F27" s="40"/>
      <c r="G27" s="40"/>
      <c r="H27" s="47"/>
      <c r="I27" s="1"/>
      <c r="J27" s="39"/>
    </row>
    <row r="28" spans="2:11" ht="24.75" customHeight="1">
      <c r="B28" s="1"/>
      <c r="C28" s="47"/>
      <c r="D28" s="40"/>
      <c r="E28" s="40"/>
      <c r="F28" s="40"/>
      <c r="G28" s="40"/>
      <c r="H28" s="47"/>
      <c r="I28" s="1"/>
      <c r="J28" s="39"/>
    </row>
    <row r="29" spans="2:11">
      <c r="B29" s="1"/>
      <c r="C29" s="47"/>
      <c r="D29" s="40"/>
      <c r="E29" s="40"/>
      <c r="F29" s="40"/>
      <c r="G29" s="40"/>
      <c r="H29" s="47"/>
      <c r="I29" s="1"/>
      <c r="J29" s="39"/>
    </row>
    <row r="30" spans="2:11">
      <c r="B30" s="1"/>
      <c r="C30" s="47"/>
      <c r="D30" s="40"/>
      <c r="E30" s="40"/>
      <c r="F30" s="40"/>
      <c r="G30" s="40"/>
      <c r="H30" s="47"/>
      <c r="I30" s="1"/>
      <c r="J30" s="39"/>
    </row>
    <row r="31" spans="2:11">
      <c r="B31" s="40"/>
      <c r="C31" s="47"/>
      <c r="D31" s="40"/>
      <c r="E31" s="40"/>
      <c r="F31" s="40"/>
      <c r="G31" s="40"/>
      <c r="H31" s="47"/>
      <c r="I31" s="1"/>
      <c r="J31" s="39"/>
    </row>
    <row r="32" spans="2:11">
      <c r="C32" s="41"/>
      <c r="D32" s="1"/>
      <c r="E32" s="1"/>
      <c r="F32" s="1"/>
      <c r="G32" s="1"/>
      <c r="H32" s="41"/>
      <c r="I32" s="1"/>
    </row>
    <row r="33" spans="3:10">
      <c r="C33" s="39"/>
      <c r="D33" s="39"/>
      <c r="E33" s="39"/>
      <c r="F33" s="39"/>
      <c r="G33" s="39"/>
      <c r="H33" s="39"/>
      <c r="I33" s="39"/>
      <c r="J33" s="39"/>
    </row>
  </sheetData>
  <mergeCells count="4">
    <mergeCell ref="A7:I7"/>
    <mergeCell ref="A8:I8"/>
    <mergeCell ref="A9:I9"/>
    <mergeCell ref="A10:I10"/>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Informe Sindico'!A1" display="INFORME SINDICO" xr:uid="{00000000-0004-0000-0000-000008000000}"/>
    <hyperlink ref="H18" location="'Informe Sindico'!A1" display="'Informe Sindico'!A1" xr:uid="{00000000-0004-0000-0000-000009000000}"/>
    <hyperlink ref="C19" location="'Notas Contables'!A1" display="NOTAS A LOS ESTADOS CONTABLES" xr:uid="{00000000-0004-0000-0000-00000A000000}"/>
    <hyperlink ref="H19" location="'Notas Contables'!A1" display="'Notas Contables'!A1" xr:uid="{00000000-0004-0000-0000-00000B000000}"/>
    <hyperlink ref="C20" location="'Cuadro de Inversiones'!A1" display="CUADRO DE INVERSIONES" xr:uid="{00000000-0004-0000-0000-00000C000000}"/>
    <hyperlink ref="H20" location="'Cuadro de Inversiones'!A1" display="'Cuadro de Inversiones'!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workbookViewId="0">
      <selection activeCell="B27" sqref="B27"/>
    </sheetView>
  </sheetViews>
  <sheetFormatPr baseColWidth="10" defaultColWidth="9.140625" defaultRowHeight="14.25"/>
  <cols>
    <col min="1" max="1" width="10.28515625" style="1" customWidth="1"/>
    <col min="2" max="2" width="65.42578125" style="1" customWidth="1"/>
    <col min="3" max="3" width="16.85546875" style="1" bestFit="1" customWidth="1"/>
    <col min="4" max="4" width="4.140625" style="1" customWidth="1"/>
    <col min="5" max="5" width="19.7109375" style="1" bestFit="1" customWidth="1"/>
    <col min="6" max="6" width="13.28515625" style="4" bestFit="1" customWidth="1"/>
    <col min="7" max="7" width="19.42578125" style="4" customWidth="1"/>
    <col min="8" max="8" width="9.28515625" style="4" customWidth="1"/>
    <col min="9" max="9" width="16" style="4" bestFit="1" customWidth="1"/>
    <col min="10" max="10" width="19.42578125" style="4" customWidth="1"/>
    <col min="11" max="16384" width="9.140625" style="4"/>
  </cols>
  <sheetData>
    <row r="1" spans="1:9" ht="16.5">
      <c r="A1" s="68"/>
      <c r="B1" s="74"/>
      <c r="C1" s="74"/>
      <c r="D1" s="68"/>
      <c r="E1" s="74"/>
      <c r="F1" s="74"/>
      <c r="G1" s="2"/>
      <c r="H1" s="3"/>
    </row>
    <row r="2" spans="1:9" ht="16.5">
      <c r="A2" s="68"/>
      <c r="B2" s="74"/>
      <c r="C2" s="75"/>
      <c r="D2" s="68"/>
      <c r="E2" s="262"/>
      <c r="F2" s="262"/>
      <c r="G2" s="263"/>
      <c r="H2" s="263"/>
    </row>
    <row r="3" spans="1:9" ht="30">
      <c r="A3" s="68"/>
      <c r="B3" s="264" t="s">
        <v>51</v>
      </c>
      <c r="C3" s="264"/>
      <c r="D3" s="264"/>
      <c r="E3" s="264"/>
      <c r="F3" s="76"/>
      <c r="G3" s="265"/>
      <c r="H3" s="265"/>
    </row>
    <row r="4" spans="1:9" ht="16.5">
      <c r="A4" s="68"/>
      <c r="B4" s="266" t="str">
        <f>+"ESTADO DE FLUJOS DE EFECTIVO AL "&amp;UPPER(TEXT(Indice!$N$3,"DD \D\E MMMM \D\E AAAA"))</f>
        <v>ESTADO DE FLUJOS DE EFECTIVO AL 31 DE DICIEMBRE DE 2021</v>
      </c>
      <c r="C4" s="266"/>
      <c r="D4" s="266"/>
      <c r="E4" s="266"/>
      <c r="F4" s="68"/>
    </row>
    <row r="5" spans="1:9" ht="12" customHeight="1">
      <c r="A5" s="77"/>
      <c r="B5" s="68"/>
      <c r="C5" s="78"/>
      <c r="D5" s="68"/>
      <c r="E5" s="68"/>
      <c r="F5" s="68"/>
    </row>
    <row r="6" spans="1:9" s="10" customFormat="1" ht="16.5">
      <c r="A6" s="68"/>
      <c r="B6" s="79"/>
      <c r="C6" s="80">
        <f>+Indice!O3</f>
        <v>2021</v>
      </c>
      <c r="D6" s="81"/>
      <c r="E6" s="82">
        <f>+Indice!O2</f>
        <v>2020</v>
      </c>
      <c r="F6" s="68"/>
      <c r="G6" s="11"/>
      <c r="H6" s="11"/>
      <c r="I6" s="9"/>
    </row>
    <row r="7" spans="1:9" s="10" customFormat="1" ht="16.5">
      <c r="A7" s="68"/>
      <c r="B7" s="83"/>
      <c r="C7" s="84" t="s">
        <v>0</v>
      </c>
      <c r="D7" s="85"/>
      <c r="E7" s="86" t="s">
        <v>0</v>
      </c>
      <c r="F7" s="68"/>
      <c r="G7" s="11"/>
      <c r="H7" s="11"/>
      <c r="I7" s="13"/>
    </row>
    <row r="8" spans="1:9" s="10" customFormat="1" ht="16.5">
      <c r="A8" s="68"/>
      <c r="B8" s="83"/>
      <c r="C8" s="87"/>
      <c r="D8" s="85"/>
      <c r="E8" s="88"/>
      <c r="F8" s="68"/>
      <c r="G8" s="11"/>
      <c r="H8" s="11"/>
      <c r="I8" s="13"/>
    </row>
    <row r="9" spans="1:9" s="10" customFormat="1" ht="16.5">
      <c r="A9" s="68"/>
      <c r="B9" s="89" t="s">
        <v>1</v>
      </c>
      <c r="C9" s="241">
        <f>+E24</f>
        <v>3631666487.2000008</v>
      </c>
      <c r="D9" s="242"/>
      <c r="E9" s="243">
        <v>1545804032.2000008</v>
      </c>
      <c r="F9" s="68"/>
      <c r="G9" s="11"/>
      <c r="H9" s="11"/>
      <c r="I9" s="34"/>
    </row>
    <row r="10" spans="1:9" s="10" customFormat="1" ht="16.5">
      <c r="A10" s="68"/>
      <c r="B10" s="83" t="s">
        <v>2</v>
      </c>
      <c r="C10" s="242"/>
      <c r="D10" s="242"/>
      <c r="E10" s="244"/>
      <c r="F10" s="68"/>
      <c r="G10" s="11"/>
      <c r="H10" s="11"/>
      <c r="I10" s="13"/>
    </row>
    <row r="11" spans="1:9" s="10" customFormat="1" ht="16.5">
      <c r="A11" s="77"/>
      <c r="B11" s="89" t="s">
        <v>3</v>
      </c>
      <c r="C11" s="245"/>
      <c r="D11" s="245"/>
      <c r="E11" s="246"/>
      <c r="F11" s="68"/>
      <c r="G11" s="11"/>
      <c r="H11" s="11"/>
      <c r="I11" s="14"/>
    </row>
    <row r="12" spans="1:9" s="10" customFormat="1" ht="16.5">
      <c r="A12" s="77"/>
      <c r="B12" s="89" t="s">
        <v>4</v>
      </c>
      <c r="C12" s="247"/>
      <c r="D12" s="245"/>
      <c r="E12" s="246"/>
      <c r="F12" s="68"/>
      <c r="G12" s="11"/>
      <c r="H12" s="11"/>
      <c r="I12" s="14"/>
    </row>
    <row r="13" spans="1:9" s="10" customFormat="1" ht="16.5">
      <c r="A13" s="68"/>
      <c r="B13" s="83" t="s">
        <v>5</v>
      </c>
      <c r="C13" s="248">
        <v>-95435356146</v>
      </c>
      <c r="D13" s="245"/>
      <c r="E13" s="249">
        <v>-96342777614</v>
      </c>
      <c r="F13" s="94"/>
      <c r="G13" s="55">
        <v>95435356146</v>
      </c>
      <c r="H13" s="55"/>
      <c r="I13" s="36"/>
    </row>
    <row r="14" spans="1:9" s="10" customFormat="1" ht="16.5">
      <c r="A14" s="68"/>
      <c r="B14" s="83" t="s">
        <v>6</v>
      </c>
      <c r="C14" s="247">
        <v>0</v>
      </c>
      <c r="D14" s="245"/>
      <c r="E14" s="250">
        <v>0</v>
      </c>
      <c r="F14" s="68"/>
      <c r="G14" s="55"/>
      <c r="H14" s="55"/>
      <c r="I14" s="7"/>
    </row>
    <row r="15" spans="1:9" s="10" customFormat="1" ht="16.5">
      <c r="A15" s="68"/>
      <c r="B15" s="83" t="s">
        <v>7</v>
      </c>
      <c r="C15" s="248">
        <v>22105159</v>
      </c>
      <c r="D15" s="245"/>
      <c r="E15" s="249">
        <v>145977119</v>
      </c>
      <c r="F15" s="68"/>
      <c r="G15" s="55">
        <v>22105159</v>
      </c>
      <c r="H15" s="55"/>
      <c r="I15" s="36"/>
    </row>
    <row r="16" spans="1:9" s="10" customFormat="1" ht="16.5">
      <c r="A16" s="68"/>
      <c r="B16" s="83" t="s">
        <v>8</v>
      </c>
      <c r="C16" s="247">
        <v>0</v>
      </c>
      <c r="D16" s="245"/>
      <c r="E16" s="251">
        <v>0</v>
      </c>
      <c r="F16" s="68"/>
      <c r="G16" s="55"/>
      <c r="H16" s="55"/>
      <c r="I16" s="35"/>
    </row>
    <row r="17" spans="1:10" s="10" customFormat="1" ht="16.5">
      <c r="A17" s="68"/>
      <c r="B17" s="83" t="s">
        <v>9</v>
      </c>
      <c r="C17" s="252">
        <f>+C13+C14+C15+C16</f>
        <v>-95413250987</v>
      </c>
      <c r="D17" s="242"/>
      <c r="E17" s="253">
        <f>+E13+E14+E15+E16</f>
        <v>-96196800495</v>
      </c>
      <c r="F17" s="68"/>
      <c r="G17" s="55"/>
      <c r="H17" s="55"/>
      <c r="I17" s="35"/>
    </row>
    <row r="18" spans="1:10" s="10" customFormat="1" ht="16.5">
      <c r="A18" s="68"/>
      <c r="B18" s="83"/>
      <c r="C18" s="245"/>
      <c r="D18" s="245"/>
      <c r="E18" s="246"/>
      <c r="F18" s="68"/>
      <c r="G18" s="55"/>
      <c r="H18" s="55"/>
      <c r="I18" s="15"/>
    </row>
    <row r="19" spans="1:10" s="10" customFormat="1" ht="16.5">
      <c r="A19" s="68"/>
      <c r="B19" s="83" t="s">
        <v>10</v>
      </c>
      <c r="C19" s="245"/>
      <c r="D19" s="245"/>
      <c r="E19" s="246"/>
      <c r="F19" s="68"/>
      <c r="G19" s="55"/>
      <c r="H19" s="55"/>
      <c r="I19" s="15"/>
    </row>
    <row r="20" spans="1:10" s="10" customFormat="1" ht="16.5">
      <c r="A20" s="77"/>
      <c r="B20" s="89" t="s">
        <v>11</v>
      </c>
      <c r="C20" s="245"/>
      <c r="D20" s="245"/>
      <c r="E20" s="246"/>
      <c r="F20" s="68"/>
      <c r="G20" s="55"/>
      <c r="H20" s="55"/>
      <c r="I20" s="37"/>
    </row>
    <row r="21" spans="1:10" s="10" customFormat="1" ht="16.5">
      <c r="A21" s="77"/>
      <c r="B21" s="83" t="s">
        <v>12</v>
      </c>
      <c r="C21" s="248">
        <v>0</v>
      </c>
      <c r="D21" s="245"/>
      <c r="E21" s="249">
        <v>0</v>
      </c>
      <c r="F21" s="68"/>
      <c r="G21" s="55"/>
      <c r="H21" s="55"/>
      <c r="I21" s="31"/>
    </row>
    <row r="22" spans="1:10" s="10" customFormat="1" ht="16.5">
      <c r="A22" s="68"/>
      <c r="B22" s="83" t="s">
        <v>13</v>
      </c>
      <c r="C22" s="254">
        <v>94307012325</v>
      </c>
      <c r="D22" s="245"/>
      <c r="E22" s="255">
        <v>98282662950</v>
      </c>
      <c r="F22" s="68"/>
      <c r="G22" s="56">
        <v>94307012325</v>
      </c>
      <c r="H22" s="56"/>
      <c r="I22" s="34"/>
    </row>
    <row r="23" spans="1:10" s="10" customFormat="1" ht="16.5">
      <c r="A23" s="68"/>
      <c r="B23" s="83" t="s">
        <v>14</v>
      </c>
      <c r="C23" s="247">
        <f>SUM(C20:C22)</f>
        <v>94307012325</v>
      </c>
      <c r="D23" s="245"/>
      <c r="E23" s="250">
        <f>SUM(E20:E22)</f>
        <v>98282662950</v>
      </c>
      <c r="F23" s="68"/>
      <c r="G23" s="56"/>
      <c r="H23" s="56"/>
      <c r="I23" s="15"/>
    </row>
    <row r="24" spans="1:10" s="10" customFormat="1" ht="17.25" thickBot="1">
      <c r="A24" s="77"/>
      <c r="B24" s="89" t="s">
        <v>15</v>
      </c>
      <c r="C24" s="256">
        <f>+C17+C23+C9</f>
        <v>2525427825.2000008</v>
      </c>
      <c r="D24" s="242"/>
      <c r="E24" s="257">
        <f>+E17+E23+E9</f>
        <v>3631666487.2000008</v>
      </c>
      <c r="F24" s="94"/>
      <c r="G24" s="56"/>
      <c r="H24" s="56"/>
      <c r="I24" s="15"/>
      <c r="J24" s="11"/>
    </row>
    <row r="25" spans="1:10" s="10" customFormat="1" ht="17.25" thickTop="1">
      <c r="A25" s="68"/>
      <c r="B25" s="90"/>
      <c r="C25" s="91"/>
      <c r="D25" s="91"/>
      <c r="E25" s="92"/>
      <c r="F25" s="68"/>
    </row>
    <row r="26" spans="1:10" s="10" customFormat="1" ht="16.5">
      <c r="A26" s="68"/>
      <c r="B26" s="68"/>
      <c r="C26" s="93"/>
      <c r="D26" s="93"/>
      <c r="E26" s="93"/>
      <c r="F26" s="68"/>
    </row>
    <row r="27" spans="1:10" ht="16.5">
      <c r="A27" s="68"/>
      <c r="B27" s="96" t="s">
        <v>540</v>
      </c>
      <c r="C27" s="94"/>
      <c r="D27" s="94"/>
      <c r="E27" s="94"/>
      <c r="F27" s="68"/>
      <c r="I27" s="8"/>
    </row>
    <row r="28" spans="1:10" ht="16.5">
      <c r="A28" s="68"/>
      <c r="B28" s="95"/>
      <c r="C28" s="94"/>
      <c r="D28" s="94"/>
      <c r="E28" s="94"/>
      <c r="F28" s="94"/>
      <c r="G28" s="8"/>
      <c r="H28" s="8"/>
      <c r="I28" s="8"/>
      <c r="J28" s="32"/>
    </row>
    <row r="29" spans="1:10" ht="16.5">
      <c r="A29" s="68"/>
      <c r="B29" s="77"/>
      <c r="C29" s="94"/>
      <c r="D29" s="94"/>
      <c r="E29" s="94"/>
      <c r="F29" s="68"/>
    </row>
    <row r="30" spans="1:10" ht="16.5">
      <c r="A30" s="68"/>
      <c r="B30" s="95"/>
      <c r="C30" s="94"/>
      <c r="D30" s="94"/>
      <c r="E30" s="94"/>
      <c r="F30" s="68"/>
    </row>
    <row r="31" spans="1:10" ht="16.5">
      <c r="A31" s="68"/>
      <c r="B31" s="68"/>
      <c r="C31" s="94"/>
      <c r="D31" s="94"/>
      <c r="E31" s="94"/>
      <c r="F31" s="68"/>
    </row>
    <row r="32" spans="1:10" ht="15">
      <c r="B32" s="12"/>
      <c r="C32" s="261"/>
      <c r="D32" s="261"/>
      <c r="E32" s="261"/>
      <c r="F32" s="261"/>
      <c r="G32" s="261"/>
    </row>
    <row r="33" spans="2:7" ht="15">
      <c r="B33" s="12"/>
      <c r="C33" s="261"/>
      <c r="D33" s="261"/>
      <c r="E33" s="261"/>
      <c r="F33" s="261"/>
      <c r="G33" s="261"/>
    </row>
    <row r="34" spans="2:7">
      <c r="C34" s="16"/>
      <c r="D34" s="16"/>
      <c r="E34" s="16"/>
    </row>
  </sheetData>
  <mergeCells count="7">
    <mergeCell ref="C32:G32"/>
    <mergeCell ref="C33:G33"/>
    <mergeCell ref="E2:F2"/>
    <mergeCell ref="G2:H2"/>
    <mergeCell ref="B3:E3"/>
    <mergeCell ref="G3:H3"/>
    <mergeCell ref="B4:E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workbookViewId="0">
      <selection activeCell="B17" sqref="B17"/>
    </sheetView>
  </sheetViews>
  <sheetFormatPr baseColWidth="10" defaultColWidth="9.140625" defaultRowHeight="15"/>
  <cols>
    <col min="1" max="1" width="5.7109375" customWidth="1"/>
    <col min="2" max="2" width="31.42578125" customWidth="1"/>
    <col min="3" max="3" width="19.42578125" customWidth="1"/>
    <col min="4" max="4" width="18.5703125" customWidth="1"/>
    <col min="5" max="5" width="25.42578125" customWidth="1"/>
    <col min="6" max="6" width="5.42578125" customWidth="1"/>
    <col min="7" max="7" width="18.140625" customWidth="1"/>
    <col min="8" max="8" width="13.140625" bestFit="1" customWidth="1"/>
    <col min="9" max="11" width="12.42578125" customWidth="1"/>
  </cols>
  <sheetData>
    <row r="1" spans="1:13" ht="16.5">
      <c r="A1" s="127"/>
      <c r="B1" s="77"/>
      <c r="C1" s="77"/>
      <c r="D1" s="77"/>
      <c r="E1" s="66"/>
    </row>
    <row r="2" spans="1:13" ht="30">
      <c r="A2" s="77"/>
      <c r="B2" s="264" t="s">
        <v>51</v>
      </c>
      <c r="C2" s="264"/>
      <c r="D2" s="264"/>
      <c r="E2" s="264"/>
      <c r="F2" s="18"/>
      <c r="G2" s="18"/>
      <c r="H2" s="18"/>
      <c r="I2" s="18"/>
      <c r="J2" s="18"/>
      <c r="K2" s="18"/>
    </row>
    <row r="3" spans="1:13" ht="16.5">
      <c r="A3" s="127"/>
      <c r="B3" s="267" t="s">
        <v>16</v>
      </c>
      <c r="C3" s="267"/>
      <c r="D3" s="267"/>
      <c r="E3" s="267"/>
      <c r="F3" s="18"/>
      <c r="G3" s="18"/>
      <c r="H3" s="18"/>
      <c r="I3" s="19"/>
      <c r="J3" s="19"/>
      <c r="K3" s="19"/>
    </row>
    <row r="4" spans="1:13" ht="16.5">
      <c r="A4" s="97"/>
      <c r="B4" s="267" t="str">
        <f>+"Correspondiente al periodo cerrado al "&amp;TEXT(Indice!$N$3,"DD \d\e MMMM \d\e AAAA")</f>
        <v>Correspondiente al periodo cerrado al 31 de diciembre de 2021</v>
      </c>
      <c r="C4" s="267"/>
      <c r="D4" s="267"/>
      <c r="E4" s="267"/>
      <c r="F4" s="18"/>
      <c r="G4" s="18"/>
      <c r="H4" s="18"/>
      <c r="I4" s="19"/>
      <c r="J4" s="19"/>
      <c r="K4" s="19"/>
    </row>
    <row r="5" spans="1:13" ht="16.5">
      <c r="A5" s="97"/>
      <c r="B5" s="98"/>
      <c r="C5" s="98"/>
      <c r="D5" s="98"/>
      <c r="E5" s="98"/>
      <c r="F5" s="46"/>
      <c r="G5" s="46"/>
      <c r="H5" s="46"/>
      <c r="I5" s="19"/>
      <c r="J5" s="19"/>
      <c r="K5" s="19"/>
    </row>
    <row r="6" spans="1:13" ht="33">
      <c r="A6" s="97"/>
      <c r="B6" s="99" t="s">
        <v>17</v>
      </c>
      <c r="C6" s="99" t="s">
        <v>18</v>
      </c>
      <c r="D6" s="99" t="s">
        <v>19</v>
      </c>
      <c r="E6" s="100" t="str">
        <f>+"TOTAL ACTIVO NETO "&amp;UPPER(TEXT(Indice!N2,"DD \D\E MMMM \D\E AAAA"))</f>
        <v>TOTAL ACTIVO NETO 31 DE DICIEMBRE DE 2020</v>
      </c>
      <c r="F6" s="45"/>
      <c r="G6" s="59"/>
      <c r="H6" s="59"/>
      <c r="I6" s="60"/>
      <c r="J6" s="60"/>
      <c r="K6" s="19"/>
    </row>
    <row r="7" spans="1:13" ht="16.5">
      <c r="A7" s="97"/>
      <c r="B7" s="101" t="s">
        <v>20</v>
      </c>
      <c r="C7" s="102">
        <v>121850550965.82745</v>
      </c>
      <c r="D7" s="102">
        <v>5985640031</v>
      </c>
      <c r="E7" s="103">
        <f>+C7+D7</f>
        <v>127836190996.82745</v>
      </c>
      <c r="F7" s="45"/>
      <c r="G7" s="61">
        <v>127836190882</v>
      </c>
      <c r="H7" s="61">
        <f>+E7-G7</f>
        <v>114.82745361328125</v>
      </c>
      <c r="I7" s="60"/>
      <c r="J7" s="60"/>
      <c r="K7" s="20"/>
    </row>
    <row r="8" spans="1:13" ht="16.5">
      <c r="A8" s="66"/>
      <c r="B8" s="104"/>
      <c r="C8" s="105"/>
      <c r="D8" s="105"/>
      <c r="E8" s="106"/>
      <c r="F8" s="40"/>
      <c r="G8" s="62"/>
      <c r="H8" s="62"/>
      <c r="I8" s="48"/>
      <c r="J8" s="48"/>
    </row>
    <row r="9" spans="1:13" ht="16.5">
      <c r="A9" s="68"/>
      <c r="B9" s="107" t="s">
        <v>21</v>
      </c>
      <c r="C9" s="108"/>
      <c r="D9" s="108"/>
      <c r="E9" s="106"/>
      <c r="F9" s="22"/>
      <c r="G9" s="63"/>
      <c r="H9" s="64"/>
      <c r="I9" s="63"/>
      <c r="J9" s="63"/>
      <c r="K9" s="22"/>
    </row>
    <row r="10" spans="1:13" ht="16.5">
      <c r="A10" s="68"/>
      <c r="B10" s="109" t="s">
        <v>13</v>
      </c>
      <c r="C10" s="110">
        <v>665096169481</v>
      </c>
      <c r="D10" s="108"/>
      <c r="E10" s="111">
        <f t="shared" ref="E10:E12" si="0">+C10+D10</f>
        <v>665096169481</v>
      </c>
      <c r="F10" s="22"/>
      <c r="G10" s="63"/>
      <c r="H10" s="65"/>
      <c r="I10" s="63"/>
      <c r="J10" s="63"/>
      <c r="K10" s="22"/>
    </row>
    <row r="11" spans="1:13" ht="16.5">
      <c r="A11" s="67"/>
      <c r="B11" s="112" t="s">
        <v>22</v>
      </c>
      <c r="C11" s="113">
        <v>582168128672.57202</v>
      </c>
      <c r="D11" s="114"/>
      <c r="E11" s="111">
        <f t="shared" si="0"/>
        <v>582168128672.57202</v>
      </c>
      <c r="F11" s="24"/>
      <c r="G11" s="23"/>
      <c r="H11" s="44"/>
      <c r="I11" s="24"/>
      <c r="J11" s="25"/>
      <c r="K11" s="25"/>
    </row>
    <row r="12" spans="1:13" ht="16.5">
      <c r="A12" s="68"/>
      <c r="B12" s="115" t="s">
        <v>23</v>
      </c>
      <c r="C12" s="116"/>
      <c r="D12" s="116">
        <v>11378971521</v>
      </c>
      <c r="E12" s="111">
        <f t="shared" si="0"/>
        <v>11378971521</v>
      </c>
      <c r="F12" s="21"/>
      <c r="G12" s="21"/>
      <c r="H12" s="26"/>
      <c r="I12" s="33"/>
      <c r="J12" s="33"/>
      <c r="K12" s="21"/>
    </row>
    <row r="13" spans="1:13" ht="16.5">
      <c r="A13" s="68"/>
      <c r="B13" s="117"/>
      <c r="C13" s="118"/>
      <c r="D13" s="118"/>
      <c r="E13" s="106"/>
      <c r="F13" s="21"/>
      <c r="G13" s="26"/>
      <c r="H13" s="26"/>
      <c r="I13" s="33"/>
      <c r="J13" s="33"/>
      <c r="K13" s="21"/>
    </row>
    <row r="14" spans="1:13" ht="49.5">
      <c r="A14" s="68"/>
      <c r="B14" s="119" t="s">
        <v>24</v>
      </c>
      <c r="C14" s="120">
        <f>+C7+C10-C11</f>
        <v>204778591774.25537</v>
      </c>
      <c r="D14" s="121">
        <f>+D7+D12+D13</f>
        <v>17364611552</v>
      </c>
      <c r="E14" s="122" t="str">
        <f>+"TOTAL ACTIVO NETO AL "&amp;UPPER(TEXT(Indice!$N$3,"DD \D\E  MMMM \D\E AAAA"))</f>
        <v>TOTAL ACTIVO NETO AL 31 DE  DICIEMBRE DE 2021</v>
      </c>
      <c r="F14" s="26"/>
      <c r="G14" s="26"/>
      <c r="H14" s="26"/>
      <c r="I14" s="26"/>
      <c r="J14" s="26"/>
      <c r="K14" s="26"/>
    </row>
    <row r="15" spans="1:13" ht="18.75" customHeight="1" thickBot="1">
      <c r="A15" s="68"/>
      <c r="B15" s="123"/>
      <c r="C15" s="124"/>
      <c r="D15" s="124"/>
      <c r="E15" s="125">
        <f>+C14+D14</f>
        <v>222143203326.25537</v>
      </c>
      <c r="F15" s="26"/>
      <c r="G15" s="26"/>
      <c r="H15" s="26"/>
      <c r="I15" s="26"/>
      <c r="J15" s="26"/>
      <c r="K15" s="26"/>
      <c r="M15" s="27"/>
    </row>
    <row r="16" spans="1:13" ht="17.25" thickTop="1">
      <c r="A16" s="128"/>
      <c r="B16" s="94"/>
      <c r="C16" s="94"/>
      <c r="D16" s="94"/>
      <c r="E16" s="129"/>
      <c r="F16" s="26"/>
      <c r="G16" s="26"/>
      <c r="H16" s="26"/>
      <c r="I16" s="26"/>
      <c r="J16" s="26"/>
      <c r="K16" s="26"/>
      <c r="M16" s="27"/>
    </row>
    <row r="17" spans="1:11" ht="16.5">
      <c r="A17" s="68"/>
      <c r="B17" s="96" t="s">
        <v>540</v>
      </c>
      <c r="C17" s="94"/>
      <c r="D17" s="94"/>
      <c r="E17" s="94"/>
      <c r="F17" s="26"/>
      <c r="G17" s="26"/>
      <c r="H17" s="26"/>
      <c r="I17" s="26"/>
      <c r="J17" s="26"/>
      <c r="K17" s="26"/>
    </row>
    <row r="18" spans="1:11" ht="16.5">
      <c r="A18" s="68"/>
      <c r="B18" s="95"/>
      <c r="C18" s="94"/>
      <c r="D18" s="94"/>
      <c r="E18" s="94"/>
      <c r="F18" s="26"/>
      <c r="G18" s="26"/>
      <c r="H18" s="26"/>
      <c r="I18" s="26"/>
      <c r="J18" s="26"/>
      <c r="K18" s="26"/>
    </row>
    <row r="19" spans="1:11" ht="16.5">
      <c r="A19" s="68"/>
      <c r="B19" s="126"/>
      <c r="C19" s="130"/>
      <c r="D19" s="130"/>
      <c r="E19" s="130">
        <v>222143203211</v>
      </c>
      <c r="F19" s="58"/>
      <c r="G19" s="26"/>
      <c r="H19" s="26"/>
      <c r="I19" s="26"/>
      <c r="J19" s="26"/>
      <c r="K19" s="26"/>
    </row>
    <row r="20" spans="1:11" ht="16.5">
      <c r="A20" s="68"/>
      <c r="B20" s="126"/>
      <c r="C20" s="130"/>
      <c r="D20" s="130"/>
      <c r="E20" s="130">
        <f>+E15-E19</f>
        <v>115.25537109375</v>
      </c>
      <c r="F20" s="58"/>
      <c r="G20" s="26"/>
      <c r="H20" s="26"/>
      <c r="I20" s="26"/>
      <c r="J20" s="26"/>
      <c r="K20" s="26"/>
    </row>
    <row r="21" spans="1:11">
      <c r="A21" s="21"/>
      <c r="B21" s="57"/>
      <c r="C21" s="58">
        <v>205665858071</v>
      </c>
      <c r="D21" s="58"/>
      <c r="E21" s="58">
        <v>5098373619</v>
      </c>
      <c r="F21" s="58"/>
      <c r="G21" s="26"/>
      <c r="H21" s="26"/>
      <c r="I21" s="26"/>
      <c r="J21" s="26"/>
      <c r="K21" s="26"/>
    </row>
    <row r="22" spans="1:11">
      <c r="A22" s="21"/>
      <c r="B22" s="58"/>
      <c r="C22" s="58">
        <f>+C14-C21</f>
        <v>-887266296.74462891</v>
      </c>
      <c r="D22" s="58"/>
      <c r="E22" s="58">
        <f>+D7-E21</f>
        <v>887266412</v>
      </c>
      <c r="F22" s="58"/>
      <c r="G22" s="26"/>
      <c r="H22" s="26"/>
      <c r="I22" s="26"/>
      <c r="J22" s="26"/>
      <c r="K22" s="26"/>
    </row>
    <row r="23" spans="1:11">
      <c r="A23" s="21"/>
      <c r="B23" s="58"/>
      <c r="C23" s="58"/>
      <c r="D23" s="58"/>
      <c r="E23" s="58"/>
      <c r="F23" s="58"/>
      <c r="G23" s="26"/>
      <c r="H23" s="26"/>
      <c r="I23" s="26"/>
      <c r="J23" s="26"/>
      <c r="K23" s="26"/>
    </row>
    <row r="24" spans="1:11">
      <c r="A24" s="21"/>
      <c r="B24" s="58"/>
      <c r="C24" s="58"/>
      <c r="D24" s="58"/>
      <c r="E24" s="58"/>
      <c r="F24" s="58"/>
      <c r="G24" s="26"/>
      <c r="H24" s="26"/>
      <c r="I24" s="26"/>
      <c r="J24" s="26"/>
      <c r="K24" s="26"/>
    </row>
    <row r="25" spans="1:11">
      <c r="A25" s="28"/>
      <c r="B25" s="26"/>
      <c r="C25" s="26"/>
      <c r="D25" s="26"/>
      <c r="E25" s="26"/>
      <c r="F25" s="26"/>
      <c r="G25" s="26"/>
      <c r="H25" s="26"/>
      <c r="I25" s="26"/>
      <c r="J25" s="26"/>
      <c r="K25" s="26"/>
    </row>
    <row r="26" spans="1:11">
      <c r="A26" s="28"/>
      <c r="B26" s="26"/>
      <c r="C26" s="26"/>
      <c r="D26" s="26"/>
      <c r="E26" s="26"/>
      <c r="F26" s="26"/>
      <c r="G26" s="26"/>
      <c r="H26" s="26"/>
      <c r="I26" s="26"/>
      <c r="J26" s="26"/>
      <c r="K26" s="26"/>
    </row>
    <row r="28" spans="1:11">
      <c r="J28" s="27"/>
    </row>
    <row r="29" spans="1:11">
      <c r="G29" s="27"/>
    </row>
    <row r="30" spans="1:11">
      <c r="J30" s="27"/>
    </row>
    <row r="31" spans="1:11">
      <c r="J31" s="27"/>
    </row>
    <row r="32" spans="1:11">
      <c r="J32" s="27"/>
    </row>
    <row r="35" spans="2:8">
      <c r="B35" s="12"/>
      <c r="C35" s="6"/>
      <c r="D35" s="6"/>
      <c r="E35" s="261"/>
      <c r="F35" s="261"/>
      <c r="G35" s="261"/>
      <c r="H35" s="261"/>
    </row>
    <row r="36" spans="2:8">
      <c r="B36" s="12"/>
      <c r="C36" s="6"/>
      <c r="D36" s="6"/>
      <c r="E36" s="261"/>
      <c r="F36" s="261"/>
      <c r="G36" s="261"/>
      <c r="H36" s="261"/>
    </row>
  </sheetData>
  <mergeCells count="5">
    <mergeCell ref="B3:E3"/>
    <mergeCell ref="B4:E4"/>
    <mergeCell ref="E35:H35"/>
    <mergeCell ref="E36:H36"/>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workbookViewId="0">
      <selection activeCell="B22" sqref="B22"/>
    </sheetView>
  </sheetViews>
  <sheetFormatPr baseColWidth="10" defaultColWidth="9.140625" defaultRowHeight="15"/>
  <cols>
    <col min="1" max="1" width="11.42578125" customWidth="1"/>
    <col min="2" max="2" width="68.5703125" customWidth="1"/>
    <col min="3" max="5" width="17.85546875" customWidth="1"/>
    <col min="8" max="8" width="15.5703125" customWidth="1"/>
  </cols>
  <sheetData>
    <row r="1" spans="1:8" ht="16.5">
      <c r="A1" s="66"/>
      <c r="B1" s="74"/>
      <c r="C1" s="131"/>
      <c r="D1" s="74"/>
      <c r="E1" s="2"/>
      <c r="F1" s="2"/>
    </row>
    <row r="2" spans="1:8" ht="30">
      <c r="A2" s="66"/>
      <c r="B2" s="264" t="s">
        <v>51</v>
      </c>
      <c r="C2" s="264"/>
      <c r="D2" s="264"/>
      <c r="E2" s="42"/>
      <c r="F2" s="5"/>
    </row>
    <row r="3" spans="1:8" ht="22.5">
      <c r="A3" s="66"/>
      <c r="B3" s="268" t="str">
        <f>+"ESTADOS DE RESULTADOS AL "&amp;UPPER(TEXT(Indice!$N$3,"DD \D\E MMMM \D\E AAAA"))</f>
        <v>ESTADOS DE RESULTADOS AL 31 DE DICIEMBRE DE 2021</v>
      </c>
      <c r="C3" s="268"/>
      <c r="D3" s="268"/>
      <c r="E3" s="43"/>
    </row>
    <row r="4" spans="1:8" ht="22.5">
      <c r="A4" s="66"/>
      <c r="B4" s="132"/>
      <c r="C4" s="132"/>
      <c r="D4" s="132"/>
    </row>
    <row r="5" spans="1:8" ht="16.5">
      <c r="A5" s="66"/>
      <c r="B5" s="133"/>
      <c r="C5" s="269">
        <f>+Indice!O3</f>
        <v>2021</v>
      </c>
      <c r="D5" s="271">
        <f>+Indice!O2</f>
        <v>2020</v>
      </c>
    </row>
    <row r="6" spans="1:8" ht="16.5">
      <c r="A6" s="66"/>
      <c r="B6" s="134"/>
      <c r="C6" s="270"/>
      <c r="D6" s="272"/>
      <c r="H6" s="38"/>
    </row>
    <row r="7" spans="1:8" ht="16.5">
      <c r="A7" s="66"/>
      <c r="B7" s="89" t="s">
        <v>25</v>
      </c>
      <c r="C7" s="135"/>
      <c r="D7" s="136"/>
      <c r="H7" s="27"/>
    </row>
    <row r="8" spans="1:8" ht="16.5">
      <c r="A8" s="66"/>
      <c r="B8" s="89" t="s">
        <v>26</v>
      </c>
      <c r="C8" s="135"/>
      <c r="D8" s="136"/>
      <c r="H8" s="27"/>
    </row>
    <row r="9" spans="1:8" ht="16.5">
      <c r="A9" s="66"/>
      <c r="B9" s="83" t="s">
        <v>27</v>
      </c>
      <c r="C9" s="137">
        <v>14753519664</v>
      </c>
      <c r="D9" s="138">
        <v>5166239014</v>
      </c>
      <c r="E9" s="27"/>
      <c r="H9" s="27"/>
    </row>
    <row r="10" spans="1:8" ht="16.5">
      <c r="A10" s="66"/>
      <c r="B10" s="139" t="s">
        <v>152</v>
      </c>
      <c r="C10" s="137">
        <v>1415105588</v>
      </c>
      <c r="D10" s="138">
        <v>241070809</v>
      </c>
      <c r="H10" s="27"/>
    </row>
    <row r="11" spans="1:8" ht="16.5">
      <c r="A11" s="66"/>
      <c r="B11" s="139" t="s">
        <v>53</v>
      </c>
      <c r="C11" s="140">
        <v>0</v>
      </c>
      <c r="D11" s="141">
        <v>5</v>
      </c>
      <c r="H11" s="27"/>
    </row>
    <row r="12" spans="1:8" ht="16.5">
      <c r="A12" s="66"/>
      <c r="B12" s="89" t="s">
        <v>28</v>
      </c>
      <c r="C12" s="142">
        <f>SUM(C8:C11)</f>
        <v>16168625252</v>
      </c>
      <c r="D12" s="143">
        <f>SUM(D8:D11)</f>
        <v>5407309828</v>
      </c>
      <c r="H12" s="29"/>
    </row>
    <row r="13" spans="1:8" ht="21.75" customHeight="1">
      <c r="A13" s="66"/>
      <c r="B13" s="89" t="s">
        <v>29</v>
      </c>
      <c r="C13" s="135"/>
      <c r="D13" s="136"/>
      <c r="H13" s="27"/>
    </row>
    <row r="14" spans="1:8" ht="16.5">
      <c r="A14" s="66"/>
      <c r="B14" s="139" t="s">
        <v>30</v>
      </c>
      <c r="C14" s="137">
        <v>4745720241</v>
      </c>
      <c r="D14" s="138">
        <v>1543440101</v>
      </c>
      <c r="F14" s="27"/>
      <c r="H14" s="27"/>
    </row>
    <row r="15" spans="1:8" ht="16.5" hidden="1">
      <c r="A15" s="66"/>
      <c r="B15" s="144" t="s">
        <v>31</v>
      </c>
      <c r="C15" s="137"/>
      <c r="D15" s="138"/>
      <c r="H15" s="27"/>
    </row>
    <row r="16" spans="1:8" ht="16.5">
      <c r="A16" s="66"/>
      <c r="B16" s="139" t="s">
        <v>32</v>
      </c>
      <c r="C16" s="137">
        <v>28528886</v>
      </c>
      <c r="D16" s="138">
        <v>19157002</v>
      </c>
      <c r="H16" s="27"/>
    </row>
    <row r="17" spans="1:9" ht="16.5">
      <c r="A17" s="66"/>
      <c r="B17" s="83" t="s">
        <v>33</v>
      </c>
      <c r="C17" s="145">
        <v>15404609</v>
      </c>
      <c r="D17" s="146">
        <v>25548651</v>
      </c>
      <c r="F17" s="27"/>
      <c r="H17" s="8"/>
    </row>
    <row r="18" spans="1:9" ht="16.5">
      <c r="A18" s="66"/>
      <c r="B18" s="147" t="s">
        <v>34</v>
      </c>
      <c r="C18" s="148">
        <f>SUM(C14:C17)</f>
        <v>4789653736</v>
      </c>
      <c r="D18" s="149">
        <f>SUM(D14:D17)</f>
        <v>1588145754</v>
      </c>
      <c r="H18" s="29"/>
    </row>
    <row r="19" spans="1:9" ht="17.25" thickBot="1">
      <c r="A19" s="66"/>
      <c r="B19" s="147" t="s">
        <v>35</v>
      </c>
      <c r="C19" s="150">
        <f>+C12-C18</f>
        <v>11378971516</v>
      </c>
      <c r="D19" s="151">
        <f>+D12-D18</f>
        <v>3819164074</v>
      </c>
      <c r="E19" s="27"/>
      <c r="H19" s="29"/>
    </row>
    <row r="20" spans="1:9" ht="17.25" thickTop="1">
      <c r="A20" s="66"/>
      <c r="B20" s="152"/>
      <c r="C20" s="153"/>
      <c r="D20" s="154"/>
    </row>
    <row r="21" spans="1:9" ht="16.5">
      <c r="A21" s="66"/>
      <c r="B21" s="155"/>
      <c r="C21" s="156"/>
      <c r="D21" s="156"/>
    </row>
    <row r="22" spans="1:9" ht="16.5">
      <c r="A22" s="66"/>
      <c r="B22" s="96" t="s">
        <v>540</v>
      </c>
      <c r="C22" s="157"/>
      <c r="D22" s="157"/>
      <c r="E22" s="29"/>
      <c r="I22" s="27"/>
    </row>
    <row r="23" spans="1:9" ht="16.5">
      <c r="A23" s="66"/>
      <c r="B23" s="66"/>
      <c r="C23" s="156"/>
      <c r="D23" s="156"/>
      <c r="E23" s="27"/>
    </row>
    <row r="24" spans="1:9">
      <c r="B24" s="17"/>
      <c r="C24" s="27"/>
      <c r="D24" s="27"/>
      <c r="E24" s="27"/>
      <c r="I24" s="27"/>
    </row>
    <row r="25" spans="1:9">
      <c r="B25" s="18"/>
      <c r="C25" s="27"/>
      <c r="D25" s="27"/>
      <c r="E25" s="27"/>
    </row>
    <row r="26" spans="1:9">
      <c r="B26" s="17"/>
      <c r="C26" s="27"/>
      <c r="D26" s="27"/>
      <c r="E26" s="27"/>
    </row>
    <row r="27" spans="1:9">
      <c r="B27" s="18"/>
      <c r="C27" s="29"/>
      <c r="D27" s="29"/>
      <c r="E27" s="29"/>
    </row>
    <row r="28" spans="1:9">
      <c r="B28" s="18"/>
      <c r="C28" s="27"/>
      <c r="D28" s="27"/>
      <c r="E28" s="27"/>
    </row>
    <row r="29" spans="1:9">
      <c r="B29" s="4"/>
      <c r="C29" s="27"/>
      <c r="D29" s="27"/>
      <c r="E29" s="27"/>
    </row>
    <row r="30" spans="1:9">
      <c r="B30" s="18"/>
      <c r="C30" s="27"/>
      <c r="D30" s="27"/>
      <c r="E30" s="27"/>
    </row>
    <row r="31" spans="1:9">
      <c r="B31" s="4"/>
      <c r="C31" s="27"/>
      <c r="D31" s="27"/>
      <c r="E31" s="27"/>
    </row>
    <row r="32" spans="1:9">
      <c r="B32" s="18"/>
      <c r="C32" s="29"/>
      <c r="D32" s="29"/>
      <c r="E32" s="29"/>
    </row>
    <row r="33" spans="2:5">
      <c r="B33" s="4"/>
      <c r="C33" s="27"/>
      <c r="D33" s="27"/>
      <c r="E33" s="27"/>
    </row>
    <row r="34" spans="2:5">
      <c r="B34" s="18"/>
      <c r="C34" s="27"/>
      <c r="D34" s="27"/>
      <c r="E34" s="27"/>
    </row>
    <row r="35" spans="2:5">
      <c r="B35" s="18"/>
      <c r="C35" s="27"/>
      <c r="D35" s="27"/>
      <c r="E35" s="27"/>
    </row>
    <row r="36" spans="2:5">
      <c r="B36" s="18"/>
      <c r="C36" s="27"/>
      <c r="D36" s="27"/>
      <c r="E36" s="27"/>
    </row>
    <row r="37" spans="2:5">
      <c r="B37" s="18"/>
      <c r="C37" s="29"/>
      <c r="D37" s="29"/>
      <c r="E37" s="29"/>
    </row>
    <row r="39" spans="2:5">
      <c r="C39" s="27"/>
      <c r="D39" s="27"/>
      <c r="E39" s="27"/>
    </row>
    <row r="41" spans="2:5">
      <c r="C41" s="27"/>
    </row>
    <row r="42" spans="2:5">
      <c r="C42" s="27"/>
    </row>
    <row r="43" spans="2:5">
      <c r="C43" s="27"/>
    </row>
  </sheetData>
  <mergeCells count="4">
    <mergeCell ref="B2:D2"/>
    <mergeCell ref="B3:D3"/>
    <mergeCell ref="C5:C6"/>
    <mergeCell ref="D5: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1"/>
  <sheetViews>
    <sheetView showGridLines="0" zoomScaleNormal="100" workbookViewId="0">
      <selection activeCell="F1" sqref="F1"/>
    </sheetView>
  </sheetViews>
  <sheetFormatPr baseColWidth="10" defaultColWidth="9.140625" defaultRowHeight="15"/>
  <cols>
    <col min="1" max="1" width="11.42578125" customWidth="1"/>
    <col min="2" max="2" width="51.85546875" customWidth="1"/>
    <col min="3" max="3" width="20.85546875" style="30" bestFit="1" customWidth="1"/>
    <col min="4" max="4" width="21.5703125" style="30" customWidth="1"/>
    <col min="5" max="5" width="15.85546875" style="30" customWidth="1"/>
  </cols>
  <sheetData>
    <row r="1" spans="1:5" s="4" customFormat="1" ht="16.5">
      <c r="A1" s="68"/>
      <c r="B1" s="74"/>
      <c r="C1" s="131"/>
      <c r="D1" s="74"/>
      <c r="E1" s="30"/>
    </row>
    <row r="2" spans="1:5" s="4" customFormat="1" ht="30">
      <c r="A2" s="68"/>
      <c r="B2" s="264" t="s">
        <v>51</v>
      </c>
      <c r="C2" s="264"/>
      <c r="D2" s="264"/>
      <c r="E2" s="30"/>
    </row>
    <row r="3" spans="1:5" ht="21.75" customHeight="1">
      <c r="A3" s="66"/>
      <c r="B3" s="268" t="str">
        <f>+"ESTADO DEL ACTIVO NETO AL "&amp;UPPER(TEXT(Indice!$N$3,"DD \D\E MMMM \D\E AAAA"))</f>
        <v>ESTADO DEL ACTIVO NETO AL 31 DE DICIEMBRE DE 2021</v>
      </c>
      <c r="C3" s="268"/>
      <c r="D3" s="268"/>
    </row>
    <row r="4" spans="1:5" ht="14.25" customHeight="1">
      <c r="A4" s="66"/>
      <c r="B4" s="132"/>
      <c r="C4" s="132"/>
      <c r="D4" s="132"/>
    </row>
    <row r="5" spans="1:5" ht="14.25" customHeight="1">
      <c r="A5" s="66"/>
      <c r="B5" s="158"/>
      <c r="C5" s="273">
        <f>+Indice!O3</f>
        <v>2021</v>
      </c>
      <c r="D5" s="275">
        <f>+Indice!O2</f>
        <v>2020</v>
      </c>
    </row>
    <row r="6" spans="1:5" ht="16.5">
      <c r="A6" s="66"/>
      <c r="B6" s="159" t="s">
        <v>36</v>
      </c>
      <c r="C6" s="274"/>
      <c r="D6" s="276"/>
    </row>
    <row r="7" spans="1:5" ht="17.25" customHeight="1">
      <c r="A7" s="66"/>
      <c r="B7" s="89" t="s">
        <v>37</v>
      </c>
      <c r="C7" s="160"/>
      <c r="D7" s="161"/>
    </row>
    <row r="8" spans="1:5" ht="15" customHeight="1">
      <c r="A8" s="66"/>
      <c r="B8" s="89" t="s">
        <v>227</v>
      </c>
      <c r="C8" s="162"/>
      <c r="D8" s="161"/>
    </row>
    <row r="9" spans="1:5" ht="14.25" customHeight="1">
      <c r="A9" s="66"/>
      <c r="B9" s="83" t="s">
        <v>52</v>
      </c>
      <c r="C9" s="221">
        <v>2417273728</v>
      </c>
      <c r="D9" s="222">
        <v>5000000</v>
      </c>
    </row>
    <row r="10" spans="1:5" ht="14.25" customHeight="1">
      <c r="A10" s="66"/>
      <c r="B10" s="163" t="s">
        <v>226</v>
      </c>
      <c r="C10" s="221">
        <v>108154097</v>
      </c>
      <c r="D10" s="223">
        <v>3626666487</v>
      </c>
    </row>
    <row r="11" spans="1:5" ht="16.5">
      <c r="A11" s="66"/>
      <c r="B11" s="163"/>
      <c r="C11" s="224">
        <f>SUM(C9:C10)</f>
        <v>2525427825</v>
      </c>
      <c r="D11" s="225">
        <f>SUM(D9:D10)</f>
        <v>3631666487</v>
      </c>
      <c r="E11" s="31"/>
    </row>
    <row r="12" spans="1:5" ht="16.5">
      <c r="A12" s="66"/>
      <c r="B12" s="89" t="s">
        <v>224</v>
      </c>
      <c r="C12" s="226"/>
      <c r="D12" s="222"/>
    </row>
    <row r="13" spans="1:5" ht="16.5">
      <c r="A13" s="66"/>
      <c r="B13" s="83" t="s">
        <v>225</v>
      </c>
      <c r="C13" s="221">
        <v>31729947162</v>
      </c>
      <c r="D13" s="222">
        <v>24886917003</v>
      </c>
      <c r="E13" s="31"/>
    </row>
    <row r="14" spans="1:5" ht="16.5">
      <c r="A14" s="66"/>
      <c r="B14" s="83" t="s">
        <v>39</v>
      </c>
      <c r="C14" s="221">
        <v>0</v>
      </c>
      <c r="D14" s="222">
        <v>0</v>
      </c>
      <c r="E14" s="31"/>
    </row>
    <row r="15" spans="1:5" ht="16.5">
      <c r="A15" s="66"/>
      <c r="B15" s="89"/>
      <c r="C15" s="224">
        <f>SUM(C13:C14)</f>
        <v>31729947162</v>
      </c>
      <c r="D15" s="225">
        <f>SUM(D13:D14)</f>
        <v>24886917003</v>
      </c>
    </row>
    <row r="16" spans="1:5" ht="16.5">
      <c r="A16" s="66"/>
      <c r="B16" s="89" t="s">
        <v>50</v>
      </c>
      <c r="C16" s="224">
        <f>+C11+C15</f>
        <v>34255374987</v>
      </c>
      <c r="D16" s="225">
        <f>+D11+D15</f>
        <v>28518583490</v>
      </c>
    </row>
    <row r="17" spans="1:5" ht="16.5">
      <c r="A17" s="66"/>
      <c r="B17" s="89"/>
      <c r="C17" s="227"/>
      <c r="D17" s="228"/>
    </row>
    <row r="18" spans="1:5" ht="16.5">
      <c r="A18" s="66"/>
      <c r="B18" s="89" t="s">
        <v>40</v>
      </c>
      <c r="C18" s="227"/>
      <c r="D18" s="228"/>
    </row>
    <row r="19" spans="1:5" ht="16.5">
      <c r="A19" s="66"/>
      <c r="B19" s="89" t="s">
        <v>224</v>
      </c>
      <c r="C19" s="227"/>
      <c r="D19" s="228"/>
    </row>
    <row r="20" spans="1:5" ht="16.5">
      <c r="A20" s="66"/>
      <c r="B20" s="83" t="s">
        <v>228</v>
      </c>
      <c r="C20" s="229">
        <v>188114695166</v>
      </c>
      <c r="D20" s="230">
        <v>99522369179</v>
      </c>
    </row>
    <row r="21" spans="1:5" ht="16.5">
      <c r="A21" s="66"/>
      <c r="B21" s="83" t="s">
        <v>39</v>
      </c>
      <c r="C21" s="231">
        <v>0</v>
      </c>
      <c r="D21" s="232">
        <v>0</v>
      </c>
    </row>
    <row r="22" spans="1:5" ht="16.5">
      <c r="A22" s="66"/>
      <c r="B22" s="89"/>
      <c r="C22" s="233">
        <f>SUM(C20:C21)</f>
        <v>188114695166</v>
      </c>
      <c r="D22" s="234">
        <f>SUM(D20:D21)</f>
        <v>99522369179</v>
      </c>
    </row>
    <row r="23" spans="1:5" ht="17.25" thickBot="1">
      <c r="A23" s="66"/>
      <c r="B23" s="89" t="s">
        <v>41</v>
      </c>
      <c r="C23" s="235">
        <f>+C22+C16</f>
        <v>222370070153</v>
      </c>
      <c r="D23" s="236">
        <f>+D22+D16</f>
        <v>128040952669</v>
      </c>
    </row>
    <row r="24" spans="1:5" ht="27.75" customHeight="1" thickTop="1">
      <c r="A24" s="66"/>
      <c r="B24" s="159" t="s">
        <v>42</v>
      </c>
      <c r="C24" s="237"/>
      <c r="D24" s="238"/>
    </row>
    <row r="25" spans="1:5" ht="16.5">
      <c r="A25" s="66"/>
      <c r="B25" s="89" t="s">
        <v>43</v>
      </c>
      <c r="C25" s="226"/>
      <c r="D25" s="239"/>
    </row>
    <row r="26" spans="1:5" ht="16.5">
      <c r="A26" s="66"/>
      <c r="B26" s="89" t="s">
        <v>44</v>
      </c>
      <c r="C26" s="226"/>
      <c r="D26" s="222"/>
    </row>
    <row r="27" spans="1:5" ht="16.5">
      <c r="A27" s="66"/>
      <c r="B27" s="163" t="s">
        <v>229</v>
      </c>
      <c r="C27" s="229">
        <v>226866946</v>
      </c>
      <c r="D27" s="230">
        <v>204761787</v>
      </c>
      <c r="E27" s="31"/>
    </row>
    <row r="28" spans="1:5" ht="16.5">
      <c r="A28" s="66"/>
      <c r="B28" s="83" t="s">
        <v>45</v>
      </c>
      <c r="C28" s="231">
        <v>0</v>
      </c>
      <c r="D28" s="222">
        <v>0</v>
      </c>
    </row>
    <row r="29" spans="1:5" ht="15.75" customHeight="1">
      <c r="A29" s="66"/>
      <c r="B29" s="89" t="s">
        <v>46</v>
      </c>
      <c r="C29" s="240">
        <f>SUM(C27:C28)</f>
        <v>226866946</v>
      </c>
      <c r="D29" s="225">
        <f>SUM(D27:D28)</f>
        <v>204761787</v>
      </c>
    </row>
    <row r="30" spans="1:5" ht="17.25" thickBot="1">
      <c r="A30" s="66"/>
      <c r="B30" s="89" t="s">
        <v>47</v>
      </c>
      <c r="C30" s="235">
        <f>+C23-C29</f>
        <v>222143203207</v>
      </c>
      <c r="D30" s="236">
        <f>+D23-D29</f>
        <v>127836190882</v>
      </c>
      <c r="E30" s="31"/>
    </row>
    <row r="31" spans="1:5" ht="17.25" thickTop="1">
      <c r="A31" s="66"/>
      <c r="B31" s="89" t="s">
        <v>48</v>
      </c>
      <c r="C31" s="164">
        <v>1759938.6932999999</v>
      </c>
      <c r="D31" s="165">
        <v>1064966.4636619999</v>
      </c>
    </row>
    <row r="32" spans="1:5" ht="16.5">
      <c r="A32" s="66"/>
      <c r="B32" s="89" t="s">
        <v>49</v>
      </c>
      <c r="C32" s="166">
        <f>+C30/C31</f>
        <v>126222.12583466018</v>
      </c>
      <c r="D32" s="167">
        <f>+D30/D31</f>
        <v>120037.76198024277</v>
      </c>
    </row>
    <row r="33" spans="1:4" ht="16.5">
      <c r="A33" s="66"/>
      <c r="B33" s="168"/>
      <c r="C33" s="169"/>
      <c r="D33" s="170"/>
    </row>
    <row r="34" spans="1:4" ht="16.5">
      <c r="A34" s="66"/>
      <c r="B34" s="66"/>
      <c r="C34" s="171"/>
      <c r="D34" s="72"/>
    </row>
    <row r="35" spans="1:4" ht="16.5">
      <c r="A35" s="66"/>
      <c r="B35" s="96" t="s">
        <v>540</v>
      </c>
      <c r="C35" s="172"/>
      <c r="D35" s="72"/>
    </row>
    <row r="36" spans="1:4" ht="16.5">
      <c r="A36" s="66"/>
      <c r="B36" s="95"/>
      <c r="C36" s="173"/>
      <c r="D36" s="72"/>
    </row>
    <row r="37" spans="1:4">
      <c r="B37" s="18"/>
    </row>
    <row r="38" spans="1:4">
      <c r="B38" s="17"/>
    </row>
    <row r="51" ht="21" customHeight="1"/>
  </sheetData>
  <mergeCells count="4">
    <mergeCell ref="B2:D2"/>
    <mergeCell ref="B3:D3"/>
    <mergeCell ref="C5:C6"/>
    <mergeCell ref="D5: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18"/>
  <sheetViews>
    <sheetView showGridLines="0" zoomScale="115" zoomScaleNormal="115" workbookViewId="0">
      <selection activeCell="J21" sqref="J21"/>
    </sheetView>
  </sheetViews>
  <sheetFormatPr baseColWidth="10" defaultRowHeight="15"/>
  <cols>
    <col min="7" max="7" width="16.42578125" customWidth="1"/>
    <col min="11" max="11" width="11.42578125" customWidth="1"/>
    <col min="12" max="12" width="5.5703125" customWidth="1"/>
  </cols>
  <sheetData>
    <row r="1" spans="2:8" ht="16.5">
      <c r="B1" s="66"/>
      <c r="C1" s="66"/>
      <c r="D1" s="66"/>
      <c r="E1" s="66"/>
      <c r="F1" s="66"/>
      <c r="G1" s="66"/>
      <c r="H1" s="66"/>
    </row>
    <row r="2" spans="2:8" ht="15" customHeight="1">
      <c r="B2" s="277" t="s">
        <v>129</v>
      </c>
      <c r="C2" s="277"/>
      <c r="D2" s="277"/>
      <c r="E2" s="277"/>
      <c r="F2" s="277"/>
      <c r="G2" s="277"/>
      <c r="H2" s="277"/>
    </row>
    <row r="3" spans="2:8" ht="15" customHeight="1">
      <c r="B3" s="174"/>
      <c r="C3" s="174"/>
      <c r="D3" s="174"/>
      <c r="E3" s="174"/>
      <c r="F3" s="174"/>
      <c r="G3" s="174"/>
      <c r="H3" s="174"/>
    </row>
    <row r="4" spans="2:8" ht="16.5">
      <c r="B4" s="66"/>
      <c r="C4" s="175"/>
      <c r="D4" s="66"/>
      <c r="E4" s="66"/>
      <c r="F4" s="66"/>
      <c r="G4" s="66"/>
      <c r="H4" s="66"/>
    </row>
    <row r="5" spans="2:8" ht="16.5">
      <c r="B5" s="278" t="s">
        <v>130</v>
      </c>
      <c r="C5" s="278"/>
      <c r="D5" s="278"/>
      <c r="E5" s="66"/>
      <c r="F5" s="66"/>
      <c r="G5" s="66"/>
      <c r="H5" s="66"/>
    </row>
    <row r="6" spans="2:8">
      <c r="B6" s="279" t="s">
        <v>131</v>
      </c>
      <c r="C6" s="279"/>
      <c r="D6" s="279"/>
      <c r="E6" s="279"/>
      <c r="F6" s="279"/>
      <c r="G6" s="279"/>
      <c r="H6" s="279"/>
    </row>
    <row r="7" spans="2:8" ht="16.5">
      <c r="B7" s="66"/>
      <c r="C7" s="175"/>
      <c r="D7" s="66"/>
      <c r="E7" s="66"/>
      <c r="F7" s="66"/>
      <c r="G7" s="66"/>
      <c r="H7" s="66"/>
    </row>
    <row r="8" spans="2:8">
      <c r="B8" s="280" t="s">
        <v>245</v>
      </c>
      <c r="C8" s="280"/>
      <c r="D8" s="280"/>
      <c r="E8" s="280"/>
      <c r="F8" s="280"/>
      <c r="G8" s="280"/>
      <c r="H8" s="280"/>
    </row>
    <row r="9" spans="2:8">
      <c r="B9" s="280"/>
      <c r="C9" s="280"/>
      <c r="D9" s="280"/>
      <c r="E9" s="280"/>
      <c r="F9" s="280"/>
      <c r="G9" s="280"/>
      <c r="H9" s="280"/>
    </row>
    <row r="10" spans="2:8" ht="34.5" customHeight="1">
      <c r="B10" s="280"/>
      <c r="C10" s="280"/>
      <c r="D10" s="280"/>
      <c r="E10" s="280"/>
      <c r="F10" s="280"/>
      <c r="G10" s="280"/>
      <c r="H10" s="280"/>
    </row>
    <row r="11" spans="2:8" ht="43.5" customHeight="1">
      <c r="B11" s="280"/>
      <c r="C11" s="280"/>
      <c r="D11" s="280"/>
      <c r="E11" s="280"/>
      <c r="F11" s="280"/>
      <c r="G11" s="280"/>
      <c r="H11" s="280"/>
    </row>
    <row r="12" spans="2:8" ht="16.5">
      <c r="B12" s="66"/>
      <c r="C12" s="175"/>
      <c r="D12" s="66"/>
      <c r="E12" s="66"/>
      <c r="F12" s="66"/>
      <c r="G12" s="66"/>
      <c r="H12" s="66"/>
    </row>
    <row r="13" spans="2:8" ht="16.5">
      <c r="B13" s="175" t="s">
        <v>132</v>
      </c>
      <c r="C13" s="66"/>
      <c r="D13" s="66"/>
      <c r="E13" s="66"/>
      <c r="F13" s="66"/>
      <c r="G13" s="66"/>
      <c r="H13" s="66"/>
    </row>
    <row r="14" spans="2:8" ht="16.5">
      <c r="B14" s="66"/>
      <c r="C14" s="175"/>
      <c r="D14" s="66"/>
      <c r="E14" s="66"/>
      <c r="F14" s="66"/>
      <c r="G14" s="66"/>
      <c r="H14" s="66"/>
    </row>
    <row r="15" spans="2:8" ht="16.5">
      <c r="B15" s="66"/>
      <c r="C15" s="66"/>
      <c r="D15" s="66"/>
      <c r="E15" s="66"/>
      <c r="F15" s="66"/>
      <c r="G15" s="66"/>
      <c r="H15" s="66"/>
    </row>
    <row r="16" spans="2:8" ht="16.5">
      <c r="B16" s="66"/>
      <c r="C16" s="176" t="s">
        <v>133</v>
      </c>
      <c r="D16" s="66"/>
      <c r="E16" s="66"/>
      <c r="F16" s="66"/>
      <c r="G16" s="66"/>
      <c r="H16" s="66"/>
    </row>
    <row r="17" spans="2:8" ht="16.5">
      <c r="B17" s="66"/>
      <c r="C17" s="175" t="s">
        <v>134</v>
      </c>
      <c r="D17" s="66"/>
      <c r="E17" s="66"/>
      <c r="F17" s="66"/>
      <c r="G17" s="66"/>
      <c r="H17" s="66"/>
    </row>
    <row r="18" spans="2:8" ht="16.5">
      <c r="B18" s="66"/>
      <c r="C18" s="66"/>
      <c r="D18" s="66"/>
      <c r="E18" s="66"/>
      <c r="F18" s="66"/>
      <c r="G18" s="66"/>
      <c r="H18" s="66"/>
    </row>
  </sheetData>
  <mergeCells count="4">
    <mergeCell ref="B2:H2"/>
    <mergeCell ref="B5:D5"/>
    <mergeCell ref="B6:H6"/>
    <mergeCell ref="B8:H11"/>
  </mergeCells>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44"/>
  <sheetViews>
    <sheetView showGridLines="0" zoomScale="85" zoomScaleNormal="85" zoomScalePageLayoutView="85" workbookViewId="0">
      <pane ySplit="2" topLeftCell="A3" activePane="bottomLeft" state="frozen"/>
      <selection pane="bottomLeft" activeCell="A3" sqref="A3:G3"/>
    </sheetView>
  </sheetViews>
  <sheetFormatPr baseColWidth="10" defaultRowHeight="15"/>
  <cols>
    <col min="2" max="2" width="34.42578125" customWidth="1"/>
    <col min="3" max="3" width="15.42578125" customWidth="1"/>
    <col min="4" max="4" width="21.140625" bestFit="1" customWidth="1"/>
    <col min="5" max="5" width="15" bestFit="1" customWidth="1"/>
    <col min="6" max="6" width="11.42578125" customWidth="1"/>
    <col min="7" max="7" width="23.28515625" customWidth="1"/>
  </cols>
  <sheetData>
    <row r="1" spans="1:23" ht="16.5">
      <c r="A1" s="66"/>
      <c r="B1" s="66"/>
      <c r="C1" s="66"/>
      <c r="D1" s="66"/>
      <c r="E1" s="66"/>
      <c r="F1" s="66"/>
      <c r="G1" s="66"/>
      <c r="H1" s="66"/>
      <c r="I1" s="66"/>
      <c r="J1" s="66"/>
      <c r="K1" s="66"/>
      <c r="L1" s="66"/>
      <c r="M1" s="66"/>
      <c r="N1" s="66"/>
      <c r="O1" s="66"/>
      <c r="P1" s="66"/>
      <c r="Q1" s="66"/>
      <c r="R1" s="66"/>
      <c r="S1" s="66"/>
      <c r="T1" s="66"/>
      <c r="U1" s="66"/>
      <c r="V1" s="66"/>
      <c r="W1" s="66"/>
    </row>
    <row r="2" spans="1:23" ht="18">
      <c r="A2" s="293" t="s">
        <v>62</v>
      </c>
      <c r="B2" s="293"/>
      <c r="C2" s="293"/>
      <c r="D2" s="293"/>
      <c r="E2" s="293"/>
      <c r="F2" s="293"/>
      <c r="G2" s="293"/>
      <c r="H2" s="66"/>
      <c r="I2" s="66"/>
      <c r="J2" s="66"/>
      <c r="K2" s="66"/>
      <c r="L2" s="66"/>
      <c r="M2" s="66"/>
      <c r="N2" s="66"/>
      <c r="O2" s="66"/>
      <c r="P2" s="66"/>
      <c r="Q2" s="66"/>
      <c r="R2" s="66"/>
      <c r="S2" s="66"/>
      <c r="T2" s="66"/>
      <c r="U2" s="66"/>
      <c r="V2" s="66"/>
      <c r="W2" s="66"/>
    </row>
    <row r="3" spans="1:23" ht="18">
      <c r="A3" s="281" t="s">
        <v>69</v>
      </c>
      <c r="B3" s="281"/>
      <c r="C3" s="281"/>
      <c r="D3" s="281"/>
      <c r="E3" s="281"/>
      <c r="F3" s="281"/>
      <c r="G3" s="281"/>
      <c r="H3" s="66"/>
      <c r="I3" s="66"/>
      <c r="J3" s="66"/>
      <c r="K3" s="66"/>
      <c r="L3" s="66"/>
      <c r="M3" s="66"/>
      <c r="N3" s="66"/>
      <c r="O3" s="66"/>
      <c r="P3" s="66"/>
      <c r="Q3" s="66"/>
      <c r="R3" s="66"/>
      <c r="S3" s="66"/>
      <c r="T3" s="66"/>
      <c r="U3" s="66"/>
      <c r="V3" s="66"/>
      <c r="W3" s="66"/>
    </row>
    <row r="4" spans="1:23" ht="18">
      <c r="A4" s="300" t="s">
        <v>246</v>
      </c>
      <c r="B4" s="300"/>
      <c r="C4" s="300"/>
      <c r="D4" s="300"/>
      <c r="E4" s="300"/>
      <c r="F4" s="300"/>
      <c r="G4" s="300"/>
      <c r="H4" s="66"/>
      <c r="I4" s="66"/>
      <c r="J4" s="66"/>
      <c r="K4" s="66"/>
      <c r="L4" s="66"/>
      <c r="M4" s="66"/>
      <c r="N4" s="66"/>
      <c r="O4" s="66"/>
      <c r="P4" s="66"/>
      <c r="Q4" s="66"/>
      <c r="R4" s="66"/>
      <c r="S4" s="66"/>
      <c r="T4" s="66"/>
      <c r="U4" s="66"/>
      <c r="V4" s="66"/>
      <c r="W4" s="66"/>
    </row>
    <row r="5" spans="1:23" ht="34.5" customHeight="1">
      <c r="A5" s="286" t="s">
        <v>247</v>
      </c>
      <c r="B5" s="286"/>
      <c r="C5" s="286"/>
      <c r="D5" s="286"/>
      <c r="E5" s="286"/>
      <c r="F5" s="286"/>
      <c r="G5" s="286"/>
      <c r="H5" s="66"/>
      <c r="I5" s="66"/>
      <c r="J5" s="66"/>
      <c r="K5" s="66"/>
      <c r="L5" s="66"/>
      <c r="M5" s="66"/>
      <c r="N5" s="66"/>
      <c r="O5" s="66"/>
      <c r="P5" s="66"/>
      <c r="Q5" s="66"/>
      <c r="R5" s="66"/>
      <c r="S5" s="66"/>
      <c r="T5" s="66"/>
      <c r="U5" s="66"/>
      <c r="V5" s="66"/>
      <c r="W5" s="66"/>
    </row>
    <row r="6" spans="1:23" ht="16.5">
      <c r="A6" s="294" t="s">
        <v>248</v>
      </c>
      <c r="B6" s="294"/>
      <c r="C6" s="294"/>
      <c r="D6" s="294"/>
      <c r="E6" s="294"/>
      <c r="F6" s="294"/>
      <c r="G6" s="294"/>
      <c r="H6" s="66"/>
      <c r="I6" s="66"/>
      <c r="J6" s="66"/>
      <c r="K6" s="66"/>
      <c r="L6" s="66"/>
      <c r="M6" s="66"/>
      <c r="N6" s="66"/>
      <c r="O6" s="66"/>
      <c r="P6" s="66"/>
      <c r="Q6" s="66"/>
      <c r="R6" s="66"/>
      <c r="S6" s="66"/>
      <c r="T6" s="66"/>
      <c r="U6" s="66"/>
      <c r="V6" s="66"/>
      <c r="W6" s="66"/>
    </row>
    <row r="7" spans="1:23" ht="121.5" customHeight="1">
      <c r="A7" s="294"/>
      <c r="B7" s="294"/>
      <c r="C7" s="294"/>
      <c r="D7" s="294"/>
      <c r="E7" s="294"/>
      <c r="F7" s="294"/>
      <c r="G7" s="294"/>
      <c r="H7" s="66"/>
      <c r="I7" s="66"/>
      <c r="J7" s="66"/>
      <c r="K7" s="66"/>
      <c r="L7" s="66"/>
      <c r="M7" s="66"/>
      <c r="N7" s="66"/>
      <c r="O7" s="66"/>
      <c r="P7" s="66"/>
      <c r="Q7" s="66"/>
      <c r="R7" s="66"/>
      <c r="S7" s="66"/>
      <c r="T7" s="66"/>
      <c r="U7" s="66"/>
      <c r="V7" s="66"/>
      <c r="W7" s="66"/>
    </row>
    <row r="8" spans="1:23" ht="18">
      <c r="A8" s="281" t="s">
        <v>249</v>
      </c>
      <c r="B8" s="281"/>
      <c r="C8" s="281"/>
      <c r="D8" s="281"/>
      <c r="E8" s="281"/>
      <c r="F8" s="281"/>
      <c r="G8" s="281"/>
      <c r="H8" s="66"/>
      <c r="I8" s="66"/>
      <c r="J8" s="66"/>
      <c r="K8" s="66"/>
      <c r="L8" s="66"/>
      <c r="M8" s="66"/>
      <c r="N8" s="66"/>
      <c r="O8" s="66"/>
      <c r="P8" s="66"/>
      <c r="Q8" s="66"/>
      <c r="R8" s="66"/>
      <c r="S8" s="66"/>
      <c r="T8" s="66"/>
      <c r="U8" s="66"/>
      <c r="V8" s="66"/>
      <c r="W8" s="66"/>
    </row>
    <row r="9" spans="1:23" ht="16.5">
      <c r="A9" s="286" t="s">
        <v>250</v>
      </c>
      <c r="B9" s="286"/>
      <c r="C9" s="286"/>
      <c r="D9" s="286"/>
      <c r="E9" s="286"/>
      <c r="F9" s="286"/>
      <c r="G9" s="286"/>
      <c r="H9" s="66"/>
      <c r="I9" s="66"/>
      <c r="J9" s="66"/>
      <c r="K9" s="66"/>
      <c r="L9" s="66"/>
      <c r="M9" s="66"/>
      <c r="N9" s="66"/>
      <c r="O9" s="66"/>
      <c r="P9" s="66"/>
      <c r="Q9" s="66"/>
      <c r="R9" s="66"/>
      <c r="S9" s="66"/>
      <c r="T9" s="66"/>
      <c r="U9" s="66"/>
      <c r="V9" s="66"/>
      <c r="W9" s="66"/>
    </row>
    <row r="10" spans="1:23" ht="91.5" customHeight="1">
      <c r="A10" s="286"/>
      <c r="B10" s="286"/>
      <c r="C10" s="286"/>
      <c r="D10" s="286"/>
      <c r="E10" s="286"/>
      <c r="F10" s="286"/>
      <c r="G10" s="286"/>
      <c r="H10" s="66"/>
      <c r="I10" s="66"/>
      <c r="J10" s="66"/>
      <c r="K10" s="66"/>
      <c r="L10" s="66"/>
      <c r="M10" s="66"/>
      <c r="N10" s="66"/>
      <c r="O10" s="66"/>
      <c r="P10" s="66"/>
      <c r="Q10" s="66"/>
      <c r="R10" s="66"/>
      <c r="S10" s="66"/>
      <c r="T10" s="66"/>
      <c r="U10" s="66"/>
      <c r="V10" s="66"/>
      <c r="W10" s="66"/>
    </row>
    <row r="11" spans="1:23" ht="16.5">
      <c r="A11" s="294" t="s">
        <v>251</v>
      </c>
      <c r="B11" s="294"/>
      <c r="C11" s="294"/>
      <c r="D11" s="294"/>
      <c r="E11" s="294"/>
      <c r="F11" s="294"/>
      <c r="G11" s="294"/>
      <c r="H11" s="66"/>
      <c r="I11" s="66"/>
      <c r="J11" s="66"/>
      <c r="K11" s="66"/>
      <c r="L11" s="66"/>
      <c r="M11" s="66"/>
      <c r="N11" s="66"/>
      <c r="O11" s="66"/>
      <c r="P11" s="66"/>
      <c r="Q11" s="66"/>
      <c r="R11" s="66"/>
      <c r="S11" s="66"/>
      <c r="T11" s="66"/>
      <c r="U11" s="66"/>
      <c r="V11" s="66"/>
      <c r="W11" s="66"/>
    </row>
    <row r="12" spans="1:23" ht="19.5" customHeight="1">
      <c r="A12" s="294"/>
      <c r="B12" s="294"/>
      <c r="C12" s="294"/>
      <c r="D12" s="294"/>
      <c r="E12" s="294"/>
      <c r="F12" s="294"/>
      <c r="G12" s="294"/>
      <c r="H12" s="66"/>
      <c r="I12" s="66"/>
      <c r="J12" s="66"/>
      <c r="K12" s="66"/>
      <c r="L12" s="66"/>
      <c r="M12" s="66"/>
      <c r="N12" s="66"/>
      <c r="O12" s="66"/>
      <c r="P12" s="66"/>
      <c r="Q12" s="66"/>
      <c r="R12" s="66"/>
      <c r="S12" s="66"/>
      <c r="T12" s="66"/>
      <c r="U12" s="66"/>
      <c r="V12" s="66"/>
      <c r="W12" s="66"/>
    </row>
    <row r="13" spans="1:23" ht="18">
      <c r="A13" s="281" t="s">
        <v>70</v>
      </c>
      <c r="B13" s="281"/>
      <c r="C13" s="281"/>
      <c r="D13" s="281"/>
      <c r="E13" s="281"/>
      <c r="F13" s="281"/>
      <c r="G13" s="281"/>
      <c r="H13" s="66"/>
      <c r="I13" s="66"/>
      <c r="J13" s="66"/>
      <c r="K13" s="66"/>
      <c r="L13" s="66"/>
      <c r="M13" s="66"/>
      <c r="N13" s="66"/>
      <c r="O13" s="66"/>
      <c r="P13" s="66"/>
      <c r="Q13" s="66"/>
      <c r="R13" s="66"/>
      <c r="S13" s="66"/>
      <c r="T13" s="66"/>
      <c r="U13" s="66"/>
      <c r="V13" s="66"/>
      <c r="W13" s="66"/>
    </row>
    <row r="14" spans="1:23" ht="34.5" customHeight="1">
      <c r="A14" s="286" t="s">
        <v>71</v>
      </c>
      <c r="B14" s="286"/>
      <c r="C14" s="286"/>
      <c r="D14" s="286"/>
      <c r="E14" s="286"/>
      <c r="F14" s="286"/>
      <c r="G14" s="286"/>
      <c r="H14" s="66"/>
      <c r="I14" s="66"/>
      <c r="J14" s="66"/>
      <c r="K14" s="66"/>
      <c r="L14" s="66"/>
      <c r="M14" s="66"/>
      <c r="N14" s="66"/>
      <c r="O14" s="66"/>
      <c r="P14" s="66"/>
      <c r="Q14" s="66"/>
      <c r="R14" s="66"/>
      <c r="S14" s="66"/>
      <c r="T14" s="66"/>
      <c r="U14" s="66"/>
      <c r="V14" s="66"/>
      <c r="W14" s="66"/>
    </row>
    <row r="15" spans="1:23" ht="76.5" customHeight="1">
      <c r="A15" s="286"/>
      <c r="B15" s="286"/>
      <c r="C15" s="286"/>
      <c r="D15" s="286"/>
      <c r="E15" s="286"/>
      <c r="F15" s="286"/>
      <c r="G15" s="286"/>
      <c r="H15" s="66"/>
      <c r="I15" s="66"/>
      <c r="J15" s="66"/>
      <c r="K15" s="66"/>
      <c r="L15" s="66"/>
      <c r="M15" s="66"/>
      <c r="N15" s="66"/>
      <c r="O15" s="66"/>
      <c r="P15" s="66"/>
      <c r="Q15" s="66"/>
      <c r="R15" s="66"/>
      <c r="S15" s="66"/>
      <c r="T15" s="66"/>
      <c r="U15" s="66"/>
      <c r="V15" s="66"/>
      <c r="W15" s="66"/>
    </row>
    <row r="16" spans="1:23" ht="16.5">
      <c r="A16" s="286" t="s">
        <v>72</v>
      </c>
      <c r="B16" s="286"/>
      <c r="C16" s="286"/>
      <c r="D16" s="286"/>
      <c r="E16" s="286"/>
      <c r="F16" s="286"/>
      <c r="G16" s="286"/>
      <c r="H16" s="66"/>
      <c r="I16" s="66"/>
      <c r="J16" s="66"/>
      <c r="K16" s="66"/>
      <c r="L16" s="66"/>
      <c r="M16" s="66"/>
      <c r="N16" s="66"/>
      <c r="O16" s="66"/>
      <c r="P16" s="66"/>
      <c r="Q16" s="66"/>
      <c r="R16" s="66"/>
      <c r="S16" s="66"/>
      <c r="T16" s="66"/>
      <c r="U16" s="66"/>
      <c r="V16" s="66"/>
      <c r="W16" s="66"/>
    </row>
    <row r="17" spans="1:23" ht="15.75" customHeight="1">
      <c r="A17" s="286"/>
      <c r="B17" s="286"/>
      <c r="C17" s="286"/>
      <c r="D17" s="286"/>
      <c r="E17" s="286"/>
      <c r="F17" s="286"/>
      <c r="G17" s="286"/>
      <c r="H17" s="66"/>
      <c r="I17" s="66"/>
      <c r="J17" s="66"/>
      <c r="K17" s="66"/>
      <c r="L17" s="66"/>
      <c r="M17" s="66"/>
      <c r="N17" s="66"/>
      <c r="O17" s="66"/>
      <c r="P17" s="66"/>
      <c r="Q17" s="66"/>
      <c r="R17" s="66"/>
      <c r="S17" s="66"/>
      <c r="T17" s="66"/>
      <c r="U17" s="66"/>
      <c r="V17" s="66"/>
      <c r="W17" s="66"/>
    </row>
    <row r="18" spans="1:23" ht="16.5">
      <c r="A18" s="286" t="s">
        <v>252</v>
      </c>
      <c r="B18" s="286"/>
      <c r="C18" s="286"/>
      <c r="D18" s="286"/>
      <c r="E18" s="286"/>
      <c r="F18" s="286"/>
      <c r="G18" s="286"/>
      <c r="H18" s="66"/>
      <c r="I18" s="66"/>
      <c r="J18" s="66"/>
      <c r="K18" s="66"/>
      <c r="L18" s="66"/>
      <c r="M18" s="66"/>
      <c r="N18" s="66"/>
      <c r="O18" s="66"/>
      <c r="P18" s="66"/>
      <c r="Q18" s="66"/>
      <c r="R18" s="66"/>
      <c r="S18" s="66"/>
      <c r="T18" s="66"/>
      <c r="U18" s="66"/>
      <c r="V18" s="66"/>
      <c r="W18" s="66"/>
    </row>
    <row r="19" spans="1:23" ht="18.75" customHeight="1">
      <c r="A19" s="286"/>
      <c r="B19" s="286"/>
      <c r="C19" s="286"/>
      <c r="D19" s="286"/>
      <c r="E19" s="286"/>
      <c r="F19" s="286"/>
      <c r="G19" s="286"/>
      <c r="H19" s="66"/>
      <c r="I19" s="66"/>
      <c r="J19" s="66"/>
      <c r="K19" s="66"/>
      <c r="L19" s="66"/>
      <c r="M19" s="66"/>
      <c r="N19" s="66"/>
      <c r="O19" s="66"/>
      <c r="P19" s="66"/>
      <c r="Q19" s="66"/>
      <c r="R19" s="66"/>
      <c r="S19" s="66"/>
      <c r="T19" s="66"/>
      <c r="U19" s="66"/>
      <c r="V19" s="66"/>
      <c r="W19" s="66"/>
    </row>
    <row r="20" spans="1:23" ht="18">
      <c r="A20" s="281" t="s">
        <v>73</v>
      </c>
      <c r="B20" s="281"/>
      <c r="C20" s="281"/>
      <c r="D20" s="281"/>
      <c r="E20" s="281"/>
      <c r="F20" s="281"/>
      <c r="G20" s="281"/>
      <c r="H20" s="66"/>
      <c r="I20" s="66"/>
      <c r="J20" s="66"/>
      <c r="K20" s="66"/>
      <c r="L20" s="66"/>
      <c r="M20" s="66"/>
      <c r="N20" s="66"/>
      <c r="O20" s="66"/>
      <c r="P20" s="66"/>
      <c r="Q20" s="66"/>
      <c r="R20" s="66"/>
      <c r="S20" s="66"/>
      <c r="T20" s="66"/>
      <c r="U20" s="66"/>
      <c r="V20" s="66"/>
      <c r="W20" s="66"/>
    </row>
    <row r="21" spans="1:23" ht="16.5">
      <c r="A21" s="286" t="s">
        <v>74</v>
      </c>
      <c r="B21" s="286"/>
      <c r="C21" s="286"/>
      <c r="D21" s="286"/>
      <c r="E21" s="286"/>
      <c r="F21" s="286"/>
      <c r="G21" s="286"/>
      <c r="H21" s="66"/>
      <c r="I21" s="66"/>
      <c r="J21" s="66"/>
      <c r="K21" s="66"/>
      <c r="L21" s="66"/>
      <c r="M21" s="66"/>
      <c r="N21" s="66"/>
      <c r="O21" s="66"/>
      <c r="P21" s="66"/>
      <c r="Q21" s="66"/>
      <c r="R21" s="66"/>
      <c r="S21" s="66"/>
      <c r="T21" s="66"/>
      <c r="U21" s="66"/>
      <c r="V21" s="66"/>
      <c r="W21" s="66"/>
    </row>
    <row r="22" spans="1:23" ht="38.25" customHeight="1">
      <c r="A22" s="286"/>
      <c r="B22" s="286"/>
      <c r="C22" s="286"/>
      <c r="D22" s="286"/>
      <c r="E22" s="286"/>
      <c r="F22" s="286"/>
      <c r="G22" s="286"/>
      <c r="H22" s="66"/>
      <c r="I22" s="66"/>
      <c r="J22" s="66"/>
      <c r="K22" s="66"/>
      <c r="L22" s="66"/>
      <c r="M22" s="66"/>
      <c r="N22" s="66"/>
      <c r="O22" s="66"/>
      <c r="P22" s="66"/>
      <c r="Q22" s="66"/>
      <c r="R22" s="66"/>
      <c r="S22" s="66"/>
      <c r="T22" s="66"/>
      <c r="U22" s="66"/>
      <c r="V22" s="66"/>
      <c r="W22" s="66"/>
    </row>
    <row r="23" spans="1:23" ht="18">
      <c r="A23" s="177"/>
      <c r="B23" s="177"/>
      <c r="C23" s="177"/>
      <c r="D23" s="177"/>
      <c r="E23" s="177"/>
      <c r="F23" s="177"/>
      <c r="G23" s="177"/>
      <c r="H23" s="66"/>
      <c r="I23" s="66"/>
      <c r="J23" s="66"/>
      <c r="K23" s="66"/>
      <c r="L23" s="66"/>
      <c r="M23" s="66"/>
      <c r="N23" s="66"/>
      <c r="O23" s="66"/>
      <c r="P23" s="66"/>
      <c r="Q23" s="66"/>
      <c r="R23" s="66"/>
      <c r="S23" s="66"/>
      <c r="T23" s="66"/>
      <c r="U23" s="66"/>
      <c r="V23" s="66"/>
      <c r="W23" s="66"/>
    </row>
    <row r="24" spans="1:23" ht="18">
      <c r="A24" s="177"/>
      <c r="B24" s="177"/>
      <c r="C24" s="177"/>
      <c r="D24" s="177"/>
      <c r="E24" s="177"/>
      <c r="F24" s="177"/>
      <c r="G24" s="177"/>
      <c r="H24" s="66"/>
      <c r="I24" s="66"/>
      <c r="J24" s="66"/>
      <c r="K24" s="66"/>
      <c r="L24" s="66"/>
      <c r="M24" s="66"/>
      <c r="N24" s="66"/>
      <c r="O24" s="66"/>
      <c r="P24" s="66"/>
      <c r="Q24" s="66"/>
      <c r="R24" s="66"/>
      <c r="S24" s="66"/>
      <c r="T24" s="66"/>
      <c r="U24" s="66"/>
      <c r="V24" s="66"/>
      <c r="W24" s="66"/>
    </row>
    <row r="25" spans="1:23" ht="15" customHeight="1">
      <c r="A25" s="178"/>
      <c r="B25" s="98"/>
      <c r="C25" s="98"/>
      <c r="D25" s="98"/>
      <c r="E25" s="98"/>
      <c r="F25" s="66"/>
      <c r="G25" s="66"/>
      <c r="H25" s="66"/>
      <c r="I25" s="66"/>
      <c r="J25" s="66"/>
      <c r="K25" s="66"/>
      <c r="L25" s="66"/>
      <c r="M25" s="66"/>
      <c r="N25" s="66"/>
      <c r="O25" s="66"/>
      <c r="P25" s="66"/>
      <c r="Q25" s="66"/>
      <c r="R25" s="66"/>
      <c r="S25" s="66"/>
      <c r="T25" s="66"/>
      <c r="U25" s="66"/>
      <c r="V25" s="66"/>
      <c r="W25" s="66"/>
    </row>
    <row r="26" spans="1:23" ht="18">
      <c r="A26" s="179" t="s">
        <v>75</v>
      </c>
      <c r="B26" s="98"/>
      <c r="C26" s="98"/>
      <c r="D26" s="98"/>
      <c r="E26" s="98"/>
      <c r="F26" s="66"/>
      <c r="G26" s="66"/>
      <c r="H26" s="66"/>
      <c r="I26" s="66"/>
      <c r="J26" s="66"/>
      <c r="K26" s="66"/>
      <c r="L26" s="66"/>
      <c r="M26" s="66"/>
      <c r="N26" s="66"/>
      <c r="O26" s="66"/>
      <c r="P26" s="66"/>
      <c r="Q26" s="66"/>
      <c r="R26" s="66"/>
      <c r="S26" s="66"/>
      <c r="T26" s="66"/>
      <c r="U26" s="66"/>
      <c r="V26" s="66"/>
      <c r="W26" s="66"/>
    </row>
    <row r="27" spans="1:23" ht="16.5">
      <c r="A27" s="286" t="s">
        <v>242</v>
      </c>
      <c r="B27" s="286"/>
      <c r="C27" s="286"/>
      <c r="D27" s="286"/>
      <c r="E27" s="286"/>
      <c r="F27" s="286"/>
      <c r="G27" s="286"/>
      <c r="H27" s="66"/>
      <c r="I27" s="66"/>
      <c r="J27" s="66"/>
      <c r="K27" s="66"/>
      <c r="L27" s="66"/>
      <c r="M27" s="66"/>
      <c r="N27" s="66"/>
      <c r="O27" s="66"/>
      <c r="P27" s="66"/>
      <c r="Q27" s="66"/>
      <c r="R27" s="66"/>
      <c r="S27" s="66"/>
      <c r="T27" s="66"/>
      <c r="U27" s="66"/>
      <c r="V27" s="66"/>
      <c r="W27" s="66"/>
    </row>
    <row r="28" spans="1:23" ht="79.5" customHeight="1">
      <c r="A28" s="286"/>
      <c r="B28" s="286"/>
      <c r="C28" s="286"/>
      <c r="D28" s="286"/>
      <c r="E28" s="286"/>
      <c r="F28" s="286"/>
      <c r="G28" s="286"/>
      <c r="H28" s="66"/>
      <c r="I28" s="66"/>
      <c r="J28" s="66"/>
      <c r="K28" s="66"/>
      <c r="L28" s="66"/>
      <c r="M28" s="66"/>
      <c r="N28" s="66"/>
      <c r="O28" s="66"/>
      <c r="P28" s="66"/>
      <c r="Q28" s="66"/>
      <c r="R28" s="66"/>
      <c r="S28" s="66"/>
      <c r="T28" s="66"/>
      <c r="U28" s="66"/>
      <c r="V28" s="66"/>
      <c r="W28" s="66"/>
    </row>
    <row r="29" spans="1:23" ht="18">
      <c r="A29" s="281" t="s">
        <v>76</v>
      </c>
      <c r="B29" s="281"/>
      <c r="C29" s="281"/>
      <c r="D29" s="281"/>
      <c r="E29" s="281"/>
      <c r="F29" s="281"/>
      <c r="G29" s="281"/>
      <c r="H29" s="66"/>
      <c r="I29" s="66"/>
      <c r="J29" s="66"/>
      <c r="K29" s="66"/>
      <c r="L29" s="66"/>
      <c r="M29" s="66"/>
      <c r="N29" s="66"/>
      <c r="O29" s="66"/>
      <c r="P29" s="66"/>
      <c r="Q29" s="66"/>
      <c r="R29" s="66"/>
      <c r="S29" s="66"/>
      <c r="T29" s="66"/>
      <c r="U29" s="66"/>
      <c r="V29" s="66"/>
      <c r="W29" s="66"/>
    </row>
    <row r="30" spans="1:23" ht="16.5">
      <c r="A30" s="286" t="s">
        <v>77</v>
      </c>
      <c r="B30" s="286"/>
      <c r="C30" s="286"/>
      <c r="D30" s="286"/>
      <c r="E30" s="286"/>
      <c r="F30" s="286"/>
      <c r="G30" s="286"/>
      <c r="H30" s="66"/>
      <c r="I30" s="66"/>
      <c r="J30" s="66"/>
      <c r="K30" s="66"/>
      <c r="L30" s="66"/>
      <c r="M30" s="66"/>
      <c r="N30" s="66"/>
      <c r="O30" s="66"/>
      <c r="P30" s="66"/>
      <c r="Q30" s="66"/>
      <c r="R30" s="66"/>
      <c r="S30" s="66"/>
      <c r="T30" s="66"/>
      <c r="U30" s="66"/>
      <c r="V30" s="66"/>
      <c r="W30" s="66"/>
    </row>
    <row r="31" spans="1:23" ht="22.5" customHeight="1">
      <c r="A31" s="286"/>
      <c r="B31" s="286"/>
      <c r="C31" s="286"/>
      <c r="D31" s="286"/>
      <c r="E31" s="286"/>
      <c r="F31" s="286"/>
      <c r="G31" s="286"/>
      <c r="H31" s="66"/>
      <c r="I31" s="66"/>
      <c r="J31" s="66"/>
      <c r="K31" s="66"/>
      <c r="L31" s="66"/>
      <c r="M31" s="66"/>
      <c r="N31" s="66"/>
      <c r="O31" s="66"/>
      <c r="P31" s="66"/>
      <c r="Q31" s="66"/>
      <c r="R31" s="66"/>
      <c r="S31" s="66"/>
      <c r="T31" s="66"/>
      <c r="U31" s="66"/>
      <c r="V31" s="66"/>
      <c r="W31" s="66"/>
    </row>
    <row r="32" spans="1:23" ht="18">
      <c r="A32" s="281" t="s">
        <v>78</v>
      </c>
      <c r="B32" s="281"/>
      <c r="C32" s="281"/>
      <c r="D32" s="281"/>
      <c r="E32" s="281"/>
      <c r="F32" s="281"/>
      <c r="G32" s="281"/>
      <c r="H32" s="66"/>
      <c r="I32" s="66"/>
      <c r="J32" s="66"/>
      <c r="K32" s="66"/>
      <c r="L32" s="66"/>
      <c r="M32" s="66"/>
      <c r="N32" s="66"/>
      <c r="O32" s="66"/>
      <c r="P32" s="66"/>
      <c r="Q32" s="66"/>
      <c r="R32" s="66"/>
      <c r="S32" s="66"/>
      <c r="T32" s="66"/>
      <c r="U32" s="66"/>
      <c r="V32" s="66"/>
      <c r="W32" s="66"/>
    </row>
    <row r="33" spans="1:23" ht="19.5" customHeight="1">
      <c r="A33" s="298" t="s">
        <v>253</v>
      </c>
      <c r="B33" s="298"/>
      <c r="C33" s="298"/>
      <c r="D33" s="298"/>
      <c r="E33" s="298"/>
      <c r="F33" s="298"/>
      <c r="G33" s="298"/>
      <c r="H33" s="66"/>
      <c r="I33" s="66"/>
      <c r="J33" s="66"/>
      <c r="K33" s="66"/>
      <c r="L33" s="66"/>
      <c r="M33" s="66"/>
      <c r="N33" s="66"/>
      <c r="O33" s="66"/>
      <c r="P33" s="66"/>
      <c r="Q33" s="66"/>
      <c r="R33" s="66"/>
      <c r="S33" s="66"/>
      <c r="T33" s="66"/>
      <c r="U33" s="66"/>
      <c r="V33" s="66"/>
      <c r="W33" s="66"/>
    </row>
    <row r="34" spans="1:23" ht="29.25" customHeight="1">
      <c r="A34" s="298"/>
      <c r="B34" s="298"/>
      <c r="C34" s="298"/>
      <c r="D34" s="298"/>
      <c r="E34" s="298"/>
      <c r="F34" s="298"/>
      <c r="G34" s="298"/>
      <c r="H34" s="66"/>
      <c r="I34" s="66"/>
      <c r="J34" s="66"/>
      <c r="K34" s="66"/>
      <c r="L34" s="66"/>
      <c r="M34" s="66"/>
      <c r="N34" s="66"/>
      <c r="O34" s="66"/>
      <c r="P34" s="66"/>
      <c r="Q34" s="66"/>
      <c r="R34" s="66"/>
      <c r="S34" s="66"/>
      <c r="T34" s="66"/>
      <c r="U34" s="66"/>
      <c r="V34" s="66"/>
      <c r="W34" s="66"/>
    </row>
    <row r="35" spans="1:23" ht="18">
      <c r="A35" s="281" t="s">
        <v>79</v>
      </c>
      <c r="B35" s="281"/>
      <c r="C35" s="281"/>
      <c r="D35" s="281"/>
      <c r="E35" s="281"/>
      <c r="F35" s="281"/>
      <c r="G35" s="281"/>
      <c r="H35" s="66"/>
      <c r="I35" s="66"/>
      <c r="J35" s="66"/>
      <c r="K35" s="66"/>
      <c r="L35" s="66"/>
      <c r="M35" s="66"/>
      <c r="N35" s="66"/>
      <c r="O35" s="66"/>
      <c r="P35" s="66"/>
      <c r="Q35" s="66"/>
      <c r="R35" s="66"/>
      <c r="S35" s="66"/>
      <c r="T35" s="66"/>
      <c r="U35" s="66"/>
      <c r="V35" s="66"/>
      <c r="W35" s="66"/>
    </row>
    <row r="36" spans="1:23" ht="15.75" customHeight="1">
      <c r="A36" s="286" t="s">
        <v>254</v>
      </c>
      <c r="B36" s="286"/>
      <c r="C36" s="286"/>
      <c r="D36" s="286"/>
      <c r="E36" s="286"/>
      <c r="F36" s="286"/>
      <c r="G36" s="286"/>
      <c r="H36" s="66"/>
      <c r="I36" s="66"/>
      <c r="J36" s="66"/>
      <c r="K36" s="66"/>
      <c r="L36" s="66"/>
      <c r="M36" s="66"/>
      <c r="N36" s="66"/>
      <c r="O36" s="66"/>
      <c r="P36" s="66"/>
      <c r="Q36" s="66"/>
      <c r="R36" s="66"/>
      <c r="S36" s="66"/>
      <c r="T36" s="66"/>
      <c r="U36" s="66"/>
      <c r="V36" s="66"/>
      <c r="W36" s="66"/>
    </row>
    <row r="37" spans="1:23" ht="23.25" customHeight="1">
      <c r="A37" s="286"/>
      <c r="B37" s="286"/>
      <c r="C37" s="286"/>
      <c r="D37" s="286"/>
      <c r="E37" s="286"/>
      <c r="F37" s="286"/>
      <c r="G37" s="286"/>
      <c r="H37" s="66"/>
      <c r="I37" s="66"/>
      <c r="J37" s="66"/>
      <c r="K37" s="66"/>
      <c r="L37" s="66"/>
      <c r="M37" s="66"/>
      <c r="N37" s="66"/>
      <c r="O37" s="66"/>
      <c r="P37" s="66"/>
      <c r="Q37" s="66"/>
      <c r="R37" s="66"/>
      <c r="S37" s="66"/>
      <c r="T37" s="66"/>
      <c r="U37" s="66"/>
      <c r="V37" s="66"/>
      <c r="W37" s="66"/>
    </row>
    <row r="38" spans="1:23" ht="18">
      <c r="A38" s="281" t="s">
        <v>80</v>
      </c>
      <c r="B38" s="281"/>
      <c r="C38" s="281"/>
      <c r="D38" s="281"/>
      <c r="E38" s="281"/>
      <c r="F38" s="281"/>
      <c r="G38" s="281"/>
      <c r="H38" s="66"/>
      <c r="I38" s="66"/>
      <c r="J38" s="66"/>
      <c r="K38" s="66"/>
      <c r="L38" s="66"/>
      <c r="M38" s="66"/>
      <c r="N38" s="66"/>
      <c r="O38" s="66"/>
      <c r="P38" s="66"/>
      <c r="Q38" s="66"/>
      <c r="R38" s="66"/>
      <c r="S38" s="66"/>
      <c r="T38" s="66"/>
      <c r="U38" s="66"/>
      <c r="V38" s="66"/>
      <c r="W38" s="66"/>
    </row>
    <row r="39" spans="1:23" ht="16.5">
      <c r="A39" s="286" t="s">
        <v>231</v>
      </c>
      <c r="B39" s="286"/>
      <c r="C39" s="286"/>
      <c r="D39" s="286"/>
      <c r="E39" s="286"/>
      <c r="F39" s="286"/>
      <c r="G39" s="286"/>
      <c r="H39" s="66"/>
      <c r="I39" s="66"/>
      <c r="J39" s="66"/>
      <c r="K39" s="66"/>
      <c r="L39" s="66"/>
      <c r="M39" s="66"/>
      <c r="N39" s="66"/>
      <c r="O39" s="66"/>
      <c r="P39" s="66"/>
      <c r="Q39" s="66"/>
      <c r="R39" s="66"/>
      <c r="S39" s="66"/>
      <c r="T39" s="66"/>
      <c r="U39" s="66"/>
      <c r="V39" s="66"/>
      <c r="W39" s="66"/>
    </row>
    <row r="40" spans="1:23" ht="24.75" customHeight="1">
      <c r="A40" s="286"/>
      <c r="B40" s="286"/>
      <c r="C40" s="286"/>
      <c r="D40" s="286"/>
      <c r="E40" s="286"/>
      <c r="F40" s="286"/>
      <c r="G40" s="286"/>
      <c r="H40" s="66"/>
      <c r="I40" s="66"/>
      <c r="J40" s="66"/>
      <c r="K40" s="66"/>
      <c r="L40" s="66"/>
      <c r="M40" s="66"/>
      <c r="N40" s="66"/>
      <c r="O40" s="66"/>
      <c r="P40" s="66"/>
      <c r="Q40" s="66"/>
      <c r="R40" s="66"/>
      <c r="S40" s="66"/>
      <c r="T40" s="66"/>
      <c r="U40" s="66"/>
      <c r="V40" s="66"/>
      <c r="W40" s="66"/>
    </row>
    <row r="41" spans="1:23" ht="31.5" customHeight="1">
      <c r="A41" s="286" t="s">
        <v>255</v>
      </c>
      <c r="B41" s="299"/>
      <c r="C41" s="299"/>
      <c r="D41" s="299"/>
      <c r="E41" s="299"/>
      <c r="F41" s="299"/>
      <c r="G41" s="299"/>
      <c r="H41" s="66"/>
      <c r="I41" s="66"/>
      <c r="J41" s="66"/>
      <c r="K41" s="66"/>
      <c r="L41" s="66"/>
      <c r="M41" s="66"/>
      <c r="N41" s="66"/>
      <c r="O41" s="66"/>
      <c r="P41" s="66"/>
      <c r="Q41" s="66"/>
      <c r="R41" s="66"/>
      <c r="S41" s="66"/>
      <c r="T41" s="66"/>
      <c r="U41" s="66"/>
      <c r="V41" s="66"/>
      <c r="W41" s="66"/>
    </row>
    <row r="42" spans="1:23" ht="33" customHeight="1">
      <c r="A42" s="286" t="s">
        <v>256</v>
      </c>
      <c r="B42" s="286"/>
      <c r="C42" s="286"/>
      <c r="D42" s="286"/>
      <c r="E42" s="286"/>
      <c r="F42" s="286"/>
      <c r="G42" s="286"/>
      <c r="H42" s="66"/>
      <c r="I42" s="66"/>
      <c r="J42" s="66"/>
      <c r="K42" s="66"/>
      <c r="L42" s="66"/>
      <c r="M42" s="66"/>
      <c r="N42" s="66"/>
      <c r="O42" s="66"/>
      <c r="P42" s="66"/>
      <c r="Q42" s="66"/>
      <c r="R42" s="66"/>
      <c r="S42" s="66"/>
      <c r="T42" s="66"/>
      <c r="U42" s="66"/>
      <c r="V42" s="66"/>
      <c r="W42" s="66"/>
    </row>
    <row r="43" spans="1:23" ht="54.75" customHeight="1">
      <c r="A43" s="286" t="s">
        <v>257</v>
      </c>
      <c r="B43" s="286"/>
      <c r="C43" s="286"/>
      <c r="D43" s="286"/>
      <c r="E43" s="286"/>
      <c r="F43" s="286"/>
      <c r="G43" s="286"/>
      <c r="H43" s="66"/>
      <c r="I43" s="66"/>
      <c r="J43" s="66"/>
      <c r="K43" s="66"/>
      <c r="L43" s="66"/>
      <c r="M43" s="66"/>
      <c r="N43" s="66"/>
      <c r="O43" s="66"/>
      <c r="P43" s="66"/>
      <c r="Q43" s="66"/>
      <c r="R43" s="66"/>
      <c r="S43" s="66"/>
      <c r="T43" s="66"/>
      <c r="U43" s="66"/>
      <c r="V43" s="66"/>
      <c r="W43" s="66"/>
    </row>
    <row r="44" spans="1:23" ht="38.25" customHeight="1">
      <c r="A44" s="286" t="s">
        <v>258</v>
      </c>
      <c r="B44" s="286"/>
      <c r="C44" s="286"/>
      <c r="D44" s="286"/>
      <c r="E44" s="286"/>
      <c r="F44" s="286"/>
      <c r="G44" s="286"/>
      <c r="H44" s="66"/>
      <c r="I44" s="66"/>
      <c r="J44" s="66"/>
      <c r="K44" s="66"/>
      <c r="L44" s="66"/>
      <c r="M44" s="66"/>
      <c r="N44" s="66"/>
      <c r="O44" s="66"/>
      <c r="P44" s="66"/>
      <c r="Q44" s="66"/>
      <c r="R44" s="66"/>
      <c r="S44" s="66"/>
      <c r="T44" s="66"/>
      <c r="U44" s="66"/>
      <c r="V44" s="66"/>
      <c r="W44" s="66"/>
    </row>
    <row r="45" spans="1:23" ht="16.5">
      <c r="A45" s="286" t="s">
        <v>259</v>
      </c>
      <c r="B45" s="286"/>
      <c r="C45" s="286"/>
      <c r="D45" s="286"/>
      <c r="E45" s="286"/>
      <c r="F45" s="286"/>
      <c r="G45" s="286"/>
      <c r="H45" s="66"/>
      <c r="I45" s="66"/>
      <c r="J45" s="66"/>
      <c r="K45" s="66"/>
      <c r="L45" s="66"/>
      <c r="M45" s="66"/>
      <c r="N45" s="66"/>
      <c r="O45" s="66"/>
      <c r="P45" s="66"/>
      <c r="Q45" s="66"/>
      <c r="R45" s="66"/>
      <c r="S45" s="66"/>
      <c r="T45" s="66"/>
      <c r="U45" s="66"/>
      <c r="V45" s="66"/>
      <c r="W45" s="66"/>
    </row>
    <row r="46" spans="1:23" ht="16.5">
      <c r="A46" s="286"/>
      <c r="B46" s="286"/>
      <c r="C46" s="286"/>
      <c r="D46" s="286"/>
      <c r="E46" s="286"/>
      <c r="F46" s="286"/>
      <c r="G46" s="286"/>
      <c r="H46" s="66"/>
      <c r="I46" s="66"/>
      <c r="J46" s="66"/>
      <c r="K46" s="66"/>
      <c r="L46" s="66"/>
      <c r="M46" s="66"/>
      <c r="N46" s="66"/>
      <c r="O46" s="66"/>
      <c r="P46" s="66"/>
      <c r="Q46" s="66"/>
      <c r="R46" s="66"/>
      <c r="S46" s="66"/>
      <c r="T46" s="66"/>
      <c r="U46" s="66"/>
      <c r="V46" s="66"/>
      <c r="W46" s="66"/>
    </row>
    <row r="47" spans="1:23" ht="18">
      <c r="A47" s="177"/>
      <c r="B47" s="177"/>
      <c r="C47" s="177"/>
      <c r="D47" s="177"/>
      <c r="E47" s="177"/>
      <c r="F47" s="177"/>
      <c r="G47" s="177"/>
      <c r="H47" s="66"/>
      <c r="I47" s="66"/>
      <c r="J47" s="66"/>
      <c r="K47" s="66"/>
      <c r="L47" s="66"/>
      <c r="M47" s="66"/>
      <c r="N47" s="66"/>
      <c r="O47" s="66"/>
      <c r="P47" s="66"/>
      <c r="Q47" s="66"/>
      <c r="R47" s="66"/>
      <c r="S47" s="66"/>
      <c r="T47" s="66"/>
      <c r="U47" s="66"/>
      <c r="V47" s="66"/>
      <c r="W47" s="66"/>
    </row>
    <row r="48" spans="1:23" ht="18">
      <c r="A48" s="178"/>
      <c r="B48" s="98"/>
      <c r="C48" s="98"/>
      <c r="D48" s="98"/>
      <c r="E48" s="98"/>
      <c r="F48" s="66"/>
      <c r="G48" s="66"/>
      <c r="H48" s="66"/>
      <c r="I48" s="66"/>
      <c r="J48" s="66"/>
      <c r="K48" s="66"/>
      <c r="L48" s="66"/>
      <c r="M48" s="66"/>
      <c r="N48" s="66"/>
      <c r="O48" s="66"/>
      <c r="P48" s="66"/>
      <c r="Q48" s="66"/>
      <c r="R48" s="66"/>
      <c r="S48" s="66"/>
      <c r="T48" s="66"/>
      <c r="U48" s="66"/>
      <c r="V48" s="66"/>
      <c r="W48" s="66"/>
    </row>
    <row r="49" spans="1:23" ht="18">
      <c r="A49" s="179" t="s">
        <v>81</v>
      </c>
      <c r="B49" s="98"/>
      <c r="C49" s="98"/>
      <c r="D49" s="98"/>
      <c r="E49" s="98"/>
      <c r="F49" s="66"/>
      <c r="G49" s="66"/>
      <c r="H49" s="66"/>
      <c r="I49" s="66"/>
      <c r="J49" s="66"/>
      <c r="K49" s="66"/>
      <c r="L49" s="66"/>
      <c r="M49" s="66"/>
      <c r="N49" s="66"/>
      <c r="O49" s="66"/>
      <c r="P49" s="66"/>
      <c r="Q49" s="66"/>
      <c r="R49" s="66"/>
      <c r="S49" s="66"/>
      <c r="T49" s="66"/>
      <c r="U49" s="66"/>
      <c r="V49" s="66"/>
      <c r="W49" s="66"/>
    </row>
    <row r="50" spans="1:23" ht="18">
      <c r="A50" s="179"/>
      <c r="B50" s="98"/>
      <c r="C50" s="98"/>
      <c r="D50" s="98"/>
      <c r="E50" s="98"/>
      <c r="F50" s="66"/>
      <c r="G50" s="66"/>
      <c r="H50" s="66"/>
      <c r="I50" s="66"/>
      <c r="J50" s="66"/>
      <c r="K50" s="66"/>
      <c r="L50" s="66"/>
      <c r="M50" s="66"/>
      <c r="N50" s="66"/>
      <c r="O50" s="66"/>
      <c r="P50" s="66"/>
      <c r="Q50" s="66"/>
      <c r="R50" s="66"/>
      <c r="S50" s="66"/>
      <c r="T50" s="66"/>
      <c r="U50" s="66"/>
      <c r="V50" s="66"/>
      <c r="W50" s="66"/>
    </row>
    <row r="51" spans="1:23" ht="33">
      <c r="A51" s="66"/>
      <c r="B51" s="180"/>
      <c r="C51" s="181" t="s">
        <v>82</v>
      </c>
      <c r="D51" s="181" t="s">
        <v>83</v>
      </c>
      <c r="E51" s="181" t="s">
        <v>84</v>
      </c>
      <c r="F51" s="66"/>
      <c r="G51" s="66"/>
      <c r="H51" s="66"/>
      <c r="I51" s="66"/>
      <c r="J51" s="66"/>
      <c r="K51" s="66"/>
      <c r="L51" s="66"/>
      <c r="M51" s="66"/>
      <c r="N51" s="66"/>
      <c r="O51" s="66"/>
      <c r="P51" s="66"/>
      <c r="Q51" s="66"/>
      <c r="R51" s="66"/>
      <c r="S51" s="66"/>
      <c r="T51" s="66"/>
      <c r="U51" s="66"/>
      <c r="V51" s="66"/>
      <c r="W51" s="66"/>
    </row>
    <row r="52" spans="1:23" ht="16.5">
      <c r="A52" s="66"/>
      <c r="B52" s="182" t="s">
        <v>85</v>
      </c>
      <c r="C52" s="287" t="s">
        <v>86</v>
      </c>
      <c r="D52" s="288"/>
      <c r="E52" s="289"/>
      <c r="F52" s="66"/>
      <c r="G52" s="66"/>
      <c r="H52" s="66"/>
      <c r="I52" s="66"/>
      <c r="J52" s="66"/>
      <c r="K52" s="66"/>
      <c r="L52" s="66"/>
      <c r="M52" s="66"/>
      <c r="N52" s="66"/>
      <c r="O52" s="66"/>
      <c r="P52" s="66"/>
      <c r="Q52" s="66"/>
      <c r="R52" s="66"/>
      <c r="S52" s="66"/>
      <c r="T52" s="66"/>
      <c r="U52" s="66"/>
      <c r="V52" s="66"/>
      <c r="W52" s="66"/>
    </row>
    <row r="53" spans="1:23" ht="16.5">
      <c r="A53" s="66"/>
      <c r="B53" s="182" t="s">
        <v>87</v>
      </c>
      <c r="C53" s="290"/>
      <c r="D53" s="291"/>
      <c r="E53" s="292"/>
      <c r="F53" s="66"/>
      <c r="G53" s="66"/>
      <c r="H53" s="66"/>
      <c r="I53" s="66"/>
      <c r="J53" s="66"/>
      <c r="K53" s="66"/>
      <c r="L53" s="66"/>
      <c r="M53" s="66"/>
      <c r="N53" s="66"/>
      <c r="O53" s="66"/>
      <c r="P53" s="66"/>
      <c r="Q53" s="66"/>
      <c r="R53" s="66"/>
      <c r="S53" s="66"/>
      <c r="T53" s="66"/>
      <c r="U53" s="66"/>
      <c r="V53" s="66"/>
      <c r="W53" s="66"/>
    </row>
    <row r="54" spans="1:23" ht="18">
      <c r="A54" s="179"/>
      <c r="B54" s="98"/>
      <c r="C54" s="98"/>
      <c r="D54" s="98"/>
      <c r="E54" s="98"/>
      <c r="F54" s="66"/>
      <c r="G54" s="66"/>
      <c r="H54" s="66"/>
      <c r="I54" s="66"/>
      <c r="J54" s="66"/>
      <c r="K54" s="66"/>
      <c r="L54" s="66"/>
      <c r="M54" s="66"/>
      <c r="N54" s="66"/>
      <c r="O54" s="66"/>
      <c r="P54" s="66"/>
      <c r="Q54" s="66"/>
      <c r="R54" s="66"/>
      <c r="S54" s="66"/>
      <c r="T54" s="66"/>
      <c r="U54" s="66"/>
      <c r="V54" s="66"/>
      <c r="W54" s="66"/>
    </row>
    <row r="55" spans="1:23" ht="18">
      <c r="A55" s="179"/>
      <c r="B55" s="98"/>
      <c r="C55" s="98"/>
      <c r="D55" s="98"/>
      <c r="E55" s="98"/>
      <c r="F55" s="66"/>
      <c r="G55" s="66"/>
      <c r="H55" s="66"/>
      <c r="I55" s="66"/>
      <c r="J55" s="66"/>
      <c r="K55" s="66"/>
      <c r="L55" s="66"/>
      <c r="M55" s="66"/>
      <c r="N55" s="66"/>
      <c r="O55" s="66"/>
      <c r="P55" s="66"/>
      <c r="Q55" s="66"/>
      <c r="R55" s="66"/>
      <c r="S55" s="66"/>
      <c r="T55" s="66"/>
      <c r="U55" s="66"/>
      <c r="V55" s="66"/>
      <c r="W55" s="66"/>
    </row>
    <row r="56" spans="1:23" ht="18">
      <c r="A56" s="179" t="s">
        <v>260</v>
      </c>
      <c r="B56" s="98"/>
      <c r="C56" s="98"/>
      <c r="D56" s="98"/>
      <c r="E56" s="98"/>
      <c r="F56" s="66"/>
      <c r="G56" s="66"/>
      <c r="H56" s="66"/>
      <c r="I56" s="66"/>
      <c r="J56" s="66"/>
      <c r="K56" s="66"/>
      <c r="L56" s="66"/>
      <c r="M56" s="66"/>
      <c r="N56" s="66"/>
      <c r="O56" s="66"/>
      <c r="P56" s="66"/>
      <c r="Q56" s="66"/>
      <c r="R56" s="66"/>
      <c r="S56" s="66"/>
      <c r="T56" s="66"/>
      <c r="U56" s="66"/>
      <c r="V56" s="66"/>
      <c r="W56" s="66"/>
    </row>
    <row r="57" spans="1:23" ht="18">
      <c r="A57" s="179"/>
      <c r="B57" s="98"/>
      <c r="C57" s="98"/>
      <c r="D57" s="98"/>
      <c r="E57" s="98"/>
      <c r="F57" s="66"/>
      <c r="G57" s="66"/>
      <c r="H57" s="66"/>
      <c r="I57" s="66"/>
      <c r="J57" s="66"/>
      <c r="K57" s="66"/>
      <c r="L57" s="66"/>
      <c r="M57" s="66"/>
      <c r="N57" s="66"/>
      <c r="O57" s="66"/>
      <c r="P57" s="66"/>
      <c r="Q57" s="66"/>
      <c r="R57" s="66"/>
      <c r="S57" s="66"/>
      <c r="T57" s="66"/>
      <c r="U57" s="66"/>
      <c r="V57" s="66"/>
      <c r="W57" s="66"/>
    </row>
    <row r="58" spans="1:23" ht="66">
      <c r="A58" s="66"/>
      <c r="B58" s="180" t="s">
        <v>88</v>
      </c>
      <c r="C58" s="181" t="s">
        <v>89</v>
      </c>
      <c r="D58" s="181" t="s">
        <v>90</v>
      </c>
      <c r="E58" s="181" t="s">
        <v>91</v>
      </c>
      <c r="F58" s="181" t="s">
        <v>92</v>
      </c>
      <c r="G58" s="66"/>
      <c r="H58" s="66"/>
      <c r="I58" s="66"/>
      <c r="J58" s="66"/>
      <c r="K58" s="66"/>
      <c r="L58" s="66"/>
      <c r="M58" s="66"/>
      <c r="N58" s="66"/>
      <c r="O58" s="66"/>
      <c r="P58" s="66"/>
      <c r="Q58" s="66"/>
      <c r="R58" s="66"/>
      <c r="S58" s="66"/>
      <c r="T58" s="66"/>
      <c r="U58" s="66"/>
      <c r="V58" s="66"/>
      <c r="W58" s="66"/>
    </row>
    <row r="59" spans="1:23" ht="16.5">
      <c r="A59" s="66"/>
      <c r="B59" s="180" t="s">
        <v>93</v>
      </c>
      <c r="C59" s="287" t="s">
        <v>86</v>
      </c>
      <c r="D59" s="288"/>
      <c r="E59" s="288"/>
      <c r="F59" s="289"/>
      <c r="G59" s="66"/>
      <c r="H59" s="66"/>
      <c r="I59" s="66"/>
      <c r="J59" s="66"/>
      <c r="K59" s="66"/>
      <c r="L59" s="66"/>
      <c r="M59" s="66"/>
      <c r="N59" s="66"/>
      <c r="O59" s="66"/>
      <c r="P59" s="66"/>
      <c r="Q59" s="66"/>
      <c r="R59" s="66"/>
      <c r="S59" s="66"/>
      <c r="T59" s="66"/>
      <c r="U59" s="66"/>
      <c r="V59" s="66"/>
      <c r="W59" s="66"/>
    </row>
    <row r="60" spans="1:23" ht="16.5">
      <c r="A60" s="66"/>
      <c r="B60" s="180" t="s">
        <v>94</v>
      </c>
      <c r="C60" s="290"/>
      <c r="D60" s="291"/>
      <c r="E60" s="291"/>
      <c r="F60" s="292"/>
      <c r="G60" s="66"/>
      <c r="H60" s="66"/>
      <c r="I60" s="66"/>
      <c r="J60" s="66"/>
      <c r="K60" s="66"/>
      <c r="L60" s="66"/>
      <c r="M60" s="66"/>
      <c r="N60" s="66"/>
      <c r="O60" s="66"/>
      <c r="P60" s="66"/>
      <c r="Q60" s="66"/>
      <c r="R60" s="66"/>
      <c r="S60" s="66"/>
      <c r="T60" s="66"/>
      <c r="U60" s="66"/>
      <c r="V60" s="66"/>
      <c r="W60" s="66"/>
    </row>
    <row r="61" spans="1:23" ht="18">
      <c r="A61" s="179"/>
      <c r="B61" s="98"/>
      <c r="C61" s="98"/>
      <c r="D61" s="98"/>
      <c r="E61" s="98"/>
      <c r="F61" s="66"/>
      <c r="G61" s="66"/>
      <c r="H61" s="66"/>
      <c r="I61" s="66"/>
      <c r="J61" s="66"/>
      <c r="K61" s="66"/>
      <c r="L61" s="66"/>
      <c r="M61" s="66"/>
      <c r="N61" s="66"/>
      <c r="O61" s="66"/>
      <c r="P61" s="66"/>
      <c r="Q61" s="66"/>
      <c r="R61" s="66"/>
      <c r="S61" s="66"/>
      <c r="T61" s="66"/>
      <c r="U61" s="66"/>
      <c r="V61" s="66"/>
      <c r="W61" s="66"/>
    </row>
    <row r="62" spans="1:23" ht="18">
      <c r="A62" s="179"/>
      <c r="B62" s="98"/>
      <c r="C62" s="98"/>
      <c r="D62" s="98"/>
      <c r="E62" s="98"/>
      <c r="F62" s="66"/>
      <c r="G62" s="66"/>
      <c r="H62" s="66"/>
      <c r="I62" s="66"/>
      <c r="J62" s="66"/>
      <c r="K62" s="66"/>
      <c r="L62" s="66"/>
      <c r="M62" s="66"/>
      <c r="N62" s="66"/>
      <c r="O62" s="66"/>
      <c r="P62" s="66"/>
      <c r="Q62" s="66"/>
      <c r="R62" s="66"/>
      <c r="S62" s="66"/>
      <c r="T62" s="66"/>
      <c r="U62" s="66"/>
      <c r="V62" s="66"/>
      <c r="W62" s="66"/>
    </row>
    <row r="63" spans="1:23" ht="18">
      <c r="A63" s="281" t="s">
        <v>261</v>
      </c>
      <c r="B63" s="281"/>
      <c r="C63" s="281"/>
      <c r="D63" s="281"/>
      <c r="E63" s="281"/>
      <c r="F63" s="281"/>
      <c r="G63" s="281"/>
      <c r="H63" s="66"/>
      <c r="I63" s="66"/>
      <c r="J63" s="66"/>
      <c r="K63" s="66"/>
      <c r="L63" s="66"/>
      <c r="M63" s="66"/>
      <c r="N63" s="66"/>
      <c r="O63" s="66"/>
      <c r="P63" s="66"/>
      <c r="Q63" s="66"/>
      <c r="R63" s="66"/>
      <c r="S63" s="66"/>
      <c r="T63" s="66"/>
      <c r="U63" s="66"/>
      <c r="V63" s="66"/>
      <c r="W63" s="66"/>
    </row>
    <row r="64" spans="1:23" ht="18">
      <c r="A64" s="179" t="s">
        <v>86</v>
      </c>
      <c r="B64" s="98"/>
      <c r="C64" s="98"/>
      <c r="D64" s="98"/>
      <c r="E64" s="98"/>
      <c r="F64" s="66"/>
      <c r="G64" s="66"/>
      <c r="H64" s="66"/>
      <c r="I64" s="66"/>
      <c r="J64" s="66"/>
      <c r="K64" s="66"/>
      <c r="L64" s="66"/>
      <c r="M64" s="66"/>
      <c r="N64" s="66"/>
      <c r="O64" s="66"/>
      <c r="P64" s="66"/>
      <c r="Q64" s="66"/>
      <c r="R64" s="66"/>
      <c r="S64" s="66"/>
      <c r="T64" s="66"/>
      <c r="U64" s="66"/>
      <c r="V64" s="66"/>
      <c r="W64" s="66"/>
    </row>
    <row r="65" spans="1:23" ht="18">
      <c r="A65" s="179"/>
      <c r="B65" s="98"/>
      <c r="C65" s="98"/>
      <c r="D65" s="98"/>
      <c r="E65" s="98"/>
      <c r="F65" s="66"/>
      <c r="G65" s="66"/>
      <c r="H65" s="66"/>
      <c r="I65" s="66"/>
      <c r="J65" s="66"/>
      <c r="K65" s="66"/>
      <c r="L65" s="66"/>
      <c r="M65" s="66"/>
      <c r="N65" s="66"/>
      <c r="O65" s="66"/>
      <c r="P65" s="66"/>
      <c r="Q65" s="66"/>
      <c r="R65" s="66"/>
      <c r="S65" s="66"/>
      <c r="T65" s="66"/>
      <c r="U65" s="66"/>
      <c r="V65" s="66"/>
      <c r="W65" s="66"/>
    </row>
    <row r="66" spans="1:23" ht="18">
      <c r="A66" s="293" t="s">
        <v>262</v>
      </c>
      <c r="B66" s="293"/>
      <c r="C66" s="293"/>
      <c r="D66" s="293"/>
      <c r="E66" s="293"/>
      <c r="F66" s="293"/>
      <c r="G66" s="293"/>
      <c r="H66" s="66"/>
      <c r="I66" s="66"/>
      <c r="J66" s="66"/>
      <c r="K66" s="66"/>
      <c r="L66" s="66"/>
      <c r="M66" s="66"/>
      <c r="N66" s="66"/>
      <c r="O66" s="66"/>
      <c r="P66" s="66"/>
      <c r="Q66" s="66"/>
      <c r="R66" s="66"/>
      <c r="S66" s="66"/>
      <c r="T66" s="66"/>
      <c r="U66" s="66"/>
      <c r="V66" s="66"/>
      <c r="W66" s="66"/>
    </row>
    <row r="67" spans="1:23" ht="18">
      <c r="A67" s="179"/>
      <c r="B67" s="98"/>
      <c r="C67" s="98"/>
      <c r="D67" s="98"/>
      <c r="E67" s="98"/>
      <c r="F67" s="66"/>
      <c r="G67" s="66"/>
      <c r="H67" s="66"/>
      <c r="I67" s="66"/>
      <c r="J67" s="66"/>
      <c r="K67" s="66"/>
      <c r="L67" s="66"/>
      <c r="M67" s="66"/>
      <c r="N67" s="66"/>
      <c r="O67" s="66"/>
      <c r="P67" s="66"/>
      <c r="Q67" s="66"/>
      <c r="R67" s="66"/>
      <c r="S67" s="66"/>
      <c r="T67" s="66"/>
      <c r="U67" s="66"/>
      <c r="V67" s="66"/>
      <c r="W67" s="66"/>
    </row>
    <row r="68" spans="1:23" ht="16.5">
      <c r="A68" s="294" t="s">
        <v>263</v>
      </c>
      <c r="B68" s="294"/>
      <c r="C68" s="294"/>
      <c r="D68" s="294"/>
      <c r="E68" s="294"/>
      <c r="F68" s="294"/>
      <c r="G68" s="294"/>
      <c r="H68" s="66"/>
      <c r="I68" s="66"/>
      <c r="J68" s="66"/>
      <c r="K68" s="66"/>
      <c r="L68" s="66"/>
      <c r="M68" s="66"/>
      <c r="N68" s="66"/>
      <c r="O68" s="66"/>
      <c r="P68" s="66"/>
      <c r="Q68" s="66"/>
      <c r="R68" s="66"/>
      <c r="S68" s="66"/>
      <c r="T68" s="66"/>
      <c r="U68" s="66"/>
      <c r="V68" s="66"/>
      <c r="W68" s="66"/>
    </row>
    <row r="69" spans="1:23" ht="37.5" customHeight="1">
      <c r="A69" s="294"/>
      <c r="B69" s="294"/>
      <c r="C69" s="294"/>
      <c r="D69" s="294"/>
      <c r="E69" s="294"/>
      <c r="F69" s="294"/>
      <c r="G69" s="294"/>
      <c r="H69" s="66"/>
      <c r="I69" s="66"/>
      <c r="J69" s="66"/>
      <c r="K69" s="66"/>
      <c r="L69" s="66"/>
      <c r="M69" s="66"/>
      <c r="N69" s="66"/>
      <c r="O69" s="66"/>
      <c r="P69" s="66"/>
      <c r="Q69" s="66"/>
      <c r="R69" s="66"/>
      <c r="S69" s="66"/>
      <c r="T69" s="66"/>
      <c r="U69" s="66"/>
      <c r="V69" s="66"/>
      <c r="W69" s="66"/>
    </row>
    <row r="70" spans="1:23" ht="16.5">
      <c r="A70" s="294" t="s">
        <v>264</v>
      </c>
      <c r="B70" s="294"/>
      <c r="C70" s="294"/>
      <c r="D70" s="294"/>
      <c r="E70" s="294"/>
      <c r="F70" s="294"/>
      <c r="G70" s="294"/>
      <c r="H70" s="66"/>
      <c r="I70" s="66"/>
      <c r="J70" s="66"/>
      <c r="K70" s="66"/>
      <c r="L70" s="66"/>
      <c r="M70" s="66"/>
      <c r="N70" s="66"/>
      <c r="O70" s="66"/>
      <c r="P70" s="66"/>
      <c r="Q70" s="66"/>
      <c r="R70" s="66"/>
      <c r="S70" s="66"/>
      <c r="T70" s="66"/>
      <c r="U70" s="66"/>
      <c r="V70" s="66"/>
      <c r="W70" s="66"/>
    </row>
    <row r="71" spans="1:23" ht="37.5" customHeight="1">
      <c r="A71" s="294"/>
      <c r="B71" s="294"/>
      <c r="C71" s="294"/>
      <c r="D71" s="294"/>
      <c r="E71" s="294"/>
      <c r="F71" s="294"/>
      <c r="G71" s="294"/>
      <c r="H71" s="66"/>
      <c r="I71" s="66"/>
      <c r="J71" s="66"/>
      <c r="K71" s="66"/>
      <c r="L71" s="66"/>
      <c r="M71" s="66"/>
      <c r="N71" s="66"/>
      <c r="O71" s="66"/>
      <c r="P71" s="66"/>
      <c r="Q71" s="66"/>
      <c r="R71" s="66"/>
      <c r="S71" s="66"/>
      <c r="T71" s="66"/>
      <c r="U71" s="66"/>
      <c r="V71" s="66"/>
      <c r="W71" s="66"/>
    </row>
    <row r="72" spans="1:23" ht="16.5">
      <c r="A72" s="294" t="s">
        <v>265</v>
      </c>
      <c r="B72" s="294"/>
      <c r="C72" s="294"/>
      <c r="D72" s="294"/>
      <c r="E72" s="294"/>
      <c r="F72" s="294"/>
      <c r="G72" s="294"/>
      <c r="H72" s="66"/>
      <c r="I72" s="66"/>
      <c r="J72" s="66"/>
      <c r="K72" s="66"/>
      <c r="L72" s="66"/>
      <c r="M72" s="66"/>
      <c r="N72" s="66"/>
      <c r="O72" s="66"/>
      <c r="P72" s="66"/>
      <c r="Q72" s="66"/>
      <c r="R72" s="66"/>
      <c r="S72" s="66"/>
      <c r="T72" s="66"/>
      <c r="U72" s="66"/>
      <c r="V72" s="66"/>
      <c r="W72" s="66"/>
    </row>
    <row r="73" spans="1:23" ht="25.5" customHeight="1">
      <c r="A73" s="294"/>
      <c r="B73" s="294"/>
      <c r="C73" s="294"/>
      <c r="D73" s="294"/>
      <c r="E73" s="294"/>
      <c r="F73" s="294"/>
      <c r="G73" s="294"/>
      <c r="H73" s="66"/>
      <c r="I73" s="66"/>
      <c r="J73" s="66"/>
      <c r="K73" s="66"/>
      <c r="L73" s="66"/>
      <c r="M73" s="66"/>
      <c r="N73" s="66"/>
      <c r="O73" s="66"/>
      <c r="P73" s="66"/>
      <c r="Q73" s="66"/>
      <c r="R73" s="66"/>
      <c r="S73" s="66"/>
      <c r="T73" s="66"/>
      <c r="U73" s="66"/>
      <c r="V73" s="66"/>
      <c r="W73" s="66"/>
    </row>
    <row r="74" spans="1:23" ht="18">
      <c r="A74" s="179"/>
      <c r="B74" s="98"/>
      <c r="C74" s="98"/>
      <c r="D74" s="98"/>
      <c r="E74" s="98"/>
      <c r="F74" s="66"/>
      <c r="G74" s="66"/>
      <c r="H74" s="66"/>
      <c r="I74" s="66"/>
      <c r="J74" s="66"/>
      <c r="K74" s="66"/>
      <c r="L74" s="66"/>
      <c r="M74" s="66"/>
      <c r="N74" s="66"/>
      <c r="O74" s="66"/>
      <c r="P74" s="66"/>
      <c r="Q74" s="66"/>
      <c r="R74" s="66"/>
      <c r="S74" s="66"/>
      <c r="T74" s="66"/>
      <c r="U74" s="66"/>
      <c r="V74" s="66"/>
      <c r="W74" s="66"/>
    </row>
    <row r="75" spans="1:23" ht="49.5">
      <c r="A75" s="66"/>
      <c r="B75" s="183" t="s">
        <v>95</v>
      </c>
      <c r="C75" s="183" t="s">
        <v>96</v>
      </c>
      <c r="D75" s="183" t="s">
        <v>97</v>
      </c>
      <c r="E75" s="98"/>
      <c r="F75" s="66"/>
      <c r="G75" s="66"/>
      <c r="H75" s="66"/>
      <c r="I75" s="66"/>
      <c r="J75" s="66"/>
      <c r="K75" s="66"/>
      <c r="L75" s="66"/>
      <c r="M75" s="66"/>
      <c r="N75" s="66"/>
      <c r="O75" s="66"/>
      <c r="P75" s="66"/>
      <c r="Q75" s="66"/>
      <c r="R75" s="66"/>
      <c r="S75" s="66"/>
      <c r="T75" s="66"/>
      <c r="U75" s="66"/>
      <c r="V75" s="66"/>
      <c r="W75" s="66"/>
    </row>
    <row r="76" spans="1:23" ht="16.5">
      <c r="A76" s="66"/>
      <c r="B76" s="180" t="s">
        <v>98</v>
      </c>
      <c r="C76" s="184">
        <v>4745720241</v>
      </c>
      <c r="D76" s="184">
        <v>1543440101</v>
      </c>
      <c r="E76" s="98"/>
      <c r="F76" s="66"/>
      <c r="G76" s="66"/>
      <c r="H76" s="66"/>
      <c r="I76" s="66"/>
      <c r="J76" s="66"/>
      <c r="K76" s="66"/>
      <c r="L76" s="66"/>
      <c r="M76" s="66"/>
      <c r="N76" s="66"/>
      <c r="O76" s="66"/>
      <c r="P76" s="66"/>
      <c r="Q76" s="66"/>
      <c r="R76" s="66"/>
      <c r="S76" s="66"/>
      <c r="T76" s="66"/>
      <c r="U76" s="66"/>
      <c r="V76" s="66"/>
      <c r="W76" s="66"/>
    </row>
    <row r="77" spans="1:23" ht="16.5">
      <c r="A77" s="66"/>
      <c r="B77" s="180" t="s">
        <v>232</v>
      </c>
      <c r="C77" s="184">
        <v>28528886</v>
      </c>
      <c r="D77" s="184">
        <v>19157002</v>
      </c>
      <c r="E77" s="98"/>
      <c r="F77" s="66"/>
      <c r="G77" s="66"/>
      <c r="H77" s="66"/>
      <c r="I77" s="66"/>
      <c r="J77" s="66"/>
      <c r="K77" s="66"/>
      <c r="L77" s="66"/>
      <c r="M77" s="66"/>
      <c r="N77" s="66"/>
      <c r="O77" s="66"/>
      <c r="P77" s="66"/>
      <c r="Q77" s="66"/>
      <c r="R77" s="66"/>
      <c r="S77" s="66"/>
      <c r="T77" s="66"/>
      <c r="U77" s="66"/>
      <c r="V77" s="66"/>
      <c r="W77" s="66"/>
    </row>
    <row r="78" spans="1:23" ht="16.5">
      <c r="A78" s="66"/>
      <c r="B78" s="180" t="s">
        <v>99</v>
      </c>
      <c r="C78" s="184">
        <v>15404609</v>
      </c>
      <c r="D78" s="184">
        <v>25548651</v>
      </c>
      <c r="E78" s="98"/>
      <c r="F78" s="66"/>
      <c r="G78" s="66"/>
      <c r="H78" s="66"/>
      <c r="I78" s="66"/>
      <c r="J78" s="66"/>
      <c r="K78" s="66"/>
      <c r="L78" s="66"/>
      <c r="M78" s="66"/>
      <c r="N78" s="66"/>
      <c r="O78" s="66"/>
      <c r="P78" s="66"/>
      <c r="Q78" s="66"/>
      <c r="R78" s="66"/>
      <c r="S78" s="66"/>
      <c r="T78" s="66"/>
      <c r="U78" s="66"/>
      <c r="V78" s="66"/>
      <c r="W78" s="66"/>
    </row>
    <row r="79" spans="1:23" ht="16.5">
      <c r="A79" s="66"/>
      <c r="B79" s="185" t="s">
        <v>100</v>
      </c>
      <c r="C79" s="186">
        <f>+SUM(C76:C78)</f>
        <v>4789653736</v>
      </c>
      <c r="D79" s="186">
        <f>+SUM(D76:D78)</f>
        <v>1588145754</v>
      </c>
      <c r="E79" s="98"/>
      <c r="F79" s="66"/>
      <c r="G79" s="66"/>
      <c r="H79" s="66"/>
      <c r="I79" s="66"/>
      <c r="J79" s="66"/>
      <c r="K79" s="66"/>
      <c r="L79" s="66"/>
      <c r="M79" s="66"/>
      <c r="N79" s="66"/>
      <c r="O79" s="66"/>
      <c r="P79" s="66"/>
      <c r="Q79" s="66"/>
      <c r="R79" s="66"/>
      <c r="S79" s="66"/>
      <c r="T79" s="66"/>
      <c r="U79" s="66"/>
      <c r="V79" s="66"/>
      <c r="W79" s="66"/>
    </row>
    <row r="80" spans="1:23" ht="18">
      <c r="A80" s="179"/>
      <c r="B80" s="98"/>
      <c r="C80" s="98"/>
      <c r="D80" s="98"/>
      <c r="E80" s="98"/>
      <c r="F80" s="66"/>
      <c r="G80" s="66"/>
      <c r="H80" s="66"/>
      <c r="I80" s="66"/>
      <c r="J80" s="66"/>
      <c r="K80" s="66"/>
      <c r="L80" s="66"/>
      <c r="M80" s="66"/>
      <c r="N80" s="66"/>
      <c r="O80" s="66"/>
      <c r="P80" s="66"/>
      <c r="Q80" s="66"/>
      <c r="R80" s="66"/>
      <c r="S80" s="66"/>
      <c r="T80" s="66"/>
      <c r="U80" s="66"/>
      <c r="V80" s="66"/>
      <c r="W80" s="66"/>
    </row>
    <row r="81" spans="1:23" ht="18">
      <c r="A81" s="179"/>
      <c r="B81" s="98"/>
      <c r="C81" s="98"/>
      <c r="D81" s="98"/>
      <c r="E81" s="98"/>
      <c r="F81" s="66"/>
      <c r="G81" s="66"/>
      <c r="H81" s="66"/>
      <c r="I81" s="66"/>
      <c r="J81" s="66"/>
      <c r="K81" s="66"/>
      <c r="L81" s="66"/>
      <c r="M81" s="66"/>
      <c r="N81" s="66"/>
      <c r="O81" s="66"/>
      <c r="P81" s="66"/>
      <c r="Q81" s="66"/>
      <c r="R81" s="66"/>
      <c r="S81" s="66"/>
      <c r="T81" s="66"/>
      <c r="U81" s="66"/>
      <c r="V81" s="66"/>
      <c r="W81" s="66"/>
    </row>
    <row r="82" spans="1:23" ht="18">
      <c r="A82" s="179"/>
      <c r="B82" s="98"/>
      <c r="C82" s="98"/>
      <c r="D82" s="98"/>
      <c r="E82" s="98"/>
      <c r="F82" s="66"/>
      <c r="G82" s="66"/>
      <c r="H82" s="66"/>
      <c r="I82" s="66"/>
      <c r="J82" s="66"/>
      <c r="K82" s="66"/>
      <c r="L82" s="66"/>
      <c r="M82" s="66"/>
      <c r="N82" s="66"/>
      <c r="O82" s="66"/>
      <c r="P82" s="66"/>
      <c r="Q82" s="66"/>
      <c r="R82" s="66"/>
      <c r="S82" s="66"/>
      <c r="T82" s="66"/>
      <c r="U82" s="66"/>
      <c r="V82" s="66"/>
      <c r="W82" s="66"/>
    </row>
    <row r="83" spans="1:23" ht="18">
      <c r="A83" s="179" t="s">
        <v>266</v>
      </c>
      <c r="B83" s="98"/>
      <c r="C83" s="98"/>
      <c r="D83" s="98"/>
      <c r="E83" s="98"/>
      <c r="F83" s="66"/>
      <c r="G83" s="66"/>
      <c r="H83" s="66"/>
      <c r="I83" s="66"/>
      <c r="J83" s="66"/>
      <c r="K83" s="66"/>
      <c r="L83" s="66"/>
      <c r="M83" s="66"/>
      <c r="N83" s="66"/>
      <c r="O83" s="66"/>
      <c r="P83" s="66"/>
      <c r="Q83" s="66"/>
      <c r="R83" s="66"/>
      <c r="S83" s="66"/>
      <c r="T83" s="66"/>
      <c r="U83" s="66"/>
      <c r="V83" s="66"/>
      <c r="W83" s="66"/>
    </row>
    <row r="84" spans="1:23" ht="18">
      <c r="A84" s="179"/>
      <c r="B84" s="98"/>
      <c r="C84" s="98"/>
      <c r="D84" s="98"/>
      <c r="E84" s="98"/>
      <c r="F84" s="66"/>
      <c r="G84" s="66"/>
      <c r="H84" s="66"/>
      <c r="I84" s="66"/>
      <c r="J84" s="66"/>
      <c r="K84" s="66"/>
      <c r="L84" s="66"/>
      <c r="M84" s="66"/>
      <c r="N84" s="66"/>
      <c r="O84" s="66"/>
      <c r="P84" s="66"/>
      <c r="Q84" s="66"/>
      <c r="R84" s="66"/>
      <c r="S84" s="66"/>
      <c r="T84" s="66"/>
      <c r="U84" s="66"/>
      <c r="V84" s="66"/>
      <c r="W84" s="66"/>
    </row>
    <row r="85" spans="1:23" ht="18">
      <c r="A85" s="179"/>
      <c r="B85" s="98"/>
      <c r="C85" s="98"/>
      <c r="D85" s="98"/>
      <c r="E85" s="98"/>
      <c r="F85" s="66"/>
      <c r="G85" s="66"/>
      <c r="H85" s="66"/>
      <c r="I85" s="66"/>
      <c r="J85" s="66"/>
      <c r="K85" s="66"/>
      <c r="L85" s="66"/>
      <c r="M85" s="66"/>
      <c r="N85" s="66"/>
      <c r="O85" s="66"/>
      <c r="P85" s="66"/>
      <c r="Q85" s="66"/>
      <c r="R85" s="66"/>
      <c r="S85" s="66"/>
      <c r="T85" s="66"/>
      <c r="U85" s="66"/>
      <c r="V85" s="66"/>
      <c r="W85" s="66"/>
    </row>
    <row r="86" spans="1:23" ht="33">
      <c r="A86" s="66"/>
      <c r="B86" s="187" t="s">
        <v>101</v>
      </c>
      <c r="C86" s="183" t="s">
        <v>102</v>
      </c>
      <c r="D86" s="183" t="s">
        <v>103</v>
      </c>
      <c r="E86" s="183" t="s">
        <v>104</v>
      </c>
      <c r="F86" s="66"/>
      <c r="G86" s="66"/>
      <c r="H86" s="66"/>
      <c r="I86" s="66"/>
      <c r="J86" s="66"/>
      <c r="K86" s="66"/>
      <c r="L86" s="66"/>
      <c r="M86" s="66"/>
      <c r="N86" s="66"/>
      <c r="O86" s="66"/>
      <c r="P86" s="66"/>
      <c r="Q86" s="66"/>
      <c r="R86" s="66"/>
      <c r="S86" s="66"/>
      <c r="T86" s="66"/>
      <c r="U86" s="66"/>
      <c r="V86" s="66"/>
      <c r="W86" s="66"/>
    </row>
    <row r="87" spans="1:23" ht="16.5">
      <c r="A87" s="66"/>
      <c r="B87" s="185" t="s">
        <v>105</v>
      </c>
      <c r="C87" s="187"/>
      <c r="D87" s="188"/>
      <c r="E87" s="187"/>
      <c r="F87" s="66"/>
      <c r="G87" s="66"/>
      <c r="H87" s="66"/>
      <c r="I87" s="66"/>
      <c r="J87" s="66"/>
      <c r="K87" s="66"/>
      <c r="L87" s="66"/>
      <c r="M87" s="66"/>
      <c r="N87" s="66"/>
      <c r="O87" s="66"/>
      <c r="P87" s="66"/>
      <c r="Q87" s="66"/>
      <c r="R87" s="66"/>
      <c r="S87" s="66"/>
      <c r="T87" s="66"/>
      <c r="U87" s="66"/>
      <c r="V87" s="66"/>
      <c r="W87" s="66"/>
    </row>
    <row r="88" spans="1:23" ht="16.5">
      <c r="A88" s="66"/>
      <c r="B88" s="180" t="s">
        <v>106</v>
      </c>
      <c r="C88" s="189">
        <v>120560.45942299999</v>
      </c>
      <c r="D88" s="190">
        <v>176725385978.97162</v>
      </c>
      <c r="E88" s="190">
        <v>293</v>
      </c>
      <c r="F88" s="66"/>
      <c r="G88" s="66"/>
      <c r="H88" s="66"/>
      <c r="I88" s="66"/>
      <c r="J88" s="66"/>
      <c r="K88" s="66"/>
      <c r="L88" s="66"/>
      <c r="M88" s="66"/>
      <c r="N88" s="66"/>
      <c r="O88" s="66"/>
      <c r="P88" s="66"/>
      <c r="Q88" s="66"/>
      <c r="R88" s="66"/>
      <c r="S88" s="66"/>
      <c r="T88" s="66"/>
      <c r="U88" s="66"/>
      <c r="V88" s="66"/>
      <c r="W88" s="66"/>
    </row>
    <row r="89" spans="1:23" ht="16.5">
      <c r="A89" s="66"/>
      <c r="B89" s="180" t="s">
        <v>107</v>
      </c>
      <c r="C89" s="189">
        <v>121019.592825</v>
      </c>
      <c r="D89" s="190">
        <v>188464563995.33917</v>
      </c>
      <c r="E89" s="190">
        <v>311</v>
      </c>
      <c r="F89" s="66"/>
      <c r="G89" s="66"/>
      <c r="H89" s="66"/>
      <c r="I89" s="66"/>
      <c r="J89" s="66"/>
      <c r="K89" s="66"/>
      <c r="L89" s="66"/>
      <c r="M89" s="66"/>
      <c r="N89" s="66"/>
      <c r="O89" s="66"/>
      <c r="P89" s="66"/>
      <c r="Q89" s="66"/>
      <c r="R89" s="66"/>
      <c r="S89" s="66"/>
      <c r="T89" s="66"/>
      <c r="U89" s="66"/>
      <c r="V89" s="66"/>
      <c r="W89" s="66"/>
    </row>
    <row r="90" spans="1:23" ht="16.5">
      <c r="A90" s="66"/>
      <c r="B90" s="180" t="s">
        <v>108</v>
      </c>
      <c r="C90" s="189">
        <v>121548.62278200001</v>
      </c>
      <c r="D90" s="190">
        <v>203043765275.68686</v>
      </c>
      <c r="E90" s="190">
        <v>331</v>
      </c>
      <c r="F90" s="66"/>
      <c r="G90" s="66"/>
      <c r="H90" s="66"/>
      <c r="I90" s="66"/>
      <c r="J90" s="66"/>
      <c r="K90" s="66"/>
      <c r="L90" s="66"/>
      <c r="M90" s="66"/>
      <c r="N90" s="66"/>
      <c r="O90" s="66"/>
      <c r="P90" s="66"/>
      <c r="Q90" s="66"/>
      <c r="R90" s="66"/>
      <c r="S90" s="66"/>
      <c r="T90" s="66"/>
      <c r="U90" s="66"/>
      <c r="V90" s="66"/>
      <c r="W90" s="66"/>
    </row>
    <row r="91" spans="1:23" ht="16.5">
      <c r="A91" s="66"/>
      <c r="B91" s="185" t="s">
        <v>109</v>
      </c>
      <c r="C91" s="187"/>
      <c r="D91" s="187"/>
      <c r="E91" s="187"/>
      <c r="F91" s="66"/>
      <c r="G91" s="66"/>
      <c r="H91" s="66"/>
      <c r="I91" s="66"/>
      <c r="J91" s="66"/>
      <c r="K91" s="66"/>
      <c r="L91" s="66"/>
      <c r="M91" s="66"/>
      <c r="N91" s="66"/>
      <c r="O91" s="66"/>
      <c r="P91" s="66"/>
      <c r="Q91" s="66"/>
      <c r="R91" s="66"/>
      <c r="S91" s="66"/>
      <c r="T91" s="66"/>
      <c r="U91" s="66"/>
      <c r="V91" s="66"/>
      <c r="W91" s="66"/>
    </row>
    <row r="92" spans="1:23" ht="16.5">
      <c r="A92" s="66"/>
      <c r="B92" s="180" t="s">
        <v>110</v>
      </c>
      <c r="C92" s="189">
        <v>122057.172295</v>
      </c>
      <c r="D92" s="190">
        <v>211270249047.92056</v>
      </c>
      <c r="E92" s="190">
        <v>344</v>
      </c>
      <c r="F92" s="66"/>
      <c r="G92" s="66"/>
      <c r="H92" s="66"/>
      <c r="I92" s="66"/>
      <c r="J92" s="66"/>
      <c r="K92" s="66"/>
      <c r="L92" s="66"/>
      <c r="M92" s="66"/>
      <c r="N92" s="66"/>
      <c r="O92" s="66"/>
      <c r="P92" s="66"/>
      <c r="Q92" s="66"/>
      <c r="R92" s="66"/>
      <c r="S92" s="66"/>
      <c r="T92" s="66"/>
      <c r="U92" s="66"/>
      <c r="V92" s="66"/>
      <c r="W92" s="66"/>
    </row>
    <row r="93" spans="1:23" ht="16.5">
      <c r="A93" s="66"/>
      <c r="B93" s="180" t="s">
        <v>111</v>
      </c>
      <c r="C93" s="189">
        <v>122574.02888100001</v>
      </c>
      <c r="D93" s="190">
        <v>230971605109.94177</v>
      </c>
      <c r="E93" s="190">
        <v>359</v>
      </c>
      <c r="F93" s="66"/>
      <c r="G93" s="66"/>
      <c r="H93" s="66"/>
      <c r="I93" s="66"/>
      <c r="J93" s="66"/>
      <c r="K93" s="66"/>
      <c r="L93" s="66"/>
      <c r="M93" s="66"/>
      <c r="N93" s="66"/>
      <c r="O93" s="66"/>
      <c r="P93" s="66"/>
      <c r="Q93" s="66"/>
      <c r="R93" s="66"/>
      <c r="S93" s="66"/>
      <c r="T93" s="66"/>
      <c r="U93" s="66"/>
      <c r="V93" s="66"/>
      <c r="W93" s="66"/>
    </row>
    <row r="94" spans="1:23" ht="16.5">
      <c r="A94" s="66"/>
      <c r="B94" s="180" t="s">
        <v>112</v>
      </c>
      <c r="C94" s="189">
        <v>123077.42615699999</v>
      </c>
      <c r="D94" s="190">
        <v>215256719047.51242</v>
      </c>
      <c r="E94" s="190">
        <v>378</v>
      </c>
      <c r="F94" s="66"/>
      <c r="G94" s="66"/>
      <c r="H94" s="66"/>
      <c r="I94" s="66"/>
      <c r="J94" s="66"/>
      <c r="K94" s="66"/>
      <c r="L94" s="66"/>
      <c r="M94" s="66"/>
      <c r="N94" s="66"/>
      <c r="O94" s="66"/>
      <c r="P94" s="66"/>
      <c r="Q94" s="66"/>
      <c r="R94" s="66"/>
      <c r="S94" s="66"/>
      <c r="T94" s="66"/>
      <c r="U94" s="66"/>
      <c r="V94" s="66"/>
      <c r="W94" s="66"/>
    </row>
    <row r="95" spans="1:23" ht="16.5">
      <c r="A95" s="66"/>
      <c r="B95" s="185" t="s">
        <v>113</v>
      </c>
      <c r="C95" s="187"/>
      <c r="D95" s="191"/>
      <c r="E95" s="187"/>
      <c r="F95" s="66"/>
      <c r="G95" s="66"/>
      <c r="H95" s="66"/>
      <c r="I95" s="66"/>
      <c r="J95" s="66"/>
      <c r="K95" s="66"/>
      <c r="L95" s="66"/>
      <c r="M95" s="66"/>
      <c r="N95" s="66"/>
      <c r="O95" s="66"/>
      <c r="P95" s="66"/>
      <c r="Q95" s="66"/>
      <c r="R95" s="66"/>
      <c r="S95" s="66"/>
      <c r="T95" s="66"/>
      <c r="U95" s="66"/>
      <c r="V95" s="66"/>
      <c r="W95" s="66"/>
    </row>
    <row r="96" spans="1:23" ht="16.5">
      <c r="A96" s="66"/>
      <c r="B96" s="180" t="s">
        <v>114</v>
      </c>
      <c r="C96" s="189">
        <v>123595.502245</v>
      </c>
      <c r="D96" s="190">
        <v>251622619203.45248</v>
      </c>
      <c r="E96" s="192">
        <v>401</v>
      </c>
      <c r="F96" s="66"/>
      <c r="G96" s="66"/>
      <c r="H96" s="66"/>
      <c r="I96" s="66"/>
      <c r="J96" s="66"/>
      <c r="K96" s="66"/>
      <c r="L96" s="66"/>
      <c r="M96" s="66"/>
      <c r="N96" s="66"/>
      <c r="O96" s="66"/>
      <c r="P96" s="66"/>
      <c r="Q96" s="66"/>
      <c r="R96" s="66"/>
      <c r="S96" s="66"/>
      <c r="T96" s="66"/>
      <c r="U96" s="66"/>
      <c r="V96" s="66"/>
      <c r="W96" s="66"/>
    </row>
    <row r="97" spans="1:23" ht="16.5">
      <c r="A97" s="66"/>
      <c r="B97" s="180" t="s">
        <v>115</v>
      </c>
      <c r="C97" s="189">
        <v>124119.248265</v>
      </c>
      <c r="D97" s="190">
        <v>241982148253.58893</v>
      </c>
      <c r="E97" s="192">
        <v>405</v>
      </c>
      <c r="F97" s="66"/>
      <c r="G97" s="66"/>
      <c r="H97" s="66"/>
      <c r="I97" s="66"/>
      <c r="J97" s="66"/>
      <c r="K97" s="66"/>
      <c r="L97" s="66"/>
      <c r="M97" s="66"/>
      <c r="N97" s="66"/>
      <c r="O97" s="66"/>
      <c r="P97" s="66"/>
      <c r="Q97" s="66"/>
      <c r="R97" s="66"/>
      <c r="S97" s="66"/>
      <c r="T97" s="66"/>
      <c r="U97" s="66"/>
      <c r="V97" s="66"/>
      <c r="W97" s="66"/>
    </row>
    <row r="98" spans="1:23" ht="16.5">
      <c r="A98" s="66"/>
      <c r="B98" s="180" t="s">
        <v>116</v>
      </c>
      <c r="C98" s="189">
        <v>124625.69987700001</v>
      </c>
      <c r="D98" s="190">
        <v>259102656042.38821</v>
      </c>
      <c r="E98" s="192">
        <v>424</v>
      </c>
      <c r="F98" s="66"/>
      <c r="G98" s="66"/>
      <c r="H98" s="66"/>
      <c r="I98" s="66"/>
      <c r="J98" s="66"/>
      <c r="K98" s="66"/>
      <c r="L98" s="66"/>
      <c r="M98" s="66"/>
      <c r="N98" s="66"/>
      <c r="O98" s="66"/>
      <c r="P98" s="66"/>
      <c r="Q98" s="66"/>
      <c r="R98" s="66"/>
      <c r="S98" s="66"/>
      <c r="T98" s="66"/>
      <c r="U98" s="66"/>
      <c r="V98" s="66"/>
      <c r="W98" s="66"/>
    </row>
    <row r="99" spans="1:23" ht="16.5">
      <c r="A99" s="66"/>
      <c r="B99" s="185" t="s">
        <v>117</v>
      </c>
      <c r="C99" s="187"/>
      <c r="D99" s="191"/>
      <c r="E99" s="187"/>
      <c r="F99" s="66"/>
      <c r="G99" s="66"/>
      <c r="H99" s="66"/>
      <c r="I99" s="66"/>
      <c r="J99" s="66"/>
      <c r="K99" s="66"/>
      <c r="L99" s="66"/>
      <c r="M99" s="66"/>
      <c r="N99" s="66"/>
      <c r="O99" s="66"/>
      <c r="P99" s="66"/>
      <c r="Q99" s="66"/>
      <c r="R99" s="66"/>
      <c r="S99" s="66"/>
      <c r="T99" s="66"/>
      <c r="U99" s="66"/>
      <c r="V99" s="66"/>
      <c r="W99" s="66"/>
    </row>
    <row r="100" spans="1:23" ht="16.5">
      <c r="A100" s="66"/>
      <c r="B100" s="180" t="s">
        <v>118</v>
      </c>
      <c r="C100" s="189">
        <v>125148.96565899999</v>
      </c>
      <c r="D100" s="190">
        <v>268314199469.15067</v>
      </c>
      <c r="E100" s="192">
        <v>449</v>
      </c>
      <c r="F100" s="66"/>
      <c r="G100" s="66"/>
      <c r="H100" s="66"/>
      <c r="I100" s="66"/>
      <c r="J100" s="66"/>
      <c r="K100" s="66"/>
      <c r="L100" s="66"/>
      <c r="M100" s="66"/>
      <c r="N100" s="66"/>
      <c r="O100" s="66"/>
      <c r="P100" s="66"/>
      <c r="Q100" s="66"/>
      <c r="R100" s="66"/>
      <c r="S100" s="66"/>
      <c r="T100" s="66"/>
      <c r="U100" s="66"/>
      <c r="V100" s="66"/>
      <c r="W100" s="66"/>
    </row>
    <row r="101" spans="1:23" ht="16.5">
      <c r="A101" s="66"/>
      <c r="B101" s="180" t="s">
        <v>119</v>
      </c>
      <c r="C101" s="189">
        <v>125674.67631</v>
      </c>
      <c r="D101" s="190">
        <v>259778062313.84747</v>
      </c>
      <c r="E101" s="192">
        <v>460</v>
      </c>
      <c r="F101" s="66"/>
      <c r="G101" s="66"/>
      <c r="H101" s="66"/>
      <c r="I101" s="66"/>
      <c r="J101" s="66"/>
      <c r="K101" s="66"/>
      <c r="L101" s="66"/>
      <c r="M101" s="66"/>
      <c r="N101" s="66"/>
      <c r="O101" s="66"/>
      <c r="P101" s="66"/>
      <c r="Q101" s="66"/>
      <c r="R101" s="66"/>
      <c r="S101" s="66"/>
      <c r="T101" s="66"/>
      <c r="U101" s="66"/>
      <c r="V101" s="66"/>
      <c r="W101" s="66"/>
    </row>
    <row r="102" spans="1:23" ht="16.5">
      <c r="A102" s="66"/>
      <c r="B102" s="180" t="s">
        <v>120</v>
      </c>
      <c r="C102" s="189">
        <v>126222.125837</v>
      </c>
      <c r="D102" s="190">
        <v>222143203211.11795</v>
      </c>
      <c r="E102" s="192">
        <v>489</v>
      </c>
      <c r="F102" s="66"/>
      <c r="G102" s="66"/>
      <c r="H102" s="66"/>
      <c r="I102" s="66"/>
      <c r="J102" s="66"/>
      <c r="K102" s="66"/>
      <c r="L102" s="66"/>
      <c r="M102" s="66"/>
      <c r="N102" s="66"/>
      <c r="O102" s="66"/>
      <c r="P102" s="66"/>
      <c r="Q102" s="66"/>
      <c r="R102" s="66"/>
      <c r="S102" s="66"/>
      <c r="T102" s="66"/>
      <c r="U102" s="66"/>
      <c r="V102" s="66"/>
      <c r="W102" s="66"/>
    </row>
    <row r="103" spans="1:23" ht="18">
      <c r="A103" s="179"/>
      <c r="B103" s="98"/>
      <c r="C103" s="98"/>
      <c r="D103" s="98"/>
      <c r="E103" s="98"/>
      <c r="F103" s="66"/>
      <c r="G103" s="66"/>
      <c r="H103" s="66"/>
      <c r="I103" s="66"/>
      <c r="J103" s="66"/>
      <c r="K103" s="66"/>
      <c r="L103" s="66"/>
      <c r="M103" s="66"/>
      <c r="N103" s="66"/>
      <c r="O103" s="66"/>
      <c r="P103" s="66"/>
      <c r="Q103" s="66"/>
      <c r="R103" s="66"/>
      <c r="S103" s="66"/>
      <c r="T103" s="66"/>
      <c r="U103" s="66"/>
      <c r="V103" s="66"/>
      <c r="W103" s="66"/>
    </row>
    <row r="104" spans="1:23" ht="18">
      <c r="A104" s="179"/>
      <c r="B104" s="98"/>
      <c r="C104" s="98"/>
      <c r="D104" s="98"/>
      <c r="E104" s="98"/>
      <c r="F104" s="66"/>
      <c r="G104" s="66"/>
      <c r="H104" s="66"/>
      <c r="I104" s="66"/>
      <c r="J104" s="66"/>
      <c r="K104" s="66"/>
      <c r="L104" s="66"/>
      <c r="M104" s="66"/>
      <c r="N104" s="66"/>
      <c r="O104" s="66"/>
      <c r="P104" s="66"/>
      <c r="Q104" s="66"/>
      <c r="R104" s="66"/>
      <c r="S104" s="66"/>
      <c r="T104" s="66"/>
      <c r="U104" s="66"/>
      <c r="V104" s="66"/>
      <c r="W104" s="66"/>
    </row>
    <row r="105" spans="1:23" ht="18">
      <c r="A105" s="179" t="s">
        <v>121</v>
      </c>
      <c r="B105" s="98"/>
      <c r="C105" s="98"/>
      <c r="D105" s="98"/>
      <c r="E105" s="98"/>
      <c r="F105" s="66"/>
      <c r="G105" s="66"/>
      <c r="H105" s="66"/>
      <c r="I105" s="66"/>
      <c r="J105" s="66"/>
      <c r="K105" s="66"/>
      <c r="L105" s="66"/>
      <c r="M105" s="66"/>
      <c r="N105" s="66"/>
      <c r="O105" s="66"/>
      <c r="P105" s="66"/>
      <c r="Q105" s="66"/>
      <c r="R105" s="66"/>
      <c r="S105" s="66"/>
      <c r="T105" s="66"/>
      <c r="U105" s="66"/>
      <c r="V105" s="66"/>
      <c r="W105" s="66"/>
    </row>
    <row r="106" spans="1:23" ht="18">
      <c r="A106" s="179"/>
      <c r="B106" s="98"/>
      <c r="C106" s="98"/>
      <c r="D106" s="98"/>
      <c r="E106" s="98"/>
      <c r="F106" s="66"/>
      <c r="G106" s="66"/>
      <c r="H106" s="66"/>
      <c r="I106" s="66"/>
      <c r="J106" s="66"/>
      <c r="K106" s="66"/>
      <c r="L106" s="66"/>
      <c r="M106" s="66"/>
      <c r="N106" s="66"/>
      <c r="O106" s="66"/>
      <c r="P106" s="66"/>
      <c r="Q106" s="66"/>
      <c r="R106" s="66"/>
      <c r="S106" s="66"/>
      <c r="T106" s="66"/>
      <c r="U106" s="66"/>
      <c r="V106" s="66"/>
      <c r="W106" s="66"/>
    </row>
    <row r="107" spans="1:23" ht="18">
      <c r="A107" s="179" t="s">
        <v>122</v>
      </c>
      <c r="B107" s="98"/>
      <c r="C107" s="98"/>
      <c r="D107" s="98"/>
      <c r="E107" s="98"/>
      <c r="F107" s="66"/>
      <c r="G107" s="66"/>
      <c r="H107" s="66"/>
      <c r="I107" s="66"/>
      <c r="J107" s="66"/>
      <c r="K107" s="66"/>
      <c r="L107" s="66"/>
      <c r="M107" s="66"/>
      <c r="N107" s="66"/>
      <c r="O107" s="66"/>
      <c r="P107" s="66"/>
      <c r="Q107" s="66"/>
      <c r="R107" s="66"/>
      <c r="S107" s="66"/>
      <c r="T107" s="66"/>
      <c r="U107" s="66"/>
      <c r="V107" s="66"/>
      <c r="W107" s="66"/>
    </row>
    <row r="108" spans="1:23" ht="16.5">
      <c r="A108" s="286" t="s">
        <v>123</v>
      </c>
      <c r="B108" s="286"/>
      <c r="C108" s="286"/>
      <c r="D108" s="286"/>
      <c r="E108" s="286"/>
      <c r="F108" s="286"/>
      <c r="G108" s="66"/>
      <c r="H108" s="66"/>
      <c r="I108" s="66"/>
      <c r="J108" s="66"/>
      <c r="K108" s="66"/>
      <c r="L108" s="66"/>
      <c r="M108" s="66"/>
      <c r="N108" s="66"/>
      <c r="O108" s="66"/>
      <c r="P108" s="66"/>
      <c r="Q108" s="66"/>
      <c r="R108" s="66"/>
      <c r="S108" s="66"/>
      <c r="T108" s="66"/>
      <c r="U108" s="66"/>
      <c r="V108" s="66"/>
      <c r="W108" s="66"/>
    </row>
    <row r="109" spans="1:23" ht="21" customHeight="1">
      <c r="A109" s="286"/>
      <c r="B109" s="286"/>
      <c r="C109" s="286"/>
      <c r="D109" s="286"/>
      <c r="E109" s="286"/>
      <c r="F109" s="286"/>
      <c r="G109" s="66"/>
      <c r="H109" s="66"/>
      <c r="I109" s="66"/>
      <c r="J109" s="66"/>
      <c r="K109" s="66"/>
      <c r="L109" s="66"/>
      <c r="M109" s="66"/>
      <c r="N109" s="66"/>
      <c r="O109" s="66"/>
      <c r="P109" s="66"/>
      <c r="Q109" s="66"/>
      <c r="R109" s="66"/>
      <c r="S109" s="66"/>
      <c r="T109" s="66"/>
      <c r="U109" s="66"/>
      <c r="V109" s="66"/>
      <c r="W109" s="66"/>
    </row>
    <row r="110" spans="1:23" ht="16.5">
      <c r="A110" s="66"/>
      <c r="B110" s="295" t="s">
        <v>38</v>
      </c>
      <c r="C110" s="296"/>
      <c r="D110" s="297"/>
      <c r="E110" s="98"/>
      <c r="F110" s="66"/>
      <c r="G110" s="66"/>
      <c r="H110" s="66"/>
      <c r="I110" s="66"/>
      <c r="J110" s="66"/>
      <c r="K110" s="66"/>
      <c r="L110" s="66"/>
      <c r="M110" s="66"/>
      <c r="N110" s="66"/>
      <c r="O110" s="66"/>
      <c r="P110" s="66"/>
      <c r="Q110" s="66"/>
      <c r="R110" s="66"/>
      <c r="S110" s="66"/>
      <c r="T110" s="66"/>
      <c r="U110" s="66"/>
      <c r="V110" s="66"/>
      <c r="W110" s="66"/>
    </row>
    <row r="111" spans="1:23" ht="33">
      <c r="A111" s="66"/>
      <c r="B111" s="187" t="s">
        <v>17</v>
      </c>
      <c r="C111" s="183" t="s">
        <v>243</v>
      </c>
      <c r="D111" s="183" t="s">
        <v>240</v>
      </c>
      <c r="E111" s="98"/>
      <c r="F111" s="66"/>
      <c r="G111" s="66"/>
      <c r="H111" s="66"/>
      <c r="I111" s="66"/>
      <c r="J111" s="66"/>
      <c r="K111" s="66"/>
      <c r="L111" s="66"/>
      <c r="M111" s="66"/>
      <c r="N111" s="66"/>
      <c r="O111" s="66"/>
      <c r="P111" s="66"/>
      <c r="Q111" s="66"/>
      <c r="R111" s="66"/>
      <c r="S111" s="66"/>
      <c r="T111" s="66"/>
      <c r="U111" s="66"/>
      <c r="V111" s="66"/>
      <c r="W111" s="66"/>
    </row>
    <row r="112" spans="1:23" ht="16.5">
      <c r="A112" s="66"/>
      <c r="B112" s="180"/>
      <c r="C112" s="180"/>
      <c r="D112" s="180"/>
      <c r="E112" s="98"/>
      <c r="F112" s="66"/>
      <c r="G112" s="66"/>
      <c r="H112" s="66"/>
      <c r="I112" s="66"/>
      <c r="J112" s="66"/>
      <c r="K112" s="66"/>
      <c r="L112" s="66"/>
      <c r="M112" s="66"/>
      <c r="N112" s="66"/>
      <c r="O112" s="66"/>
      <c r="P112" s="66"/>
      <c r="Q112" s="66"/>
      <c r="R112" s="66"/>
      <c r="S112" s="66"/>
      <c r="T112" s="66"/>
      <c r="U112" s="66"/>
      <c r="V112" s="66"/>
      <c r="W112" s="66"/>
    </row>
    <row r="113" spans="1:23" ht="16.5">
      <c r="A113" s="66"/>
      <c r="B113" s="180" t="s">
        <v>233</v>
      </c>
      <c r="C113" s="193">
        <v>2417273728</v>
      </c>
      <c r="D113" s="193">
        <v>5000000</v>
      </c>
      <c r="E113" s="98"/>
      <c r="F113" s="66"/>
      <c r="G113" s="66"/>
      <c r="H113" s="66"/>
      <c r="I113" s="66"/>
      <c r="J113" s="66"/>
      <c r="K113" s="66"/>
      <c r="L113" s="66"/>
      <c r="M113" s="66"/>
      <c r="N113" s="66"/>
      <c r="O113" s="66"/>
      <c r="P113" s="66"/>
      <c r="Q113" s="66"/>
      <c r="R113" s="66"/>
      <c r="S113" s="66"/>
      <c r="T113" s="66"/>
      <c r="U113" s="66"/>
      <c r="V113" s="66"/>
      <c r="W113" s="66"/>
    </row>
    <row r="114" spans="1:23" ht="16.5">
      <c r="A114" s="66"/>
      <c r="B114" s="180" t="s">
        <v>234</v>
      </c>
      <c r="C114" s="193">
        <v>0</v>
      </c>
      <c r="D114" s="193">
        <v>3521535550</v>
      </c>
      <c r="E114" s="98"/>
      <c r="F114" s="66"/>
      <c r="G114" s="66"/>
      <c r="H114" s="66"/>
      <c r="I114" s="66"/>
      <c r="J114" s="66"/>
      <c r="K114" s="66"/>
      <c r="L114" s="66"/>
      <c r="M114" s="66"/>
      <c r="N114" s="66"/>
      <c r="O114" s="66"/>
      <c r="P114" s="66"/>
      <c r="Q114" s="66"/>
      <c r="R114" s="66"/>
      <c r="S114" s="66"/>
      <c r="T114" s="66"/>
      <c r="U114" s="66"/>
      <c r="V114" s="66"/>
      <c r="W114" s="66"/>
    </row>
    <row r="115" spans="1:23" ht="16.5">
      <c r="A115" s="66"/>
      <c r="B115" s="180" t="s">
        <v>124</v>
      </c>
      <c r="C115" s="193">
        <v>0</v>
      </c>
      <c r="D115" s="193">
        <v>105130937</v>
      </c>
      <c r="E115" s="98"/>
      <c r="F115" s="66"/>
      <c r="G115" s="66"/>
      <c r="H115" s="66"/>
      <c r="I115" s="66"/>
      <c r="J115" s="66"/>
      <c r="K115" s="66"/>
      <c r="L115" s="66"/>
      <c r="M115" s="66"/>
      <c r="N115" s="66"/>
      <c r="O115" s="66"/>
      <c r="P115" s="66"/>
      <c r="Q115" s="66"/>
      <c r="R115" s="66"/>
      <c r="S115" s="66"/>
      <c r="T115" s="66"/>
      <c r="U115" s="66"/>
      <c r="V115" s="66"/>
      <c r="W115" s="66"/>
    </row>
    <row r="116" spans="1:23" ht="16.5">
      <c r="A116" s="66"/>
      <c r="B116" s="180" t="s">
        <v>244</v>
      </c>
      <c r="C116" s="193">
        <v>108154097</v>
      </c>
      <c r="D116" s="193">
        <v>0</v>
      </c>
      <c r="E116" s="98"/>
      <c r="F116" s="66"/>
      <c r="G116" s="66"/>
      <c r="H116" s="66"/>
      <c r="I116" s="66"/>
      <c r="J116" s="66"/>
      <c r="K116" s="66"/>
      <c r="L116" s="66"/>
      <c r="M116" s="66"/>
      <c r="N116" s="66"/>
      <c r="O116" s="66"/>
      <c r="P116" s="66"/>
      <c r="Q116" s="66"/>
      <c r="R116" s="66"/>
      <c r="S116" s="66"/>
      <c r="T116" s="66"/>
      <c r="U116" s="66"/>
      <c r="V116" s="66"/>
      <c r="W116" s="66"/>
    </row>
    <row r="117" spans="1:23" ht="16.5">
      <c r="A117" s="66"/>
      <c r="B117" s="185" t="s">
        <v>100</v>
      </c>
      <c r="C117" s="194">
        <f>+SUM(C113:C116)</f>
        <v>2525427825</v>
      </c>
      <c r="D117" s="194">
        <f>+SUM(D113:D116)</f>
        <v>3631666487</v>
      </c>
      <c r="E117" s="98"/>
      <c r="F117" s="66"/>
      <c r="G117" s="66"/>
      <c r="H117" s="66"/>
      <c r="I117" s="66"/>
      <c r="J117" s="66"/>
      <c r="K117" s="66"/>
      <c r="L117" s="66"/>
      <c r="M117" s="66"/>
      <c r="N117" s="66"/>
      <c r="O117" s="66"/>
      <c r="P117" s="66"/>
      <c r="Q117" s="66"/>
      <c r="R117" s="66"/>
      <c r="S117" s="66"/>
      <c r="T117" s="66"/>
      <c r="U117" s="66"/>
      <c r="V117" s="66"/>
      <c r="W117" s="66"/>
    </row>
    <row r="118" spans="1:23" ht="16.5">
      <c r="A118" s="66"/>
      <c r="B118" s="195"/>
      <c r="C118" s="196"/>
      <c r="D118" s="196"/>
      <c r="E118" s="98"/>
      <c r="F118" s="66"/>
      <c r="G118" s="66"/>
      <c r="H118" s="66"/>
      <c r="I118" s="66"/>
      <c r="J118" s="66"/>
      <c r="K118" s="66"/>
      <c r="L118" s="66"/>
      <c r="M118" s="66"/>
      <c r="N118" s="66"/>
      <c r="O118" s="66"/>
      <c r="P118" s="66"/>
      <c r="Q118" s="66"/>
      <c r="R118" s="66"/>
      <c r="S118" s="66"/>
      <c r="T118" s="66"/>
      <c r="U118" s="66"/>
      <c r="V118" s="66"/>
      <c r="W118" s="66"/>
    </row>
    <row r="119" spans="1:23" ht="18">
      <c r="A119" s="179"/>
      <c r="B119" s="98"/>
      <c r="C119" s="98"/>
      <c r="D119" s="98"/>
      <c r="E119" s="98"/>
      <c r="F119" s="66"/>
      <c r="G119" s="66"/>
      <c r="H119" s="66"/>
      <c r="I119" s="66"/>
      <c r="J119" s="66"/>
      <c r="K119" s="66"/>
      <c r="L119" s="66"/>
      <c r="M119" s="66"/>
      <c r="N119" s="66"/>
      <c r="O119" s="66"/>
      <c r="P119" s="66"/>
      <c r="Q119" s="66"/>
      <c r="R119" s="66"/>
      <c r="S119" s="66"/>
      <c r="T119" s="66"/>
      <c r="U119" s="66"/>
      <c r="V119" s="66"/>
      <c r="W119" s="66"/>
    </row>
    <row r="120" spans="1:23" ht="18">
      <c r="A120" s="281" t="s">
        <v>128</v>
      </c>
      <c r="B120" s="281"/>
      <c r="C120" s="281"/>
      <c r="D120" s="281"/>
      <c r="E120" s="281"/>
      <c r="F120" s="281"/>
      <c r="G120" s="66"/>
      <c r="H120" s="66"/>
      <c r="I120" s="66"/>
      <c r="J120" s="66"/>
      <c r="K120" s="66"/>
      <c r="L120" s="66"/>
      <c r="M120" s="66"/>
      <c r="N120" s="66"/>
      <c r="O120" s="66"/>
      <c r="P120" s="66"/>
      <c r="Q120" s="66"/>
      <c r="R120" s="66"/>
      <c r="S120" s="66"/>
      <c r="T120" s="66"/>
      <c r="U120" s="66"/>
      <c r="V120" s="66"/>
      <c r="W120" s="66"/>
    </row>
    <row r="121" spans="1:23" ht="16.5">
      <c r="A121" s="197"/>
      <c r="B121" s="98"/>
      <c r="C121" s="98"/>
      <c r="D121" s="98"/>
      <c r="E121" s="98"/>
      <c r="F121" s="66"/>
      <c r="G121" s="66"/>
      <c r="H121" s="66"/>
      <c r="I121" s="66"/>
      <c r="J121" s="66"/>
      <c r="K121" s="66"/>
      <c r="L121" s="66"/>
      <c r="M121" s="66"/>
      <c r="N121" s="66"/>
      <c r="O121" s="66"/>
      <c r="P121" s="66"/>
      <c r="Q121" s="66"/>
      <c r="R121" s="66"/>
      <c r="S121" s="66"/>
      <c r="T121" s="66"/>
      <c r="U121" s="66"/>
      <c r="V121" s="66"/>
      <c r="W121" s="66"/>
    </row>
    <row r="122" spans="1:23" ht="16.5">
      <c r="A122" s="198" t="s">
        <v>230</v>
      </c>
      <c r="B122" s="98"/>
      <c r="C122" s="98"/>
      <c r="D122" s="98"/>
      <c r="E122" s="98"/>
      <c r="F122" s="66"/>
      <c r="G122" s="66"/>
      <c r="H122" s="66"/>
      <c r="I122" s="66"/>
      <c r="J122" s="66"/>
      <c r="K122" s="66"/>
      <c r="L122" s="66"/>
      <c r="M122" s="66"/>
      <c r="N122" s="66"/>
      <c r="O122" s="66"/>
      <c r="P122" s="66"/>
      <c r="Q122" s="66"/>
      <c r="R122" s="66"/>
      <c r="S122" s="66"/>
      <c r="T122" s="66"/>
      <c r="U122" s="66"/>
      <c r="V122" s="66"/>
      <c r="W122" s="66"/>
    </row>
    <row r="123" spans="1:23" ht="18">
      <c r="A123" s="179"/>
      <c r="B123" s="98"/>
      <c r="C123" s="98"/>
      <c r="D123" s="98"/>
      <c r="E123" s="98"/>
      <c r="F123" s="66"/>
      <c r="G123" s="66"/>
      <c r="H123" s="66"/>
      <c r="I123" s="66"/>
      <c r="J123" s="66"/>
      <c r="K123" s="66"/>
      <c r="L123" s="66"/>
      <c r="M123" s="66"/>
      <c r="N123" s="66"/>
      <c r="O123" s="66"/>
      <c r="P123" s="66"/>
      <c r="Q123" s="66"/>
      <c r="R123" s="66"/>
      <c r="S123" s="66"/>
      <c r="T123" s="66"/>
      <c r="U123" s="66"/>
      <c r="V123" s="66"/>
      <c r="W123" s="66"/>
    </row>
    <row r="124" spans="1:23" ht="18">
      <c r="A124" s="179" t="s">
        <v>125</v>
      </c>
      <c r="B124" s="98"/>
      <c r="C124" s="98"/>
      <c r="D124" s="98"/>
      <c r="E124" s="98"/>
      <c r="F124" s="66"/>
      <c r="G124" s="66"/>
      <c r="H124" s="66"/>
      <c r="I124" s="66"/>
      <c r="J124" s="66"/>
      <c r="K124" s="66"/>
      <c r="L124" s="66"/>
      <c r="M124" s="66"/>
      <c r="N124" s="66"/>
      <c r="O124" s="66"/>
      <c r="P124" s="66"/>
      <c r="Q124" s="66"/>
      <c r="R124" s="66"/>
      <c r="S124" s="66"/>
      <c r="T124" s="66"/>
      <c r="U124" s="66"/>
      <c r="V124" s="66"/>
      <c r="W124" s="66"/>
    </row>
    <row r="125" spans="1:23" ht="18">
      <c r="A125" s="179"/>
      <c r="B125" s="98"/>
      <c r="C125" s="98"/>
      <c r="D125" s="98"/>
      <c r="E125" s="98"/>
      <c r="F125" s="66"/>
      <c r="G125" s="66"/>
      <c r="H125" s="66"/>
      <c r="I125" s="66"/>
      <c r="J125" s="66"/>
      <c r="K125" s="66"/>
      <c r="L125" s="66"/>
      <c r="M125" s="66"/>
      <c r="N125" s="66"/>
      <c r="O125" s="66"/>
      <c r="P125" s="66"/>
      <c r="Q125" s="66"/>
      <c r="R125" s="66"/>
      <c r="S125" s="66"/>
      <c r="T125" s="66"/>
      <c r="U125" s="66"/>
      <c r="V125" s="66"/>
      <c r="W125" s="66"/>
    </row>
    <row r="126" spans="1:23" ht="33">
      <c r="A126" s="66"/>
      <c r="B126" s="187" t="s">
        <v>95</v>
      </c>
      <c r="C126" s="183" t="s">
        <v>82</v>
      </c>
      <c r="D126" s="183" t="s">
        <v>83</v>
      </c>
      <c r="E126" s="98"/>
      <c r="F126" s="66"/>
      <c r="G126" s="66"/>
      <c r="H126" s="66"/>
      <c r="I126" s="66"/>
      <c r="J126" s="66"/>
      <c r="K126" s="66"/>
      <c r="L126" s="66"/>
      <c r="M126" s="66"/>
      <c r="N126" s="66"/>
      <c r="O126" s="66"/>
      <c r="P126" s="66"/>
      <c r="Q126" s="66"/>
      <c r="R126" s="66"/>
      <c r="S126" s="66"/>
      <c r="T126" s="66"/>
      <c r="U126" s="66"/>
      <c r="V126" s="66"/>
      <c r="W126" s="66"/>
    </row>
    <row r="127" spans="1:23" ht="15" customHeight="1">
      <c r="A127" s="66"/>
      <c r="B127" s="180"/>
      <c r="C127" s="282" t="s">
        <v>126</v>
      </c>
      <c r="D127" s="283"/>
      <c r="E127" s="98"/>
      <c r="F127" s="66"/>
      <c r="G127" s="66"/>
      <c r="H127" s="66"/>
      <c r="I127" s="66"/>
      <c r="J127" s="66"/>
      <c r="K127" s="66"/>
      <c r="L127" s="66"/>
      <c r="M127" s="66"/>
      <c r="N127" s="66"/>
      <c r="O127" s="66"/>
      <c r="P127" s="66"/>
      <c r="Q127" s="66"/>
      <c r="R127" s="66"/>
      <c r="S127" s="66"/>
      <c r="T127" s="66"/>
      <c r="U127" s="66"/>
      <c r="V127" s="66"/>
      <c r="W127" s="66"/>
    </row>
    <row r="128" spans="1:23" ht="16.5">
      <c r="A128" s="66"/>
      <c r="B128" s="180"/>
      <c r="C128" s="284"/>
      <c r="D128" s="285"/>
      <c r="E128" s="98"/>
      <c r="F128" s="66"/>
      <c r="G128" s="66"/>
      <c r="H128" s="66"/>
      <c r="I128" s="66"/>
      <c r="J128" s="66"/>
      <c r="K128" s="66"/>
      <c r="L128" s="66"/>
      <c r="M128" s="66"/>
      <c r="N128" s="66"/>
      <c r="O128" s="66"/>
      <c r="P128" s="66"/>
      <c r="Q128" s="66"/>
      <c r="R128" s="66"/>
      <c r="S128" s="66"/>
      <c r="T128" s="66"/>
      <c r="U128" s="66"/>
      <c r="V128" s="66"/>
      <c r="W128" s="66"/>
    </row>
    <row r="129" spans="1:23" ht="16.5">
      <c r="A129" s="66"/>
      <c r="B129" s="187" t="s">
        <v>100</v>
      </c>
      <c r="C129" s="180"/>
      <c r="D129" s="180"/>
      <c r="E129" s="98"/>
      <c r="F129" s="66"/>
      <c r="G129" s="66"/>
      <c r="H129" s="66"/>
      <c r="I129" s="66"/>
      <c r="J129" s="66"/>
      <c r="K129" s="66"/>
      <c r="L129" s="66"/>
      <c r="M129" s="66"/>
      <c r="N129" s="66"/>
      <c r="O129" s="66"/>
      <c r="P129" s="66"/>
      <c r="Q129" s="66"/>
      <c r="R129" s="66"/>
      <c r="S129" s="66"/>
      <c r="T129" s="66"/>
      <c r="U129" s="66"/>
      <c r="V129" s="66"/>
      <c r="W129" s="66"/>
    </row>
    <row r="130" spans="1:23" ht="18">
      <c r="A130" s="179"/>
      <c r="B130" s="98"/>
      <c r="C130" s="98"/>
      <c r="D130" s="98"/>
      <c r="E130" s="98"/>
      <c r="F130" s="66"/>
      <c r="G130" s="66"/>
      <c r="H130" s="66"/>
      <c r="I130" s="66"/>
      <c r="J130" s="66"/>
      <c r="K130" s="66"/>
      <c r="L130" s="66"/>
      <c r="M130" s="66"/>
      <c r="N130" s="66"/>
      <c r="O130" s="66"/>
      <c r="P130" s="66"/>
      <c r="Q130" s="66"/>
      <c r="R130" s="66"/>
      <c r="S130" s="66"/>
      <c r="T130" s="66"/>
      <c r="U130" s="66"/>
      <c r="V130" s="66"/>
      <c r="W130" s="66"/>
    </row>
    <row r="131" spans="1:23" ht="16.5">
      <c r="A131" s="197"/>
      <c r="B131" s="98"/>
      <c r="C131" s="98"/>
      <c r="D131" s="98"/>
      <c r="E131" s="98"/>
      <c r="F131" s="66"/>
      <c r="G131" s="66"/>
      <c r="H131" s="66"/>
      <c r="I131" s="66"/>
      <c r="J131" s="66"/>
      <c r="K131" s="66"/>
      <c r="L131" s="66"/>
      <c r="M131" s="66"/>
      <c r="N131" s="66"/>
      <c r="O131" s="66"/>
      <c r="P131" s="66"/>
      <c r="Q131" s="66"/>
      <c r="R131" s="66"/>
      <c r="S131" s="66"/>
      <c r="T131" s="66"/>
      <c r="U131" s="66"/>
      <c r="V131" s="66"/>
      <c r="W131" s="66"/>
    </row>
    <row r="132" spans="1:23" ht="18">
      <c r="A132" s="179" t="s">
        <v>127</v>
      </c>
      <c r="B132" s="98"/>
      <c r="C132" s="98"/>
      <c r="D132" s="98"/>
      <c r="E132" s="98"/>
      <c r="F132" s="66"/>
      <c r="G132" s="66"/>
      <c r="H132" s="66"/>
      <c r="I132" s="66"/>
      <c r="J132" s="66"/>
      <c r="K132" s="66"/>
      <c r="L132" s="66"/>
      <c r="M132" s="66"/>
      <c r="N132" s="66"/>
      <c r="O132" s="66"/>
      <c r="P132" s="66"/>
      <c r="Q132" s="66"/>
      <c r="R132" s="66"/>
      <c r="S132" s="66"/>
      <c r="T132" s="66"/>
      <c r="U132" s="66"/>
      <c r="V132" s="66"/>
      <c r="W132" s="66"/>
    </row>
    <row r="133" spans="1:23" ht="16.5">
      <c r="A133" s="197"/>
      <c r="B133" s="98"/>
      <c r="C133" s="98"/>
      <c r="D133" s="98"/>
      <c r="E133" s="98"/>
      <c r="F133" s="66"/>
      <c r="G133" s="66"/>
      <c r="H133" s="66"/>
      <c r="I133" s="66"/>
      <c r="J133" s="66"/>
      <c r="K133" s="66"/>
      <c r="L133" s="66"/>
      <c r="M133" s="66"/>
      <c r="N133" s="66"/>
      <c r="O133" s="66"/>
      <c r="P133" s="66"/>
      <c r="Q133" s="66"/>
      <c r="R133" s="66"/>
      <c r="S133" s="66"/>
      <c r="T133" s="66"/>
      <c r="U133" s="66"/>
      <c r="V133" s="66"/>
      <c r="W133" s="66"/>
    </row>
    <row r="134" spans="1:23" ht="33">
      <c r="A134" s="66"/>
      <c r="B134" s="183" t="s">
        <v>95</v>
      </c>
      <c r="C134" s="183" t="s">
        <v>82</v>
      </c>
      <c r="D134" s="183" t="s">
        <v>83</v>
      </c>
      <c r="E134" s="98"/>
      <c r="F134" s="66"/>
      <c r="G134" s="66"/>
      <c r="H134" s="66"/>
      <c r="I134" s="66"/>
      <c r="J134" s="66"/>
      <c r="K134" s="66"/>
      <c r="L134" s="66"/>
      <c r="M134" s="66"/>
      <c r="N134" s="66"/>
      <c r="O134" s="66"/>
      <c r="P134" s="66"/>
      <c r="Q134" s="66"/>
      <c r="R134" s="66"/>
      <c r="S134" s="66"/>
      <c r="T134" s="66"/>
      <c r="U134" s="66"/>
      <c r="V134" s="66"/>
      <c r="W134" s="66"/>
    </row>
    <row r="135" spans="1:23" ht="16.5">
      <c r="A135" s="66"/>
      <c r="B135" s="180" t="s">
        <v>30</v>
      </c>
      <c r="C135" s="190">
        <v>226866946</v>
      </c>
      <c r="D135" s="190">
        <v>204761787</v>
      </c>
      <c r="E135" s="98"/>
      <c r="F135" s="66"/>
      <c r="G135" s="66"/>
      <c r="H135" s="66"/>
      <c r="I135" s="66"/>
      <c r="J135" s="66"/>
      <c r="K135" s="66"/>
      <c r="L135" s="66"/>
      <c r="M135" s="66"/>
      <c r="N135" s="66"/>
      <c r="O135" s="66"/>
      <c r="P135" s="66"/>
      <c r="Q135" s="66"/>
      <c r="R135" s="66"/>
      <c r="S135" s="66"/>
      <c r="T135" s="66"/>
      <c r="U135" s="66"/>
      <c r="V135" s="66"/>
      <c r="W135" s="66"/>
    </row>
    <row r="136" spans="1:23" ht="16.5">
      <c r="A136" s="66"/>
      <c r="B136" s="180"/>
      <c r="C136" s="192"/>
      <c r="D136" s="192"/>
      <c r="E136" s="98"/>
      <c r="F136" s="66"/>
      <c r="G136" s="66"/>
      <c r="H136" s="66"/>
      <c r="I136" s="66"/>
      <c r="J136" s="66"/>
      <c r="K136" s="66"/>
      <c r="L136" s="66"/>
      <c r="M136" s="66"/>
      <c r="N136" s="66"/>
      <c r="O136" s="66"/>
      <c r="P136" s="66"/>
      <c r="Q136" s="66"/>
      <c r="R136" s="66"/>
      <c r="S136" s="66"/>
      <c r="T136" s="66"/>
      <c r="U136" s="66"/>
      <c r="V136" s="66"/>
      <c r="W136" s="66"/>
    </row>
    <row r="137" spans="1:23" ht="16.5">
      <c r="A137" s="66"/>
      <c r="B137" s="187" t="s">
        <v>100</v>
      </c>
      <c r="C137" s="199">
        <f>SUM(C135:C136)</f>
        <v>226866946</v>
      </c>
      <c r="D137" s="199">
        <f>SUM(D135:D136)</f>
        <v>204761787</v>
      </c>
      <c r="E137" s="98"/>
      <c r="F137" s="66"/>
      <c r="G137" s="66"/>
      <c r="H137" s="66"/>
      <c r="I137" s="66"/>
      <c r="J137" s="66"/>
      <c r="K137" s="66"/>
      <c r="L137" s="66"/>
      <c r="M137" s="66"/>
      <c r="N137" s="66"/>
      <c r="O137" s="66"/>
      <c r="P137" s="66"/>
      <c r="Q137" s="66"/>
      <c r="R137" s="66"/>
      <c r="S137" s="66"/>
      <c r="T137" s="66"/>
      <c r="U137" s="66"/>
      <c r="V137" s="66"/>
      <c r="W137" s="66"/>
    </row>
    <row r="138" spans="1:23" ht="16.5">
      <c r="A138" s="200"/>
      <c r="B138" s="98"/>
      <c r="C138" s="98"/>
      <c r="D138" s="98"/>
      <c r="E138" s="98"/>
      <c r="F138" s="66"/>
      <c r="G138" s="66"/>
      <c r="H138" s="66"/>
      <c r="I138" s="66"/>
      <c r="J138" s="66"/>
      <c r="K138" s="66"/>
      <c r="L138" s="66"/>
      <c r="M138" s="66"/>
      <c r="N138" s="66"/>
      <c r="O138" s="66"/>
      <c r="P138" s="66"/>
      <c r="Q138" s="66"/>
      <c r="R138" s="66"/>
      <c r="S138" s="66"/>
      <c r="T138" s="66"/>
      <c r="U138" s="66"/>
      <c r="V138" s="66"/>
      <c r="W138" s="66"/>
    </row>
    <row r="139" spans="1:23" ht="16.5">
      <c r="A139" s="66"/>
      <c r="B139" s="66"/>
      <c r="C139" s="66"/>
      <c r="D139" s="66"/>
      <c r="E139" s="66"/>
      <c r="F139" s="66"/>
      <c r="G139" s="66"/>
      <c r="H139" s="66"/>
      <c r="I139" s="66"/>
      <c r="J139" s="66"/>
      <c r="K139" s="66"/>
      <c r="L139" s="66"/>
      <c r="M139" s="66"/>
      <c r="N139" s="66"/>
      <c r="O139" s="66"/>
      <c r="P139" s="66"/>
      <c r="Q139" s="66"/>
      <c r="R139" s="66"/>
      <c r="S139" s="66"/>
      <c r="T139" s="66"/>
      <c r="U139" s="66"/>
      <c r="V139" s="66"/>
      <c r="W139" s="66"/>
    </row>
    <row r="140" spans="1:23" ht="18">
      <c r="A140" s="201" t="s">
        <v>235</v>
      </c>
      <c r="B140" s="66"/>
      <c r="C140" s="66"/>
      <c r="D140" s="66"/>
      <c r="E140" s="66"/>
      <c r="F140" s="66"/>
      <c r="G140" s="66"/>
      <c r="H140" s="66"/>
      <c r="I140" s="66"/>
      <c r="J140" s="66"/>
      <c r="K140" s="66"/>
      <c r="L140" s="66"/>
      <c r="M140" s="66"/>
      <c r="N140" s="66"/>
      <c r="O140" s="66"/>
      <c r="P140" s="66"/>
      <c r="Q140" s="66"/>
      <c r="R140" s="66"/>
      <c r="S140" s="66"/>
      <c r="T140" s="66"/>
      <c r="U140" s="66"/>
      <c r="V140" s="66"/>
      <c r="W140" s="66"/>
    </row>
    <row r="141" spans="1:23" ht="16.5">
      <c r="A141" s="66"/>
      <c r="B141" s="66"/>
      <c r="C141" s="66"/>
      <c r="D141" s="66"/>
      <c r="E141" s="66"/>
      <c r="F141" s="66"/>
      <c r="G141" s="66"/>
      <c r="H141" s="66"/>
      <c r="I141" s="66"/>
      <c r="J141" s="66"/>
      <c r="K141" s="66"/>
      <c r="L141" s="66"/>
      <c r="M141" s="66"/>
      <c r="N141" s="66"/>
      <c r="O141" s="66"/>
      <c r="P141" s="66"/>
      <c r="Q141" s="66"/>
      <c r="R141" s="66"/>
      <c r="S141" s="66"/>
      <c r="T141" s="66"/>
      <c r="U141" s="66"/>
      <c r="V141" s="66"/>
      <c r="W141" s="66"/>
    </row>
    <row r="142" spans="1:23" ht="60" customHeight="1">
      <c r="A142" s="294" t="s">
        <v>241</v>
      </c>
      <c r="B142" s="294"/>
      <c r="C142" s="294"/>
      <c r="D142" s="294"/>
      <c r="E142" s="294"/>
      <c r="F142" s="66"/>
      <c r="G142" s="66"/>
      <c r="H142" s="66"/>
      <c r="I142" s="66"/>
      <c r="J142" s="66"/>
      <c r="K142" s="66"/>
      <c r="L142" s="66"/>
      <c r="M142" s="66"/>
      <c r="N142" s="66"/>
      <c r="O142" s="66"/>
      <c r="P142" s="66"/>
      <c r="Q142" s="66"/>
      <c r="R142" s="66"/>
      <c r="S142" s="66"/>
      <c r="T142" s="66"/>
      <c r="U142" s="66"/>
      <c r="V142" s="66"/>
      <c r="W142" s="66"/>
    </row>
    <row r="143" spans="1:23" ht="16.5">
      <c r="A143" s="66"/>
      <c r="B143" s="66"/>
      <c r="C143" s="66"/>
      <c r="D143" s="66"/>
      <c r="E143" s="66"/>
      <c r="F143" s="66"/>
      <c r="G143" s="66"/>
      <c r="H143" s="66"/>
      <c r="I143" s="66"/>
      <c r="J143" s="66"/>
      <c r="K143" s="66"/>
      <c r="L143" s="66"/>
      <c r="M143" s="66"/>
      <c r="N143" s="66"/>
      <c r="O143" s="66"/>
      <c r="P143" s="66"/>
      <c r="Q143" s="66"/>
      <c r="R143" s="66"/>
      <c r="S143" s="66"/>
      <c r="T143" s="66"/>
      <c r="U143" s="66"/>
      <c r="V143" s="66"/>
      <c r="W143" s="66"/>
    </row>
    <row r="144" spans="1:23" ht="16.5">
      <c r="A144" s="66"/>
      <c r="B144" s="66"/>
      <c r="C144" s="66"/>
      <c r="D144" s="66"/>
      <c r="E144" s="66"/>
      <c r="F144" s="66"/>
      <c r="G144" s="66"/>
      <c r="H144" s="66"/>
      <c r="I144" s="66"/>
      <c r="J144" s="66"/>
      <c r="K144" s="66"/>
      <c r="L144" s="66"/>
      <c r="M144" s="66"/>
      <c r="N144" s="66"/>
      <c r="O144" s="66"/>
      <c r="P144" s="66"/>
      <c r="Q144" s="66"/>
      <c r="R144" s="66"/>
      <c r="S144" s="66"/>
      <c r="T144" s="66"/>
      <c r="U144" s="66"/>
      <c r="V144" s="66"/>
      <c r="W144" s="66"/>
    </row>
  </sheetData>
  <mergeCells count="40">
    <mergeCell ref="A142:E142"/>
    <mergeCell ref="A27:G28"/>
    <mergeCell ref="A2:G2"/>
    <mergeCell ref="A3:G3"/>
    <mergeCell ref="A4:G4"/>
    <mergeCell ref="A5:G5"/>
    <mergeCell ref="A6:G7"/>
    <mergeCell ref="A8:G8"/>
    <mergeCell ref="A9:G10"/>
    <mergeCell ref="A11:G12"/>
    <mergeCell ref="A13:G13"/>
    <mergeCell ref="A14:G15"/>
    <mergeCell ref="A16:G17"/>
    <mergeCell ref="A18:G19"/>
    <mergeCell ref="A20:G20"/>
    <mergeCell ref="A21:G22"/>
    <mergeCell ref="A44:G44"/>
    <mergeCell ref="A29:G29"/>
    <mergeCell ref="A30:G31"/>
    <mergeCell ref="A32:G32"/>
    <mergeCell ref="A33:G34"/>
    <mergeCell ref="A35:G35"/>
    <mergeCell ref="A36:G37"/>
    <mergeCell ref="A38:G38"/>
    <mergeCell ref="A39:G40"/>
    <mergeCell ref="A41:G41"/>
    <mergeCell ref="A42:G42"/>
    <mergeCell ref="A43:G43"/>
    <mergeCell ref="A120:F120"/>
    <mergeCell ref="C127:D128"/>
    <mergeCell ref="A45:G46"/>
    <mergeCell ref="C52:E53"/>
    <mergeCell ref="C59:F60"/>
    <mergeCell ref="A63:G63"/>
    <mergeCell ref="A66:G66"/>
    <mergeCell ref="A68:G69"/>
    <mergeCell ref="A70:G71"/>
    <mergeCell ref="A72:G73"/>
    <mergeCell ref="A108:F109"/>
    <mergeCell ref="B110:D110"/>
  </mergeCells>
  <hyperlinks>
    <hyperlink ref="A122" location="'7'!A1" display="Ver Cuadro" xr:uid="{00000000-0004-0000-0600-000000000000}"/>
  </hyperlinks>
  <pageMargins left="0.35539215686274511"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67"/>
  <sheetViews>
    <sheetView showGridLines="0" zoomScale="90" zoomScaleNormal="90" workbookViewId="0">
      <pane ySplit="4" topLeftCell="A5" activePane="bottomLeft" state="frozen"/>
      <selection pane="bottomLeft" activeCell="A2" sqref="A2:I2"/>
    </sheetView>
  </sheetViews>
  <sheetFormatPr baseColWidth="10" defaultColWidth="11.42578125" defaultRowHeight="16.5"/>
  <cols>
    <col min="1" max="1" width="24.42578125" style="66" customWidth="1"/>
    <col min="2" max="2" width="47.85546875" style="66" bestFit="1" customWidth="1"/>
    <col min="3" max="3" width="23.85546875" style="66" bestFit="1" customWidth="1"/>
    <col min="4" max="4" width="13.28515625" style="66" customWidth="1"/>
    <col min="5" max="5" width="19.7109375" style="66" customWidth="1"/>
    <col min="6" max="6" width="22.140625" style="66" bestFit="1" customWidth="1"/>
    <col min="7" max="7" width="11.42578125" style="66" bestFit="1" customWidth="1"/>
    <col min="8" max="9" width="17.140625" style="66" bestFit="1" customWidth="1"/>
    <col min="10" max="10" width="17.85546875" style="66" bestFit="1" customWidth="1"/>
    <col min="11" max="11" width="17.140625" style="66" bestFit="1" customWidth="1"/>
    <col min="12" max="16384" width="11.42578125" style="66"/>
  </cols>
  <sheetData>
    <row r="1" spans="1:15">
      <c r="A1" s="301" t="s">
        <v>135</v>
      </c>
      <c r="B1" s="301"/>
    </row>
    <row r="2" spans="1:15" ht="21">
      <c r="A2" s="302" t="str">
        <f>+"COMPOSICIÓN DE LAS INVERSIONES DEL FONDO MUTUO CORTO PLAZO GUARANÍES CORRESPONDIENTE AL "&amp;UPPER(TEXT(Indice!$N$3,"DD \D\E MMMM \D\E AAAA"))</f>
        <v>COMPOSICIÓN DE LAS INVERSIONES DEL FONDO MUTUO CORTO PLAZO GUARANÍES CORRESPONDIENTE AL 31 DE DICIEMBRE DE 2021</v>
      </c>
      <c r="B2" s="303"/>
      <c r="C2" s="303"/>
      <c r="D2" s="303"/>
      <c r="E2" s="303"/>
      <c r="F2" s="303"/>
      <c r="G2" s="303"/>
      <c r="H2" s="303"/>
      <c r="I2" s="303"/>
    </row>
    <row r="3" spans="1:15" ht="15" customHeight="1"/>
    <row r="4" spans="1:15" ht="99.75">
      <c r="A4" s="209" t="s">
        <v>136</v>
      </c>
      <c r="B4" s="209" t="s">
        <v>137</v>
      </c>
      <c r="C4" s="209" t="s">
        <v>153</v>
      </c>
      <c r="D4" s="209" t="s">
        <v>154</v>
      </c>
      <c r="E4" s="209" t="s">
        <v>155</v>
      </c>
      <c r="F4" s="209" t="s">
        <v>138</v>
      </c>
      <c r="G4" s="209" t="s">
        <v>156</v>
      </c>
      <c r="H4" s="209" t="s">
        <v>157</v>
      </c>
      <c r="I4" s="209" t="s">
        <v>158</v>
      </c>
      <c r="J4" s="209" t="s">
        <v>159</v>
      </c>
      <c r="K4" s="209" t="s">
        <v>160</v>
      </c>
      <c r="L4" s="209" t="s">
        <v>161</v>
      </c>
      <c r="M4" s="209" t="s">
        <v>162</v>
      </c>
      <c r="N4" s="209" t="s">
        <v>163</v>
      </c>
      <c r="O4" s="209" t="s">
        <v>164</v>
      </c>
    </row>
    <row r="5" spans="1:15" ht="16.5" customHeight="1">
      <c r="A5" s="202" t="s">
        <v>140</v>
      </c>
      <c r="B5" s="202" t="s">
        <v>144</v>
      </c>
      <c r="C5" s="202" t="s">
        <v>170</v>
      </c>
      <c r="D5" s="202" t="s">
        <v>166</v>
      </c>
      <c r="E5" s="202" t="s">
        <v>172</v>
      </c>
      <c r="F5" s="202" t="s">
        <v>173</v>
      </c>
      <c r="G5" s="202" t="s">
        <v>167</v>
      </c>
      <c r="H5" s="203">
        <v>920713163</v>
      </c>
      <c r="I5" s="203">
        <v>679833557.79903901</v>
      </c>
      <c r="J5" s="203">
        <v>909401848.54230106</v>
      </c>
      <c r="K5" s="203">
        <v>920713163</v>
      </c>
      <c r="L5" s="204">
        <v>10</v>
      </c>
      <c r="M5" s="205" t="s">
        <v>168</v>
      </c>
      <c r="N5" s="206">
        <v>4.0937640017636463E-3</v>
      </c>
      <c r="O5" s="207">
        <f>SUMIFS(N5:$N$268,B5:$B$268,B5)</f>
        <v>5.021329636553036E-2</v>
      </c>
    </row>
    <row r="6" spans="1:15" ht="16.5" customHeight="1">
      <c r="A6" s="202" t="s">
        <v>140</v>
      </c>
      <c r="B6" s="202" t="s">
        <v>144</v>
      </c>
      <c r="C6" s="202" t="s">
        <v>170</v>
      </c>
      <c r="D6" s="202" t="s">
        <v>166</v>
      </c>
      <c r="E6" s="202" t="s">
        <v>188</v>
      </c>
      <c r="F6" s="202" t="s">
        <v>189</v>
      </c>
      <c r="G6" s="202" t="s">
        <v>167</v>
      </c>
      <c r="H6" s="203">
        <v>207190456</v>
      </c>
      <c r="I6" s="203">
        <v>157167961.16193601</v>
      </c>
      <c r="J6" s="203">
        <v>200953031.94892499</v>
      </c>
      <c r="K6" s="203">
        <v>207190456</v>
      </c>
      <c r="L6" s="204">
        <v>7.25</v>
      </c>
      <c r="M6" s="205" t="s">
        <v>168</v>
      </c>
      <c r="N6" s="206">
        <v>9.0461031012463694E-4</v>
      </c>
      <c r="O6" s="207">
        <f>SUMIFS(N6:$N$268,B6:$B$268,B6)</f>
        <v>4.6119532363766716E-2</v>
      </c>
    </row>
    <row r="7" spans="1:15" ht="16.5" customHeight="1">
      <c r="A7" s="202" t="s">
        <v>142</v>
      </c>
      <c r="B7" s="202" t="s">
        <v>174</v>
      </c>
      <c r="C7" s="202" t="s">
        <v>170</v>
      </c>
      <c r="D7" s="202" t="s">
        <v>166</v>
      </c>
      <c r="E7" s="202" t="s">
        <v>178</v>
      </c>
      <c r="F7" s="202" t="s">
        <v>179</v>
      </c>
      <c r="G7" s="202" t="s">
        <v>167</v>
      </c>
      <c r="H7" s="203">
        <v>42969860</v>
      </c>
      <c r="I7" s="203">
        <v>21491766.924066</v>
      </c>
      <c r="J7" s="203">
        <v>33229060.3677819</v>
      </c>
      <c r="K7" s="203">
        <v>42969860</v>
      </c>
      <c r="L7" s="204">
        <v>13.75</v>
      </c>
      <c r="M7" s="205" t="s">
        <v>168</v>
      </c>
      <c r="N7" s="206">
        <v>1.4958396155022666E-4</v>
      </c>
      <c r="O7" s="207">
        <f>SUMIFS(N7:$N$268,B7:$B$268,B7)</f>
        <v>2.9898043679560185E-3</v>
      </c>
    </row>
    <row r="8" spans="1:15" ht="16.5" customHeight="1">
      <c r="A8" s="202" t="s">
        <v>142</v>
      </c>
      <c r="B8" s="202" t="s">
        <v>174</v>
      </c>
      <c r="C8" s="202" t="s">
        <v>170</v>
      </c>
      <c r="D8" s="202" t="s">
        <v>166</v>
      </c>
      <c r="E8" s="202" t="s">
        <v>175</v>
      </c>
      <c r="F8" s="202" t="s">
        <v>176</v>
      </c>
      <c r="G8" s="202" t="s">
        <v>167</v>
      </c>
      <c r="H8" s="203">
        <v>27105480</v>
      </c>
      <c r="I8" s="203">
        <v>12041934.8321639</v>
      </c>
      <c r="J8" s="203">
        <v>20290196.14477</v>
      </c>
      <c r="K8" s="203">
        <v>27105480</v>
      </c>
      <c r="L8" s="204">
        <v>14.25</v>
      </c>
      <c r="M8" s="205" t="s">
        <v>168</v>
      </c>
      <c r="N8" s="206">
        <v>9.133836125286833E-5</v>
      </c>
      <c r="O8" s="207">
        <f>SUMIFS(N8:$N$268,B8:$B$268,B8)</f>
        <v>2.8402204064057919E-3</v>
      </c>
    </row>
    <row r="9" spans="1:15" ht="16.5" customHeight="1">
      <c r="A9" s="202" t="s">
        <v>140</v>
      </c>
      <c r="B9" s="202" t="s">
        <v>169</v>
      </c>
      <c r="C9" s="202" t="s">
        <v>170</v>
      </c>
      <c r="D9" s="202" t="s">
        <v>166</v>
      </c>
      <c r="E9" s="202" t="s">
        <v>182</v>
      </c>
      <c r="F9" s="202" t="s">
        <v>183</v>
      </c>
      <c r="G9" s="202" t="s">
        <v>167</v>
      </c>
      <c r="H9" s="203">
        <v>230212334</v>
      </c>
      <c r="I9" s="203">
        <v>153090042.704007</v>
      </c>
      <c r="J9" s="203">
        <v>208708400.44937301</v>
      </c>
      <c r="K9" s="203">
        <v>230212334</v>
      </c>
      <c r="L9" s="204">
        <v>10</v>
      </c>
      <c r="M9" s="205" t="s">
        <v>168</v>
      </c>
      <c r="N9" s="206">
        <v>9.3952188242728437E-4</v>
      </c>
      <c r="O9" s="207">
        <f>SUMIFS(N9:$N$268,B9:$B$268,B9)</f>
        <v>2.455180290324871E-2</v>
      </c>
    </row>
    <row r="10" spans="1:15" ht="16.5" customHeight="1">
      <c r="A10" s="202" t="s">
        <v>140</v>
      </c>
      <c r="B10" s="202" t="s">
        <v>169</v>
      </c>
      <c r="C10" s="202" t="s">
        <v>170</v>
      </c>
      <c r="D10" s="202" t="s">
        <v>166</v>
      </c>
      <c r="E10" s="202" t="s">
        <v>187</v>
      </c>
      <c r="F10" s="202" t="s">
        <v>184</v>
      </c>
      <c r="G10" s="202" t="s">
        <v>167</v>
      </c>
      <c r="H10" s="203">
        <v>686746572</v>
      </c>
      <c r="I10" s="203">
        <v>460470407.76876301</v>
      </c>
      <c r="J10" s="203">
        <v>625353249.27086997</v>
      </c>
      <c r="K10" s="203">
        <v>686746572</v>
      </c>
      <c r="L10" s="204">
        <v>16.5</v>
      </c>
      <c r="M10" s="205" t="s">
        <v>168</v>
      </c>
      <c r="N10" s="206">
        <v>2.8150906272673302E-3</v>
      </c>
      <c r="O10" s="207">
        <f>SUMIFS(N10:$N$268,B10:$B$268,B10)</f>
        <v>2.3612281020821423E-2</v>
      </c>
    </row>
    <row r="11" spans="1:15" ht="16.5" customHeight="1">
      <c r="A11" s="202" t="s">
        <v>140</v>
      </c>
      <c r="B11" s="202" t="s">
        <v>169</v>
      </c>
      <c r="C11" s="202" t="s">
        <v>170</v>
      </c>
      <c r="D11" s="202" t="s">
        <v>166</v>
      </c>
      <c r="E11" s="202" t="s">
        <v>182</v>
      </c>
      <c r="F11" s="202" t="s">
        <v>184</v>
      </c>
      <c r="G11" s="202" t="s">
        <v>167</v>
      </c>
      <c r="H11" s="203">
        <v>693791650</v>
      </c>
      <c r="I11" s="203">
        <v>462348907.39083397</v>
      </c>
      <c r="J11" s="203">
        <v>630431284.142048</v>
      </c>
      <c r="K11" s="203">
        <v>693791650</v>
      </c>
      <c r="L11" s="204">
        <v>12</v>
      </c>
      <c r="M11" s="205" t="s">
        <v>168</v>
      </c>
      <c r="N11" s="206">
        <v>2.8379499126191809E-3</v>
      </c>
      <c r="O11" s="207">
        <f>SUMIFS(N11:$N$268,B11:$B$268,B11)</f>
        <v>2.0797190393554092E-2</v>
      </c>
    </row>
    <row r="12" spans="1:15" ht="16.5" customHeight="1">
      <c r="A12" s="202" t="s">
        <v>140</v>
      </c>
      <c r="B12" s="202" t="s">
        <v>169</v>
      </c>
      <c r="C12" s="202" t="s">
        <v>170</v>
      </c>
      <c r="D12" s="202" t="s">
        <v>166</v>
      </c>
      <c r="E12" s="202" t="s">
        <v>185</v>
      </c>
      <c r="F12" s="202" t="s">
        <v>186</v>
      </c>
      <c r="G12" s="202" t="s">
        <v>167</v>
      </c>
      <c r="H12" s="203">
        <v>101161552</v>
      </c>
      <c r="I12" s="203">
        <v>67267803.450600907</v>
      </c>
      <c r="J12" s="203">
        <v>91663701.300988197</v>
      </c>
      <c r="K12" s="203">
        <v>101161552</v>
      </c>
      <c r="L12" s="204">
        <v>12</v>
      </c>
      <c r="M12" s="205" t="s">
        <v>168</v>
      </c>
      <c r="N12" s="206">
        <v>4.1263338232256318E-4</v>
      </c>
      <c r="O12" s="207">
        <f>SUMIFS(N12:$N$268,B12:$B$268,B12)</f>
        <v>1.7959240480934911E-2</v>
      </c>
    </row>
    <row r="13" spans="1:15" ht="16.5" customHeight="1">
      <c r="A13" s="202" t="s">
        <v>140</v>
      </c>
      <c r="B13" s="202" t="s">
        <v>146</v>
      </c>
      <c r="C13" s="202" t="s">
        <v>165</v>
      </c>
      <c r="D13" s="202" t="s">
        <v>166</v>
      </c>
      <c r="E13" s="202" t="s">
        <v>180</v>
      </c>
      <c r="F13" s="202" t="s">
        <v>181</v>
      </c>
      <c r="G13" s="202" t="s">
        <v>167</v>
      </c>
      <c r="H13" s="203">
        <v>229150712</v>
      </c>
      <c r="I13" s="203">
        <v>149235636.86458799</v>
      </c>
      <c r="J13" s="203">
        <v>206536141.65587199</v>
      </c>
      <c r="K13" s="203">
        <v>229150712</v>
      </c>
      <c r="L13" s="204">
        <v>10</v>
      </c>
      <c r="M13" s="205" t="s">
        <v>168</v>
      </c>
      <c r="N13" s="206">
        <v>9.2974324071283955E-4</v>
      </c>
      <c r="O13" s="207">
        <f>SUMIFS(N13:$N$268,B13:$B$268,B13)</f>
        <v>4.3939068335066825E-3</v>
      </c>
    </row>
    <row r="14" spans="1:15" ht="16.5" customHeight="1">
      <c r="A14" s="202" t="s">
        <v>190</v>
      </c>
      <c r="B14" s="202" t="s">
        <v>144</v>
      </c>
      <c r="C14" s="202" t="s">
        <v>170</v>
      </c>
      <c r="D14" s="202" t="s">
        <v>166</v>
      </c>
      <c r="E14" s="202" t="s">
        <v>193</v>
      </c>
      <c r="F14" s="202" t="s">
        <v>194</v>
      </c>
      <c r="G14" s="202" t="s">
        <v>167</v>
      </c>
      <c r="H14" s="203">
        <v>74386301</v>
      </c>
      <c r="I14" s="203">
        <v>39265248.341414198</v>
      </c>
      <c r="J14" s="203">
        <v>51095779.509251103</v>
      </c>
      <c r="K14" s="203">
        <v>74386301</v>
      </c>
      <c r="L14" s="204">
        <v>9</v>
      </c>
      <c r="M14" s="205" t="s">
        <v>168</v>
      </c>
      <c r="N14" s="206">
        <v>2.3001279701851733E-4</v>
      </c>
      <c r="O14" s="207">
        <f>SUMIFS(N14:$N$268,B14:$B$268,B14)</f>
        <v>4.5214922053642082E-2</v>
      </c>
    </row>
    <row r="15" spans="1:15" ht="16.5" customHeight="1">
      <c r="A15" s="202" t="s">
        <v>190</v>
      </c>
      <c r="B15" s="202" t="s">
        <v>144</v>
      </c>
      <c r="C15" s="202" t="s">
        <v>170</v>
      </c>
      <c r="D15" s="202" t="s">
        <v>166</v>
      </c>
      <c r="E15" s="202" t="s">
        <v>197</v>
      </c>
      <c r="F15" s="202" t="s">
        <v>194</v>
      </c>
      <c r="G15" s="202" t="s">
        <v>167</v>
      </c>
      <c r="H15" s="203">
        <v>148772602</v>
      </c>
      <c r="I15" s="203">
        <v>79239729.787909195</v>
      </c>
      <c r="J15" s="203">
        <v>102257864.67233101</v>
      </c>
      <c r="K15" s="203">
        <v>148772602</v>
      </c>
      <c r="L15" s="204">
        <v>9</v>
      </c>
      <c r="M15" s="205" t="s">
        <v>168</v>
      </c>
      <c r="N15" s="206">
        <v>4.6032407561500023E-4</v>
      </c>
      <c r="O15" s="207">
        <f>SUMIFS(N15:$N$268,B15:$B$268,B15)</f>
        <v>4.4984909256623559E-2</v>
      </c>
    </row>
    <row r="16" spans="1:15" ht="16.5" customHeight="1">
      <c r="A16" s="202" t="s">
        <v>140</v>
      </c>
      <c r="B16" s="202" t="s">
        <v>146</v>
      </c>
      <c r="C16" s="202" t="s">
        <v>165</v>
      </c>
      <c r="D16" s="202" t="s">
        <v>166</v>
      </c>
      <c r="E16" s="202" t="s">
        <v>199</v>
      </c>
      <c r="F16" s="202" t="s">
        <v>200</v>
      </c>
      <c r="G16" s="202" t="s">
        <v>167</v>
      </c>
      <c r="H16" s="203">
        <v>59735613</v>
      </c>
      <c r="I16" s="203">
        <v>36332391.984840803</v>
      </c>
      <c r="J16" s="203">
        <v>50283070.199869603</v>
      </c>
      <c r="K16" s="203">
        <v>59735613</v>
      </c>
      <c r="L16" s="204">
        <v>11.5</v>
      </c>
      <c r="M16" s="205" t="s">
        <v>168</v>
      </c>
      <c r="N16" s="206">
        <v>2.2635430421912708E-4</v>
      </c>
      <c r="O16" s="207">
        <f>SUMIFS(N16:$N$268,B16:$B$268,B16)</f>
        <v>3.4641635927938441E-3</v>
      </c>
    </row>
    <row r="17" spans="1:15" ht="16.5" customHeight="1">
      <c r="A17" s="202" t="s">
        <v>140</v>
      </c>
      <c r="B17" s="202" t="s">
        <v>174</v>
      </c>
      <c r="C17" s="202" t="s">
        <v>170</v>
      </c>
      <c r="D17" s="202" t="s">
        <v>166</v>
      </c>
      <c r="E17" s="202" t="s">
        <v>211</v>
      </c>
      <c r="F17" s="202" t="s">
        <v>213</v>
      </c>
      <c r="G17" s="202" t="s">
        <v>167</v>
      </c>
      <c r="H17" s="203">
        <v>102420548</v>
      </c>
      <c r="I17" s="203">
        <v>81579649.965519503</v>
      </c>
      <c r="J17" s="203">
        <v>101583606.37327699</v>
      </c>
      <c r="K17" s="203">
        <v>102420548</v>
      </c>
      <c r="L17" s="204">
        <v>9.5</v>
      </c>
      <c r="M17" s="205" t="s">
        <v>168</v>
      </c>
      <c r="N17" s="206">
        <v>4.5728883398119208E-4</v>
      </c>
      <c r="O17" s="207">
        <f>SUMIFS(N17:$N$268,B17:$B$268,B17)</f>
        <v>2.7488820451529233E-3</v>
      </c>
    </row>
    <row r="18" spans="1:15" ht="16.5" customHeight="1">
      <c r="A18" s="202" t="s">
        <v>140</v>
      </c>
      <c r="B18" s="202" t="s">
        <v>169</v>
      </c>
      <c r="C18" s="202" t="s">
        <v>170</v>
      </c>
      <c r="D18" s="202" t="s">
        <v>166</v>
      </c>
      <c r="E18" s="202" t="s">
        <v>220</v>
      </c>
      <c r="F18" s="202" t="s">
        <v>221</v>
      </c>
      <c r="G18" s="202" t="s">
        <v>167</v>
      </c>
      <c r="H18" s="203">
        <v>928808215</v>
      </c>
      <c r="I18" s="203">
        <v>629877939.752653</v>
      </c>
      <c r="J18" s="203">
        <v>766352460.09333003</v>
      </c>
      <c r="K18" s="203">
        <v>928808215</v>
      </c>
      <c r="L18" s="204">
        <v>9.5</v>
      </c>
      <c r="M18" s="205" t="s">
        <v>168</v>
      </c>
      <c r="N18" s="206">
        <v>3.4498127739919096E-3</v>
      </c>
      <c r="O18" s="207">
        <f>SUMIFS(N18:$N$268,B18:$B$268,B18)</f>
        <v>1.754660709861235E-2</v>
      </c>
    </row>
    <row r="19" spans="1:15" ht="16.5" customHeight="1">
      <c r="A19" s="202" t="s">
        <v>140</v>
      </c>
      <c r="B19" s="202" t="s">
        <v>208</v>
      </c>
      <c r="C19" s="202" t="s">
        <v>165</v>
      </c>
      <c r="D19" s="202" t="s">
        <v>166</v>
      </c>
      <c r="E19" s="202" t="s">
        <v>222</v>
      </c>
      <c r="F19" s="202" t="s">
        <v>223</v>
      </c>
      <c r="G19" s="202" t="s">
        <v>167</v>
      </c>
      <c r="H19" s="203">
        <v>583219176</v>
      </c>
      <c r="I19" s="203">
        <v>398936818.48970002</v>
      </c>
      <c r="J19" s="203">
        <v>505208491.71995503</v>
      </c>
      <c r="K19" s="203">
        <v>583219176</v>
      </c>
      <c r="L19" s="204">
        <v>11.25</v>
      </c>
      <c r="M19" s="205" t="s">
        <v>168</v>
      </c>
      <c r="N19" s="206">
        <v>2.2742469020748377E-3</v>
      </c>
      <c r="O19" s="207">
        <f>SUMIFS(N19:$N$268,B19:$B$268,B19)</f>
        <v>3.0509612516906825E-2</v>
      </c>
    </row>
    <row r="20" spans="1:15" ht="16.5" customHeight="1">
      <c r="A20" s="202" t="s">
        <v>140</v>
      </c>
      <c r="B20" s="202" t="s">
        <v>195</v>
      </c>
      <c r="C20" s="202" t="s">
        <v>165</v>
      </c>
      <c r="D20" s="202" t="s">
        <v>166</v>
      </c>
      <c r="E20" s="202" t="s">
        <v>236</v>
      </c>
      <c r="F20" s="202" t="s">
        <v>237</v>
      </c>
      <c r="G20" s="202" t="s">
        <v>167</v>
      </c>
      <c r="H20" s="203">
        <v>437101368</v>
      </c>
      <c r="I20" s="203">
        <v>333621531.45731598</v>
      </c>
      <c r="J20" s="203">
        <v>405398959.43842697</v>
      </c>
      <c r="K20" s="203">
        <v>437101368</v>
      </c>
      <c r="L20" s="204">
        <v>9.25</v>
      </c>
      <c r="M20" s="205" t="s">
        <v>168</v>
      </c>
      <c r="N20" s="206">
        <v>1.8249442412742972E-3</v>
      </c>
      <c r="O20" s="207">
        <f>SUMIFS(N20:$N$268,B20:$B$268,B20)</f>
        <v>4.8981173634641342E-2</v>
      </c>
    </row>
    <row r="21" spans="1:15" ht="16.5" customHeight="1">
      <c r="A21" s="202" t="s">
        <v>149</v>
      </c>
      <c r="B21" s="202" t="s">
        <v>267</v>
      </c>
      <c r="C21" s="202" t="s">
        <v>171</v>
      </c>
      <c r="D21" s="202" t="s">
        <v>166</v>
      </c>
      <c r="E21" s="202" t="s">
        <v>268</v>
      </c>
      <c r="F21" s="202" t="s">
        <v>238</v>
      </c>
      <c r="G21" s="202" t="s">
        <v>167</v>
      </c>
      <c r="H21" s="203">
        <v>217811780.82027999</v>
      </c>
      <c r="I21" s="203">
        <v>100779703.282864</v>
      </c>
      <c r="J21" s="203">
        <v>125911123.46371</v>
      </c>
      <c r="K21" s="203">
        <v>217811780.82027999</v>
      </c>
      <c r="L21" s="204">
        <v>11.25</v>
      </c>
      <c r="M21" s="205" t="s">
        <v>168</v>
      </c>
      <c r="N21" s="206">
        <v>5.6680160204598232E-4</v>
      </c>
      <c r="O21" s="207">
        <f>SUMIFS(N21:$N$268,B21:$B$268,B21)</f>
        <v>5.9268988613618064E-3</v>
      </c>
    </row>
    <row r="22" spans="1:15" ht="16.5" customHeight="1">
      <c r="A22" s="202" t="s">
        <v>140</v>
      </c>
      <c r="B22" s="202" t="s">
        <v>195</v>
      </c>
      <c r="C22" s="202" t="s">
        <v>165</v>
      </c>
      <c r="D22" s="202" t="s">
        <v>166</v>
      </c>
      <c r="E22" s="202" t="s">
        <v>269</v>
      </c>
      <c r="F22" s="202" t="s">
        <v>237</v>
      </c>
      <c r="G22" s="202" t="s">
        <v>167</v>
      </c>
      <c r="H22" s="203">
        <v>218550684</v>
      </c>
      <c r="I22" s="203">
        <v>172103509.76084301</v>
      </c>
      <c r="J22" s="203">
        <v>203464861.737652</v>
      </c>
      <c r="K22" s="203">
        <v>218550684</v>
      </c>
      <c r="L22" s="204">
        <v>9.25</v>
      </c>
      <c r="M22" s="205" t="s">
        <v>168</v>
      </c>
      <c r="N22" s="206">
        <v>9.1591756487030389E-4</v>
      </c>
      <c r="O22" s="207">
        <f>SUMIFS(N22:$N$268,B22:$B$268,B22)</f>
        <v>4.7156229393367041E-2</v>
      </c>
    </row>
    <row r="23" spans="1:15" ht="16.5" customHeight="1">
      <c r="A23" s="202" t="s">
        <v>140</v>
      </c>
      <c r="B23" s="202" t="s">
        <v>174</v>
      </c>
      <c r="C23" s="202" t="s">
        <v>170</v>
      </c>
      <c r="D23" s="202" t="s">
        <v>166</v>
      </c>
      <c r="E23" s="202" t="s">
        <v>270</v>
      </c>
      <c r="F23" s="202" t="s">
        <v>213</v>
      </c>
      <c r="G23" s="202" t="s">
        <v>167</v>
      </c>
      <c r="H23" s="203">
        <v>102420548</v>
      </c>
      <c r="I23" s="203">
        <v>86511167.808944702</v>
      </c>
      <c r="J23" s="203">
        <v>101625648.422065</v>
      </c>
      <c r="K23" s="203">
        <v>102420548</v>
      </c>
      <c r="L23" s="204">
        <v>9.5</v>
      </c>
      <c r="M23" s="205" t="s">
        <v>168</v>
      </c>
      <c r="N23" s="206">
        <v>4.5747809049762056E-4</v>
      </c>
      <c r="O23" s="207">
        <f>SUMIFS(N23:$N$268,B23:$B$268,B23)</f>
        <v>2.2915932111717313E-3</v>
      </c>
    </row>
    <row r="24" spans="1:15" ht="16.5" customHeight="1">
      <c r="A24" s="202" t="s">
        <v>149</v>
      </c>
      <c r="B24" s="202" t="s">
        <v>267</v>
      </c>
      <c r="C24" s="202" t="s">
        <v>171</v>
      </c>
      <c r="D24" s="202" t="s">
        <v>166</v>
      </c>
      <c r="E24" s="202" t="s">
        <v>271</v>
      </c>
      <c r="F24" s="202" t="s">
        <v>238</v>
      </c>
      <c r="G24" s="202" t="s">
        <v>167</v>
      </c>
      <c r="H24" s="203">
        <v>1299729315.0587201</v>
      </c>
      <c r="I24" s="203">
        <v>649716006.55882502</v>
      </c>
      <c r="J24" s="203">
        <v>779650967.73236406</v>
      </c>
      <c r="K24" s="203">
        <v>1299729315.0587201</v>
      </c>
      <c r="L24" s="204">
        <v>11.25</v>
      </c>
      <c r="M24" s="205" t="s">
        <v>168</v>
      </c>
      <c r="N24" s="206">
        <v>3.5096773453440798E-3</v>
      </c>
      <c r="O24" s="207">
        <f>SUMIFS(N24:$N$268,B24:$B$268,B24)</f>
        <v>5.3600972593158235E-3</v>
      </c>
    </row>
    <row r="25" spans="1:15" ht="16.5" customHeight="1">
      <c r="A25" s="202" t="s">
        <v>140</v>
      </c>
      <c r="B25" s="202" t="s">
        <v>146</v>
      </c>
      <c r="C25" s="202" t="s">
        <v>165</v>
      </c>
      <c r="D25" s="202" t="s">
        <v>166</v>
      </c>
      <c r="E25" s="202" t="s">
        <v>209</v>
      </c>
      <c r="F25" s="202" t="s">
        <v>272</v>
      </c>
      <c r="G25" s="202" t="s">
        <v>167</v>
      </c>
      <c r="H25" s="203">
        <v>641041095</v>
      </c>
      <c r="I25" s="203">
        <v>435282043.97412002</v>
      </c>
      <c r="J25" s="203">
        <v>509047909.40389401</v>
      </c>
      <c r="K25" s="203">
        <v>641041095</v>
      </c>
      <c r="L25" s="204">
        <v>9</v>
      </c>
      <c r="M25" s="205" t="s">
        <v>168</v>
      </c>
      <c r="N25" s="206">
        <v>2.291530427424427E-3</v>
      </c>
      <c r="O25" s="207">
        <f>SUMIFS(N25:$N$268,B25:$B$268,B25)</f>
        <v>3.237809288574717E-3</v>
      </c>
    </row>
    <row r="26" spans="1:15" ht="16.5" customHeight="1">
      <c r="A26" s="202" t="s">
        <v>140</v>
      </c>
      <c r="B26" s="202" t="s">
        <v>148</v>
      </c>
      <c r="C26" s="202" t="s">
        <v>165</v>
      </c>
      <c r="D26" s="202" t="s">
        <v>166</v>
      </c>
      <c r="E26" s="202" t="s">
        <v>209</v>
      </c>
      <c r="F26" s="202" t="s">
        <v>273</v>
      </c>
      <c r="G26" s="202" t="s">
        <v>167</v>
      </c>
      <c r="H26" s="203">
        <v>520342470</v>
      </c>
      <c r="I26" s="203">
        <v>442097035.09430301</v>
      </c>
      <c r="J26" s="203">
        <v>505358450.79470003</v>
      </c>
      <c r="K26" s="203">
        <v>520342470</v>
      </c>
      <c r="L26" s="204">
        <v>9</v>
      </c>
      <c r="M26" s="205" t="s">
        <v>168</v>
      </c>
      <c r="N26" s="206">
        <v>2.2749219579513056E-3</v>
      </c>
      <c r="O26" s="207">
        <f>SUMIFS(N26:$N$268,B26:$B$268,B26)</f>
        <v>5.2159727233138924E-3</v>
      </c>
    </row>
    <row r="27" spans="1:15" ht="16.5" customHeight="1">
      <c r="A27" s="202" t="s">
        <v>140</v>
      </c>
      <c r="B27" s="202" t="s">
        <v>195</v>
      </c>
      <c r="C27" s="202" t="s">
        <v>165</v>
      </c>
      <c r="D27" s="202" t="s">
        <v>166</v>
      </c>
      <c r="E27" s="202" t="s">
        <v>274</v>
      </c>
      <c r="F27" s="202" t="s">
        <v>275</v>
      </c>
      <c r="G27" s="202" t="s">
        <v>167</v>
      </c>
      <c r="H27" s="203">
        <v>163900342</v>
      </c>
      <c r="I27" s="203">
        <v>129165122.787228</v>
      </c>
      <c r="J27" s="203">
        <v>151196138.84395999</v>
      </c>
      <c r="K27" s="203">
        <v>163900342</v>
      </c>
      <c r="L27" s="204">
        <v>9.25</v>
      </c>
      <c r="M27" s="205" t="s">
        <v>168</v>
      </c>
      <c r="N27" s="206">
        <v>6.8062464508644597E-4</v>
      </c>
      <c r="O27" s="207">
        <f>SUMIFS(N27:$N$268,B27:$B$268,B27)</f>
        <v>4.6240311828496736E-2</v>
      </c>
    </row>
    <row r="28" spans="1:15" ht="16.5" customHeight="1">
      <c r="A28" s="202" t="s">
        <v>140</v>
      </c>
      <c r="B28" s="202" t="s">
        <v>208</v>
      </c>
      <c r="C28" s="202" t="s">
        <v>165</v>
      </c>
      <c r="D28" s="202" t="s">
        <v>166</v>
      </c>
      <c r="E28" s="202" t="s">
        <v>276</v>
      </c>
      <c r="F28" s="202" t="s">
        <v>277</v>
      </c>
      <c r="G28" s="202" t="s">
        <v>167</v>
      </c>
      <c r="H28" s="203">
        <v>299410953</v>
      </c>
      <c r="I28" s="203">
        <v>234991655.714221</v>
      </c>
      <c r="J28" s="203">
        <v>275270899.947442</v>
      </c>
      <c r="K28" s="203">
        <v>299410953</v>
      </c>
      <c r="L28" s="204">
        <v>9</v>
      </c>
      <c r="M28" s="205" t="s">
        <v>168</v>
      </c>
      <c r="N28" s="206">
        <v>1.2391596770385306E-3</v>
      </c>
      <c r="O28" s="207">
        <f>SUMIFS(N28:$N$268,B28:$B$268,B28)</f>
        <v>2.8235365614831986E-2</v>
      </c>
    </row>
    <row r="29" spans="1:15" ht="16.5" customHeight="1">
      <c r="A29" s="202" t="s">
        <v>140</v>
      </c>
      <c r="B29" s="202" t="s">
        <v>169</v>
      </c>
      <c r="C29" s="202" t="s">
        <v>170</v>
      </c>
      <c r="D29" s="202" t="s">
        <v>166</v>
      </c>
      <c r="E29" s="202" t="s">
        <v>278</v>
      </c>
      <c r="F29" s="202" t="s">
        <v>206</v>
      </c>
      <c r="G29" s="202" t="s">
        <v>167</v>
      </c>
      <c r="H29" s="203">
        <v>2218093164</v>
      </c>
      <c r="I29" s="203">
        <v>1643487580.49576</v>
      </c>
      <c r="J29" s="203">
        <v>1863658977.35074</v>
      </c>
      <c r="K29" s="203">
        <v>2218093164</v>
      </c>
      <c r="L29" s="204">
        <v>9</v>
      </c>
      <c r="M29" s="205" t="s">
        <v>168</v>
      </c>
      <c r="N29" s="206">
        <v>8.3894485647586937E-3</v>
      </c>
      <c r="O29" s="207">
        <f>SUMIFS(N29:$N$268,B29:$B$268,B29)</f>
        <v>1.4096794324620439E-2</v>
      </c>
    </row>
    <row r="30" spans="1:15" ht="16.5" customHeight="1">
      <c r="A30" s="202" t="s">
        <v>140</v>
      </c>
      <c r="B30" s="202" t="s">
        <v>215</v>
      </c>
      <c r="C30" s="202" t="s">
        <v>170</v>
      </c>
      <c r="D30" s="202" t="s">
        <v>166</v>
      </c>
      <c r="E30" s="202" t="s">
        <v>279</v>
      </c>
      <c r="F30" s="202" t="s">
        <v>280</v>
      </c>
      <c r="G30" s="202" t="s">
        <v>167</v>
      </c>
      <c r="H30" s="203">
        <v>1025315104</v>
      </c>
      <c r="I30" s="203">
        <v>719920907.457039</v>
      </c>
      <c r="J30" s="203">
        <v>812285938.45613003</v>
      </c>
      <c r="K30" s="203">
        <v>1025315104</v>
      </c>
      <c r="L30" s="204">
        <v>8</v>
      </c>
      <c r="M30" s="205" t="s">
        <v>168</v>
      </c>
      <c r="N30" s="206">
        <v>3.6565869525344696E-3</v>
      </c>
      <c r="O30" s="207">
        <f>SUMIFS(N30:$N$268,B30:$B$268,B30)</f>
        <v>1.9038332441545867E-2</v>
      </c>
    </row>
    <row r="31" spans="1:15" ht="16.5" customHeight="1">
      <c r="A31" s="202" t="s">
        <v>140</v>
      </c>
      <c r="B31" s="202" t="s">
        <v>146</v>
      </c>
      <c r="C31" s="202" t="s">
        <v>165</v>
      </c>
      <c r="D31" s="202" t="s">
        <v>166</v>
      </c>
      <c r="E31" s="202" t="s">
        <v>281</v>
      </c>
      <c r="F31" s="202" t="s">
        <v>282</v>
      </c>
      <c r="G31" s="202" t="s">
        <v>167</v>
      </c>
      <c r="H31" s="203">
        <v>205830120</v>
      </c>
      <c r="I31" s="203">
        <v>180104406.846912</v>
      </c>
      <c r="J31" s="203">
        <v>200613204.73572901</v>
      </c>
      <c r="K31" s="203">
        <v>205830120</v>
      </c>
      <c r="L31" s="204">
        <v>7</v>
      </c>
      <c r="M31" s="205" t="s">
        <v>168</v>
      </c>
      <c r="N31" s="206">
        <v>9.0308054370242077E-4</v>
      </c>
      <c r="O31" s="207">
        <f>SUMIFS(N31:$N$268,B31:$B$268,B31)</f>
        <v>9.4627886115028991E-4</v>
      </c>
    </row>
    <row r="32" spans="1:15" ht="16.5" customHeight="1">
      <c r="A32" s="202" t="s">
        <v>142</v>
      </c>
      <c r="B32" s="202" t="s">
        <v>174</v>
      </c>
      <c r="C32" s="202" t="s">
        <v>170</v>
      </c>
      <c r="D32" s="202" t="s">
        <v>166</v>
      </c>
      <c r="E32" s="202" t="s">
        <v>283</v>
      </c>
      <c r="F32" s="202" t="s">
        <v>284</v>
      </c>
      <c r="G32" s="202" t="s">
        <v>167</v>
      </c>
      <c r="H32" s="203">
        <v>52497424.657442003</v>
      </c>
      <c r="I32" s="203">
        <v>35500387.001774102</v>
      </c>
      <c r="J32" s="203">
        <v>40819800.038158901</v>
      </c>
      <c r="K32" s="203">
        <v>52497424.657442003</v>
      </c>
      <c r="L32" s="204">
        <v>12</v>
      </c>
      <c r="M32" s="205" t="s">
        <v>168</v>
      </c>
      <c r="N32" s="206">
        <v>1.8375444059550119E-4</v>
      </c>
      <c r="O32" s="207">
        <f>SUMIFS(N32:$N$268,B32:$B$268,B32)</f>
        <v>1.8341151206741108E-3</v>
      </c>
    </row>
    <row r="33" spans="1:15" ht="16.5" customHeight="1">
      <c r="A33" s="202" t="s">
        <v>140</v>
      </c>
      <c r="B33" s="202" t="s">
        <v>215</v>
      </c>
      <c r="C33" s="202" t="s">
        <v>170</v>
      </c>
      <c r="D33" s="202" t="s">
        <v>166</v>
      </c>
      <c r="E33" s="202" t="s">
        <v>283</v>
      </c>
      <c r="F33" s="202" t="s">
        <v>285</v>
      </c>
      <c r="G33" s="202" t="s">
        <v>167</v>
      </c>
      <c r="H33" s="203">
        <v>1537972656</v>
      </c>
      <c r="I33" s="203">
        <v>1080790131.0053501</v>
      </c>
      <c r="J33" s="203">
        <v>1216380765.5441699</v>
      </c>
      <c r="K33" s="203">
        <v>1537972656</v>
      </c>
      <c r="L33" s="204">
        <v>8</v>
      </c>
      <c r="M33" s="205" t="s">
        <v>168</v>
      </c>
      <c r="N33" s="206">
        <v>5.4756605107019445E-3</v>
      </c>
      <c r="O33" s="207">
        <f>SUMIFS(N33:$N$268,B33:$B$268,B33)</f>
        <v>1.5381745489011396E-2</v>
      </c>
    </row>
    <row r="34" spans="1:15" ht="16.5" customHeight="1">
      <c r="A34" s="202" t="s">
        <v>140</v>
      </c>
      <c r="B34" s="202" t="s">
        <v>208</v>
      </c>
      <c r="C34" s="202" t="s">
        <v>165</v>
      </c>
      <c r="D34" s="202" t="s">
        <v>166</v>
      </c>
      <c r="E34" s="202" t="s">
        <v>283</v>
      </c>
      <c r="F34" s="202" t="s">
        <v>286</v>
      </c>
      <c r="G34" s="202" t="s">
        <v>167</v>
      </c>
      <c r="H34" s="203">
        <v>671386303</v>
      </c>
      <c r="I34" s="203">
        <v>500590099.058658</v>
      </c>
      <c r="J34" s="203">
        <v>578449698.71343994</v>
      </c>
      <c r="K34" s="203">
        <v>671386303</v>
      </c>
      <c r="L34" s="204">
        <v>11</v>
      </c>
      <c r="M34" s="205" t="s">
        <v>168</v>
      </c>
      <c r="N34" s="206">
        <v>2.6039495710503359E-3</v>
      </c>
      <c r="O34" s="207">
        <f>SUMIFS(N34:$N$268,B34:$B$268,B34)</f>
        <v>2.6996205937793453E-2</v>
      </c>
    </row>
    <row r="35" spans="1:15" ht="16.5" customHeight="1">
      <c r="A35" s="202" t="s">
        <v>140</v>
      </c>
      <c r="B35" s="202" t="s">
        <v>208</v>
      </c>
      <c r="C35" s="202" t="s">
        <v>165</v>
      </c>
      <c r="D35" s="202" t="s">
        <v>166</v>
      </c>
      <c r="E35" s="202" t="s">
        <v>287</v>
      </c>
      <c r="F35" s="202" t="s">
        <v>288</v>
      </c>
      <c r="G35" s="202" t="s">
        <v>167</v>
      </c>
      <c r="H35" s="203">
        <v>103861923</v>
      </c>
      <c r="I35" s="203">
        <v>73688663.776662901</v>
      </c>
      <c r="J35" s="203">
        <v>85745807.847673804</v>
      </c>
      <c r="K35" s="203">
        <v>103861923</v>
      </c>
      <c r="L35" s="204">
        <v>11</v>
      </c>
      <c r="M35" s="205" t="s">
        <v>168</v>
      </c>
      <c r="N35" s="206">
        <v>3.8599338898597131E-4</v>
      </c>
      <c r="O35" s="207">
        <f>SUMIFS(N35:$N$268,B35:$B$268,B35)</f>
        <v>2.4392256366743123E-2</v>
      </c>
    </row>
    <row r="36" spans="1:15" ht="16.5" customHeight="1">
      <c r="A36" s="202" t="s">
        <v>140</v>
      </c>
      <c r="B36" s="202" t="s">
        <v>141</v>
      </c>
      <c r="C36" s="202" t="s">
        <v>165</v>
      </c>
      <c r="D36" s="202" t="s">
        <v>166</v>
      </c>
      <c r="E36" s="202" t="s">
        <v>289</v>
      </c>
      <c r="F36" s="202" t="s">
        <v>290</v>
      </c>
      <c r="G36" s="202" t="s">
        <v>167</v>
      </c>
      <c r="H36" s="203">
        <v>288013695</v>
      </c>
      <c r="I36" s="203">
        <v>215809200.194058</v>
      </c>
      <c r="J36" s="203">
        <v>250680266.735596</v>
      </c>
      <c r="K36" s="203">
        <v>288013695</v>
      </c>
      <c r="L36" s="204">
        <v>10</v>
      </c>
      <c r="M36" s="205" t="s">
        <v>168</v>
      </c>
      <c r="N36" s="206">
        <v>1.1284624652563113E-3</v>
      </c>
      <c r="O36" s="207">
        <f>SUMIFS(N36:$N$268,B36:$B$268,B36)</f>
        <v>2.7405632190382698E-3</v>
      </c>
    </row>
    <row r="37" spans="1:15" ht="16.5" customHeight="1">
      <c r="A37" s="202" t="s">
        <v>140</v>
      </c>
      <c r="B37" s="202" t="s">
        <v>145</v>
      </c>
      <c r="C37" s="202" t="s">
        <v>165</v>
      </c>
      <c r="D37" s="202" t="s">
        <v>166</v>
      </c>
      <c r="E37" s="202" t="s">
        <v>289</v>
      </c>
      <c r="F37" s="202" t="s">
        <v>291</v>
      </c>
      <c r="G37" s="202" t="s">
        <v>167</v>
      </c>
      <c r="H37" s="203">
        <v>1035369864</v>
      </c>
      <c r="I37" s="203">
        <v>777229745.89642406</v>
      </c>
      <c r="J37" s="203">
        <v>901707615.26000202</v>
      </c>
      <c r="K37" s="203">
        <v>1035369864</v>
      </c>
      <c r="L37" s="204">
        <v>10</v>
      </c>
      <c r="M37" s="205" t="s">
        <v>168</v>
      </c>
      <c r="N37" s="206">
        <v>4.0591276358020673E-3</v>
      </c>
      <c r="O37" s="207">
        <f>SUMIFS(N37:$N$268,B37:$B$268,B37)</f>
        <v>1.8534676219540559E-2</v>
      </c>
    </row>
    <row r="38" spans="1:15" ht="16.5" customHeight="1">
      <c r="A38" s="202" t="s">
        <v>140</v>
      </c>
      <c r="B38" s="202" t="s">
        <v>141</v>
      </c>
      <c r="C38" s="202" t="s">
        <v>165</v>
      </c>
      <c r="D38" s="202" t="s">
        <v>166</v>
      </c>
      <c r="E38" s="202" t="s">
        <v>292</v>
      </c>
      <c r="F38" s="202" t="s">
        <v>293</v>
      </c>
      <c r="G38" s="202" t="s">
        <v>167</v>
      </c>
      <c r="H38" s="203">
        <v>172495889</v>
      </c>
      <c r="I38" s="203">
        <v>135286369.03125101</v>
      </c>
      <c r="J38" s="203">
        <v>152824546.57630599</v>
      </c>
      <c r="K38" s="203">
        <v>172495889</v>
      </c>
      <c r="L38" s="204">
        <v>8.5</v>
      </c>
      <c r="M38" s="205" t="s">
        <v>168</v>
      </c>
      <c r="N38" s="206">
        <v>6.8795508648103649E-4</v>
      </c>
      <c r="O38" s="207">
        <f>SUMIFS(N38:$N$268,B38:$B$268,B38)</f>
        <v>1.6121007537819583E-3</v>
      </c>
    </row>
    <row r="39" spans="1:15" ht="16.5" customHeight="1">
      <c r="A39" s="202" t="s">
        <v>149</v>
      </c>
      <c r="B39" s="202" t="s">
        <v>267</v>
      </c>
      <c r="C39" s="202" t="s">
        <v>171</v>
      </c>
      <c r="D39" s="202" t="s">
        <v>166</v>
      </c>
      <c r="E39" s="202" t="s">
        <v>214</v>
      </c>
      <c r="F39" s="202" t="s">
        <v>238</v>
      </c>
      <c r="G39" s="202" t="s">
        <v>167</v>
      </c>
      <c r="H39" s="203">
        <v>194602328.83890799</v>
      </c>
      <c r="I39" s="203">
        <v>105208338.257172</v>
      </c>
      <c r="J39" s="203">
        <v>119656537.99326099</v>
      </c>
      <c r="K39" s="203">
        <v>194602328.83890799</v>
      </c>
      <c r="L39" s="204">
        <v>11.25</v>
      </c>
      <c r="M39" s="205" t="s">
        <v>168</v>
      </c>
      <c r="N39" s="206">
        <v>5.3864595568797182E-4</v>
      </c>
      <c r="O39" s="207">
        <f>SUMIFS(N39:$N$268,B39:$B$268,B39)</f>
        <v>1.8504199139717445E-3</v>
      </c>
    </row>
    <row r="40" spans="1:15" ht="16.5" customHeight="1">
      <c r="A40" s="202" t="s">
        <v>140</v>
      </c>
      <c r="B40" s="202" t="s">
        <v>145</v>
      </c>
      <c r="C40" s="202" t="s">
        <v>165</v>
      </c>
      <c r="D40" s="202" t="s">
        <v>166</v>
      </c>
      <c r="E40" s="202" t="s">
        <v>294</v>
      </c>
      <c r="F40" s="202" t="s">
        <v>295</v>
      </c>
      <c r="G40" s="202" t="s">
        <v>167</v>
      </c>
      <c r="H40" s="203">
        <v>256895890</v>
      </c>
      <c r="I40" s="203">
        <v>181502228.01783401</v>
      </c>
      <c r="J40" s="203">
        <v>204501589.24384299</v>
      </c>
      <c r="K40" s="203">
        <v>256895890</v>
      </c>
      <c r="L40" s="204">
        <v>9.5</v>
      </c>
      <c r="M40" s="205" t="s">
        <v>168</v>
      </c>
      <c r="N40" s="206">
        <v>9.2058449814219666E-4</v>
      </c>
      <c r="O40" s="207">
        <f>SUMIFS(N40:$N$268,B40:$B$268,B40)</f>
        <v>1.4475548583738489E-2</v>
      </c>
    </row>
    <row r="41" spans="1:15" ht="16.5" customHeight="1">
      <c r="A41" s="202" t="s">
        <v>140</v>
      </c>
      <c r="B41" s="202" t="s">
        <v>145</v>
      </c>
      <c r="C41" s="202" t="s">
        <v>165</v>
      </c>
      <c r="D41" s="202" t="s">
        <v>166</v>
      </c>
      <c r="E41" s="202" t="s">
        <v>294</v>
      </c>
      <c r="F41" s="202" t="s">
        <v>295</v>
      </c>
      <c r="G41" s="202" t="s">
        <v>167</v>
      </c>
      <c r="H41" s="203">
        <v>385343834</v>
      </c>
      <c r="I41" s="203">
        <v>272253341.32434398</v>
      </c>
      <c r="J41" s="203">
        <v>306752383.07543898</v>
      </c>
      <c r="K41" s="203">
        <v>385343834</v>
      </c>
      <c r="L41" s="204">
        <v>9.5</v>
      </c>
      <c r="M41" s="205" t="s">
        <v>168</v>
      </c>
      <c r="N41" s="206">
        <v>1.3808767436555651E-3</v>
      </c>
      <c r="O41" s="207">
        <f>SUMIFS(N41:$N$268,B41:$B$268,B41)</f>
        <v>1.3554964085596291E-2</v>
      </c>
    </row>
    <row r="42" spans="1:15" ht="16.5" customHeight="1">
      <c r="A42" s="202" t="s">
        <v>140</v>
      </c>
      <c r="B42" s="202" t="s">
        <v>145</v>
      </c>
      <c r="C42" s="202" t="s">
        <v>165</v>
      </c>
      <c r="D42" s="202" t="s">
        <v>166</v>
      </c>
      <c r="E42" s="202" t="s">
        <v>296</v>
      </c>
      <c r="F42" s="202" t="s">
        <v>297</v>
      </c>
      <c r="G42" s="202" t="s">
        <v>167</v>
      </c>
      <c r="H42" s="203">
        <v>352684932</v>
      </c>
      <c r="I42" s="203">
        <v>268226222.59007999</v>
      </c>
      <c r="J42" s="203">
        <v>306991453.35466701</v>
      </c>
      <c r="K42" s="203">
        <v>352684932</v>
      </c>
      <c r="L42" s="204">
        <v>10</v>
      </c>
      <c r="M42" s="205" t="s">
        <v>168</v>
      </c>
      <c r="N42" s="206">
        <v>1.3819529425928821E-3</v>
      </c>
      <c r="O42" s="207">
        <f>SUMIFS(N42:$N$268,B42:$B$268,B42)</f>
        <v>1.2174087341940728E-2</v>
      </c>
    </row>
    <row r="43" spans="1:15" ht="16.5" customHeight="1">
      <c r="A43" s="202" t="s">
        <v>140</v>
      </c>
      <c r="B43" s="202" t="s">
        <v>195</v>
      </c>
      <c r="C43" s="202" t="s">
        <v>165</v>
      </c>
      <c r="D43" s="202" t="s">
        <v>166</v>
      </c>
      <c r="E43" s="202" t="s">
        <v>298</v>
      </c>
      <c r="F43" s="202" t="s">
        <v>299</v>
      </c>
      <c r="G43" s="202" t="s">
        <v>167</v>
      </c>
      <c r="H43" s="203">
        <v>1723532526</v>
      </c>
      <c r="I43" s="203">
        <v>1371111156.39393</v>
      </c>
      <c r="J43" s="203">
        <v>1527592240.16798</v>
      </c>
      <c r="K43" s="203">
        <v>1723532526</v>
      </c>
      <c r="L43" s="204">
        <v>8.5</v>
      </c>
      <c r="M43" s="205" t="s">
        <v>168</v>
      </c>
      <c r="N43" s="206">
        <v>6.8766103040115772E-3</v>
      </c>
      <c r="O43" s="207">
        <f>SUMIFS(N43:$N$268,B43:$B$268,B43)</f>
        <v>4.5559687183410288E-2</v>
      </c>
    </row>
    <row r="44" spans="1:15" ht="16.5" customHeight="1">
      <c r="A44" s="202" t="s">
        <v>140</v>
      </c>
      <c r="B44" s="202" t="s">
        <v>145</v>
      </c>
      <c r="C44" s="202" t="s">
        <v>165</v>
      </c>
      <c r="D44" s="202" t="s">
        <v>166</v>
      </c>
      <c r="E44" s="202" t="s">
        <v>300</v>
      </c>
      <c r="F44" s="202" t="s">
        <v>301</v>
      </c>
      <c r="G44" s="202" t="s">
        <v>167</v>
      </c>
      <c r="H44" s="203">
        <v>312230136</v>
      </c>
      <c r="I44" s="203">
        <v>279893192.24293798</v>
      </c>
      <c r="J44" s="203">
        <v>309159161.99747598</v>
      </c>
      <c r="K44" s="203">
        <v>312230136</v>
      </c>
      <c r="L44" s="204">
        <v>8</v>
      </c>
      <c r="M44" s="205" t="s">
        <v>168</v>
      </c>
      <c r="N44" s="206">
        <v>1.3917111013457676E-3</v>
      </c>
      <c r="O44" s="207">
        <f>SUMIFS(N44:$N$268,B44:$B$268,B44)</f>
        <v>1.0792134399347843E-2</v>
      </c>
    </row>
    <row r="45" spans="1:15" ht="16.5" customHeight="1">
      <c r="A45" s="202" t="s">
        <v>140</v>
      </c>
      <c r="B45" s="202" t="s">
        <v>145</v>
      </c>
      <c r="C45" s="202" t="s">
        <v>165</v>
      </c>
      <c r="D45" s="202" t="s">
        <v>166</v>
      </c>
      <c r="E45" s="202" t="s">
        <v>302</v>
      </c>
      <c r="F45" s="202" t="s">
        <v>297</v>
      </c>
      <c r="G45" s="202" t="s">
        <v>167</v>
      </c>
      <c r="H45" s="203">
        <v>705369864</v>
      </c>
      <c r="I45" s="203">
        <v>538196514.26763403</v>
      </c>
      <c r="J45" s="203">
        <v>613982784.10804105</v>
      </c>
      <c r="K45" s="203">
        <v>705369864</v>
      </c>
      <c r="L45" s="204">
        <v>10</v>
      </c>
      <c r="M45" s="205" t="s">
        <v>168</v>
      </c>
      <c r="N45" s="206">
        <v>2.7639053332836976E-3</v>
      </c>
      <c r="O45" s="207">
        <f>SUMIFS(N45:$N$268,B45:$B$268,B45)</f>
        <v>9.4004232980020759E-3</v>
      </c>
    </row>
    <row r="46" spans="1:15" ht="16.5" customHeight="1">
      <c r="A46" s="202" t="s">
        <v>303</v>
      </c>
      <c r="B46" s="202" t="s">
        <v>304</v>
      </c>
      <c r="C46" s="202" t="s">
        <v>305</v>
      </c>
      <c r="D46" s="202" t="s">
        <v>166</v>
      </c>
      <c r="E46" s="202" t="s">
        <v>306</v>
      </c>
      <c r="F46" s="202" t="s">
        <v>307</v>
      </c>
      <c r="G46" s="202" t="s">
        <v>167</v>
      </c>
      <c r="H46" s="203">
        <v>7627500</v>
      </c>
      <c r="I46" s="203">
        <v>6310702.1197442096</v>
      </c>
      <c r="J46" s="203">
        <v>6675596.7739528799</v>
      </c>
      <c r="K46" s="203">
        <v>7627500</v>
      </c>
      <c r="L46" s="204">
        <v>7.75</v>
      </c>
      <c r="M46" s="205" t="s">
        <v>168</v>
      </c>
      <c r="N46" s="206">
        <v>3.0050871138323453E-5</v>
      </c>
      <c r="O46" s="207">
        <f>SUMIFS(N46:$N$268,B46:$B$268,B46)</f>
        <v>2.3208705929405314E-3</v>
      </c>
    </row>
    <row r="47" spans="1:15" ht="16.5" customHeight="1">
      <c r="A47" s="202" t="s">
        <v>190</v>
      </c>
      <c r="B47" s="202" t="s">
        <v>215</v>
      </c>
      <c r="C47" s="202" t="s">
        <v>170</v>
      </c>
      <c r="D47" s="202" t="s">
        <v>166</v>
      </c>
      <c r="E47" s="202" t="s">
        <v>308</v>
      </c>
      <c r="F47" s="202" t="s">
        <v>216</v>
      </c>
      <c r="G47" s="202" t="s">
        <v>167</v>
      </c>
      <c r="H47" s="203">
        <v>113463013.69599999</v>
      </c>
      <c r="I47" s="203">
        <v>93902103.202648103</v>
      </c>
      <c r="J47" s="203">
        <v>102979250.641836</v>
      </c>
      <c r="K47" s="203">
        <v>113463013.69599999</v>
      </c>
      <c r="L47" s="204">
        <v>9</v>
      </c>
      <c r="M47" s="205" t="s">
        <v>168</v>
      </c>
      <c r="N47" s="206">
        <v>4.6357146720329604E-4</v>
      </c>
      <c r="O47" s="207">
        <f>SUMIFS(N47:$N$268,B47:$B$268,B47)</f>
        <v>9.9060849783094516E-3</v>
      </c>
    </row>
    <row r="48" spans="1:15" ht="16.5" customHeight="1">
      <c r="A48" s="202" t="s">
        <v>140</v>
      </c>
      <c r="B48" s="202" t="s">
        <v>195</v>
      </c>
      <c r="C48" s="202" t="s">
        <v>165</v>
      </c>
      <c r="D48" s="202" t="s">
        <v>166</v>
      </c>
      <c r="E48" s="202" t="s">
        <v>308</v>
      </c>
      <c r="F48" s="202" t="s">
        <v>309</v>
      </c>
      <c r="G48" s="202" t="s">
        <v>167</v>
      </c>
      <c r="H48" s="203">
        <v>1723328784</v>
      </c>
      <c r="I48" s="203">
        <v>1412292626.6755099</v>
      </c>
      <c r="J48" s="203">
        <v>1546184596.51525</v>
      </c>
      <c r="K48" s="203">
        <v>1723328784</v>
      </c>
      <c r="L48" s="204">
        <v>8.5</v>
      </c>
      <c r="M48" s="205" t="s">
        <v>168</v>
      </c>
      <c r="N48" s="206">
        <v>6.9603056684364659E-3</v>
      </c>
      <c r="O48" s="207">
        <f>SUMIFS(N48:$N$268,B48:$B$268,B48)</f>
        <v>3.8683076879398717E-2</v>
      </c>
    </row>
    <row r="49" spans="1:15" ht="16.5" customHeight="1">
      <c r="A49" s="202" t="s">
        <v>140</v>
      </c>
      <c r="B49" s="202" t="s">
        <v>310</v>
      </c>
      <c r="C49" s="202" t="s">
        <v>170</v>
      </c>
      <c r="D49" s="202" t="s">
        <v>166</v>
      </c>
      <c r="E49" s="202" t="s">
        <v>311</v>
      </c>
      <c r="F49" s="202" t="s">
        <v>312</v>
      </c>
      <c r="G49" s="202" t="s">
        <v>167</v>
      </c>
      <c r="H49" s="203">
        <v>1230456000</v>
      </c>
      <c r="I49" s="203">
        <v>937265378.70929599</v>
      </c>
      <c r="J49" s="203">
        <v>1024902703.56436</v>
      </c>
      <c r="K49" s="203">
        <v>1230456000</v>
      </c>
      <c r="L49" s="204">
        <v>7.6</v>
      </c>
      <c r="M49" s="205" t="s">
        <v>168</v>
      </c>
      <c r="N49" s="206">
        <v>4.6137027320621842E-3</v>
      </c>
      <c r="O49" s="207">
        <f>SUMIFS(N49:$N$268,B49:$B$268,B49)</f>
        <v>0.45344079811186883</v>
      </c>
    </row>
    <row r="50" spans="1:15" ht="16.5" customHeight="1">
      <c r="A50" s="202" t="s">
        <v>140</v>
      </c>
      <c r="B50" s="202" t="s">
        <v>210</v>
      </c>
      <c r="C50" s="202" t="s">
        <v>170</v>
      </c>
      <c r="D50" s="202" t="s">
        <v>166</v>
      </c>
      <c r="E50" s="202" t="s">
        <v>313</v>
      </c>
      <c r="F50" s="202" t="s">
        <v>314</v>
      </c>
      <c r="G50" s="202" t="s">
        <v>167</v>
      </c>
      <c r="H50" s="203">
        <v>258726028</v>
      </c>
      <c r="I50" s="203">
        <v>232685584.51168701</v>
      </c>
      <c r="J50" s="203">
        <v>251777350.419413</v>
      </c>
      <c r="K50" s="203">
        <v>258726028</v>
      </c>
      <c r="L50" s="204">
        <v>7</v>
      </c>
      <c r="M50" s="205" t="s">
        <v>168</v>
      </c>
      <c r="N50" s="206">
        <v>1.133401097939906E-3</v>
      </c>
      <c r="O50" s="207">
        <f>SUMIFS(N50:$N$268,B50:$B$268,B50)</f>
        <v>4.3168732859944266E-3</v>
      </c>
    </row>
    <row r="51" spans="1:15" ht="16.5" customHeight="1">
      <c r="A51" s="202" t="s">
        <v>140</v>
      </c>
      <c r="B51" s="202" t="s">
        <v>208</v>
      </c>
      <c r="C51" s="202" t="s">
        <v>165</v>
      </c>
      <c r="D51" s="202" t="s">
        <v>166</v>
      </c>
      <c r="E51" s="202" t="s">
        <v>315</v>
      </c>
      <c r="F51" s="202" t="s">
        <v>316</v>
      </c>
      <c r="G51" s="202" t="s">
        <v>167</v>
      </c>
      <c r="H51" s="203">
        <v>2657773980</v>
      </c>
      <c r="I51" s="203">
        <v>2089828218.0190899</v>
      </c>
      <c r="J51" s="203">
        <v>2305916997.0936999</v>
      </c>
      <c r="K51" s="203">
        <v>2657773980</v>
      </c>
      <c r="L51" s="204">
        <v>9</v>
      </c>
      <c r="M51" s="205" t="s">
        <v>168</v>
      </c>
      <c r="N51" s="206">
        <v>1.0380317577854601E-2</v>
      </c>
      <c r="O51" s="207">
        <f>SUMIFS(N51:$N$268,B51:$B$268,B51)</f>
        <v>2.400626297775715E-2</v>
      </c>
    </row>
    <row r="52" spans="1:15" ht="16.5" customHeight="1">
      <c r="A52" s="202" t="s">
        <v>140</v>
      </c>
      <c r="B52" s="202" t="s">
        <v>310</v>
      </c>
      <c r="C52" s="202" t="s">
        <v>170</v>
      </c>
      <c r="D52" s="202" t="s">
        <v>166</v>
      </c>
      <c r="E52" s="202" t="s">
        <v>317</v>
      </c>
      <c r="F52" s="202" t="s">
        <v>318</v>
      </c>
      <c r="G52" s="202" t="s">
        <v>167</v>
      </c>
      <c r="H52" s="203">
        <v>2460912000</v>
      </c>
      <c r="I52" s="203">
        <v>1873411951.6451099</v>
      </c>
      <c r="J52" s="203">
        <v>2038411574.7297201</v>
      </c>
      <c r="K52" s="203">
        <v>2460912000</v>
      </c>
      <c r="L52" s="204">
        <v>7.6</v>
      </c>
      <c r="M52" s="205" t="s">
        <v>168</v>
      </c>
      <c r="N52" s="206">
        <v>9.1761149801739342E-3</v>
      </c>
      <c r="O52" s="207">
        <f>SUMIFS(N52:$N$268,B52:$B$268,B52)</f>
        <v>0.44882709537980658</v>
      </c>
    </row>
    <row r="53" spans="1:15" ht="16.5" customHeight="1">
      <c r="A53" s="202" t="s">
        <v>140</v>
      </c>
      <c r="B53" s="202" t="s">
        <v>203</v>
      </c>
      <c r="C53" s="202" t="s">
        <v>170</v>
      </c>
      <c r="D53" s="202" t="s">
        <v>166</v>
      </c>
      <c r="E53" s="202" t="s">
        <v>319</v>
      </c>
      <c r="F53" s="202" t="s">
        <v>320</v>
      </c>
      <c r="G53" s="202" t="s">
        <v>167</v>
      </c>
      <c r="H53" s="203">
        <v>145734774</v>
      </c>
      <c r="I53" s="203">
        <v>108538941.57977401</v>
      </c>
      <c r="J53" s="203">
        <v>118321941.01059499</v>
      </c>
      <c r="K53" s="203">
        <v>145734774</v>
      </c>
      <c r="L53" s="204">
        <v>8.1999999999999993</v>
      </c>
      <c r="M53" s="205" t="s">
        <v>168</v>
      </c>
      <c r="N53" s="206">
        <v>5.3263813297103088E-4</v>
      </c>
      <c r="O53" s="207">
        <f>SUMIFS(N53:$N$268,B53:$B$268,B53)</f>
        <v>1.9787729312837583E-2</v>
      </c>
    </row>
    <row r="54" spans="1:15" ht="16.5" customHeight="1">
      <c r="A54" s="202" t="s">
        <v>140</v>
      </c>
      <c r="B54" s="202" t="s">
        <v>310</v>
      </c>
      <c r="C54" s="202" t="s">
        <v>170</v>
      </c>
      <c r="D54" s="202" t="s">
        <v>166</v>
      </c>
      <c r="E54" s="202" t="s">
        <v>321</v>
      </c>
      <c r="F54" s="202" t="s">
        <v>322</v>
      </c>
      <c r="G54" s="202" t="s">
        <v>167</v>
      </c>
      <c r="H54" s="203">
        <v>1230456000</v>
      </c>
      <c r="I54" s="203">
        <v>936705106.15914595</v>
      </c>
      <c r="J54" s="203">
        <v>1017177835.98473</v>
      </c>
      <c r="K54" s="203">
        <v>1230456000</v>
      </c>
      <c r="L54" s="204">
        <v>7.6</v>
      </c>
      <c r="M54" s="205" t="s">
        <v>168</v>
      </c>
      <c r="N54" s="206">
        <v>4.5789284627261685E-3</v>
      </c>
      <c r="O54" s="207">
        <f>SUMIFS(N54:$N$268,B54:$B$268,B54)</f>
        <v>0.43965098039963263</v>
      </c>
    </row>
    <row r="55" spans="1:15" ht="16.5" customHeight="1">
      <c r="A55" s="202" t="s">
        <v>142</v>
      </c>
      <c r="B55" s="202" t="s">
        <v>169</v>
      </c>
      <c r="C55" s="202" t="s">
        <v>170</v>
      </c>
      <c r="D55" s="202" t="s">
        <v>166</v>
      </c>
      <c r="E55" s="202" t="s">
        <v>323</v>
      </c>
      <c r="F55" s="202" t="s">
        <v>324</v>
      </c>
      <c r="G55" s="202" t="s">
        <v>167</v>
      </c>
      <c r="H55" s="203">
        <v>525479452.06</v>
      </c>
      <c r="I55" s="203">
        <v>482392462.566589</v>
      </c>
      <c r="J55" s="203">
        <v>515232234.73938203</v>
      </c>
      <c r="K55" s="203">
        <v>525479452.06</v>
      </c>
      <c r="L55" s="204">
        <v>10</v>
      </c>
      <c r="M55" s="205" t="s">
        <v>168</v>
      </c>
      <c r="N55" s="206">
        <v>2.3193697907094228E-3</v>
      </c>
      <c r="O55" s="207">
        <f>SUMIFS(N55:$N$268,B55:$B$268,B55)</f>
        <v>5.7073457598617455E-3</v>
      </c>
    </row>
    <row r="56" spans="1:15" ht="16.5" customHeight="1">
      <c r="A56" s="202" t="s">
        <v>142</v>
      </c>
      <c r="B56" s="202" t="s">
        <v>169</v>
      </c>
      <c r="C56" s="202" t="s">
        <v>170</v>
      </c>
      <c r="D56" s="202" t="s">
        <v>166</v>
      </c>
      <c r="E56" s="202" t="s">
        <v>323</v>
      </c>
      <c r="F56" s="202" t="s">
        <v>325</v>
      </c>
      <c r="G56" s="202" t="s">
        <v>167</v>
      </c>
      <c r="H56" s="203">
        <v>631609589.02999997</v>
      </c>
      <c r="I56" s="203">
        <v>505870930.38075</v>
      </c>
      <c r="J56" s="203">
        <v>546255664.10046196</v>
      </c>
      <c r="K56" s="203">
        <v>631609589.02999997</v>
      </c>
      <c r="L56" s="204">
        <v>10.5</v>
      </c>
      <c r="M56" s="205" t="s">
        <v>168</v>
      </c>
      <c r="N56" s="206">
        <v>2.45902488216676E-3</v>
      </c>
      <c r="O56" s="207">
        <f>SUMIFS(N56:$N$268,B56:$B$268,B56)</f>
        <v>3.3879759691523227E-3</v>
      </c>
    </row>
    <row r="57" spans="1:15" ht="16.5" customHeight="1">
      <c r="A57" s="202" t="s">
        <v>140</v>
      </c>
      <c r="B57" s="202" t="s">
        <v>310</v>
      </c>
      <c r="C57" s="202" t="s">
        <v>170</v>
      </c>
      <c r="D57" s="202" t="s">
        <v>166</v>
      </c>
      <c r="E57" s="202" t="s">
        <v>326</v>
      </c>
      <c r="F57" s="202" t="s">
        <v>327</v>
      </c>
      <c r="G57" s="202" t="s">
        <v>167</v>
      </c>
      <c r="H57" s="203">
        <v>622412500</v>
      </c>
      <c r="I57" s="203">
        <v>488922573.994057</v>
      </c>
      <c r="J57" s="203">
        <v>526596550.58906001</v>
      </c>
      <c r="K57" s="203">
        <v>622412500</v>
      </c>
      <c r="L57" s="204">
        <v>7.75</v>
      </c>
      <c r="M57" s="205" t="s">
        <v>168</v>
      </c>
      <c r="N57" s="206">
        <v>2.3705274029406451E-3</v>
      </c>
      <c r="O57" s="207">
        <f>SUMIFS(N57:$N$268,B57:$B$268,B57)</f>
        <v>0.43507205193690646</v>
      </c>
    </row>
    <row r="58" spans="1:15" ht="16.5" customHeight="1">
      <c r="A58" s="202" t="s">
        <v>140</v>
      </c>
      <c r="B58" s="202" t="s">
        <v>310</v>
      </c>
      <c r="C58" s="202" t="s">
        <v>170</v>
      </c>
      <c r="D58" s="202" t="s">
        <v>166</v>
      </c>
      <c r="E58" s="202" t="s">
        <v>326</v>
      </c>
      <c r="F58" s="202" t="s">
        <v>328</v>
      </c>
      <c r="G58" s="202" t="s">
        <v>167</v>
      </c>
      <c r="H58" s="203">
        <v>4805093834</v>
      </c>
      <c r="I58" s="203">
        <v>3788582131.9270902</v>
      </c>
      <c r="J58" s="203">
        <v>4080511697.3746901</v>
      </c>
      <c r="K58" s="203">
        <v>4805093834</v>
      </c>
      <c r="L58" s="204">
        <v>7.75</v>
      </c>
      <c r="M58" s="205" t="s">
        <v>168</v>
      </c>
      <c r="N58" s="206">
        <v>1.8368834330240488E-2</v>
      </c>
      <c r="O58" s="207">
        <f>SUMIFS(N58:$N$268,B58:$B$268,B58)</f>
        <v>0.43270152453396582</v>
      </c>
    </row>
    <row r="59" spans="1:15" ht="16.5" customHeight="1">
      <c r="A59" s="202" t="s">
        <v>190</v>
      </c>
      <c r="B59" s="202" t="s">
        <v>215</v>
      </c>
      <c r="C59" s="202" t="s">
        <v>170</v>
      </c>
      <c r="D59" s="202" t="s">
        <v>166</v>
      </c>
      <c r="E59" s="202" t="s">
        <v>329</v>
      </c>
      <c r="F59" s="202" t="s">
        <v>216</v>
      </c>
      <c r="G59" s="202" t="s">
        <v>167</v>
      </c>
      <c r="H59" s="203">
        <v>11346301.359999999</v>
      </c>
      <c r="I59" s="203">
        <v>9623315.4682713393</v>
      </c>
      <c r="J59" s="203">
        <v>10356189.1080791</v>
      </c>
      <c r="K59" s="203">
        <v>11346301.359999999</v>
      </c>
      <c r="L59" s="204">
        <v>9</v>
      </c>
      <c r="M59" s="205" t="s">
        <v>168</v>
      </c>
      <c r="N59" s="206">
        <v>4.6619428181356875E-5</v>
      </c>
      <c r="O59" s="207">
        <f>SUMIFS(N59:$N$268,B59:$B$268,B59)</f>
        <v>9.4425135111061553E-3</v>
      </c>
    </row>
    <row r="60" spans="1:15" ht="16.5" customHeight="1">
      <c r="A60" s="202" t="s">
        <v>190</v>
      </c>
      <c r="B60" s="202" t="s">
        <v>215</v>
      </c>
      <c r="C60" s="202" t="s">
        <v>170</v>
      </c>
      <c r="D60" s="202" t="s">
        <v>166</v>
      </c>
      <c r="E60" s="202" t="s">
        <v>306</v>
      </c>
      <c r="F60" s="202" t="s">
        <v>216</v>
      </c>
      <c r="G60" s="202" t="s">
        <v>167</v>
      </c>
      <c r="H60" s="203">
        <v>5673150.6799999997</v>
      </c>
      <c r="I60" s="203">
        <v>4810050.2282723198</v>
      </c>
      <c r="J60" s="203">
        <v>5178094.5540395603</v>
      </c>
      <c r="K60" s="203">
        <v>5673150.6799999997</v>
      </c>
      <c r="L60" s="204">
        <v>9</v>
      </c>
      <c r="M60" s="205" t="s">
        <v>168</v>
      </c>
      <c r="N60" s="206">
        <v>2.3309714090678482E-5</v>
      </c>
      <c r="O60" s="207">
        <f>SUMIFS(N60:$N$268,B60:$B$268,B60)</f>
        <v>9.3958940829247991E-3</v>
      </c>
    </row>
    <row r="61" spans="1:15" ht="16.5" customHeight="1">
      <c r="A61" s="202" t="s">
        <v>140</v>
      </c>
      <c r="B61" s="202" t="s">
        <v>215</v>
      </c>
      <c r="C61" s="202" t="s">
        <v>170</v>
      </c>
      <c r="D61" s="202" t="s">
        <v>166</v>
      </c>
      <c r="E61" s="202" t="s">
        <v>330</v>
      </c>
      <c r="F61" s="202" t="s">
        <v>331</v>
      </c>
      <c r="G61" s="202" t="s">
        <v>167</v>
      </c>
      <c r="H61" s="203">
        <v>908857089</v>
      </c>
      <c r="I61" s="203">
        <v>812202399.11775899</v>
      </c>
      <c r="J61" s="203">
        <v>864013468.21178496</v>
      </c>
      <c r="K61" s="203">
        <v>908857089</v>
      </c>
      <c r="L61" s="204">
        <v>8.5</v>
      </c>
      <c r="M61" s="205" t="s">
        <v>168</v>
      </c>
      <c r="N61" s="206">
        <v>3.8894436369070525E-3</v>
      </c>
      <c r="O61" s="207">
        <f>SUMIFS(N61:$N$268,B61:$B$268,B61)</f>
        <v>9.372584368834121E-3</v>
      </c>
    </row>
    <row r="62" spans="1:15" ht="16.5" customHeight="1">
      <c r="A62" s="202" t="s">
        <v>140</v>
      </c>
      <c r="B62" s="202" t="s">
        <v>310</v>
      </c>
      <c r="C62" s="202" t="s">
        <v>170</v>
      </c>
      <c r="D62" s="202" t="s">
        <v>166</v>
      </c>
      <c r="E62" s="202" t="s">
        <v>332</v>
      </c>
      <c r="F62" s="202" t="s">
        <v>333</v>
      </c>
      <c r="G62" s="202" t="s">
        <v>167</v>
      </c>
      <c r="H62" s="203">
        <v>1154095364</v>
      </c>
      <c r="I62" s="203">
        <v>957519524.42061305</v>
      </c>
      <c r="J62" s="203">
        <v>1028623191.59547</v>
      </c>
      <c r="K62" s="203">
        <v>1154095364</v>
      </c>
      <c r="L62" s="204">
        <v>7.6</v>
      </c>
      <c r="M62" s="205" t="s">
        <v>168</v>
      </c>
      <c r="N62" s="206">
        <v>4.6304508836028518E-3</v>
      </c>
      <c r="O62" s="207">
        <f>SUMIFS(N62:$N$268,B62:$B$268,B62)</f>
        <v>0.41433269020372532</v>
      </c>
    </row>
    <row r="63" spans="1:15" ht="16.5" customHeight="1">
      <c r="A63" s="202" t="s">
        <v>149</v>
      </c>
      <c r="B63" s="202" t="s">
        <v>205</v>
      </c>
      <c r="C63" s="202" t="s">
        <v>201</v>
      </c>
      <c r="D63" s="202" t="s">
        <v>166</v>
      </c>
      <c r="E63" s="202" t="s">
        <v>334</v>
      </c>
      <c r="F63" s="202" t="s">
        <v>335</v>
      </c>
      <c r="G63" s="202" t="s">
        <v>167</v>
      </c>
      <c r="H63" s="203">
        <v>1431168218.7864201</v>
      </c>
      <c r="I63" s="203">
        <v>836580802.67855096</v>
      </c>
      <c r="J63" s="203">
        <v>903063942.15459096</v>
      </c>
      <c r="K63" s="203">
        <v>1431168218.7864201</v>
      </c>
      <c r="L63" s="204">
        <v>10</v>
      </c>
      <c r="M63" s="205" t="s">
        <v>168</v>
      </c>
      <c r="N63" s="206">
        <v>4.0652332779058222E-3</v>
      </c>
      <c r="O63" s="207">
        <f>SUMIFS(N63:$N$268,B63:$B$268,B63)</f>
        <v>5.8322490290774298E-2</v>
      </c>
    </row>
    <row r="64" spans="1:15" ht="16.5" customHeight="1">
      <c r="A64" s="202" t="s">
        <v>140</v>
      </c>
      <c r="B64" s="202" t="s">
        <v>145</v>
      </c>
      <c r="C64" s="202" t="s">
        <v>165</v>
      </c>
      <c r="D64" s="202" t="s">
        <v>166</v>
      </c>
      <c r="E64" s="202" t="s">
        <v>336</v>
      </c>
      <c r="F64" s="202" t="s">
        <v>337</v>
      </c>
      <c r="G64" s="202" t="s">
        <v>167</v>
      </c>
      <c r="H64" s="203">
        <v>67506856</v>
      </c>
      <c r="I64" s="203">
        <v>47451841.872852899</v>
      </c>
      <c r="J64" s="203">
        <v>51724954.581468403</v>
      </c>
      <c r="K64" s="203">
        <v>67506856</v>
      </c>
      <c r="L64" s="204">
        <v>10</v>
      </c>
      <c r="M64" s="205" t="s">
        <v>168</v>
      </c>
      <c r="N64" s="206">
        <v>2.3284509196665147E-4</v>
      </c>
      <c r="O64" s="207">
        <f>SUMIFS(N64:$N$268,B64:$B$268,B64)</f>
        <v>6.6365179647183796E-3</v>
      </c>
    </row>
    <row r="65" spans="1:15" ht="16.5" customHeight="1">
      <c r="A65" s="202" t="s">
        <v>140</v>
      </c>
      <c r="B65" s="202" t="s">
        <v>310</v>
      </c>
      <c r="C65" s="202" t="s">
        <v>170</v>
      </c>
      <c r="D65" s="202" t="s">
        <v>166</v>
      </c>
      <c r="E65" s="202" t="s">
        <v>338</v>
      </c>
      <c r="F65" s="202" t="s">
        <v>327</v>
      </c>
      <c r="G65" s="202" t="s">
        <v>167</v>
      </c>
      <c r="H65" s="203">
        <v>1244825000</v>
      </c>
      <c r="I65" s="203">
        <v>968047002.02824605</v>
      </c>
      <c r="J65" s="203">
        <v>1038389477.58973</v>
      </c>
      <c r="K65" s="203">
        <v>1244825000</v>
      </c>
      <c r="L65" s="204">
        <v>7.75</v>
      </c>
      <c r="M65" s="205" t="s">
        <v>168</v>
      </c>
      <c r="N65" s="206">
        <v>4.6744148035116548E-3</v>
      </c>
      <c r="O65" s="207">
        <f>SUMIFS(N65:$N$268,B65:$B$268,B65)</f>
        <v>0.40970223932012245</v>
      </c>
    </row>
    <row r="66" spans="1:15" ht="16.5" customHeight="1">
      <c r="A66" s="202" t="s">
        <v>140</v>
      </c>
      <c r="B66" s="202" t="s">
        <v>310</v>
      </c>
      <c r="C66" s="202" t="s">
        <v>170</v>
      </c>
      <c r="D66" s="202" t="s">
        <v>166</v>
      </c>
      <c r="E66" s="202" t="s">
        <v>338</v>
      </c>
      <c r="F66" s="202" t="s">
        <v>339</v>
      </c>
      <c r="G66" s="202" t="s">
        <v>167</v>
      </c>
      <c r="H66" s="203">
        <v>2624388984</v>
      </c>
      <c r="I66" s="203">
        <v>1914082939.17155</v>
      </c>
      <c r="J66" s="203">
        <v>2053261418.5204599</v>
      </c>
      <c r="K66" s="203">
        <v>2624388984</v>
      </c>
      <c r="L66" s="204">
        <v>7.75</v>
      </c>
      <c r="M66" s="205" t="s">
        <v>168</v>
      </c>
      <c r="N66" s="206">
        <v>9.2429630474390144E-3</v>
      </c>
      <c r="O66" s="207">
        <f>SUMIFS(N66:$N$268,B66:$B$268,B66)</f>
        <v>0.40502782451661079</v>
      </c>
    </row>
    <row r="67" spans="1:15" ht="16.5" customHeight="1">
      <c r="A67" s="202" t="s">
        <v>140</v>
      </c>
      <c r="B67" s="202" t="s">
        <v>310</v>
      </c>
      <c r="C67" s="202" t="s">
        <v>170</v>
      </c>
      <c r="D67" s="202" t="s">
        <v>166</v>
      </c>
      <c r="E67" s="202" t="s">
        <v>338</v>
      </c>
      <c r="F67" s="202" t="s">
        <v>340</v>
      </c>
      <c r="G67" s="202" t="s">
        <v>167</v>
      </c>
      <c r="H67" s="203">
        <v>2469930000</v>
      </c>
      <c r="I67" s="203">
        <v>1916411993.05058</v>
      </c>
      <c r="J67" s="203">
        <v>2055680551.3961599</v>
      </c>
      <c r="K67" s="203">
        <v>2469930000</v>
      </c>
      <c r="L67" s="204">
        <v>7.75</v>
      </c>
      <c r="M67" s="205" t="s">
        <v>168</v>
      </c>
      <c r="N67" s="206">
        <v>9.2538530176957245E-3</v>
      </c>
      <c r="O67" s="207">
        <f>SUMIFS(N67:$N$268,B67:$B$268,B67)</f>
        <v>0.3957848614691718</v>
      </c>
    </row>
    <row r="68" spans="1:15" ht="16.5" customHeight="1">
      <c r="A68" s="202" t="s">
        <v>149</v>
      </c>
      <c r="B68" s="202" t="s">
        <v>267</v>
      </c>
      <c r="C68" s="202" t="s">
        <v>171</v>
      </c>
      <c r="D68" s="202" t="s">
        <v>166</v>
      </c>
      <c r="E68" s="202" t="s">
        <v>341</v>
      </c>
      <c r="F68" s="202" t="s">
        <v>238</v>
      </c>
      <c r="G68" s="202" t="s">
        <v>167</v>
      </c>
      <c r="H68" s="203">
        <v>76769726.026820004</v>
      </c>
      <c r="I68" s="203">
        <v>40265479.8447138</v>
      </c>
      <c r="J68" s="203">
        <v>44445181.433626898</v>
      </c>
      <c r="K68" s="203">
        <v>76769726.026820004</v>
      </c>
      <c r="L68" s="204">
        <v>11.25</v>
      </c>
      <c r="M68" s="205" t="s">
        <v>168</v>
      </c>
      <c r="N68" s="206">
        <v>2.0007446003819334E-4</v>
      </c>
      <c r="O68" s="207">
        <f>SUMIFS(N68:$N$268,B68:$B$268,B68)</f>
        <v>1.3117739582837724E-3</v>
      </c>
    </row>
    <row r="69" spans="1:15" ht="16.5" customHeight="1">
      <c r="A69" s="202" t="s">
        <v>149</v>
      </c>
      <c r="B69" s="202" t="s">
        <v>205</v>
      </c>
      <c r="C69" s="202" t="s">
        <v>201</v>
      </c>
      <c r="D69" s="202" t="s">
        <v>166</v>
      </c>
      <c r="E69" s="202" t="s">
        <v>342</v>
      </c>
      <c r="F69" s="202" t="s">
        <v>343</v>
      </c>
      <c r="G69" s="202" t="s">
        <v>167</v>
      </c>
      <c r="H69" s="203">
        <v>148505972.60308701</v>
      </c>
      <c r="I69" s="203">
        <v>103224786.516028</v>
      </c>
      <c r="J69" s="203">
        <v>106351955.35725699</v>
      </c>
      <c r="K69" s="203">
        <v>148505972.60308701</v>
      </c>
      <c r="L69" s="204">
        <v>9.25</v>
      </c>
      <c r="M69" s="205" t="s">
        <v>168</v>
      </c>
      <c r="N69" s="206">
        <v>4.7875403712516348E-4</v>
      </c>
      <c r="O69" s="207">
        <f>SUMIFS(N69:$N$268,B69:$B$268,B69)</f>
        <v>5.4257257012868473E-2</v>
      </c>
    </row>
    <row r="70" spans="1:15" ht="16.5" customHeight="1">
      <c r="A70" s="202" t="s">
        <v>149</v>
      </c>
      <c r="B70" s="202" t="s">
        <v>205</v>
      </c>
      <c r="C70" s="202" t="s">
        <v>201</v>
      </c>
      <c r="D70" s="202" t="s">
        <v>166</v>
      </c>
      <c r="E70" s="202" t="s">
        <v>341</v>
      </c>
      <c r="F70" s="202" t="s">
        <v>335</v>
      </c>
      <c r="G70" s="202" t="s">
        <v>167</v>
      </c>
      <c r="H70" s="203">
        <v>72372602.739559993</v>
      </c>
      <c r="I70" s="203">
        <v>38860988.382024497</v>
      </c>
      <c r="J70" s="203">
        <v>42254262.488625698</v>
      </c>
      <c r="K70" s="203">
        <v>72372602.739559993</v>
      </c>
      <c r="L70" s="204">
        <v>10</v>
      </c>
      <c r="M70" s="205" t="s">
        <v>168</v>
      </c>
      <c r="N70" s="206">
        <v>1.9021181777261552E-4</v>
      </c>
      <c r="O70" s="207">
        <f>SUMIFS(N70:$N$268,B70:$B$268,B70)</f>
        <v>5.3778502975743311E-2</v>
      </c>
    </row>
    <row r="71" spans="1:15" ht="16.5" customHeight="1">
      <c r="A71" s="202" t="s">
        <v>140</v>
      </c>
      <c r="B71" s="202" t="s">
        <v>310</v>
      </c>
      <c r="C71" s="202" t="s">
        <v>170</v>
      </c>
      <c r="D71" s="202" t="s">
        <v>166</v>
      </c>
      <c r="E71" s="202" t="s">
        <v>341</v>
      </c>
      <c r="F71" s="202" t="s">
        <v>344</v>
      </c>
      <c r="G71" s="202" t="s">
        <v>167</v>
      </c>
      <c r="H71" s="203">
        <v>1212612164</v>
      </c>
      <c r="I71" s="203">
        <v>1002000000.00002</v>
      </c>
      <c r="J71" s="203">
        <v>1067184879.51232</v>
      </c>
      <c r="K71" s="203">
        <v>1212612164</v>
      </c>
      <c r="L71" s="204">
        <v>7</v>
      </c>
      <c r="M71" s="205" t="s">
        <v>168</v>
      </c>
      <c r="N71" s="206">
        <v>4.8040402050829947E-3</v>
      </c>
      <c r="O71" s="207">
        <f>SUMIFS(N71:$N$268,B71:$B$268,B71)</f>
        <v>0.38653100845147609</v>
      </c>
    </row>
    <row r="72" spans="1:15" ht="15" customHeight="1">
      <c r="A72" s="202" t="s">
        <v>190</v>
      </c>
      <c r="B72" s="202" t="s">
        <v>144</v>
      </c>
      <c r="C72" s="202" t="s">
        <v>170</v>
      </c>
      <c r="D72" s="202" t="s">
        <v>166</v>
      </c>
      <c r="E72" s="202" t="s">
        <v>345</v>
      </c>
      <c r="F72" s="202" t="s">
        <v>194</v>
      </c>
      <c r="G72" s="202" t="s">
        <v>167</v>
      </c>
      <c r="H72" s="203">
        <v>681378520.54599404</v>
      </c>
      <c r="I72" s="203">
        <v>459819192.26512301</v>
      </c>
      <c r="J72" s="203">
        <v>491967546.92150801</v>
      </c>
      <c r="K72" s="203">
        <v>681378520.54599404</v>
      </c>
      <c r="L72" s="204">
        <v>9</v>
      </c>
      <c r="M72" s="205" t="s">
        <v>168</v>
      </c>
      <c r="N72" s="206">
        <v>2.2146414556463876E-3</v>
      </c>
      <c r="O72" s="207">
        <f>SUMIFS(N72:$N$268,B72:$B$268,B72)</f>
        <v>4.4524585181008575E-2</v>
      </c>
    </row>
    <row r="73" spans="1:15" ht="16.5" customHeight="1">
      <c r="A73" s="202" t="s">
        <v>140</v>
      </c>
      <c r="B73" s="202" t="s">
        <v>195</v>
      </c>
      <c r="C73" s="202" t="s">
        <v>165</v>
      </c>
      <c r="D73" s="202" t="s">
        <v>166</v>
      </c>
      <c r="E73" s="202" t="s">
        <v>177</v>
      </c>
      <c r="F73" s="202" t="s">
        <v>346</v>
      </c>
      <c r="G73" s="202" t="s">
        <v>167</v>
      </c>
      <c r="H73" s="203">
        <v>590246582</v>
      </c>
      <c r="I73" s="203">
        <v>474401553.417867</v>
      </c>
      <c r="J73" s="203">
        <v>508707433.8017</v>
      </c>
      <c r="K73" s="203">
        <v>590246582</v>
      </c>
      <c r="L73" s="204">
        <v>8</v>
      </c>
      <c r="M73" s="205" t="s">
        <v>168</v>
      </c>
      <c r="N73" s="206">
        <v>2.2899977422138409E-3</v>
      </c>
      <c r="O73" s="207">
        <f>SUMIFS(N73:$N$268,B73:$B$268,B73)</f>
        <v>3.1722771210962258E-2</v>
      </c>
    </row>
    <row r="74" spans="1:15" ht="16.5" customHeight="1">
      <c r="A74" s="202" t="s">
        <v>140</v>
      </c>
      <c r="B74" s="202" t="s">
        <v>195</v>
      </c>
      <c r="C74" s="202" t="s">
        <v>165</v>
      </c>
      <c r="D74" s="202" t="s">
        <v>166</v>
      </c>
      <c r="E74" s="202" t="s">
        <v>347</v>
      </c>
      <c r="F74" s="202" t="s">
        <v>348</v>
      </c>
      <c r="G74" s="202" t="s">
        <v>167</v>
      </c>
      <c r="H74" s="203">
        <v>2552878391</v>
      </c>
      <c r="I74" s="203">
        <v>1877607405.77156</v>
      </c>
      <c r="J74" s="203">
        <v>2018994725.0364599</v>
      </c>
      <c r="K74" s="203">
        <v>2552878391</v>
      </c>
      <c r="L74" s="204">
        <v>8.5</v>
      </c>
      <c r="M74" s="205" t="s">
        <v>168</v>
      </c>
      <c r="N74" s="206">
        <v>9.0887080759221583E-3</v>
      </c>
      <c r="O74" s="207">
        <f>SUMIFS(N74:$N$268,B74:$B$268,B74)</f>
        <v>2.9432773468748417E-2</v>
      </c>
    </row>
    <row r="75" spans="1:15" ht="16.5" customHeight="1">
      <c r="A75" s="202" t="s">
        <v>140</v>
      </c>
      <c r="B75" s="202" t="s">
        <v>195</v>
      </c>
      <c r="C75" s="202" t="s">
        <v>165</v>
      </c>
      <c r="D75" s="202" t="s">
        <v>166</v>
      </c>
      <c r="E75" s="202" t="s">
        <v>347</v>
      </c>
      <c r="F75" s="202" t="s">
        <v>349</v>
      </c>
      <c r="G75" s="202" t="s">
        <v>167</v>
      </c>
      <c r="H75" s="203">
        <v>3540493128</v>
      </c>
      <c r="I75" s="203">
        <v>2842630516.93715</v>
      </c>
      <c r="J75" s="203">
        <v>3038600409.3017502</v>
      </c>
      <c r="K75" s="203">
        <v>3540493128</v>
      </c>
      <c r="L75" s="204">
        <v>8</v>
      </c>
      <c r="M75" s="205" t="s">
        <v>168</v>
      </c>
      <c r="N75" s="206">
        <v>1.3678565742177694E-2</v>
      </c>
      <c r="O75" s="207">
        <f>SUMIFS(N75:$N$268,B75:$B$268,B75)</f>
        <v>2.0344065392826259E-2</v>
      </c>
    </row>
    <row r="76" spans="1:15" ht="16.5" customHeight="1">
      <c r="A76" s="202" t="s">
        <v>140</v>
      </c>
      <c r="B76" s="202" t="s">
        <v>310</v>
      </c>
      <c r="C76" s="202" t="s">
        <v>170</v>
      </c>
      <c r="D76" s="202" t="s">
        <v>166</v>
      </c>
      <c r="E76" s="202" t="s">
        <v>350</v>
      </c>
      <c r="F76" s="202" t="s">
        <v>351</v>
      </c>
      <c r="G76" s="202" t="s">
        <v>167</v>
      </c>
      <c r="H76" s="203">
        <v>1234964998</v>
      </c>
      <c r="I76" s="203">
        <v>988209757.23396897</v>
      </c>
      <c r="J76" s="203">
        <v>1045373984.45713</v>
      </c>
      <c r="K76" s="203">
        <v>1234964998</v>
      </c>
      <c r="L76" s="204">
        <v>7.75</v>
      </c>
      <c r="M76" s="205" t="s">
        <v>168</v>
      </c>
      <c r="N76" s="206">
        <v>4.7058562645441613E-3</v>
      </c>
      <c r="O76" s="207">
        <f>SUMIFS(N76:$N$268,B76:$B$268,B76)</f>
        <v>0.38172696824639313</v>
      </c>
    </row>
    <row r="77" spans="1:15" ht="15" customHeight="1">
      <c r="A77" s="202" t="s">
        <v>140</v>
      </c>
      <c r="B77" s="202" t="s">
        <v>310</v>
      </c>
      <c r="C77" s="202" t="s">
        <v>170</v>
      </c>
      <c r="D77" s="202" t="s">
        <v>166</v>
      </c>
      <c r="E77" s="202" t="s">
        <v>342</v>
      </c>
      <c r="F77" s="202" t="s">
        <v>352</v>
      </c>
      <c r="G77" s="202" t="s">
        <v>167</v>
      </c>
      <c r="H77" s="203">
        <v>2033625000</v>
      </c>
      <c r="I77" s="203">
        <v>1624550038.68835</v>
      </c>
      <c r="J77" s="203">
        <v>1719998907.25946</v>
      </c>
      <c r="K77" s="203">
        <v>2033625000</v>
      </c>
      <c r="L77" s="204">
        <v>7.75</v>
      </c>
      <c r="M77" s="205" t="s">
        <v>168</v>
      </c>
      <c r="N77" s="206">
        <v>7.7427482920759197E-3</v>
      </c>
      <c r="O77" s="207">
        <f>SUMIFS(N77:$N$268,B77:$B$268,B77)</f>
        <v>0.37702111198184896</v>
      </c>
    </row>
    <row r="78" spans="1:15">
      <c r="A78" s="202" t="s">
        <v>140</v>
      </c>
      <c r="B78" s="202" t="s">
        <v>310</v>
      </c>
      <c r="C78" s="202" t="s">
        <v>170</v>
      </c>
      <c r="D78" s="202" t="s">
        <v>166</v>
      </c>
      <c r="E78" s="202" t="s">
        <v>342</v>
      </c>
      <c r="F78" s="202" t="s">
        <v>351</v>
      </c>
      <c r="G78" s="202" t="s">
        <v>167</v>
      </c>
      <c r="H78" s="203">
        <v>617695253</v>
      </c>
      <c r="I78" s="203">
        <v>491548797.62135398</v>
      </c>
      <c r="J78" s="203">
        <v>520429272.49995703</v>
      </c>
      <c r="K78" s="203">
        <v>617695253</v>
      </c>
      <c r="L78" s="204">
        <v>7.75</v>
      </c>
      <c r="M78" s="205" t="s">
        <v>168</v>
      </c>
      <c r="N78" s="206">
        <v>2.3427647795519805E-3</v>
      </c>
      <c r="O78" s="207">
        <f>SUMIFS(N78:$N$268,B78:$B$268,B78)</f>
        <v>0.36927836368977301</v>
      </c>
    </row>
    <row r="79" spans="1:15" ht="15" customHeight="1">
      <c r="A79" s="202" t="s">
        <v>140</v>
      </c>
      <c r="B79" s="202" t="s">
        <v>310</v>
      </c>
      <c r="C79" s="202" t="s">
        <v>170</v>
      </c>
      <c r="D79" s="202" t="s">
        <v>166</v>
      </c>
      <c r="E79" s="202" t="s">
        <v>342</v>
      </c>
      <c r="F79" s="202" t="s">
        <v>351</v>
      </c>
      <c r="G79" s="202" t="s">
        <v>167</v>
      </c>
      <c r="H79" s="203">
        <v>1853085759</v>
      </c>
      <c r="I79" s="203">
        <v>1474646392.8640599</v>
      </c>
      <c r="J79" s="203">
        <v>1561287817.4998701</v>
      </c>
      <c r="K79" s="203">
        <v>1853085759</v>
      </c>
      <c r="L79" s="204">
        <v>7.75</v>
      </c>
      <c r="M79" s="205" t="s">
        <v>168</v>
      </c>
      <c r="N79" s="206">
        <v>7.0282943386559367E-3</v>
      </c>
      <c r="O79" s="207">
        <f>SUMIFS(N79:$N$268,B79:$B$268,B79)</f>
        <v>0.36693559891022104</v>
      </c>
    </row>
    <row r="80" spans="1:15" ht="15" customHeight="1">
      <c r="A80" s="202" t="s">
        <v>140</v>
      </c>
      <c r="B80" s="202" t="s">
        <v>310</v>
      </c>
      <c r="C80" s="202" t="s">
        <v>170</v>
      </c>
      <c r="D80" s="202" t="s">
        <v>166</v>
      </c>
      <c r="E80" s="202" t="s">
        <v>342</v>
      </c>
      <c r="F80" s="202" t="s">
        <v>353</v>
      </c>
      <c r="G80" s="202" t="s">
        <v>167</v>
      </c>
      <c r="H80" s="203">
        <v>617482499</v>
      </c>
      <c r="I80" s="203">
        <v>490718889.35293502</v>
      </c>
      <c r="J80" s="203">
        <v>519550603.773314</v>
      </c>
      <c r="K80" s="203">
        <v>617482499</v>
      </c>
      <c r="L80" s="204">
        <v>7.75</v>
      </c>
      <c r="M80" s="205" t="s">
        <v>168</v>
      </c>
      <c r="N80" s="206">
        <v>2.3388093637933993E-3</v>
      </c>
      <c r="O80" s="207">
        <f>SUMIFS(N80:$N$268,B80:$B$268,B80)</f>
        <v>0.35990730457156506</v>
      </c>
    </row>
    <row r="81" spans="1:15" ht="15" customHeight="1">
      <c r="A81" s="202" t="s">
        <v>140</v>
      </c>
      <c r="B81" s="202" t="s">
        <v>310</v>
      </c>
      <c r="C81" s="202" t="s">
        <v>170</v>
      </c>
      <c r="D81" s="202" t="s">
        <v>166</v>
      </c>
      <c r="E81" s="202" t="s">
        <v>198</v>
      </c>
      <c r="F81" s="202" t="s">
        <v>322</v>
      </c>
      <c r="G81" s="202" t="s">
        <v>167</v>
      </c>
      <c r="H81" s="203">
        <v>1845684000</v>
      </c>
      <c r="I81" s="203">
        <v>1479782280.8645899</v>
      </c>
      <c r="J81" s="203">
        <v>1560756808.9911101</v>
      </c>
      <c r="K81" s="203">
        <v>1845684000</v>
      </c>
      <c r="L81" s="204">
        <v>7.6</v>
      </c>
      <c r="M81" s="205" t="s">
        <v>168</v>
      </c>
      <c r="N81" s="206">
        <v>7.0259039503789865E-3</v>
      </c>
      <c r="O81" s="207">
        <f>SUMIFS(N81:$N$268,B81:$B$268,B81)</f>
        <v>0.35756849520777167</v>
      </c>
    </row>
    <row r="82" spans="1:15" ht="15" customHeight="1">
      <c r="A82" s="202" t="s">
        <v>149</v>
      </c>
      <c r="B82" s="202" t="s">
        <v>354</v>
      </c>
      <c r="C82" s="202" t="s">
        <v>355</v>
      </c>
      <c r="D82" s="202" t="s">
        <v>166</v>
      </c>
      <c r="E82" s="202" t="s">
        <v>356</v>
      </c>
      <c r="F82" s="202" t="s">
        <v>357</v>
      </c>
      <c r="G82" s="202" t="s">
        <v>167</v>
      </c>
      <c r="H82" s="203">
        <v>1815092821.9149401</v>
      </c>
      <c r="I82" s="203">
        <v>973720871.77557099</v>
      </c>
      <c r="J82" s="203">
        <v>1044694608.26096</v>
      </c>
      <c r="K82" s="203">
        <v>1815092821.9149401</v>
      </c>
      <c r="L82" s="204">
        <v>9.75</v>
      </c>
      <c r="M82" s="205" t="s">
        <v>168</v>
      </c>
      <c r="N82" s="206">
        <v>4.7027979841810924E-3</v>
      </c>
      <c r="O82" s="207">
        <f>SUMIFS(N82:$N$268,B82:$B$268,B82)</f>
        <v>1.4825632527564695E-2</v>
      </c>
    </row>
    <row r="83" spans="1:15" ht="15" customHeight="1">
      <c r="A83" s="202" t="s">
        <v>140</v>
      </c>
      <c r="B83" s="202" t="s">
        <v>195</v>
      </c>
      <c r="C83" s="202" t="s">
        <v>165</v>
      </c>
      <c r="D83" s="202" t="s">
        <v>166</v>
      </c>
      <c r="E83" s="202" t="s">
        <v>358</v>
      </c>
      <c r="F83" s="202" t="s">
        <v>359</v>
      </c>
      <c r="G83" s="202" t="s">
        <v>167</v>
      </c>
      <c r="H83" s="203">
        <v>180951003</v>
      </c>
      <c r="I83" s="203">
        <v>145705550.52285099</v>
      </c>
      <c r="J83" s="203">
        <v>155031097.24041799</v>
      </c>
      <c r="K83" s="203">
        <v>180951003</v>
      </c>
      <c r="L83" s="204">
        <v>8</v>
      </c>
      <c r="M83" s="205" t="s">
        <v>168</v>
      </c>
      <c r="N83" s="206">
        <v>6.9788809650437071E-4</v>
      </c>
      <c r="O83" s="207">
        <f>SUMIFS(N83:$N$268,B83:$B$268,B83)</f>
        <v>6.6654996506485629E-3</v>
      </c>
    </row>
    <row r="84" spans="1:15" ht="15" customHeight="1">
      <c r="A84" s="202" t="s">
        <v>149</v>
      </c>
      <c r="B84" s="202" t="s">
        <v>267</v>
      </c>
      <c r="C84" s="202" t="s">
        <v>171</v>
      </c>
      <c r="D84" s="202" t="s">
        <v>166</v>
      </c>
      <c r="E84" s="202" t="s">
        <v>360</v>
      </c>
      <c r="F84" s="202" t="s">
        <v>238</v>
      </c>
      <c r="G84" s="202" t="s">
        <v>167</v>
      </c>
      <c r="H84" s="203">
        <v>19638767.12314</v>
      </c>
      <c r="I84" s="203">
        <v>12473639.3624475</v>
      </c>
      <c r="J84" s="203">
        <v>13244745.237493901</v>
      </c>
      <c r="K84" s="203">
        <v>19638767.12314</v>
      </c>
      <c r="L84" s="204">
        <v>11.25</v>
      </c>
      <c r="M84" s="205" t="s">
        <v>168</v>
      </c>
      <c r="N84" s="206">
        <v>5.9622554487540091E-5</v>
      </c>
      <c r="O84" s="207">
        <f>SUMIFS(N84:$N$268,B84:$B$268,B84)</f>
        <v>1.1116994982455792E-3</v>
      </c>
    </row>
    <row r="85" spans="1:15">
      <c r="A85" s="202" t="s">
        <v>149</v>
      </c>
      <c r="B85" s="202" t="s">
        <v>267</v>
      </c>
      <c r="C85" s="202" t="s">
        <v>171</v>
      </c>
      <c r="D85" s="202" t="s">
        <v>166</v>
      </c>
      <c r="E85" s="202" t="s">
        <v>360</v>
      </c>
      <c r="F85" s="202" t="s">
        <v>238</v>
      </c>
      <c r="G85" s="202" t="s">
        <v>167</v>
      </c>
      <c r="H85" s="203">
        <v>35706849.314800002</v>
      </c>
      <c r="I85" s="203">
        <v>22679343.481795501</v>
      </c>
      <c r="J85" s="203">
        <v>24081354.2313358</v>
      </c>
      <c r="K85" s="203">
        <v>35706849.314800002</v>
      </c>
      <c r="L85" s="204">
        <v>11.25</v>
      </c>
      <c r="M85" s="205" t="s">
        <v>168</v>
      </c>
      <c r="N85" s="206">
        <v>1.0840464116493989E-4</v>
      </c>
      <c r="O85" s="207">
        <f>SUMIFS(N85:$N$268,B85:$B$268,B85)</f>
        <v>1.052076943758039E-3</v>
      </c>
    </row>
    <row r="86" spans="1:15" ht="15" customHeight="1">
      <c r="A86" s="202" t="s">
        <v>140</v>
      </c>
      <c r="B86" s="202" t="s">
        <v>310</v>
      </c>
      <c r="C86" s="202" t="s">
        <v>170</v>
      </c>
      <c r="D86" s="202" t="s">
        <v>166</v>
      </c>
      <c r="E86" s="202" t="s">
        <v>360</v>
      </c>
      <c r="F86" s="202" t="s">
        <v>353</v>
      </c>
      <c r="G86" s="202" t="s">
        <v>167</v>
      </c>
      <c r="H86" s="203">
        <v>617482499</v>
      </c>
      <c r="I86" s="203">
        <v>500029904.82520998</v>
      </c>
      <c r="J86" s="203">
        <v>525775971.28941</v>
      </c>
      <c r="K86" s="203">
        <v>617482499</v>
      </c>
      <c r="L86" s="204">
        <v>7.75</v>
      </c>
      <c r="M86" s="205" t="s">
        <v>168</v>
      </c>
      <c r="N86" s="206">
        <v>2.3668334825875203E-3</v>
      </c>
      <c r="O86" s="207">
        <f>SUMIFS(N86:$N$268,B86:$B$268,B86)</f>
        <v>0.35054259125739268</v>
      </c>
    </row>
    <row r="87" spans="1:15" ht="15" customHeight="1">
      <c r="A87" s="202" t="s">
        <v>140</v>
      </c>
      <c r="B87" s="202" t="s">
        <v>143</v>
      </c>
      <c r="C87" s="202" t="s">
        <v>170</v>
      </c>
      <c r="D87" s="202" t="s">
        <v>166</v>
      </c>
      <c r="E87" s="202" t="s">
        <v>361</v>
      </c>
      <c r="F87" s="202" t="s">
        <v>362</v>
      </c>
      <c r="G87" s="202" t="s">
        <v>167</v>
      </c>
      <c r="H87" s="203">
        <v>206666670</v>
      </c>
      <c r="I87" s="203">
        <v>191263570.75395399</v>
      </c>
      <c r="J87" s="203">
        <v>201899230.65924901</v>
      </c>
      <c r="K87" s="203">
        <v>206666670</v>
      </c>
      <c r="L87" s="204">
        <v>8</v>
      </c>
      <c r="M87" s="205" t="s">
        <v>168</v>
      </c>
      <c r="N87" s="206">
        <v>9.0886971890530809E-4</v>
      </c>
      <c r="O87" s="207">
        <f>SUMIFS(N87:$N$268,B87:$B$268,B87)</f>
        <v>1.2250682393742224E-3</v>
      </c>
    </row>
    <row r="88" spans="1:15" ht="15" customHeight="1">
      <c r="A88" s="202" t="s">
        <v>140</v>
      </c>
      <c r="B88" s="202" t="s">
        <v>148</v>
      </c>
      <c r="C88" s="202" t="s">
        <v>165</v>
      </c>
      <c r="D88" s="202" t="s">
        <v>166</v>
      </c>
      <c r="E88" s="202" t="s">
        <v>192</v>
      </c>
      <c r="F88" s="202" t="s">
        <v>363</v>
      </c>
      <c r="G88" s="202" t="s">
        <v>167</v>
      </c>
      <c r="H88" s="203">
        <v>347465754</v>
      </c>
      <c r="I88" s="203">
        <v>284986904.70754302</v>
      </c>
      <c r="J88" s="203">
        <v>300568919.36911702</v>
      </c>
      <c r="K88" s="203">
        <v>347465754</v>
      </c>
      <c r="L88" s="204">
        <v>7</v>
      </c>
      <c r="M88" s="205" t="s">
        <v>168</v>
      </c>
      <c r="N88" s="206">
        <v>1.3530412590810302E-3</v>
      </c>
      <c r="O88" s="207">
        <f>SUMIFS(N88:$N$268,B88:$B$268,B88)</f>
        <v>2.9410507653625873E-3</v>
      </c>
    </row>
    <row r="89" spans="1:15">
      <c r="A89" s="202" t="s">
        <v>140</v>
      </c>
      <c r="B89" s="202" t="s">
        <v>310</v>
      </c>
      <c r="C89" s="202" t="s">
        <v>170</v>
      </c>
      <c r="D89" s="202" t="s">
        <v>166</v>
      </c>
      <c r="E89" s="202" t="s">
        <v>364</v>
      </c>
      <c r="F89" s="202" t="s">
        <v>365</v>
      </c>
      <c r="G89" s="202" t="s">
        <v>167</v>
      </c>
      <c r="H89" s="203">
        <v>606306082</v>
      </c>
      <c r="I89" s="203">
        <v>501000000.00001198</v>
      </c>
      <c r="J89" s="203">
        <v>527395677.15810502</v>
      </c>
      <c r="K89" s="203">
        <v>606306082</v>
      </c>
      <c r="L89" s="204">
        <v>7</v>
      </c>
      <c r="M89" s="205" t="s">
        <v>168</v>
      </c>
      <c r="N89" s="206">
        <v>2.3741247516665723E-3</v>
      </c>
      <c r="O89" s="207">
        <f>SUMIFS(N89:$N$268,B89:$B$268,B89)</f>
        <v>0.34817575777480514</v>
      </c>
    </row>
    <row r="90" spans="1:15">
      <c r="A90" s="202" t="s">
        <v>140</v>
      </c>
      <c r="B90" s="202" t="s">
        <v>310</v>
      </c>
      <c r="C90" s="202" t="s">
        <v>170</v>
      </c>
      <c r="D90" s="202" t="s">
        <v>166</v>
      </c>
      <c r="E90" s="202" t="s">
        <v>366</v>
      </c>
      <c r="F90" s="202" t="s">
        <v>339</v>
      </c>
      <c r="G90" s="202" t="s">
        <v>167</v>
      </c>
      <c r="H90" s="203">
        <v>1312194492</v>
      </c>
      <c r="I90" s="203">
        <v>1016418840.2300299</v>
      </c>
      <c r="J90" s="203">
        <v>1065990920.88703</v>
      </c>
      <c r="K90" s="203">
        <v>1312194492</v>
      </c>
      <c r="L90" s="204">
        <v>7.75</v>
      </c>
      <c r="M90" s="205" t="s">
        <v>168</v>
      </c>
      <c r="N90" s="206">
        <v>4.7986654800946495E-3</v>
      </c>
      <c r="O90" s="207">
        <f>SUMIFS(N90:$N$268,B90:$B$268,B90)</f>
        <v>0.34580163302313854</v>
      </c>
    </row>
    <row r="91" spans="1:15">
      <c r="A91" s="202" t="s">
        <v>140</v>
      </c>
      <c r="B91" s="202" t="s">
        <v>145</v>
      </c>
      <c r="C91" s="202" t="s">
        <v>165</v>
      </c>
      <c r="D91" s="202" t="s">
        <v>166</v>
      </c>
      <c r="E91" s="202" t="s">
        <v>366</v>
      </c>
      <c r="F91" s="202" t="s">
        <v>291</v>
      </c>
      <c r="G91" s="202" t="s">
        <v>167</v>
      </c>
      <c r="H91" s="203">
        <v>172561644</v>
      </c>
      <c r="I91" s="203">
        <v>146904426.38571101</v>
      </c>
      <c r="J91" s="203">
        <v>155434590.51746699</v>
      </c>
      <c r="K91" s="203">
        <v>172561644</v>
      </c>
      <c r="L91" s="204">
        <v>10</v>
      </c>
      <c r="M91" s="205" t="s">
        <v>168</v>
      </c>
      <c r="N91" s="206">
        <v>6.9970446212445892E-4</v>
      </c>
      <c r="O91" s="207">
        <f>SUMIFS(N91:$N$268,B91:$B$268,B91)</f>
        <v>6.4036728727517285E-3</v>
      </c>
    </row>
    <row r="92" spans="1:15">
      <c r="A92" s="202" t="s">
        <v>140</v>
      </c>
      <c r="B92" s="202" t="s">
        <v>195</v>
      </c>
      <c r="C92" s="202" t="s">
        <v>165</v>
      </c>
      <c r="D92" s="202" t="s">
        <v>166</v>
      </c>
      <c r="E92" s="202" t="s">
        <v>367</v>
      </c>
      <c r="F92" s="202" t="s">
        <v>368</v>
      </c>
      <c r="G92" s="202" t="s">
        <v>167</v>
      </c>
      <c r="H92" s="203">
        <v>893157243</v>
      </c>
      <c r="I92" s="203">
        <v>724572486.12203002</v>
      </c>
      <c r="J92" s="203">
        <v>764424215.75234699</v>
      </c>
      <c r="K92" s="203">
        <v>893157243</v>
      </c>
      <c r="L92" s="204">
        <v>7.5</v>
      </c>
      <c r="M92" s="205" t="s">
        <v>168</v>
      </c>
      <c r="N92" s="206">
        <v>3.4411325879087451E-3</v>
      </c>
      <c r="O92" s="207">
        <f>SUMIFS(N92:$N$268,B92:$B$268,B92)</f>
        <v>5.9676115541441926E-3</v>
      </c>
    </row>
    <row r="93" spans="1:15">
      <c r="A93" s="202" t="s">
        <v>140</v>
      </c>
      <c r="B93" s="202" t="s">
        <v>310</v>
      </c>
      <c r="C93" s="202" t="s">
        <v>170</v>
      </c>
      <c r="D93" s="202" t="s">
        <v>166</v>
      </c>
      <c r="E93" s="202" t="s">
        <v>369</v>
      </c>
      <c r="F93" s="202" t="s">
        <v>339</v>
      </c>
      <c r="G93" s="202" t="s">
        <v>167</v>
      </c>
      <c r="H93" s="203">
        <v>1312194492</v>
      </c>
      <c r="I93" s="203">
        <v>1019228580.63841</v>
      </c>
      <c r="J93" s="203">
        <v>1065990920.88794</v>
      </c>
      <c r="K93" s="203">
        <v>1312194492</v>
      </c>
      <c r="L93" s="204">
        <v>7.75</v>
      </c>
      <c r="M93" s="205" t="s">
        <v>168</v>
      </c>
      <c r="N93" s="206">
        <v>4.7986654800987461E-3</v>
      </c>
      <c r="O93" s="207">
        <f>SUMIFS(N93:$N$268,B93:$B$268,B93)</f>
        <v>0.34100296754304388</v>
      </c>
    </row>
    <row r="94" spans="1:15">
      <c r="A94" s="202" t="s">
        <v>140</v>
      </c>
      <c r="B94" s="202" t="s">
        <v>310</v>
      </c>
      <c r="C94" s="202" t="s">
        <v>170</v>
      </c>
      <c r="D94" s="202" t="s">
        <v>166</v>
      </c>
      <c r="E94" s="202" t="s">
        <v>370</v>
      </c>
      <c r="F94" s="202" t="s">
        <v>339</v>
      </c>
      <c r="G94" s="202" t="s">
        <v>167</v>
      </c>
      <c r="H94" s="203">
        <v>656097246</v>
      </c>
      <c r="I94" s="203">
        <v>510054108.18982899</v>
      </c>
      <c r="J94" s="203">
        <v>532995460.446841</v>
      </c>
      <c r="K94" s="203">
        <v>656097246</v>
      </c>
      <c r="L94" s="204">
        <v>7.75</v>
      </c>
      <c r="M94" s="205" t="s">
        <v>168</v>
      </c>
      <c r="N94" s="206">
        <v>2.3993327400622971E-3</v>
      </c>
      <c r="O94" s="207">
        <f>SUMIFS(N94:$N$268,B94:$B$268,B94)</f>
        <v>0.33620430206294516</v>
      </c>
    </row>
    <row r="95" spans="1:15">
      <c r="A95" s="202" t="s">
        <v>140</v>
      </c>
      <c r="B95" s="202" t="s">
        <v>143</v>
      </c>
      <c r="C95" s="202" t="s">
        <v>170</v>
      </c>
      <c r="D95" s="202" t="s">
        <v>166</v>
      </c>
      <c r="E95" s="202" t="s">
        <v>371</v>
      </c>
      <c r="F95" s="202" t="s">
        <v>372</v>
      </c>
      <c r="G95" s="202" t="s">
        <v>167</v>
      </c>
      <c r="H95" s="203">
        <v>79479175</v>
      </c>
      <c r="I95" s="203">
        <v>67146981.010245606</v>
      </c>
      <c r="J95" s="203">
        <v>70241352.187593207</v>
      </c>
      <c r="K95" s="203">
        <v>79479175</v>
      </c>
      <c r="L95" s="204">
        <v>6.5</v>
      </c>
      <c r="M95" s="205" t="s">
        <v>168</v>
      </c>
      <c r="N95" s="206">
        <v>3.1619852046891423E-4</v>
      </c>
      <c r="O95" s="207">
        <f>SUMIFS(N95:$N$268,B95:$B$268,B95)</f>
        <v>3.1619852046891423E-4</v>
      </c>
    </row>
    <row r="96" spans="1:15">
      <c r="A96" s="202" t="s">
        <v>140</v>
      </c>
      <c r="B96" s="202" t="s">
        <v>208</v>
      </c>
      <c r="C96" s="202" t="s">
        <v>165</v>
      </c>
      <c r="D96" s="202" t="s">
        <v>166</v>
      </c>
      <c r="E96" s="202" t="s">
        <v>371</v>
      </c>
      <c r="F96" s="202" t="s">
        <v>373</v>
      </c>
      <c r="G96" s="202" t="s">
        <v>167</v>
      </c>
      <c r="H96" s="203">
        <v>24738630</v>
      </c>
      <c r="I96" s="203">
        <v>19461284.496056098</v>
      </c>
      <c r="J96" s="203">
        <v>20494535.593837298</v>
      </c>
      <c r="K96" s="203">
        <v>24738630</v>
      </c>
      <c r="L96" s="204">
        <v>8</v>
      </c>
      <c r="M96" s="205" t="s">
        <v>168</v>
      </c>
      <c r="N96" s="206">
        <v>9.2258215860677623E-5</v>
      </c>
      <c r="O96" s="207">
        <f>SUMIFS(N96:$N$268,B96:$B$268,B96)</f>
        <v>1.3625945399902542E-2</v>
      </c>
    </row>
    <row r="97" spans="1:15">
      <c r="A97" s="202" t="s">
        <v>149</v>
      </c>
      <c r="B97" s="202" t="s">
        <v>354</v>
      </c>
      <c r="C97" s="202" t="s">
        <v>355</v>
      </c>
      <c r="D97" s="202" t="s">
        <v>166</v>
      </c>
      <c r="E97" s="202" t="s">
        <v>374</v>
      </c>
      <c r="F97" s="202" t="s">
        <v>375</v>
      </c>
      <c r="G97" s="202" t="s">
        <v>167</v>
      </c>
      <c r="H97" s="203">
        <v>16679527.397388</v>
      </c>
      <c r="I97" s="203">
        <v>9345366.4273290709</v>
      </c>
      <c r="J97" s="203">
        <v>9870137.3857850209</v>
      </c>
      <c r="K97" s="203">
        <v>16679527.397388</v>
      </c>
      <c r="L97" s="204">
        <v>9.25</v>
      </c>
      <c r="M97" s="205" t="s">
        <v>168</v>
      </c>
      <c r="N97" s="206">
        <v>4.4431417406019012E-5</v>
      </c>
      <c r="O97" s="207">
        <f>SUMIFS(N97:$N$268,B97:$B$268,B97)</f>
        <v>1.0122834543383603E-2</v>
      </c>
    </row>
    <row r="98" spans="1:15">
      <c r="A98" s="202" t="s">
        <v>149</v>
      </c>
      <c r="B98" s="202" t="s">
        <v>376</v>
      </c>
      <c r="C98" s="202" t="s">
        <v>377</v>
      </c>
      <c r="D98" s="202" t="s">
        <v>166</v>
      </c>
      <c r="E98" s="202" t="s">
        <v>378</v>
      </c>
      <c r="F98" s="202" t="s">
        <v>379</v>
      </c>
      <c r="G98" s="202" t="s">
        <v>167</v>
      </c>
      <c r="H98" s="203">
        <v>55307397.26004</v>
      </c>
      <c r="I98" s="203">
        <v>38302338.030955397</v>
      </c>
      <c r="J98" s="203">
        <v>40280860.867561698</v>
      </c>
      <c r="K98" s="203">
        <v>55307397.26004</v>
      </c>
      <c r="L98" s="204">
        <v>9</v>
      </c>
      <c r="M98" s="205" t="s">
        <v>168</v>
      </c>
      <c r="N98" s="206">
        <v>1.8132835164564069E-4</v>
      </c>
      <c r="O98" s="207">
        <f>SUMIFS(N98:$N$268,B98:$B$268,B98)</f>
        <v>5.935483157675529E-4</v>
      </c>
    </row>
    <row r="99" spans="1:15">
      <c r="A99" s="202" t="s">
        <v>140</v>
      </c>
      <c r="B99" s="202" t="s">
        <v>310</v>
      </c>
      <c r="C99" s="202" t="s">
        <v>170</v>
      </c>
      <c r="D99" s="202" t="s">
        <v>166</v>
      </c>
      <c r="E99" s="202" t="s">
        <v>380</v>
      </c>
      <c r="F99" s="202" t="s">
        <v>325</v>
      </c>
      <c r="G99" s="202" t="s">
        <v>167</v>
      </c>
      <c r="H99" s="203">
        <v>1212612164</v>
      </c>
      <c r="I99" s="203">
        <v>1002000000.00001</v>
      </c>
      <c r="J99" s="203">
        <v>1048553014.30084</v>
      </c>
      <c r="K99" s="203">
        <v>1212612164</v>
      </c>
      <c r="L99" s="204">
        <v>7</v>
      </c>
      <c r="M99" s="205" t="s">
        <v>168</v>
      </c>
      <c r="N99" s="206">
        <v>4.7201669875271569E-3</v>
      </c>
      <c r="O99" s="207">
        <f>SUMIFS(N99:$N$268,B99:$B$268,B99)</f>
        <v>0.33380496932288289</v>
      </c>
    </row>
    <row r="100" spans="1:15">
      <c r="A100" s="202" t="s">
        <v>149</v>
      </c>
      <c r="B100" s="202" t="s">
        <v>354</v>
      </c>
      <c r="C100" s="202" t="s">
        <v>355</v>
      </c>
      <c r="D100" s="202" t="s">
        <v>166</v>
      </c>
      <c r="E100" s="202" t="s">
        <v>381</v>
      </c>
      <c r="F100" s="202" t="s">
        <v>375</v>
      </c>
      <c r="G100" s="202" t="s">
        <v>167</v>
      </c>
      <c r="H100" s="203">
        <v>131582938.357172</v>
      </c>
      <c r="I100" s="203">
        <v>73954552.571291804</v>
      </c>
      <c r="J100" s="203">
        <v>77805031.458468303</v>
      </c>
      <c r="K100" s="203">
        <v>131582938.357172</v>
      </c>
      <c r="L100" s="204">
        <v>9.25</v>
      </c>
      <c r="M100" s="205" t="s">
        <v>168</v>
      </c>
      <c r="N100" s="206">
        <v>3.5024718440073609E-4</v>
      </c>
      <c r="O100" s="207">
        <f>SUMIFS(N100:$N$268,B100:$B$268,B100)</f>
        <v>1.0078403125977584E-2</v>
      </c>
    </row>
    <row r="101" spans="1:15">
      <c r="A101" s="202" t="s">
        <v>142</v>
      </c>
      <c r="B101" s="202" t="s">
        <v>174</v>
      </c>
      <c r="C101" s="202" t="s">
        <v>170</v>
      </c>
      <c r="D101" s="202" t="s">
        <v>166</v>
      </c>
      <c r="E101" s="202" t="s">
        <v>382</v>
      </c>
      <c r="F101" s="202" t="s">
        <v>179</v>
      </c>
      <c r="G101" s="202" t="s">
        <v>167</v>
      </c>
      <c r="H101" s="203">
        <v>53712328.767200001</v>
      </c>
      <c r="I101" s="203">
        <v>42966891.0594154</v>
      </c>
      <c r="J101" s="203">
        <v>45192301.791428901</v>
      </c>
      <c r="K101" s="203">
        <v>53712328.767200001</v>
      </c>
      <c r="L101" s="204">
        <v>13.75</v>
      </c>
      <c r="M101" s="205" t="s">
        <v>168</v>
      </c>
      <c r="N101" s="206">
        <v>2.0343769756696811E-4</v>
      </c>
      <c r="O101" s="207">
        <f>SUMIFS(N101:$N$268,B101:$B$268,B101)</f>
        <v>1.6503606800786098E-3</v>
      </c>
    </row>
    <row r="102" spans="1:15">
      <c r="A102" s="202" t="s">
        <v>140</v>
      </c>
      <c r="B102" s="202" t="s">
        <v>208</v>
      </c>
      <c r="C102" s="202" t="s">
        <v>165</v>
      </c>
      <c r="D102" s="202" t="s">
        <v>166</v>
      </c>
      <c r="E102" s="202" t="s">
        <v>382</v>
      </c>
      <c r="F102" s="202" t="s">
        <v>383</v>
      </c>
      <c r="G102" s="202" t="s">
        <v>167</v>
      </c>
      <c r="H102" s="203">
        <v>175804109</v>
      </c>
      <c r="I102" s="203">
        <v>145023714.69287699</v>
      </c>
      <c r="J102" s="203">
        <v>151497501.35927299</v>
      </c>
      <c r="K102" s="203">
        <v>175804109</v>
      </c>
      <c r="L102" s="204">
        <v>6.9</v>
      </c>
      <c r="M102" s="205" t="s">
        <v>168</v>
      </c>
      <c r="N102" s="206">
        <v>6.8198125879758678E-4</v>
      </c>
      <c r="O102" s="207">
        <f>SUMIFS(N102:$N$268,B102:$B$268,B102)</f>
        <v>1.3533687184041864E-2</v>
      </c>
    </row>
    <row r="103" spans="1:15">
      <c r="A103" s="202" t="s">
        <v>149</v>
      </c>
      <c r="B103" s="202" t="s">
        <v>384</v>
      </c>
      <c r="C103" s="202" t="s">
        <v>201</v>
      </c>
      <c r="D103" s="202" t="s">
        <v>166</v>
      </c>
      <c r="E103" s="202" t="s">
        <v>385</v>
      </c>
      <c r="F103" s="202" t="s">
        <v>386</v>
      </c>
      <c r="G103" s="202" t="s">
        <v>167</v>
      </c>
      <c r="H103" s="203">
        <v>659595068.49394596</v>
      </c>
      <c r="I103" s="203">
        <v>370025539.53985202</v>
      </c>
      <c r="J103" s="203">
        <v>386584070.45298898</v>
      </c>
      <c r="K103" s="203">
        <v>659595068.49394596</v>
      </c>
      <c r="L103" s="204">
        <v>8</v>
      </c>
      <c r="M103" s="205" t="s">
        <v>168</v>
      </c>
      <c r="N103" s="206">
        <v>1.7402471237687321E-3</v>
      </c>
      <c r="O103" s="207">
        <f>SUMIFS(N103:$N$268,B103:$B$268,B103)</f>
        <v>1.2698014592352163E-2</v>
      </c>
    </row>
    <row r="104" spans="1:15">
      <c r="A104" s="202" t="s">
        <v>140</v>
      </c>
      <c r="B104" s="202" t="s">
        <v>310</v>
      </c>
      <c r="C104" s="202" t="s">
        <v>170</v>
      </c>
      <c r="D104" s="202" t="s">
        <v>166</v>
      </c>
      <c r="E104" s="202" t="s">
        <v>387</v>
      </c>
      <c r="F104" s="202" t="s">
        <v>388</v>
      </c>
      <c r="G104" s="202" t="s">
        <v>167</v>
      </c>
      <c r="H104" s="203">
        <v>1212996494</v>
      </c>
      <c r="I104" s="203">
        <v>1027942191.78</v>
      </c>
      <c r="J104" s="203">
        <v>1071580837.28654</v>
      </c>
      <c r="K104" s="203">
        <v>1212996494</v>
      </c>
      <c r="L104" s="204">
        <v>7</v>
      </c>
      <c r="M104" s="205" t="s">
        <v>168</v>
      </c>
      <c r="N104" s="206">
        <v>4.8238290516948871E-3</v>
      </c>
      <c r="O104" s="207">
        <f>SUMIFS(N104:$N$268,B104:$B$268,B104)</f>
        <v>0.3290848023353557</v>
      </c>
    </row>
    <row r="105" spans="1:15">
      <c r="A105" s="202" t="s">
        <v>140</v>
      </c>
      <c r="B105" s="202" t="s">
        <v>310</v>
      </c>
      <c r="C105" s="202" t="s">
        <v>170</v>
      </c>
      <c r="D105" s="202" t="s">
        <v>166</v>
      </c>
      <c r="E105" s="202" t="s">
        <v>387</v>
      </c>
      <c r="F105" s="202" t="s">
        <v>389</v>
      </c>
      <c r="G105" s="202" t="s">
        <v>167</v>
      </c>
      <c r="H105" s="203">
        <v>1212612164</v>
      </c>
      <c r="I105" s="203">
        <v>1026020547.95002</v>
      </c>
      <c r="J105" s="203">
        <v>1069580490.02248</v>
      </c>
      <c r="K105" s="203">
        <v>1212612164</v>
      </c>
      <c r="L105" s="204">
        <v>7</v>
      </c>
      <c r="M105" s="205" t="s">
        <v>168</v>
      </c>
      <c r="N105" s="206">
        <v>4.8148242870424268E-3</v>
      </c>
      <c r="O105" s="207">
        <f>SUMIFS(N105:$N$268,B105:$B$268,B105)</f>
        <v>0.32426097328366082</v>
      </c>
    </row>
    <row r="106" spans="1:15">
      <c r="A106" s="202" t="s">
        <v>140</v>
      </c>
      <c r="B106" s="202" t="s">
        <v>310</v>
      </c>
      <c r="C106" s="202" t="s">
        <v>170</v>
      </c>
      <c r="D106" s="202" t="s">
        <v>166</v>
      </c>
      <c r="E106" s="202" t="s">
        <v>390</v>
      </c>
      <c r="F106" s="202" t="s">
        <v>353</v>
      </c>
      <c r="G106" s="202" t="s">
        <v>167</v>
      </c>
      <c r="H106" s="203">
        <v>1234964998</v>
      </c>
      <c r="I106" s="203">
        <v>997652705.310179</v>
      </c>
      <c r="J106" s="203">
        <v>1039007911.24006</v>
      </c>
      <c r="K106" s="203">
        <v>1234964998</v>
      </c>
      <c r="L106" s="204">
        <v>7.75</v>
      </c>
      <c r="M106" s="205" t="s">
        <v>168</v>
      </c>
      <c r="N106" s="206">
        <v>4.6771987448674564E-3</v>
      </c>
      <c r="O106" s="207">
        <f>SUMIFS(N106:$N$268,B106:$B$268,B106)</f>
        <v>0.31944614899661838</v>
      </c>
    </row>
    <row r="107" spans="1:15">
      <c r="A107" s="202" t="s">
        <v>140</v>
      </c>
      <c r="B107" s="202" t="s">
        <v>208</v>
      </c>
      <c r="C107" s="202" t="s">
        <v>165</v>
      </c>
      <c r="D107" s="202" t="s">
        <v>166</v>
      </c>
      <c r="E107" s="202" t="s">
        <v>390</v>
      </c>
      <c r="F107" s="202" t="s">
        <v>391</v>
      </c>
      <c r="G107" s="202" t="s">
        <v>167</v>
      </c>
      <c r="H107" s="203">
        <v>132054795</v>
      </c>
      <c r="I107" s="203">
        <v>108487869.27269</v>
      </c>
      <c r="J107" s="203">
        <v>113387950.670628</v>
      </c>
      <c r="K107" s="203">
        <v>132054795</v>
      </c>
      <c r="L107" s="204">
        <v>13</v>
      </c>
      <c r="M107" s="205" t="s">
        <v>168</v>
      </c>
      <c r="N107" s="206">
        <v>5.1042727858231025E-4</v>
      </c>
      <c r="O107" s="207">
        <f>SUMIFS(N107:$N$268,B107:$B$268,B107)</f>
        <v>1.2851705925244278E-2</v>
      </c>
    </row>
    <row r="108" spans="1:15">
      <c r="A108" s="202" t="s">
        <v>140</v>
      </c>
      <c r="B108" s="202" t="s">
        <v>208</v>
      </c>
      <c r="C108" s="202" t="s">
        <v>165</v>
      </c>
      <c r="D108" s="202" t="s">
        <v>166</v>
      </c>
      <c r="E108" s="202" t="s">
        <v>390</v>
      </c>
      <c r="F108" s="202" t="s">
        <v>391</v>
      </c>
      <c r="G108" s="202" t="s">
        <v>167</v>
      </c>
      <c r="H108" s="203">
        <v>131438351</v>
      </c>
      <c r="I108" s="203">
        <v>108010118.007607</v>
      </c>
      <c r="J108" s="203">
        <v>112934525.832524</v>
      </c>
      <c r="K108" s="203">
        <v>131438351</v>
      </c>
      <c r="L108" s="204">
        <v>12.75</v>
      </c>
      <c r="M108" s="205" t="s">
        <v>168</v>
      </c>
      <c r="N108" s="206">
        <v>5.0838614101181702E-4</v>
      </c>
      <c r="O108" s="207">
        <f>SUMIFS(N108:$N$268,B108:$B$268,B108)</f>
        <v>1.2341278646661968E-2</v>
      </c>
    </row>
    <row r="109" spans="1:15">
      <c r="A109" s="202" t="s">
        <v>140</v>
      </c>
      <c r="B109" s="202" t="s">
        <v>208</v>
      </c>
      <c r="C109" s="202" t="s">
        <v>165</v>
      </c>
      <c r="D109" s="202" t="s">
        <v>166</v>
      </c>
      <c r="E109" s="202" t="s">
        <v>390</v>
      </c>
      <c r="F109" s="202" t="s">
        <v>392</v>
      </c>
      <c r="G109" s="202" t="s">
        <v>167</v>
      </c>
      <c r="H109" s="203">
        <v>54253426</v>
      </c>
      <c r="I109" s="203">
        <v>49505745.8438612</v>
      </c>
      <c r="J109" s="203">
        <v>51762816.630306102</v>
      </c>
      <c r="K109" s="203">
        <v>54253426</v>
      </c>
      <c r="L109" s="204">
        <v>11.5</v>
      </c>
      <c r="M109" s="205" t="s">
        <v>168</v>
      </c>
      <c r="N109" s="206">
        <v>2.3301553179236025E-4</v>
      </c>
      <c r="O109" s="207">
        <f>SUMIFS(N109:$N$268,B109:$B$268,B109)</f>
        <v>1.1832892505650151E-2</v>
      </c>
    </row>
    <row r="110" spans="1:15">
      <c r="A110" s="202" t="s">
        <v>140</v>
      </c>
      <c r="B110" s="202" t="s">
        <v>208</v>
      </c>
      <c r="C110" s="202" t="s">
        <v>165</v>
      </c>
      <c r="D110" s="202" t="s">
        <v>166</v>
      </c>
      <c r="E110" s="202" t="s">
        <v>390</v>
      </c>
      <c r="F110" s="202" t="s">
        <v>393</v>
      </c>
      <c r="G110" s="202" t="s">
        <v>167</v>
      </c>
      <c r="H110" s="203">
        <v>66801374</v>
      </c>
      <c r="I110" s="203">
        <v>51323496.3530742</v>
      </c>
      <c r="J110" s="203">
        <v>53900788.635897003</v>
      </c>
      <c r="K110" s="203">
        <v>66801374</v>
      </c>
      <c r="L110" s="204">
        <v>11</v>
      </c>
      <c r="M110" s="205" t="s">
        <v>168</v>
      </c>
      <c r="N110" s="206">
        <v>2.4263982807820549E-4</v>
      </c>
      <c r="O110" s="207">
        <f>SUMIFS(N110:$N$268,B110:$B$268,B110)</f>
        <v>1.1599876973857792E-2</v>
      </c>
    </row>
    <row r="111" spans="1:15">
      <c r="A111" s="202" t="s">
        <v>149</v>
      </c>
      <c r="B111" s="202" t="s">
        <v>354</v>
      </c>
      <c r="C111" s="202" t="s">
        <v>355</v>
      </c>
      <c r="D111" s="202" t="s">
        <v>166</v>
      </c>
      <c r="E111" s="202" t="s">
        <v>394</v>
      </c>
      <c r="F111" s="202" t="s">
        <v>375</v>
      </c>
      <c r="G111" s="202" t="s">
        <v>167</v>
      </c>
      <c r="H111" s="203">
        <v>3650963219.2060399</v>
      </c>
      <c r="I111" s="203">
        <v>2066895128.4397399</v>
      </c>
      <c r="J111" s="203">
        <v>2161043722.1995301</v>
      </c>
      <c r="K111" s="203">
        <v>3650963219.2060399</v>
      </c>
      <c r="L111" s="204">
        <v>9.25</v>
      </c>
      <c r="M111" s="205" t="s">
        <v>168</v>
      </c>
      <c r="N111" s="206">
        <v>9.7281559415768482E-3</v>
      </c>
      <c r="O111" s="207">
        <f>SUMIFS(N111:$N$268,B111:$B$268,B111)</f>
        <v>9.7281559415768482E-3</v>
      </c>
    </row>
    <row r="112" spans="1:15">
      <c r="A112" s="202" t="s">
        <v>140</v>
      </c>
      <c r="B112" s="202" t="s">
        <v>208</v>
      </c>
      <c r="C112" s="202" t="s">
        <v>165</v>
      </c>
      <c r="D112" s="202" t="s">
        <v>166</v>
      </c>
      <c r="E112" s="202" t="s">
        <v>378</v>
      </c>
      <c r="F112" s="202" t="s">
        <v>395</v>
      </c>
      <c r="G112" s="202" t="s">
        <v>167</v>
      </c>
      <c r="H112" s="203">
        <v>211027397</v>
      </c>
      <c r="I112" s="203">
        <v>158285579.25183699</v>
      </c>
      <c r="J112" s="203">
        <v>165895601.00463301</v>
      </c>
      <c r="K112" s="203">
        <v>211027397</v>
      </c>
      <c r="L112" s="204">
        <v>11</v>
      </c>
      <c r="M112" s="205" t="s">
        <v>168</v>
      </c>
      <c r="N112" s="206">
        <v>7.4679575429972465E-4</v>
      </c>
      <c r="O112" s="207">
        <f>SUMIFS(N112:$N$268,B112:$B$268,B112)</f>
        <v>1.1357237145779586E-2</v>
      </c>
    </row>
    <row r="113" spans="1:15">
      <c r="A113" s="202" t="s">
        <v>190</v>
      </c>
      <c r="B113" s="202" t="s">
        <v>215</v>
      </c>
      <c r="C113" s="202" t="s">
        <v>170</v>
      </c>
      <c r="D113" s="202" t="s">
        <v>166</v>
      </c>
      <c r="E113" s="202" t="s">
        <v>396</v>
      </c>
      <c r="F113" s="202" t="s">
        <v>397</v>
      </c>
      <c r="G113" s="202" t="s">
        <v>167</v>
      </c>
      <c r="H113" s="203">
        <v>1373932054.79423</v>
      </c>
      <c r="I113" s="203">
        <v>1038365987.3598</v>
      </c>
      <c r="J113" s="203">
        <v>1076685784.2198601</v>
      </c>
      <c r="K113" s="203">
        <v>1373932054.79423</v>
      </c>
      <c r="L113" s="204">
        <v>8</v>
      </c>
      <c r="M113" s="205" t="s">
        <v>168</v>
      </c>
      <c r="N113" s="206">
        <v>4.8468094844046263E-3</v>
      </c>
      <c r="O113" s="207">
        <f>SUMIFS(N113:$N$268,B113:$B$268,B113)</f>
        <v>5.4831407319270685E-3</v>
      </c>
    </row>
    <row r="114" spans="1:15">
      <c r="A114" s="202" t="s">
        <v>140</v>
      </c>
      <c r="B114" s="202" t="s">
        <v>310</v>
      </c>
      <c r="C114" s="202" t="s">
        <v>170</v>
      </c>
      <c r="D114" s="202" t="s">
        <v>166</v>
      </c>
      <c r="E114" s="202" t="s">
        <v>398</v>
      </c>
      <c r="F114" s="202" t="s">
        <v>373</v>
      </c>
      <c r="G114" s="202" t="s">
        <v>167</v>
      </c>
      <c r="H114" s="203">
        <v>615228000</v>
      </c>
      <c r="I114" s="203">
        <v>511323771.32674098</v>
      </c>
      <c r="J114" s="203">
        <v>528671891.81647599</v>
      </c>
      <c r="K114" s="203">
        <v>615228000</v>
      </c>
      <c r="L114" s="204">
        <v>7.6</v>
      </c>
      <c r="M114" s="205" t="s">
        <v>168</v>
      </c>
      <c r="N114" s="206">
        <v>2.3798697604713558E-3</v>
      </c>
      <c r="O114" s="207">
        <f>SUMIFS(N114:$N$268,B114:$B$268,B114)</f>
        <v>0.31476895025175083</v>
      </c>
    </row>
    <row r="115" spans="1:15">
      <c r="A115" s="202" t="s">
        <v>140</v>
      </c>
      <c r="B115" s="202" t="s">
        <v>310</v>
      </c>
      <c r="C115" s="202" t="s">
        <v>170</v>
      </c>
      <c r="D115" s="202" t="s">
        <v>166</v>
      </c>
      <c r="E115" s="202" t="s">
        <v>399</v>
      </c>
      <c r="F115" s="202" t="s">
        <v>322</v>
      </c>
      <c r="G115" s="202" t="s">
        <v>167</v>
      </c>
      <c r="H115" s="203">
        <v>615228000</v>
      </c>
      <c r="I115" s="203">
        <v>509835201.17925102</v>
      </c>
      <c r="J115" s="203">
        <v>526876747.043648</v>
      </c>
      <c r="K115" s="203">
        <v>615228000</v>
      </c>
      <c r="L115" s="204">
        <v>7.6</v>
      </c>
      <c r="M115" s="205" t="s">
        <v>168</v>
      </c>
      <c r="N115" s="206">
        <v>2.3717887354979218E-3</v>
      </c>
      <c r="O115" s="207">
        <f>SUMIFS(N115:$N$268,B115:$B$268,B115)</f>
        <v>0.3123890804912795</v>
      </c>
    </row>
    <row r="116" spans="1:15">
      <c r="A116" s="202" t="s">
        <v>140</v>
      </c>
      <c r="B116" s="202" t="s">
        <v>310</v>
      </c>
      <c r="C116" s="202" t="s">
        <v>170</v>
      </c>
      <c r="D116" s="202" t="s">
        <v>166</v>
      </c>
      <c r="E116" s="202" t="s">
        <v>399</v>
      </c>
      <c r="F116" s="202" t="s">
        <v>373</v>
      </c>
      <c r="G116" s="202" t="s">
        <v>167</v>
      </c>
      <c r="H116" s="203">
        <v>615228000</v>
      </c>
      <c r="I116" s="203">
        <v>511572282.95880902</v>
      </c>
      <c r="J116" s="203">
        <v>528671891.81866401</v>
      </c>
      <c r="K116" s="203">
        <v>615228000</v>
      </c>
      <c r="L116" s="204">
        <v>7.6</v>
      </c>
      <c r="M116" s="205" t="s">
        <v>168</v>
      </c>
      <c r="N116" s="206">
        <v>2.3798697604812055E-3</v>
      </c>
      <c r="O116" s="207">
        <f>SUMIFS(N116:$N$268,B116:$B$268,B116)</f>
        <v>0.31001729175578163</v>
      </c>
    </row>
    <row r="117" spans="1:15">
      <c r="A117" s="202" t="s">
        <v>140</v>
      </c>
      <c r="B117" s="202" t="s">
        <v>174</v>
      </c>
      <c r="C117" s="202" t="s">
        <v>170</v>
      </c>
      <c r="D117" s="202" t="s">
        <v>166</v>
      </c>
      <c r="E117" s="202" t="s">
        <v>218</v>
      </c>
      <c r="F117" s="202" t="s">
        <v>400</v>
      </c>
      <c r="G117" s="202" t="s">
        <v>167</v>
      </c>
      <c r="H117" s="203">
        <v>157335618</v>
      </c>
      <c r="I117" s="203">
        <v>148649000.259875</v>
      </c>
      <c r="J117" s="203">
        <v>153186472.93368199</v>
      </c>
      <c r="K117" s="203">
        <v>157335618</v>
      </c>
      <c r="L117" s="204">
        <v>8.5</v>
      </c>
      <c r="M117" s="205" t="s">
        <v>168</v>
      </c>
      <c r="N117" s="206">
        <v>6.8958433442625484E-4</v>
      </c>
      <c r="O117" s="207">
        <f>SUMIFS(N117:$N$268,B117:$B$268,B117)</f>
        <v>1.4469229825116415E-3</v>
      </c>
    </row>
    <row r="118" spans="1:15">
      <c r="A118" s="202" t="s">
        <v>140</v>
      </c>
      <c r="B118" s="202" t="s">
        <v>401</v>
      </c>
      <c r="C118" s="202" t="s">
        <v>170</v>
      </c>
      <c r="D118" s="202" t="s">
        <v>166</v>
      </c>
      <c r="E118" s="202" t="s">
        <v>402</v>
      </c>
      <c r="F118" s="202" t="s">
        <v>206</v>
      </c>
      <c r="G118" s="202" t="s">
        <v>167</v>
      </c>
      <c r="H118" s="203">
        <v>5660684930</v>
      </c>
      <c r="I118" s="203">
        <v>4918959056.9889402</v>
      </c>
      <c r="J118" s="203">
        <v>5051834404.4553003</v>
      </c>
      <c r="K118" s="203">
        <v>5660684930</v>
      </c>
      <c r="L118" s="204">
        <v>5.3</v>
      </c>
      <c r="M118" s="205" t="s">
        <v>168</v>
      </c>
      <c r="N118" s="206">
        <v>2.2741341312402463E-2</v>
      </c>
      <c r="O118" s="207">
        <f>SUMIFS(N118:$N$268,B118:$B$268,B118)</f>
        <v>0.12294383825429435</v>
      </c>
    </row>
    <row r="119" spans="1:15">
      <c r="A119" s="202" t="s">
        <v>149</v>
      </c>
      <c r="B119" s="202" t="s">
        <v>267</v>
      </c>
      <c r="C119" s="202" t="s">
        <v>171</v>
      </c>
      <c r="D119" s="202" t="s">
        <v>166</v>
      </c>
      <c r="E119" s="202" t="s">
        <v>403</v>
      </c>
      <c r="F119" s="202" t="s">
        <v>196</v>
      </c>
      <c r="G119" s="202" t="s">
        <v>167</v>
      </c>
      <c r="H119" s="203">
        <v>12772232.876745</v>
      </c>
      <c r="I119" s="203">
        <v>9591194.3694406301</v>
      </c>
      <c r="J119" s="203">
        <v>9971082.5952832792</v>
      </c>
      <c r="K119" s="203">
        <v>12772232.876745</v>
      </c>
      <c r="L119" s="204">
        <v>10.5</v>
      </c>
      <c r="M119" s="205" t="s">
        <v>168</v>
      </c>
      <c r="N119" s="206">
        <v>4.4885832432178087E-5</v>
      </c>
      <c r="O119" s="207">
        <f>SUMIFS(N119:$N$268,B119:$B$268,B119)</f>
        <v>9.4367230259309923E-4</v>
      </c>
    </row>
    <row r="120" spans="1:15">
      <c r="A120" s="202" t="s">
        <v>140</v>
      </c>
      <c r="B120" s="202" t="s">
        <v>401</v>
      </c>
      <c r="C120" s="202" t="s">
        <v>170</v>
      </c>
      <c r="D120" s="202" t="s">
        <v>166</v>
      </c>
      <c r="E120" s="202" t="s">
        <v>404</v>
      </c>
      <c r="F120" s="202" t="s">
        <v>405</v>
      </c>
      <c r="G120" s="202" t="s">
        <v>167</v>
      </c>
      <c r="H120" s="203">
        <v>3234739728</v>
      </c>
      <c r="I120" s="203">
        <v>2957557138.2960401</v>
      </c>
      <c r="J120" s="203">
        <v>3028433072.54213</v>
      </c>
      <c r="K120" s="203">
        <v>3234739728</v>
      </c>
      <c r="L120" s="204">
        <v>5.0999999999999996</v>
      </c>
      <c r="M120" s="205" t="s">
        <v>168</v>
      </c>
      <c r="N120" s="206">
        <v>1.3632796451861141E-2</v>
      </c>
      <c r="O120" s="207">
        <f>SUMIFS(N120:$N$268,B120:$B$268,B120)</f>
        <v>0.10020249694189189</v>
      </c>
    </row>
    <row r="121" spans="1:15">
      <c r="A121" s="202" t="s">
        <v>140</v>
      </c>
      <c r="B121" s="202" t="s">
        <v>208</v>
      </c>
      <c r="C121" s="202" t="s">
        <v>165</v>
      </c>
      <c r="D121" s="202" t="s">
        <v>166</v>
      </c>
      <c r="E121" s="202" t="s">
        <v>406</v>
      </c>
      <c r="F121" s="202" t="s">
        <v>407</v>
      </c>
      <c r="G121" s="202" t="s">
        <v>167</v>
      </c>
      <c r="H121" s="203">
        <v>23066519</v>
      </c>
      <c r="I121" s="203">
        <v>19283660.314199898</v>
      </c>
      <c r="J121" s="203">
        <v>19991734.7403863</v>
      </c>
      <c r="K121" s="203">
        <v>23066519</v>
      </c>
      <c r="L121" s="204">
        <v>6.8</v>
      </c>
      <c r="M121" s="205" t="s">
        <v>168</v>
      </c>
      <c r="N121" s="206">
        <v>8.999480718472968E-5</v>
      </c>
      <c r="O121" s="207">
        <f>SUMIFS(N121:$N$268,B121:$B$268,B121)</f>
        <v>1.0610441391479861E-2</v>
      </c>
    </row>
    <row r="122" spans="1:15">
      <c r="A122" s="202" t="s">
        <v>140</v>
      </c>
      <c r="B122" s="202" t="s">
        <v>141</v>
      </c>
      <c r="C122" s="202" t="s">
        <v>165</v>
      </c>
      <c r="D122" s="202" t="s">
        <v>166</v>
      </c>
      <c r="E122" s="202" t="s">
        <v>408</v>
      </c>
      <c r="F122" s="202" t="s">
        <v>409</v>
      </c>
      <c r="G122" s="202" t="s">
        <v>167</v>
      </c>
      <c r="H122" s="203">
        <v>223242193</v>
      </c>
      <c r="I122" s="203">
        <v>199354890.596834</v>
      </c>
      <c r="J122" s="203">
        <v>205292678.767939</v>
      </c>
      <c r="K122" s="203">
        <v>223242193</v>
      </c>
      <c r="L122" s="204">
        <v>5.8</v>
      </c>
      <c r="M122" s="205" t="s">
        <v>168</v>
      </c>
      <c r="N122" s="206">
        <v>9.241456673009219E-4</v>
      </c>
      <c r="O122" s="207">
        <f>SUMIFS(N122:$N$268,B122:$B$268,B122)</f>
        <v>9.241456673009219E-4</v>
      </c>
    </row>
    <row r="123" spans="1:15">
      <c r="A123" s="202" t="s">
        <v>140</v>
      </c>
      <c r="B123" s="202" t="s">
        <v>208</v>
      </c>
      <c r="C123" s="202" t="s">
        <v>165</v>
      </c>
      <c r="D123" s="202" t="s">
        <v>166</v>
      </c>
      <c r="E123" s="202" t="s">
        <v>410</v>
      </c>
      <c r="F123" s="202" t="s">
        <v>411</v>
      </c>
      <c r="G123" s="202" t="s">
        <v>167</v>
      </c>
      <c r="H123" s="203">
        <v>43402750</v>
      </c>
      <c r="I123" s="203">
        <v>39221957.386369899</v>
      </c>
      <c r="J123" s="203">
        <v>40728467.122984603</v>
      </c>
      <c r="K123" s="203">
        <v>43402750</v>
      </c>
      <c r="L123" s="204">
        <v>9</v>
      </c>
      <c r="M123" s="205" t="s">
        <v>168</v>
      </c>
      <c r="N123" s="206">
        <v>1.8334329628023947E-4</v>
      </c>
      <c r="O123" s="207">
        <f>SUMIFS(N123:$N$268,B123:$B$268,B123)</f>
        <v>1.0520446584295131E-2</v>
      </c>
    </row>
    <row r="124" spans="1:15">
      <c r="A124" s="202" t="s">
        <v>140</v>
      </c>
      <c r="B124" s="202" t="s">
        <v>310</v>
      </c>
      <c r="C124" s="202" t="s">
        <v>170</v>
      </c>
      <c r="D124" s="202" t="s">
        <v>166</v>
      </c>
      <c r="E124" s="202" t="s">
        <v>412</v>
      </c>
      <c r="F124" s="202" t="s">
        <v>413</v>
      </c>
      <c r="G124" s="202" t="s">
        <v>167</v>
      </c>
      <c r="H124" s="203">
        <v>2425992988</v>
      </c>
      <c r="I124" s="203">
        <v>2114338404.26003</v>
      </c>
      <c r="J124" s="203">
        <v>2177018383.9059501</v>
      </c>
      <c r="K124" s="203">
        <v>2425992988</v>
      </c>
      <c r="L124" s="204">
        <v>7</v>
      </c>
      <c r="M124" s="205" t="s">
        <v>168</v>
      </c>
      <c r="N124" s="206">
        <v>9.8000674899632063E-3</v>
      </c>
      <c r="O124" s="207">
        <f>SUMIFS(N124:$N$268,B124:$B$268,B124)</f>
        <v>0.30763742199530042</v>
      </c>
    </row>
    <row r="125" spans="1:15">
      <c r="A125" s="202" t="s">
        <v>140</v>
      </c>
      <c r="B125" s="202" t="s">
        <v>208</v>
      </c>
      <c r="C125" s="202" t="s">
        <v>165</v>
      </c>
      <c r="D125" s="202" t="s">
        <v>166</v>
      </c>
      <c r="E125" s="202" t="s">
        <v>414</v>
      </c>
      <c r="F125" s="202" t="s">
        <v>415</v>
      </c>
      <c r="G125" s="202" t="s">
        <v>167</v>
      </c>
      <c r="H125" s="203">
        <v>2628767130</v>
      </c>
      <c r="I125" s="203">
        <v>2148222301.1761098</v>
      </c>
      <c r="J125" s="203">
        <v>2234791110.9858999</v>
      </c>
      <c r="K125" s="203">
        <v>2628767130</v>
      </c>
      <c r="L125" s="204">
        <v>12.75</v>
      </c>
      <c r="M125" s="205" t="s">
        <v>168</v>
      </c>
      <c r="N125" s="206">
        <v>1.0060137238867629E-2</v>
      </c>
      <c r="O125" s="207">
        <f>SUMIFS(N125:$N$268,B125:$B$268,B125)</f>
        <v>1.0337103288014892E-2</v>
      </c>
    </row>
    <row r="126" spans="1:15">
      <c r="A126" s="202" t="s">
        <v>140</v>
      </c>
      <c r="B126" s="202" t="s">
        <v>147</v>
      </c>
      <c r="C126" s="202" t="s">
        <v>170</v>
      </c>
      <c r="D126" s="202" t="s">
        <v>166</v>
      </c>
      <c r="E126" s="202" t="s">
        <v>219</v>
      </c>
      <c r="F126" s="202" t="s">
        <v>416</v>
      </c>
      <c r="G126" s="202" t="s">
        <v>167</v>
      </c>
      <c r="H126" s="203">
        <v>8780657533</v>
      </c>
      <c r="I126" s="203">
        <v>7703835773.2637701</v>
      </c>
      <c r="J126" s="203">
        <v>7876156574.42801</v>
      </c>
      <c r="K126" s="203">
        <v>8780657533</v>
      </c>
      <c r="L126" s="204">
        <v>9</v>
      </c>
      <c r="M126" s="205" t="s">
        <v>168</v>
      </c>
      <c r="N126" s="206">
        <v>3.5455311981530097E-2</v>
      </c>
      <c r="O126" s="207">
        <f>SUMIFS(N126:$N$268,B126:$B$268,B126)</f>
        <v>6.7549616179073999E-2</v>
      </c>
    </row>
    <row r="127" spans="1:15">
      <c r="A127" s="202" t="s">
        <v>149</v>
      </c>
      <c r="B127" s="202" t="s">
        <v>384</v>
      </c>
      <c r="C127" s="202" t="s">
        <v>201</v>
      </c>
      <c r="D127" s="202" t="s">
        <v>166</v>
      </c>
      <c r="E127" s="202" t="s">
        <v>417</v>
      </c>
      <c r="F127" s="202" t="s">
        <v>386</v>
      </c>
      <c r="G127" s="202" t="s">
        <v>167</v>
      </c>
      <c r="H127" s="203">
        <v>26243835.616470002</v>
      </c>
      <c r="I127" s="203">
        <v>15125952.6674801</v>
      </c>
      <c r="J127" s="203">
        <v>15675002.870082</v>
      </c>
      <c r="K127" s="203">
        <v>26243835.616470002</v>
      </c>
      <c r="L127" s="204">
        <v>8</v>
      </c>
      <c r="M127" s="205" t="s">
        <v>168</v>
      </c>
      <c r="N127" s="206">
        <v>7.056260395769216E-5</v>
      </c>
      <c r="O127" s="207">
        <f>SUMIFS(N127:$N$268,B127:$B$268,B127)</f>
        <v>1.0957767468583431E-2</v>
      </c>
    </row>
    <row r="128" spans="1:15">
      <c r="A128" s="202" t="s">
        <v>140</v>
      </c>
      <c r="B128" s="202" t="s">
        <v>401</v>
      </c>
      <c r="C128" s="202" t="s">
        <v>170</v>
      </c>
      <c r="D128" s="202" t="s">
        <v>166</v>
      </c>
      <c r="E128" s="202" t="s">
        <v>418</v>
      </c>
      <c r="F128" s="202" t="s">
        <v>419</v>
      </c>
      <c r="G128" s="202" t="s">
        <v>167</v>
      </c>
      <c r="H128" s="203">
        <v>1259095880</v>
      </c>
      <c r="I128" s="203">
        <v>1009819656.2474101</v>
      </c>
      <c r="J128" s="203">
        <v>1038392518.32754</v>
      </c>
      <c r="K128" s="203">
        <v>1259095880</v>
      </c>
      <c r="L128" s="204">
        <v>7</v>
      </c>
      <c r="M128" s="205" t="s">
        <v>168</v>
      </c>
      <c r="N128" s="206">
        <v>4.6744284916991211E-3</v>
      </c>
      <c r="O128" s="207">
        <f>SUMIFS(N128:$N$268,B128:$B$268,B128)</f>
        <v>8.6569700490030752E-2</v>
      </c>
    </row>
    <row r="129" spans="1:15">
      <c r="A129" s="202" t="s">
        <v>140</v>
      </c>
      <c r="B129" s="202" t="s">
        <v>401</v>
      </c>
      <c r="C129" s="202" t="s">
        <v>170</v>
      </c>
      <c r="D129" s="202" t="s">
        <v>166</v>
      </c>
      <c r="E129" s="202" t="s">
        <v>418</v>
      </c>
      <c r="F129" s="202" t="s">
        <v>420</v>
      </c>
      <c r="G129" s="202" t="s">
        <v>167</v>
      </c>
      <c r="H129" s="203">
        <v>8184123220</v>
      </c>
      <c r="I129" s="203">
        <v>6618846948.3776398</v>
      </c>
      <c r="J129" s="203">
        <v>6799857759.0882902</v>
      </c>
      <c r="K129" s="203">
        <v>8184123220</v>
      </c>
      <c r="L129" s="204">
        <v>7</v>
      </c>
      <c r="M129" s="205" t="s">
        <v>168</v>
      </c>
      <c r="N129" s="206">
        <v>3.0610244476508796E-2</v>
      </c>
      <c r="O129" s="207">
        <f>SUMIFS(N129:$N$268,B129:$B$268,B129)</f>
        <v>8.1895271998331631E-2</v>
      </c>
    </row>
    <row r="130" spans="1:15">
      <c r="A130" s="202" t="s">
        <v>149</v>
      </c>
      <c r="B130" s="202" t="s">
        <v>267</v>
      </c>
      <c r="C130" s="202" t="s">
        <v>171</v>
      </c>
      <c r="D130" s="202" t="s">
        <v>166</v>
      </c>
      <c r="E130" s="202" t="s">
        <v>417</v>
      </c>
      <c r="F130" s="202" t="s">
        <v>238</v>
      </c>
      <c r="G130" s="202" t="s">
        <v>167</v>
      </c>
      <c r="H130" s="203">
        <v>294581506.84710002</v>
      </c>
      <c r="I130" s="203">
        <v>192911603.07364401</v>
      </c>
      <c r="J130" s="203">
        <v>199659305.48439601</v>
      </c>
      <c r="K130" s="203">
        <v>294581506.84710002</v>
      </c>
      <c r="L130" s="204">
        <v>11.25</v>
      </c>
      <c r="M130" s="205" t="s">
        <v>168</v>
      </c>
      <c r="N130" s="206">
        <v>8.987864701609211E-4</v>
      </c>
      <c r="O130" s="207">
        <f>SUMIFS(N130:$N$268,B130:$B$268,B130)</f>
        <v>8.987864701609211E-4</v>
      </c>
    </row>
    <row r="131" spans="1:15">
      <c r="A131" s="202" t="s">
        <v>190</v>
      </c>
      <c r="B131" s="202" t="s">
        <v>215</v>
      </c>
      <c r="C131" s="202" t="s">
        <v>170</v>
      </c>
      <c r="D131" s="202" t="s">
        <v>166</v>
      </c>
      <c r="E131" s="202" t="s">
        <v>417</v>
      </c>
      <c r="F131" s="202" t="s">
        <v>397</v>
      </c>
      <c r="G131" s="202" t="s">
        <v>167</v>
      </c>
      <c r="H131" s="203">
        <v>190446027.39721999</v>
      </c>
      <c r="I131" s="203">
        <v>136321665.27731201</v>
      </c>
      <c r="J131" s="203">
        <v>141356661.627987</v>
      </c>
      <c r="K131" s="203">
        <v>190446027.39721999</v>
      </c>
      <c r="L131" s="204">
        <v>8</v>
      </c>
      <c r="M131" s="205" t="s">
        <v>168</v>
      </c>
      <c r="N131" s="206">
        <v>6.363312475224425E-4</v>
      </c>
      <c r="O131" s="207">
        <f>SUMIFS(N131:$N$268,B131:$B$268,B131)</f>
        <v>6.363312475224425E-4</v>
      </c>
    </row>
    <row r="132" spans="1:15">
      <c r="A132" s="202" t="s">
        <v>149</v>
      </c>
      <c r="B132" s="202" t="s">
        <v>205</v>
      </c>
      <c r="C132" s="202" t="s">
        <v>201</v>
      </c>
      <c r="D132" s="202" t="s">
        <v>166</v>
      </c>
      <c r="E132" s="202" t="s">
        <v>417</v>
      </c>
      <c r="F132" s="202" t="s">
        <v>421</v>
      </c>
      <c r="G132" s="202" t="s">
        <v>167</v>
      </c>
      <c r="H132" s="203">
        <v>219413013.69915</v>
      </c>
      <c r="I132" s="203">
        <v>159063769.14418501</v>
      </c>
      <c r="J132" s="203">
        <v>164283362.59268901</v>
      </c>
      <c r="K132" s="203">
        <v>219413013.69915</v>
      </c>
      <c r="L132" s="204">
        <v>9.25</v>
      </c>
      <c r="M132" s="205" t="s">
        <v>168</v>
      </c>
      <c r="N132" s="206">
        <v>7.3953810072924155E-4</v>
      </c>
      <c r="O132" s="207">
        <f>SUMIFS(N132:$N$268,B132:$B$268,B132)</f>
        <v>5.3588291157970702E-2</v>
      </c>
    </row>
    <row r="133" spans="1:15">
      <c r="A133" s="202" t="s">
        <v>149</v>
      </c>
      <c r="B133" s="202" t="s">
        <v>205</v>
      </c>
      <c r="C133" s="202" t="s">
        <v>201</v>
      </c>
      <c r="D133" s="202" t="s">
        <v>166</v>
      </c>
      <c r="E133" s="202" t="s">
        <v>417</v>
      </c>
      <c r="F133" s="202" t="s">
        <v>207</v>
      </c>
      <c r="G133" s="202" t="s">
        <v>167</v>
      </c>
      <c r="H133" s="203">
        <v>23940541.095947001</v>
      </c>
      <c r="I133" s="203">
        <v>17870561.880389199</v>
      </c>
      <c r="J133" s="203">
        <v>18456923.9142409</v>
      </c>
      <c r="K133" s="203">
        <v>23940541.095947001</v>
      </c>
      <c r="L133" s="204">
        <v>9.25</v>
      </c>
      <c r="M133" s="205" t="s">
        <v>168</v>
      </c>
      <c r="N133" s="206">
        <v>8.3085701688999109E-5</v>
      </c>
      <c r="O133" s="207">
        <f>SUMIFS(N133:$N$268,B133:$B$268,B133)</f>
        <v>5.284875305724146E-2</v>
      </c>
    </row>
    <row r="134" spans="1:15">
      <c r="A134" s="202" t="s">
        <v>142</v>
      </c>
      <c r="B134" s="202" t="s">
        <v>174</v>
      </c>
      <c r="C134" s="202" t="s">
        <v>170</v>
      </c>
      <c r="D134" s="202" t="s">
        <v>166</v>
      </c>
      <c r="E134" s="202" t="s">
        <v>417</v>
      </c>
      <c r="F134" s="202" t="s">
        <v>422</v>
      </c>
      <c r="G134" s="202" t="s">
        <v>167</v>
      </c>
      <c r="H134" s="203">
        <v>209989698.62976801</v>
      </c>
      <c r="I134" s="203">
        <v>162185920.91461399</v>
      </c>
      <c r="J134" s="203">
        <v>168237633.20129499</v>
      </c>
      <c r="K134" s="203">
        <v>209989698.62976801</v>
      </c>
      <c r="L134" s="204">
        <v>12</v>
      </c>
      <c r="M134" s="205" t="s">
        <v>168</v>
      </c>
      <c r="N134" s="206">
        <v>7.5733864808538666E-4</v>
      </c>
      <c r="O134" s="207">
        <f>SUMIFS(N134:$N$268,B134:$B$268,B134)</f>
        <v>7.5733864808538666E-4</v>
      </c>
    </row>
    <row r="135" spans="1:15">
      <c r="A135" s="202" t="s">
        <v>140</v>
      </c>
      <c r="B135" s="202" t="s">
        <v>208</v>
      </c>
      <c r="C135" s="202" t="s">
        <v>165</v>
      </c>
      <c r="D135" s="202" t="s">
        <v>166</v>
      </c>
      <c r="E135" s="202" t="s">
        <v>417</v>
      </c>
      <c r="F135" s="202" t="s">
        <v>407</v>
      </c>
      <c r="G135" s="202" t="s">
        <v>167</v>
      </c>
      <c r="H135" s="203">
        <v>34599783</v>
      </c>
      <c r="I135" s="203">
        <v>28914740.255223598</v>
      </c>
      <c r="J135" s="203">
        <v>29885364.191522598</v>
      </c>
      <c r="K135" s="203">
        <v>34599783</v>
      </c>
      <c r="L135" s="204">
        <v>6.8</v>
      </c>
      <c r="M135" s="205" t="s">
        <v>168</v>
      </c>
      <c r="N135" s="206">
        <v>1.345319764886762E-4</v>
      </c>
      <c r="O135" s="207">
        <f>SUMIFS(N135:$N$268,B135:$B$268,B135)</f>
        <v>2.769660491472644E-4</v>
      </c>
    </row>
    <row r="136" spans="1:15">
      <c r="A136" s="202" t="s">
        <v>140</v>
      </c>
      <c r="B136" s="202" t="s">
        <v>401</v>
      </c>
      <c r="C136" s="202" t="s">
        <v>170</v>
      </c>
      <c r="D136" s="202" t="s">
        <v>166</v>
      </c>
      <c r="E136" s="202" t="s">
        <v>417</v>
      </c>
      <c r="F136" s="202" t="s">
        <v>405</v>
      </c>
      <c r="G136" s="202" t="s">
        <v>167</v>
      </c>
      <c r="H136" s="203">
        <v>1078246576</v>
      </c>
      <c r="I136" s="203">
        <v>988516555.803846</v>
      </c>
      <c r="J136" s="203">
        <v>1009539886.61009</v>
      </c>
      <c r="K136" s="203">
        <v>1078246576</v>
      </c>
      <c r="L136" s="204">
        <v>5.0999999999999996</v>
      </c>
      <c r="M136" s="205" t="s">
        <v>168</v>
      </c>
      <c r="N136" s="206">
        <v>4.5445454644429404E-3</v>
      </c>
      <c r="O136" s="207">
        <f>SUMIFS(N136:$N$268,B136:$B$268,B136)</f>
        <v>5.1285027521822832E-2</v>
      </c>
    </row>
    <row r="137" spans="1:15">
      <c r="A137" s="202" t="s">
        <v>140</v>
      </c>
      <c r="B137" s="202" t="s">
        <v>148</v>
      </c>
      <c r="C137" s="202" t="s">
        <v>165</v>
      </c>
      <c r="D137" s="202" t="s">
        <v>166</v>
      </c>
      <c r="E137" s="202" t="s">
        <v>212</v>
      </c>
      <c r="F137" s="202" t="s">
        <v>423</v>
      </c>
      <c r="G137" s="202" t="s">
        <v>167</v>
      </c>
      <c r="H137" s="203">
        <v>117915068</v>
      </c>
      <c r="I137" s="203">
        <v>98422539.450472996</v>
      </c>
      <c r="J137" s="203">
        <v>101279789.61455999</v>
      </c>
      <c r="K137" s="203">
        <v>117915068</v>
      </c>
      <c r="L137" s="204">
        <v>6.5</v>
      </c>
      <c r="M137" s="205" t="s">
        <v>168</v>
      </c>
      <c r="N137" s="206">
        <v>4.5592117224621564E-4</v>
      </c>
      <c r="O137" s="207">
        <f>SUMIFS(N137:$N$268,B137:$B$268,B137)</f>
        <v>1.5880095062815571E-3</v>
      </c>
    </row>
    <row r="138" spans="1:15">
      <c r="A138" s="202" t="s">
        <v>140</v>
      </c>
      <c r="B138" s="202" t="s">
        <v>210</v>
      </c>
      <c r="C138" s="202" t="s">
        <v>170</v>
      </c>
      <c r="D138" s="202" t="s">
        <v>166</v>
      </c>
      <c r="E138" s="202" t="s">
        <v>424</v>
      </c>
      <c r="F138" s="202" t="s">
        <v>423</v>
      </c>
      <c r="G138" s="202" t="s">
        <v>167</v>
      </c>
      <c r="H138" s="203">
        <v>345476712</v>
      </c>
      <c r="I138" s="203">
        <v>296030542.198506</v>
      </c>
      <c r="J138" s="203">
        <v>303249933.05956203</v>
      </c>
      <c r="K138" s="203">
        <v>345476712</v>
      </c>
      <c r="L138" s="204">
        <v>5.5</v>
      </c>
      <c r="M138" s="205" t="s">
        <v>168</v>
      </c>
      <c r="N138" s="206">
        <v>1.3651101121978037E-3</v>
      </c>
      <c r="O138" s="207">
        <f>SUMIFS(N138:$N$268,B138:$B$268,B138)</f>
        <v>3.1834721880545209E-3</v>
      </c>
    </row>
    <row r="139" spans="1:15">
      <c r="A139" s="202" t="s">
        <v>140</v>
      </c>
      <c r="B139" s="202" t="s">
        <v>310</v>
      </c>
      <c r="C139" s="202" t="s">
        <v>170</v>
      </c>
      <c r="D139" s="202" t="s">
        <v>166</v>
      </c>
      <c r="E139" s="202" t="s">
        <v>424</v>
      </c>
      <c r="F139" s="202" t="s">
        <v>425</v>
      </c>
      <c r="G139" s="202" t="s">
        <v>167</v>
      </c>
      <c r="H139" s="203">
        <v>1819494741</v>
      </c>
      <c r="I139" s="203">
        <v>1607021360.1500199</v>
      </c>
      <c r="J139" s="203">
        <v>1645425462.95593</v>
      </c>
      <c r="K139" s="203">
        <v>1819494741</v>
      </c>
      <c r="L139" s="204">
        <v>7</v>
      </c>
      <c r="M139" s="205" t="s">
        <v>168</v>
      </c>
      <c r="N139" s="206">
        <v>7.4070484226874131E-3</v>
      </c>
      <c r="O139" s="207">
        <f>SUMIFS(N139:$N$268,B139:$B$268,B139)</f>
        <v>0.29783735450533722</v>
      </c>
    </row>
    <row r="140" spans="1:15">
      <c r="A140" s="202" t="s">
        <v>140</v>
      </c>
      <c r="B140" s="202" t="s">
        <v>310</v>
      </c>
      <c r="C140" s="202" t="s">
        <v>170</v>
      </c>
      <c r="D140" s="202" t="s">
        <v>166</v>
      </c>
      <c r="E140" s="202" t="s">
        <v>424</v>
      </c>
      <c r="F140" s="202" t="s">
        <v>368</v>
      </c>
      <c r="G140" s="202" t="s">
        <v>167</v>
      </c>
      <c r="H140" s="203">
        <v>1212612164</v>
      </c>
      <c r="I140" s="203">
        <v>1058296080.8500201</v>
      </c>
      <c r="J140" s="203">
        <v>1083586915.4920001</v>
      </c>
      <c r="K140" s="203">
        <v>1212612164</v>
      </c>
      <c r="L140" s="204">
        <v>7</v>
      </c>
      <c r="M140" s="205" t="s">
        <v>168</v>
      </c>
      <c r="N140" s="206">
        <v>4.877875621798802E-3</v>
      </c>
      <c r="O140" s="207">
        <f>SUMIFS(N140:$N$268,B140:$B$268,B140)</f>
        <v>0.29043030608264975</v>
      </c>
    </row>
    <row r="141" spans="1:15">
      <c r="A141" s="202" t="s">
        <v>140</v>
      </c>
      <c r="B141" s="202" t="s">
        <v>210</v>
      </c>
      <c r="C141" s="202" t="s">
        <v>170</v>
      </c>
      <c r="D141" s="202" t="s">
        <v>166</v>
      </c>
      <c r="E141" s="202" t="s">
        <v>426</v>
      </c>
      <c r="F141" s="202" t="s">
        <v>427</v>
      </c>
      <c r="G141" s="202" t="s">
        <v>167</v>
      </c>
      <c r="H141" s="203">
        <v>109024656</v>
      </c>
      <c r="I141" s="203">
        <v>99850755.813676</v>
      </c>
      <c r="J141" s="203">
        <v>102021778.764336</v>
      </c>
      <c r="K141" s="203">
        <v>109024656</v>
      </c>
      <c r="L141" s="204">
        <v>6</v>
      </c>
      <c r="M141" s="205" t="s">
        <v>168</v>
      </c>
      <c r="N141" s="206">
        <v>4.5926131112532736E-4</v>
      </c>
      <c r="O141" s="207">
        <f>SUMIFS(N141:$N$268,B141:$B$268,B141)</f>
        <v>1.8183620758567172E-3</v>
      </c>
    </row>
    <row r="142" spans="1:15">
      <c r="A142" s="202" t="s">
        <v>140</v>
      </c>
      <c r="B142" s="202" t="s">
        <v>147</v>
      </c>
      <c r="C142" s="202" t="s">
        <v>170</v>
      </c>
      <c r="D142" s="202" t="s">
        <v>166</v>
      </c>
      <c r="E142" s="202" t="s">
        <v>428</v>
      </c>
      <c r="F142" s="202" t="s">
        <v>429</v>
      </c>
      <c r="G142" s="202" t="s">
        <v>167</v>
      </c>
      <c r="H142" s="203">
        <v>122142466</v>
      </c>
      <c r="I142" s="203">
        <v>108079653.386342</v>
      </c>
      <c r="J142" s="203">
        <v>110368410.119616</v>
      </c>
      <c r="K142" s="203">
        <v>122142466</v>
      </c>
      <c r="L142" s="204">
        <v>9</v>
      </c>
      <c r="M142" s="205" t="s">
        <v>168</v>
      </c>
      <c r="N142" s="206">
        <v>4.9683451271163089E-4</v>
      </c>
      <c r="O142" s="207">
        <f>SUMIFS(N142:$N$268,B142:$B$268,B142)</f>
        <v>3.2094304197543902E-2</v>
      </c>
    </row>
    <row r="143" spans="1:15">
      <c r="A143" s="202" t="s">
        <v>140</v>
      </c>
      <c r="B143" s="202" t="s">
        <v>147</v>
      </c>
      <c r="C143" s="202" t="s">
        <v>170</v>
      </c>
      <c r="D143" s="202" t="s">
        <v>166</v>
      </c>
      <c r="E143" s="202" t="s">
        <v>428</v>
      </c>
      <c r="F143" s="202" t="s">
        <v>430</v>
      </c>
      <c r="G143" s="202" t="s">
        <v>167</v>
      </c>
      <c r="H143" s="203">
        <v>2348657534</v>
      </c>
      <c r="I143" s="203">
        <v>2123707229.8194301</v>
      </c>
      <c r="J143" s="203">
        <v>2168971853.0462899</v>
      </c>
      <c r="K143" s="203">
        <v>2348657534</v>
      </c>
      <c r="L143" s="204">
        <v>10.1</v>
      </c>
      <c r="M143" s="205" t="s">
        <v>168</v>
      </c>
      <c r="N143" s="206">
        <v>9.7638452209793045E-3</v>
      </c>
      <c r="O143" s="207">
        <f>SUMIFS(N143:$N$268,B143:$B$268,B143)</f>
        <v>3.159746968483227E-2</v>
      </c>
    </row>
    <row r="144" spans="1:15">
      <c r="A144" s="202" t="s">
        <v>149</v>
      </c>
      <c r="B144" s="202" t="s">
        <v>376</v>
      </c>
      <c r="C144" s="202" t="s">
        <v>377</v>
      </c>
      <c r="D144" s="202" t="s">
        <v>166</v>
      </c>
      <c r="E144" s="202" t="s">
        <v>431</v>
      </c>
      <c r="F144" s="202" t="s">
        <v>379</v>
      </c>
      <c r="G144" s="202" t="s">
        <v>167</v>
      </c>
      <c r="H144" s="203">
        <v>42863232.876530997</v>
      </c>
      <c r="I144" s="203">
        <v>31616019.168381199</v>
      </c>
      <c r="J144" s="203">
        <v>32493857.668852001</v>
      </c>
      <c r="K144" s="203">
        <v>42863232.876530997</v>
      </c>
      <c r="L144" s="204">
        <v>9</v>
      </c>
      <c r="M144" s="205" t="s">
        <v>168</v>
      </c>
      <c r="N144" s="206">
        <v>1.4627437256302251E-4</v>
      </c>
      <c r="O144" s="207">
        <f>SUMIFS(N144:$N$268,B144:$B$268,B144)</f>
        <v>4.1221996412191221E-4</v>
      </c>
    </row>
    <row r="145" spans="1:15">
      <c r="A145" s="202" t="s">
        <v>140</v>
      </c>
      <c r="B145" s="202" t="s">
        <v>401</v>
      </c>
      <c r="C145" s="202" t="s">
        <v>170</v>
      </c>
      <c r="D145" s="202" t="s">
        <v>166</v>
      </c>
      <c r="E145" s="202" t="s">
        <v>432</v>
      </c>
      <c r="F145" s="202" t="s">
        <v>433</v>
      </c>
      <c r="G145" s="202" t="s">
        <v>167</v>
      </c>
      <c r="H145" s="203">
        <v>5665068504</v>
      </c>
      <c r="I145" s="203">
        <v>4554532922.4497604</v>
      </c>
      <c r="J145" s="203">
        <v>4670424966.2325096</v>
      </c>
      <c r="K145" s="203">
        <v>5665068504</v>
      </c>
      <c r="L145" s="204">
        <v>7</v>
      </c>
      <c r="M145" s="205" t="s">
        <v>168</v>
      </c>
      <c r="N145" s="206">
        <v>2.1024388316724967E-2</v>
      </c>
      <c r="O145" s="207">
        <f>SUMIFS(N145:$N$268,B145:$B$268,B145)</f>
        <v>4.6740482057379892E-2</v>
      </c>
    </row>
    <row r="146" spans="1:15">
      <c r="A146" s="202" t="s">
        <v>140</v>
      </c>
      <c r="B146" s="202" t="s">
        <v>401</v>
      </c>
      <c r="C146" s="202" t="s">
        <v>170</v>
      </c>
      <c r="D146" s="202" t="s">
        <v>166</v>
      </c>
      <c r="E146" s="202" t="s">
        <v>432</v>
      </c>
      <c r="F146" s="202" t="s">
        <v>434</v>
      </c>
      <c r="G146" s="202" t="s">
        <v>167</v>
      </c>
      <c r="H146" s="203">
        <v>6925027340</v>
      </c>
      <c r="I146" s="203">
        <v>5570901460.4459295</v>
      </c>
      <c r="J146" s="203">
        <v>5712655437.62747</v>
      </c>
      <c r="K146" s="203">
        <v>6925027340</v>
      </c>
      <c r="L146" s="204">
        <v>7</v>
      </c>
      <c r="M146" s="205" t="s">
        <v>168</v>
      </c>
      <c r="N146" s="206">
        <v>2.5716093740654925E-2</v>
      </c>
      <c r="O146" s="207">
        <f>SUMIFS(N146:$N$268,B146:$B$268,B146)</f>
        <v>2.5716093740654925E-2</v>
      </c>
    </row>
    <row r="147" spans="1:15">
      <c r="A147" s="202" t="s">
        <v>140</v>
      </c>
      <c r="B147" s="202" t="s">
        <v>310</v>
      </c>
      <c r="C147" s="202" t="s">
        <v>170</v>
      </c>
      <c r="D147" s="202" t="s">
        <v>166</v>
      </c>
      <c r="E147" s="202" t="s">
        <v>435</v>
      </c>
      <c r="F147" s="202" t="s">
        <v>413</v>
      </c>
      <c r="G147" s="202" t="s">
        <v>167</v>
      </c>
      <c r="H147" s="203">
        <v>606498247</v>
      </c>
      <c r="I147" s="203">
        <v>537090030.77000797</v>
      </c>
      <c r="J147" s="203">
        <v>549038622.911502</v>
      </c>
      <c r="K147" s="203">
        <v>606498247</v>
      </c>
      <c r="L147" s="204">
        <v>7</v>
      </c>
      <c r="M147" s="205" t="s">
        <v>168</v>
      </c>
      <c r="N147" s="206">
        <v>2.4715526515101897E-3</v>
      </c>
      <c r="O147" s="207">
        <f>SUMIFS(N147:$N$268,B147:$B$268,B147)</f>
        <v>0.28555243046085094</v>
      </c>
    </row>
    <row r="148" spans="1:15">
      <c r="A148" s="202" t="s">
        <v>140</v>
      </c>
      <c r="B148" s="202" t="s">
        <v>145</v>
      </c>
      <c r="C148" s="202" t="s">
        <v>165</v>
      </c>
      <c r="D148" s="202" t="s">
        <v>166</v>
      </c>
      <c r="E148" s="202" t="s">
        <v>436</v>
      </c>
      <c r="F148" s="202" t="s">
        <v>437</v>
      </c>
      <c r="G148" s="202" t="s">
        <v>167</v>
      </c>
      <c r="H148" s="203">
        <v>1047805481.03</v>
      </c>
      <c r="I148" s="203">
        <v>850360958.90001202</v>
      </c>
      <c r="J148" s="203">
        <v>877181495.24287403</v>
      </c>
      <c r="K148" s="203">
        <v>1047805481.03</v>
      </c>
      <c r="L148" s="204">
        <v>7.75</v>
      </c>
      <c r="M148" s="205" t="s">
        <v>168</v>
      </c>
      <c r="N148" s="206">
        <v>3.9487208366626187E-3</v>
      </c>
      <c r="O148" s="207">
        <f>SUMIFS(N148:$N$268,B148:$B$268,B148)</f>
        <v>5.7039684106272694E-3</v>
      </c>
    </row>
    <row r="149" spans="1:15">
      <c r="A149" s="202" t="s">
        <v>149</v>
      </c>
      <c r="B149" s="202" t="s">
        <v>205</v>
      </c>
      <c r="C149" s="202" t="s">
        <v>201</v>
      </c>
      <c r="D149" s="202" t="s">
        <v>166</v>
      </c>
      <c r="E149" s="202" t="s">
        <v>431</v>
      </c>
      <c r="F149" s="202" t="s">
        <v>438</v>
      </c>
      <c r="G149" s="202" t="s">
        <v>167</v>
      </c>
      <c r="H149" s="203">
        <v>14391232.87668</v>
      </c>
      <c r="I149" s="203">
        <v>8811689.72363442</v>
      </c>
      <c r="J149" s="203">
        <v>9088916.7090425398</v>
      </c>
      <c r="K149" s="203">
        <v>14391232.87668</v>
      </c>
      <c r="L149" s="204">
        <v>10</v>
      </c>
      <c r="M149" s="205" t="s">
        <v>168</v>
      </c>
      <c r="N149" s="206">
        <v>4.0914673857489666E-5</v>
      </c>
      <c r="O149" s="207">
        <f>SUMIFS(N149:$N$268,B149:$B$268,B149)</f>
        <v>5.2765667355552458E-2</v>
      </c>
    </row>
    <row r="150" spans="1:15">
      <c r="A150" s="202" t="s">
        <v>140</v>
      </c>
      <c r="B150" s="202" t="s">
        <v>210</v>
      </c>
      <c r="C150" s="202" t="s">
        <v>170</v>
      </c>
      <c r="D150" s="202" t="s">
        <v>166</v>
      </c>
      <c r="E150" s="202" t="s">
        <v>439</v>
      </c>
      <c r="F150" s="202" t="s">
        <v>440</v>
      </c>
      <c r="G150" s="202" t="s">
        <v>167</v>
      </c>
      <c r="H150" s="203">
        <v>349512329</v>
      </c>
      <c r="I150" s="203">
        <v>295578468.877617</v>
      </c>
      <c r="J150" s="203">
        <v>301914997.36416399</v>
      </c>
      <c r="K150" s="203">
        <v>349512329</v>
      </c>
      <c r="L150" s="204">
        <v>6</v>
      </c>
      <c r="M150" s="205" t="s">
        <v>168</v>
      </c>
      <c r="N150" s="206">
        <v>1.3591007647313898E-3</v>
      </c>
      <c r="O150" s="207">
        <f>SUMIFS(N150:$N$268,B150:$B$268,B150)</f>
        <v>1.3591007647313898E-3</v>
      </c>
    </row>
    <row r="151" spans="1:15">
      <c r="A151" s="202" t="s">
        <v>140</v>
      </c>
      <c r="B151" s="202" t="s">
        <v>208</v>
      </c>
      <c r="C151" s="202" t="s">
        <v>165</v>
      </c>
      <c r="D151" s="202" t="s">
        <v>166</v>
      </c>
      <c r="E151" s="202" t="s">
        <v>441</v>
      </c>
      <c r="F151" s="202" t="s">
        <v>407</v>
      </c>
      <c r="G151" s="202" t="s">
        <v>167</v>
      </c>
      <c r="H151" s="203">
        <v>11533264</v>
      </c>
      <c r="I151" s="203">
        <v>9751008.0199325606</v>
      </c>
      <c r="J151" s="203">
        <v>9992634.4068489503</v>
      </c>
      <c r="K151" s="203">
        <v>11533264</v>
      </c>
      <c r="L151" s="204">
        <v>6.8</v>
      </c>
      <c r="M151" s="205" t="s">
        <v>168</v>
      </c>
      <c r="N151" s="206">
        <v>4.4982850082298069E-5</v>
      </c>
      <c r="O151" s="207">
        <f>SUMIFS(N151:$N$268,B151:$B$268,B151)</f>
        <v>1.424340726585882E-4</v>
      </c>
    </row>
    <row r="152" spans="1:15">
      <c r="A152" s="202" t="s">
        <v>303</v>
      </c>
      <c r="B152" s="202" t="s">
        <v>442</v>
      </c>
      <c r="C152" s="202" t="s">
        <v>443</v>
      </c>
      <c r="D152" s="202" t="s">
        <v>166</v>
      </c>
      <c r="E152" s="202" t="s">
        <v>444</v>
      </c>
      <c r="F152" s="202" t="s">
        <v>340</v>
      </c>
      <c r="G152" s="202" t="s">
        <v>167</v>
      </c>
      <c r="H152" s="203">
        <v>819330454.79431403</v>
      </c>
      <c r="I152" s="203">
        <v>717825551.990013</v>
      </c>
      <c r="J152" s="203">
        <v>729505430.98574698</v>
      </c>
      <c r="K152" s="203">
        <v>819330454.79431403</v>
      </c>
      <c r="L152" s="204">
        <v>4.7</v>
      </c>
      <c r="M152" s="205" t="s">
        <v>168</v>
      </c>
      <c r="N152" s="206">
        <v>3.2839421618149601E-3</v>
      </c>
      <c r="O152" s="207">
        <f>SUMIFS(N152:$N$268,B152:$B$268,B152)</f>
        <v>3.2839421618149601E-3</v>
      </c>
    </row>
    <row r="153" spans="1:15">
      <c r="A153" s="202" t="s">
        <v>149</v>
      </c>
      <c r="B153" s="202" t="s">
        <v>205</v>
      </c>
      <c r="C153" s="202" t="s">
        <v>201</v>
      </c>
      <c r="D153" s="202" t="s">
        <v>166</v>
      </c>
      <c r="E153" s="202" t="s">
        <v>445</v>
      </c>
      <c r="F153" s="202" t="s">
        <v>335</v>
      </c>
      <c r="G153" s="202" t="s">
        <v>167</v>
      </c>
      <c r="H153" s="203">
        <v>81419178.082004994</v>
      </c>
      <c r="I153" s="203">
        <v>48766713.101505503</v>
      </c>
      <c r="J153" s="203">
        <v>50099050.620686203</v>
      </c>
      <c r="K153" s="203">
        <v>81419178.082004994</v>
      </c>
      <c r="L153" s="204">
        <v>10</v>
      </c>
      <c r="M153" s="205" t="s">
        <v>168</v>
      </c>
      <c r="N153" s="206">
        <v>2.2552592155189561E-4</v>
      </c>
      <c r="O153" s="207">
        <f>SUMIFS(N153:$N$268,B153:$B$268,B153)</f>
        <v>5.2724752681694964E-2</v>
      </c>
    </row>
    <row r="154" spans="1:15">
      <c r="A154" s="202" t="s">
        <v>140</v>
      </c>
      <c r="B154" s="202" t="s">
        <v>310</v>
      </c>
      <c r="C154" s="202" t="s">
        <v>170</v>
      </c>
      <c r="D154" s="202" t="s">
        <v>166</v>
      </c>
      <c r="E154" s="202" t="s">
        <v>239</v>
      </c>
      <c r="F154" s="202" t="s">
        <v>352</v>
      </c>
      <c r="G154" s="202" t="s">
        <v>167</v>
      </c>
      <c r="H154" s="203">
        <v>862750000</v>
      </c>
      <c r="I154" s="203">
        <v>733094655.44001198</v>
      </c>
      <c r="J154" s="203">
        <v>746796829.17125595</v>
      </c>
      <c r="K154" s="203">
        <v>862750000</v>
      </c>
      <c r="L154" s="204">
        <v>7.75</v>
      </c>
      <c r="M154" s="205" t="s">
        <v>168</v>
      </c>
      <c r="N154" s="206">
        <v>3.3617811320627816E-3</v>
      </c>
      <c r="O154" s="207">
        <f>SUMIFS(N154:$N$268,B154:$B$268,B154)</f>
        <v>0.28308087780934077</v>
      </c>
    </row>
    <row r="155" spans="1:15">
      <c r="A155" s="202" t="s">
        <v>140</v>
      </c>
      <c r="B155" s="202" t="s">
        <v>310</v>
      </c>
      <c r="C155" s="202" t="s">
        <v>170</v>
      </c>
      <c r="D155" s="202" t="s">
        <v>166</v>
      </c>
      <c r="E155" s="202" t="s">
        <v>239</v>
      </c>
      <c r="F155" s="202" t="s">
        <v>328</v>
      </c>
      <c r="G155" s="202" t="s">
        <v>167</v>
      </c>
      <c r="H155" s="203">
        <v>677641438</v>
      </c>
      <c r="I155" s="203">
        <v>578916647.50000596</v>
      </c>
      <c r="J155" s="203">
        <v>589737100.79547</v>
      </c>
      <c r="K155" s="203">
        <v>677641438</v>
      </c>
      <c r="L155" s="204">
        <v>7.75</v>
      </c>
      <c r="M155" s="205" t="s">
        <v>168</v>
      </c>
      <c r="N155" s="206">
        <v>2.6547609482109546E-3</v>
      </c>
      <c r="O155" s="207">
        <f>SUMIFS(N155:$N$268,B155:$B$268,B155)</f>
        <v>0.27971909667727801</v>
      </c>
    </row>
    <row r="156" spans="1:15">
      <c r="A156" s="202" t="s">
        <v>140</v>
      </c>
      <c r="B156" s="202" t="s">
        <v>145</v>
      </c>
      <c r="C156" s="202" t="s">
        <v>165</v>
      </c>
      <c r="D156" s="202" t="s">
        <v>166</v>
      </c>
      <c r="E156" s="202" t="s">
        <v>239</v>
      </c>
      <c r="F156" s="202" t="s">
        <v>446</v>
      </c>
      <c r="G156" s="202" t="s">
        <v>167</v>
      </c>
      <c r="H156" s="203">
        <v>160993973</v>
      </c>
      <c r="I156" s="203">
        <v>132684384.00153901</v>
      </c>
      <c r="J156" s="203">
        <v>135643111.523424</v>
      </c>
      <c r="K156" s="203">
        <v>160993973</v>
      </c>
      <c r="L156" s="204">
        <v>7</v>
      </c>
      <c r="M156" s="205" t="s">
        <v>168</v>
      </c>
      <c r="N156" s="206">
        <v>6.1061112634848067E-4</v>
      </c>
      <c r="O156" s="207">
        <f>SUMIFS(N156:$N$268,B156:$B$268,B156)</f>
        <v>1.7552475739646505E-3</v>
      </c>
    </row>
    <row r="157" spans="1:15">
      <c r="A157" s="202" t="s">
        <v>140</v>
      </c>
      <c r="B157" s="202" t="s">
        <v>310</v>
      </c>
      <c r="C157" s="202" t="s">
        <v>170</v>
      </c>
      <c r="D157" s="202" t="s">
        <v>166</v>
      </c>
      <c r="E157" s="202" t="s">
        <v>217</v>
      </c>
      <c r="F157" s="202" t="s">
        <v>447</v>
      </c>
      <c r="G157" s="202" t="s">
        <v>167</v>
      </c>
      <c r="H157" s="203">
        <v>1182524712</v>
      </c>
      <c r="I157" s="203">
        <v>1015500948.00001</v>
      </c>
      <c r="J157" s="203">
        <v>1032743496.91389</v>
      </c>
      <c r="K157" s="203">
        <v>1182524712</v>
      </c>
      <c r="L157" s="204">
        <v>6</v>
      </c>
      <c r="M157" s="205" t="s">
        <v>168</v>
      </c>
      <c r="N157" s="206">
        <v>4.6489988529256118E-3</v>
      </c>
      <c r="O157" s="207">
        <f>SUMIFS(N157:$N$268,B157:$B$268,B157)</f>
        <v>0.27706433572906702</v>
      </c>
    </row>
    <row r="158" spans="1:15">
      <c r="A158" s="202" t="s">
        <v>149</v>
      </c>
      <c r="B158" s="202" t="s">
        <v>384</v>
      </c>
      <c r="C158" s="202" t="s">
        <v>201</v>
      </c>
      <c r="D158" s="202" t="s">
        <v>166</v>
      </c>
      <c r="E158" s="202" t="s">
        <v>217</v>
      </c>
      <c r="F158" s="202" t="s">
        <v>386</v>
      </c>
      <c r="G158" s="202" t="s">
        <v>167</v>
      </c>
      <c r="H158" s="203">
        <v>17495890.410980001</v>
      </c>
      <c r="I158" s="203">
        <v>10558243.000000499</v>
      </c>
      <c r="J158" s="203">
        <v>10783452.0878994</v>
      </c>
      <c r="K158" s="203">
        <v>17495890.410980001</v>
      </c>
      <c r="L158" s="204">
        <v>8</v>
      </c>
      <c r="M158" s="205" t="s">
        <v>168</v>
      </c>
      <c r="N158" s="206">
        <v>4.8542795512178006E-5</v>
      </c>
      <c r="O158" s="207">
        <f>SUMIFS(N158:$N$268,B158:$B$268,B158)</f>
        <v>1.0887204864625738E-2</v>
      </c>
    </row>
    <row r="159" spans="1:15">
      <c r="A159" s="202" t="s">
        <v>149</v>
      </c>
      <c r="B159" s="202" t="s">
        <v>376</v>
      </c>
      <c r="C159" s="202" t="s">
        <v>377</v>
      </c>
      <c r="D159" s="202" t="s">
        <v>166</v>
      </c>
      <c r="E159" s="202" t="s">
        <v>217</v>
      </c>
      <c r="F159" s="202" t="s">
        <v>379</v>
      </c>
      <c r="G159" s="202" t="s">
        <v>167</v>
      </c>
      <c r="H159" s="203">
        <v>48393972.602535002</v>
      </c>
      <c r="I159" s="203">
        <v>35947255.656653501</v>
      </c>
      <c r="J159" s="203">
        <v>36768819.2757456</v>
      </c>
      <c r="K159" s="203">
        <v>48393972.602535002</v>
      </c>
      <c r="L159" s="204">
        <v>9</v>
      </c>
      <c r="M159" s="205" t="s">
        <v>168</v>
      </c>
      <c r="N159" s="206">
        <v>1.6551854274287744E-4</v>
      </c>
      <c r="O159" s="207">
        <f>SUMIFS(N159:$N$268,B159:$B$268,B159)</f>
        <v>2.6594559155888973E-4</v>
      </c>
    </row>
    <row r="160" spans="1:15">
      <c r="A160" s="202" t="s">
        <v>140</v>
      </c>
      <c r="B160" s="202" t="s">
        <v>310</v>
      </c>
      <c r="C160" s="202" t="s">
        <v>170</v>
      </c>
      <c r="D160" s="202" t="s">
        <v>166</v>
      </c>
      <c r="E160" s="202" t="s">
        <v>217</v>
      </c>
      <c r="F160" s="202" t="s">
        <v>448</v>
      </c>
      <c r="G160" s="202" t="s">
        <v>167</v>
      </c>
      <c r="H160" s="203">
        <v>3547574136</v>
      </c>
      <c r="I160" s="203">
        <v>3006000000.00001</v>
      </c>
      <c r="J160" s="203">
        <v>3058763393.8501201</v>
      </c>
      <c r="K160" s="203">
        <v>3547574136</v>
      </c>
      <c r="L160" s="204">
        <v>6</v>
      </c>
      <c r="M160" s="205" t="s">
        <v>168</v>
      </c>
      <c r="N160" s="206">
        <v>1.3769331447618631E-2</v>
      </c>
      <c r="O160" s="207">
        <f>SUMIFS(N160:$N$268,B160:$B$268,B160)</f>
        <v>0.27241533687614145</v>
      </c>
    </row>
    <row r="161" spans="1:15">
      <c r="A161" s="202" t="s">
        <v>140</v>
      </c>
      <c r="B161" s="202" t="s">
        <v>310</v>
      </c>
      <c r="C161" s="202" t="s">
        <v>170</v>
      </c>
      <c r="D161" s="202" t="s">
        <v>166</v>
      </c>
      <c r="E161" s="202" t="s">
        <v>449</v>
      </c>
      <c r="F161" s="202" t="s">
        <v>368</v>
      </c>
      <c r="G161" s="202" t="s">
        <v>167</v>
      </c>
      <c r="H161" s="203">
        <v>1212612164</v>
      </c>
      <c r="I161" s="203">
        <v>1054575772.54002</v>
      </c>
      <c r="J161" s="203">
        <v>1072915582.08989</v>
      </c>
      <c r="K161" s="203">
        <v>1212612164</v>
      </c>
      <c r="L161" s="204">
        <v>7</v>
      </c>
      <c r="M161" s="205" t="s">
        <v>168</v>
      </c>
      <c r="N161" s="206">
        <v>4.8298375398415222E-3</v>
      </c>
      <c r="O161" s="207">
        <f>SUMIFS(N161:$N$268,B161:$B$268,B161)</f>
        <v>0.25864600542852284</v>
      </c>
    </row>
    <row r="162" spans="1:15">
      <c r="A162" s="202" t="s">
        <v>140</v>
      </c>
      <c r="B162" s="202" t="s">
        <v>310</v>
      </c>
      <c r="C162" s="202" t="s">
        <v>170</v>
      </c>
      <c r="D162" s="202" t="s">
        <v>166</v>
      </c>
      <c r="E162" s="202" t="s">
        <v>450</v>
      </c>
      <c r="F162" s="202" t="s">
        <v>340</v>
      </c>
      <c r="G162" s="202" t="s">
        <v>167</v>
      </c>
      <c r="H162" s="203">
        <v>617482500</v>
      </c>
      <c r="I162" s="203">
        <v>526112735.12000299</v>
      </c>
      <c r="J162" s="203">
        <v>534749750.40053803</v>
      </c>
      <c r="K162" s="203">
        <v>617482500</v>
      </c>
      <c r="L162" s="204">
        <v>7.75</v>
      </c>
      <c r="M162" s="205" t="s">
        <v>168</v>
      </c>
      <c r="N162" s="206">
        <v>2.4072298529531628E-3</v>
      </c>
      <c r="O162" s="207">
        <f>SUMIFS(N162:$N$268,B162:$B$268,B162)</f>
        <v>0.25381616788868128</v>
      </c>
    </row>
    <row r="163" spans="1:15">
      <c r="A163" s="202" t="s">
        <v>140</v>
      </c>
      <c r="B163" s="202" t="s">
        <v>310</v>
      </c>
      <c r="C163" s="202" t="s">
        <v>170</v>
      </c>
      <c r="D163" s="202" t="s">
        <v>166</v>
      </c>
      <c r="E163" s="202" t="s">
        <v>450</v>
      </c>
      <c r="F163" s="202" t="s">
        <v>328</v>
      </c>
      <c r="G163" s="202" t="s">
        <v>167</v>
      </c>
      <c r="H163" s="203">
        <v>677641438</v>
      </c>
      <c r="I163" s="203">
        <v>580211956.85001004</v>
      </c>
      <c r="J163" s="203">
        <v>589737100.80165696</v>
      </c>
      <c r="K163" s="203">
        <v>677641438</v>
      </c>
      <c r="L163" s="204">
        <v>7.75</v>
      </c>
      <c r="M163" s="205" t="s">
        <v>168</v>
      </c>
      <c r="N163" s="206">
        <v>2.654760948238806E-3</v>
      </c>
      <c r="O163" s="207">
        <f>SUMIFS(N163:$N$268,B163:$B$268,B163)</f>
        <v>0.25140893803572811</v>
      </c>
    </row>
    <row r="164" spans="1:15">
      <c r="A164" s="202" t="s">
        <v>140</v>
      </c>
      <c r="B164" s="202" t="s">
        <v>310</v>
      </c>
      <c r="C164" s="202" t="s">
        <v>170</v>
      </c>
      <c r="D164" s="202" t="s">
        <v>166</v>
      </c>
      <c r="E164" s="202" t="s">
        <v>450</v>
      </c>
      <c r="F164" s="202" t="s">
        <v>352</v>
      </c>
      <c r="G164" s="202" t="s">
        <v>167</v>
      </c>
      <c r="H164" s="203">
        <v>677875000</v>
      </c>
      <c r="I164" s="203">
        <v>577291733.620013</v>
      </c>
      <c r="J164" s="203">
        <v>586768937.25226402</v>
      </c>
      <c r="K164" s="203">
        <v>677875000</v>
      </c>
      <c r="L164" s="204">
        <v>7.75</v>
      </c>
      <c r="M164" s="205" t="s">
        <v>168</v>
      </c>
      <c r="N164" s="206">
        <v>2.6413994611147926E-3</v>
      </c>
      <c r="O164" s="207">
        <f>SUMIFS(N164:$N$268,B164:$B$268,B164)</f>
        <v>0.24875417708748931</v>
      </c>
    </row>
    <row r="165" spans="1:15">
      <c r="A165" s="202" t="s">
        <v>149</v>
      </c>
      <c r="B165" s="202" t="s">
        <v>205</v>
      </c>
      <c r="C165" s="202" t="s">
        <v>201</v>
      </c>
      <c r="D165" s="202" t="s">
        <v>166</v>
      </c>
      <c r="E165" s="202" t="s">
        <v>451</v>
      </c>
      <c r="F165" s="202" t="s">
        <v>438</v>
      </c>
      <c r="G165" s="202" t="s">
        <v>167</v>
      </c>
      <c r="H165" s="203">
        <v>16190136.986265</v>
      </c>
      <c r="I165" s="203">
        <v>8777015.5620061997</v>
      </c>
      <c r="J165" s="203">
        <v>9004912.4839747492</v>
      </c>
      <c r="K165" s="203">
        <v>16190136.986265</v>
      </c>
      <c r="L165" s="204">
        <v>10</v>
      </c>
      <c r="M165" s="205" t="s">
        <v>168</v>
      </c>
      <c r="N165" s="206">
        <v>4.0536520378771967E-5</v>
      </c>
      <c r="O165" s="207">
        <f>SUMIFS(N165:$N$268,B165:$B$268,B165)</f>
        <v>5.249922676014307E-2</v>
      </c>
    </row>
    <row r="166" spans="1:15">
      <c r="A166" s="202" t="s">
        <v>140</v>
      </c>
      <c r="B166" s="202" t="s">
        <v>310</v>
      </c>
      <c r="C166" s="202" t="s">
        <v>170</v>
      </c>
      <c r="D166" s="202" t="s">
        <v>166</v>
      </c>
      <c r="E166" s="202" t="s">
        <v>452</v>
      </c>
      <c r="F166" s="202" t="s">
        <v>453</v>
      </c>
      <c r="G166" s="202" t="s">
        <v>167</v>
      </c>
      <c r="H166" s="203">
        <v>3637836492</v>
      </c>
      <c r="I166" s="203">
        <v>3229545585.1600199</v>
      </c>
      <c r="J166" s="203">
        <v>3274490057.64152</v>
      </c>
      <c r="K166" s="203">
        <v>3637836492</v>
      </c>
      <c r="L166" s="204">
        <v>7</v>
      </c>
      <c r="M166" s="205" t="s">
        <v>168</v>
      </c>
      <c r="N166" s="206">
        <v>1.4740446749248372E-2</v>
      </c>
      <c r="O166" s="207">
        <f>SUMIFS(N166:$N$268,B166:$B$268,B166)</f>
        <v>0.24611277762637457</v>
      </c>
    </row>
    <row r="167" spans="1:15">
      <c r="A167" s="202" t="s">
        <v>140</v>
      </c>
      <c r="B167" s="202" t="s">
        <v>310</v>
      </c>
      <c r="C167" s="202" t="s">
        <v>170</v>
      </c>
      <c r="D167" s="202" t="s">
        <v>166</v>
      </c>
      <c r="E167" s="202" t="s">
        <v>452</v>
      </c>
      <c r="F167" s="202" t="s">
        <v>454</v>
      </c>
      <c r="G167" s="202" t="s">
        <v>167</v>
      </c>
      <c r="H167" s="203">
        <v>577464953</v>
      </c>
      <c r="I167" s="203">
        <v>518640488.73791802</v>
      </c>
      <c r="J167" s="203">
        <v>525858229.61217099</v>
      </c>
      <c r="K167" s="203">
        <v>577464953</v>
      </c>
      <c r="L167" s="204">
        <v>7.6</v>
      </c>
      <c r="M167" s="205" t="s">
        <v>168</v>
      </c>
      <c r="N167" s="206">
        <v>2.3672037767111845E-3</v>
      </c>
      <c r="O167" s="207">
        <f>SUMIFS(N167:$N$268,B167:$B$268,B167)</f>
        <v>0.23137233087712616</v>
      </c>
    </row>
    <row r="168" spans="1:15">
      <c r="A168" s="202" t="s">
        <v>149</v>
      </c>
      <c r="B168" s="202" t="s">
        <v>205</v>
      </c>
      <c r="C168" s="202" t="s">
        <v>201</v>
      </c>
      <c r="D168" s="202" t="s">
        <v>166</v>
      </c>
      <c r="E168" s="202" t="s">
        <v>452</v>
      </c>
      <c r="F168" s="202" t="s">
        <v>455</v>
      </c>
      <c r="G168" s="202" t="s">
        <v>167</v>
      </c>
      <c r="H168" s="203">
        <v>7262397260.2749996</v>
      </c>
      <c r="I168" s="203">
        <v>4919673682.6091204</v>
      </c>
      <c r="J168" s="203">
        <v>5002248604.8137999</v>
      </c>
      <c r="K168" s="203">
        <v>7262397260.2749996</v>
      </c>
      <c r="L168" s="204">
        <v>6.7</v>
      </c>
      <c r="M168" s="205" t="s">
        <v>168</v>
      </c>
      <c r="N168" s="206">
        <v>2.2518125841819881E-2</v>
      </c>
      <c r="O168" s="207">
        <f>SUMIFS(N168:$N$268,B168:$B$268,B168)</f>
        <v>5.2458690239764301E-2</v>
      </c>
    </row>
    <row r="169" spans="1:15">
      <c r="A169" s="202" t="s">
        <v>140</v>
      </c>
      <c r="B169" s="202" t="s">
        <v>310</v>
      </c>
      <c r="C169" s="202" t="s">
        <v>170</v>
      </c>
      <c r="D169" s="202" t="s">
        <v>166</v>
      </c>
      <c r="E169" s="202" t="s">
        <v>204</v>
      </c>
      <c r="F169" s="202" t="s">
        <v>413</v>
      </c>
      <c r="G169" s="202" t="s">
        <v>167</v>
      </c>
      <c r="H169" s="203">
        <v>3638989482</v>
      </c>
      <c r="I169" s="203">
        <v>3251981561.54001</v>
      </c>
      <c r="J169" s="203">
        <v>3294231737.4496398</v>
      </c>
      <c r="K169" s="203">
        <v>3638989482</v>
      </c>
      <c r="L169" s="204">
        <v>7</v>
      </c>
      <c r="M169" s="205" t="s">
        <v>168</v>
      </c>
      <c r="N169" s="206">
        <v>1.4829315908973932E-2</v>
      </c>
      <c r="O169" s="207">
        <f>SUMIFS(N169:$N$268,B169:$B$268,B169)</f>
        <v>0.22900512710041498</v>
      </c>
    </row>
    <row r="170" spans="1:15">
      <c r="A170" s="202" t="s">
        <v>140</v>
      </c>
      <c r="B170" s="202" t="s">
        <v>310</v>
      </c>
      <c r="C170" s="202" t="s">
        <v>170</v>
      </c>
      <c r="D170" s="202" t="s">
        <v>166</v>
      </c>
      <c r="E170" s="202" t="s">
        <v>204</v>
      </c>
      <c r="F170" s="202" t="s">
        <v>456</v>
      </c>
      <c r="G170" s="202" t="s">
        <v>167</v>
      </c>
      <c r="H170" s="203">
        <v>1819494741</v>
      </c>
      <c r="I170" s="203">
        <v>1586723243.3900199</v>
      </c>
      <c r="J170" s="203">
        <v>1609171468.7054901</v>
      </c>
      <c r="K170" s="203">
        <v>1819494741</v>
      </c>
      <c r="L170" s="204">
        <v>7</v>
      </c>
      <c r="M170" s="205" t="s">
        <v>168</v>
      </c>
      <c r="N170" s="206">
        <v>7.2438474166409712E-3</v>
      </c>
      <c r="O170" s="207">
        <f>SUMIFS(N170:$N$268,B170:$B$268,B170)</f>
        <v>0.21417581119144105</v>
      </c>
    </row>
    <row r="171" spans="1:15">
      <c r="A171" s="202" t="s">
        <v>140</v>
      </c>
      <c r="B171" s="202" t="s">
        <v>310</v>
      </c>
      <c r="C171" s="202" t="s">
        <v>170</v>
      </c>
      <c r="D171" s="202" t="s">
        <v>166</v>
      </c>
      <c r="E171" s="202" t="s">
        <v>204</v>
      </c>
      <c r="F171" s="202" t="s">
        <v>368</v>
      </c>
      <c r="G171" s="202" t="s">
        <v>167</v>
      </c>
      <c r="H171" s="203">
        <v>606306082</v>
      </c>
      <c r="I171" s="203">
        <v>528974110.40000999</v>
      </c>
      <c r="J171" s="203">
        <v>536457791.03976798</v>
      </c>
      <c r="K171" s="203">
        <v>606306082</v>
      </c>
      <c r="L171" s="204">
        <v>7</v>
      </c>
      <c r="M171" s="205" t="s">
        <v>168</v>
      </c>
      <c r="N171" s="206">
        <v>2.4149187698974564E-3</v>
      </c>
      <c r="O171" s="207">
        <f>SUMIFS(N171:$N$268,B171:$B$268,B171)</f>
        <v>0.20693196377480008</v>
      </c>
    </row>
    <row r="172" spans="1:15">
      <c r="A172" s="202" t="s">
        <v>140</v>
      </c>
      <c r="B172" s="202" t="s">
        <v>310</v>
      </c>
      <c r="C172" s="202" t="s">
        <v>170</v>
      </c>
      <c r="D172" s="202" t="s">
        <v>166</v>
      </c>
      <c r="E172" s="202" t="s">
        <v>204</v>
      </c>
      <c r="F172" s="202" t="s">
        <v>453</v>
      </c>
      <c r="G172" s="202" t="s">
        <v>167</v>
      </c>
      <c r="H172" s="203">
        <v>606306082</v>
      </c>
      <c r="I172" s="203">
        <v>538502898.49000394</v>
      </c>
      <c r="J172" s="203">
        <v>545748342.93886805</v>
      </c>
      <c r="K172" s="203">
        <v>606306082</v>
      </c>
      <c r="L172" s="204">
        <v>7</v>
      </c>
      <c r="M172" s="205" t="s">
        <v>168</v>
      </c>
      <c r="N172" s="206">
        <v>2.4567411248684928E-3</v>
      </c>
      <c r="O172" s="207">
        <f>SUMIFS(N172:$N$268,B172:$B$268,B172)</f>
        <v>0.20451704500490264</v>
      </c>
    </row>
    <row r="173" spans="1:15">
      <c r="A173" s="202" t="s">
        <v>140</v>
      </c>
      <c r="B173" s="202" t="s">
        <v>310</v>
      </c>
      <c r="C173" s="202" t="s">
        <v>170</v>
      </c>
      <c r="D173" s="202" t="s">
        <v>166</v>
      </c>
      <c r="E173" s="202" t="s">
        <v>457</v>
      </c>
      <c r="F173" s="202" t="s">
        <v>453</v>
      </c>
      <c r="G173" s="202" t="s">
        <v>167</v>
      </c>
      <c r="H173" s="203">
        <v>606306082</v>
      </c>
      <c r="I173" s="203">
        <v>538584690.32000399</v>
      </c>
      <c r="J173" s="203">
        <v>545748342.94039094</v>
      </c>
      <c r="K173" s="203">
        <v>606306082</v>
      </c>
      <c r="L173" s="204">
        <v>7</v>
      </c>
      <c r="M173" s="205" t="s">
        <v>168</v>
      </c>
      <c r="N173" s="206">
        <v>2.456741124875348E-3</v>
      </c>
      <c r="O173" s="207">
        <f>SUMIFS(N173:$N$268,B173:$B$268,B173)</f>
        <v>0.20206030388003415</v>
      </c>
    </row>
    <row r="174" spans="1:15">
      <c r="A174" s="202" t="s">
        <v>140</v>
      </c>
      <c r="B174" s="202" t="s">
        <v>310</v>
      </c>
      <c r="C174" s="202" t="s">
        <v>170</v>
      </c>
      <c r="D174" s="202" t="s">
        <v>166</v>
      </c>
      <c r="E174" s="202" t="s">
        <v>458</v>
      </c>
      <c r="F174" s="202" t="s">
        <v>456</v>
      </c>
      <c r="G174" s="202" t="s">
        <v>167</v>
      </c>
      <c r="H174" s="203">
        <v>606498247</v>
      </c>
      <c r="I174" s="203">
        <v>532591269.25000399</v>
      </c>
      <c r="J174" s="203">
        <v>539593246.63186598</v>
      </c>
      <c r="K174" s="203">
        <v>606498247</v>
      </c>
      <c r="L174" s="204">
        <v>7</v>
      </c>
      <c r="M174" s="205" t="s">
        <v>168</v>
      </c>
      <c r="N174" s="206">
        <v>2.4290333389987112E-3</v>
      </c>
      <c r="O174" s="207">
        <f>SUMIFS(N174:$N$268,B174:$B$268,B174)</f>
        <v>0.19960356275515878</v>
      </c>
    </row>
    <row r="175" spans="1:15">
      <c r="A175" s="202" t="s">
        <v>140</v>
      </c>
      <c r="B175" s="202" t="s">
        <v>310</v>
      </c>
      <c r="C175" s="202" t="s">
        <v>170</v>
      </c>
      <c r="D175" s="202" t="s">
        <v>166</v>
      </c>
      <c r="E175" s="202" t="s">
        <v>458</v>
      </c>
      <c r="F175" s="202" t="s">
        <v>453</v>
      </c>
      <c r="G175" s="202" t="s">
        <v>167</v>
      </c>
      <c r="H175" s="203">
        <v>3031530410</v>
      </c>
      <c r="I175" s="203">
        <v>2693332472.8600202</v>
      </c>
      <c r="J175" s="203">
        <v>2728741714.70439</v>
      </c>
      <c r="K175" s="203">
        <v>3031530410</v>
      </c>
      <c r="L175" s="204">
        <v>7</v>
      </c>
      <c r="M175" s="205" t="s">
        <v>168</v>
      </c>
      <c r="N175" s="206">
        <v>1.2283705624387704E-2</v>
      </c>
      <c r="O175" s="207">
        <f>SUMIFS(N175:$N$268,B175:$B$268,B175)</f>
        <v>0.19717452941616009</v>
      </c>
    </row>
    <row r="176" spans="1:15">
      <c r="A176" s="202" t="s">
        <v>140</v>
      </c>
      <c r="B176" s="202" t="s">
        <v>195</v>
      </c>
      <c r="C176" s="202" t="s">
        <v>165</v>
      </c>
      <c r="D176" s="202" t="s">
        <v>166</v>
      </c>
      <c r="E176" s="202" t="s">
        <v>459</v>
      </c>
      <c r="F176" s="202" t="s">
        <v>460</v>
      </c>
      <c r="G176" s="202" t="s">
        <v>167</v>
      </c>
      <c r="H176" s="203">
        <v>669734248</v>
      </c>
      <c r="I176" s="203">
        <v>552195043.89001095</v>
      </c>
      <c r="J176" s="203">
        <v>561240130.40515494</v>
      </c>
      <c r="K176" s="203">
        <v>669734248</v>
      </c>
      <c r="L176" s="204">
        <v>7.25</v>
      </c>
      <c r="M176" s="205" t="s">
        <v>168</v>
      </c>
      <c r="N176" s="206">
        <v>2.5264789662354475E-3</v>
      </c>
      <c r="O176" s="207">
        <f>SUMIFS(N176:$N$268,B176:$B$268,B176)</f>
        <v>2.5264789662354475E-3</v>
      </c>
    </row>
    <row r="177" spans="1:15">
      <c r="A177" s="202" t="s">
        <v>140</v>
      </c>
      <c r="B177" s="202" t="s">
        <v>310</v>
      </c>
      <c r="C177" s="202" t="s">
        <v>170</v>
      </c>
      <c r="D177" s="202" t="s">
        <v>166</v>
      </c>
      <c r="E177" s="202" t="s">
        <v>191</v>
      </c>
      <c r="F177" s="202" t="s">
        <v>456</v>
      </c>
      <c r="G177" s="202" t="s">
        <v>167</v>
      </c>
      <c r="H177" s="203">
        <v>606498247</v>
      </c>
      <c r="I177" s="203">
        <v>532753069.39000201</v>
      </c>
      <c r="J177" s="203">
        <v>539593246.63288403</v>
      </c>
      <c r="K177" s="203">
        <v>606498247</v>
      </c>
      <c r="L177" s="204">
        <v>7</v>
      </c>
      <c r="M177" s="205" t="s">
        <v>168</v>
      </c>
      <c r="N177" s="206">
        <v>2.4290333390032943E-3</v>
      </c>
      <c r="O177" s="207">
        <f>SUMIFS(N177:$N$268,B177:$B$268,B177)</f>
        <v>0.18489082379177238</v>
      </c>
    </row>
    <row r="178" spans="1:15">
      <c r="A178" s="202" t="s">
        <v>140</v>
      </c>
      <c r="B178" s="202" t="s">
        <v>203</v>
      </c>
      <c r="C178" s="202" t="s">
        <v>170</v>
      </c>
      <c r="D178" s="202" t="s">
        <v>166</v>
      </c>
      <c r="E178" s="202" t="s">
        <v>191</v>
      </c>
      <c r="F178" s="202" t="s">
        <v>461</v>
      </c>
      <c r="G178" s="202" t="s">
        <v>167</v>
      </c>
      <c r="H178" s="203">
        <v>2096301368</v>
      </c>
      <c r="I178" s="203">
        <v>2007899662.71</v>
      </c>
      <c r="J178" s="203">
        <v>2029012554.75267</v>
      </c>
      <c r="K178" s="203">
        <v>2096301368</v>
      </c>
      <c r="L178" s="204">
        <v>4.75</v>
      </c>
      <c r="M178" s="205" t="s">
        <v>168</v>
      </c>
      <c r="N178" s="206">
        <v>9.1338043452268182E-3</v>
      </c>
      <c r="O178" s="207">
        <f>SUMIFS(N178:$N$268,B178:$B$268,B178)</f>
        <v>1.9255091179866551E-2</v>
      </c>
    </row>
    <row r="179" spans="1:15">
      <c r="A179" s="202" t="s">
        <v>140</v>
      </c>
      <c r="B179" s="202" t="s">
        <v>208</v>
      </c>
      <c r="C179" s="202" t="s">
        <v>165</v>
      </c>
      <c r="D179" s="202" t="s">
        <v>166</v>
      </c>
      <c r="E179" s="202" t="s">
        <v>191</v>
      </c>
      <c r="F179" s="202" t="s">
        <v>462</v>
      </c>
      <c r="G179" s="202" t="s">
        <v>167</v>
      </c>
      <c r="H179" s="203">
        <v>5686068</v>
      </c>
      <c r="I179" s="203">
        <v>4989454.9092420796</v>
      </c>
      <c r="J179" s="203">
        <v>5079511.1960475799</v>
      </c>
      <c r="K179" s="203">
        <v>5686068</v>
      </c>
      <c r="L179" s="204">
        <v>7.85</v>
      </c>
      <c r="M179" s="205" t="s">
        <v>168</v>
      </c>
      <c r="N179" s="206">
        <v>2.2865931176923196E-5</v>
      </c>
      <c r="O179" s="207">
        <f>SUMIFS(N179:$N$268,B179:$B$268,B179)</f>
        <v>9.7451222576290134E-5</v>
      </c>
    </row>
    <row r="180" spans="1:15">
      <c r="A180" s="202" t="s">
        <v>140</v>
      </c>
      <c r="B180" s="202" t="s">
        <v>208</v>
      </c>
      <c r="C180" s="202" t="s">
        <v>165</v>
      </c>
      <c r="D180" s="202" t="s">
        <v>166</v>
      </c>
      <c r="E180" s="202" t="s">
        <v>191</v>
      </c>
      <c r="F180" s="202" t="s">
        <v>463</v>
      </c>
      <c r="G180" s="202" t="s">
        <v>167</v>
      </c>
      <c r="H180" s="203">
        <v>4549714</v>
      </c>
      <c r="I180" s="203">
        <v>3985658.1431817701</v>
      </c>
      <c r="J180" s="203">
        <v>4057589.6697457898</v>
      </c>
      <c r="K180" s="203">
        <v>4549714</v>
      </c>
      <c r="L180" s="204">
        <v>7.85</v>
      </c>
      <c r="M180" s="205" t="s">
        <v>168</v>
      </c>
      <c r="N180" s="206">
        <v>1.8265648514525425E-5</v>
      </c>
      <c r="O180" s="207">
        <f>SUMIFS(N180:$N$268,B180:$B$268,B180)</f>
        <v>7.4585291399366935E-5</v>
      </c>
    </row>
    <row r="181" spans="1:15">
      <c r="A181" s="202" t="s">
        <v>140</v>
      </c>
      <c r="B181" s="202" t="s">
        <v>208</v>
      </c>
      <c r="C181" s="202" t="s">
        <v>165</v>
      </c>
      <c r="D181" s="202" t="s">
        <v>166</v>
      </c>
      <c r="E181" s="202" t="s">
        <v>191</v>
      </c>
      <c r="F181" s="202" t="s">
        <v>464</v>
      </c>
      <c r="G181" s="202" t="s">
        <v>167</v>
      </c>
      <c r="H181" s="203">
        <v>2236577</v>
      </c>
      <c r="I181" s="203">
        <v>1985654.8792028399</v>
      </c>
      <c r="J181" s="203">
        <v>2021485.0036622901</v>
      </c>
      <c r="K181" s="203">
        <v>2236577</v>
      </c>
      <c r="L181" s="204">
        <v>7.85</v>
      </c>
      <c r="M181" s="205" t="s">
        <v>168</v>
      </c>
      <c r="N181" s="206">
        <v>9.0999183159377531E-6</v>
      </c>
      <c r="O181" s="207">
        <f>SUMIFS(N181:$N$268,B181:$B$268,B181)</f>
        <v>5.6319642884841513E-5</v>
      </c>
    </row>
    <row r="182" spans="1:15">
      <c r="A182" s="202" t="s">
        <v>140</v>
      </c>
      <c r="B182" s="202" t="s">
        <v>208</v>
      </c>
      <c r="C182" s="202" t="s">
        <v>165</v>
      </c>
      <c r="D182" s="202" t="s">
        <v>166</v>
      </c>
      <c r="E182" s="202" t="s">
        <v>191</v>
      </c>
      <c r="F182" s="202" t="s">
        <v>465</v>
      </c>
      <c r="G182" s="202" t="s">
        <v>167</v>
      </c>
      <c r="H182" s="203">
        <v>4441097</v>
      </c>
      <c r="I182" s="203">
        <v>3962458.49783241</v>
      </c>
      <c r="J182" s="203">
        <v>4042135.56972893</v>
      </c>
      <c r="K182" s="203">
        <v>4441097</v>
      </c>
      <c r="L182" s="204">
        <v>8.75</v>
      </c>
      <c r="M182" s="205" t="s">
        <v>168</v>
      </c>
      <c r="N182" s="206">
        <v>1.8196080327007351E-5</v>
      </c>
      <c r="O182" s="207">
        <f>SUMIFS(N182:$N$268,B182:$B$268,B182)</f>
        <v>4.721972456890376E-5</v>
      </c>
    </row>
    <row r="183" spans="1:15">
      <c r="A183" s="202" t="s">
        <v>140</v>
      </c>
      <c r="B183" s="202" t="s">
        <v>208</v>
      </c>
      <c r="C183" s="202" t="s">
        <v>165</v>
      </c>
      <c r="D183" s="202" t="s">
        <v>166</v>
      </c>
      <c r="E183" s="202" t="s">
        <v>191</v>
      </c>
      <c r="F183" s="202" t="s">
        <v>466</v>
      </c>
      <c r="G183" s="202" t="s">
        <v>167</v>
      </c>
      <c r="H183" s="203">
        <v>3134589</v>
      </c>
      <c r="I183" s="203">
        <v>2862705.4800012801</v>
      </c>
      <c r="J183" s="203">
        <v>2909807.87709765</v>
      </c>
      <c r="K183" s="203">
        <v>3134589</v>
      </c>
      <c r="L183" s="204">
        <v>8.5</v>
      </c>
      <c r="M183" s="205" t="s">
        <v>168</v>
      </c>
      <c r="N183" s="206">
        <v>1.3098793188516994E-5</v>
      </c>
      <c r="O183" s="207">
        <f>SUMIFS(N183:$N$268,B183:$B$268,B183)</f>
        <v>2.9023644241896406E-5</v>
      </c>
    </row>
    <row r="184" spans="1:15">
      <c r="A184" s="202" t="s">
        <v>140</v>
      </c>
      <c r="B184" s="202" t="s">
        <v>208</v>
      </c>
      <c r="C184" s="202" t="s">
        <v>165</v>
      </c>
      <c r="D184" s="202" t="s">
        <v>166</v>
      </c>
      <c r="E184" s="202" t="s">
        <v>191</v>
      </c>
      <c r="F184" s="202" t="s">
        <v>464</v>
      </c>
      <c r="G184" s="202" t="s">
        <v>167</v>
      </c>
      <c r="H184" s="203">
        <v>3914006</v>
      </c>
      <c r="I184" s="203">
        <v>3474895.0408778298</v>
      </c>
      <c r="J184" s="203">
        <v>3537597.4236582699</v>
      </c>
      <c r="K184" s="203">
        <v>3914006</v>
      </c>
      <c r="L184" s="204">
        <v>7.85</v>
      </c>
      <c r="M184" s="205" t="s">
        <v>168</v>
      </c>
      <c r="N184" s="206">
        <v>1.592485105337941E-5</v>
      </c>
      <c r="O184" s="207">
        <f>SUMIFS(N184:$N$268,B184:$B$268,B184)</f>
        <v>1.592485105337941E-5</v>
      </c>
    </row>
    <row r="185" spans="1:15">
      <c r="A185" s="202" t="s">
        <v>140</v>
      </c>
      <c r="B185" s="202" t="s">
        <v>146</v>
      </c>
      <c r="C185" s="202" t="s">
        <v>165</v>
      </c>
      <c r="D185" s="202" t="s">
        <v>166</v>
      </c>
      <c r="E185" s="202" t="s">
        <v>191</v>
      </c>
      <c r="F185" s="202" t="s">
        <v>427</v>
      </c>
      <c r="G185" s="202" t="s">
        <v>167</v>
      </c>
      <c r="H185" s="203">
        <v>6745890</v>
      </c>
      <c r="I185" s="203">
        <v>5945523.5648477301</v>
      </c>
      <c r="J185" s="203">
        <v>6058263.5272244904</v>
      </c>
      <c r="K185" s="203">
        <v>6745890</v>
      </c>
      <c r="L185" s="204">
        <v>8.25</v>
      </c>
      <c r="M185" s="205" t="s">
        <v>168</v>
      </c>
      <c r="N185" s="206">
        <v>2.7271883360148728E-5</v>
      </c>
      <c r="O185" s="207">
        <f>SUMIFS(N185:$N$268,B185:$B$268,B185)</f>
        <v>4.319831744786908E-5</v>
      </c>
    </row>
    <row r="186" spans="1:15">
      <c r="A186" s="202" t="s">
        <v>140</v>
      </c>
      <c r="B186" s="202" t="s">
        <v>146</v>
      </c>
      <c r="C186" s="202" t="s">
        <v>165</v>
      </c>
      <c r="D186" s="202" t="s">
        <v>166</v>
      </c>
      <c r="E186" s="202" t="s">
        <v>191</v>
      </c>
      <c r="F186" s="202" t="s">
        <v>467</v>
      </c>
      <c r="G186" s="202" t="s">
        <v>167</v>
      </c>
      <c r="H186" s="203">
        <v>3920576</v>
      </c>
      <c r="I186" s="203">
        <v>3489797.5158857098</v>
      </c>
      <c r="J186" s="203">
        <v>3537949.08397756</v>
      </c>
      <c r="K186" s="203">
        <v>3920576</v>
      </c>
      <c r="L186" s="204">
        <v>6</v>
      </c>
      <c r="M186" s="205" t="s">
        <v>168</v>
      </c>
      <c r="N186" s="206">
        <v>1.5926434087720352E-5</v>
      </c>
      <c r="O186" s="207">
        <f>SUMIFS(N186:$N$268,B186:$B$268,B186)</f>
        <v>1.5926434087720352E-5</v>
      </c>
    </row>
    <row r="187" spans="1:15">
      <c r="A187" s="202" t="s">
        <v>190</v>
      </c>
      <c r="B187" s="202" t="s">
        <v>144</v>
      </c>
      <c r="C187" s="202" t="s">
        <v>170</v>
      </c>
      <c r="D187" s="202" t="s">
        <v>166</v>
      </c>
      <c r="E187" s="202" t="s">
        <v>468</v>
      </c>
      <c r="F187" s="202" t="s">
        <v>469</v>
      </c>
      <c r="G187" s="202" t="s">
        <v>167</v>
      </c>
      <c r="H187" s="203">
        <v>1391002739.7300301</v>
      </c>
      <c r="I187" s="203">
        <v>994330993.25673294</v>
      </c>
      <c r="J187" s="203">
        <v>1004805138.57258</v>
      </c>
      <c r="K187" s="203">
        <v>1391002739.7300301</v>
      </c>
      <c r="L187" s="204">
        <v>6.25</v>
      </c>
      <c r="M187" s="205" t="s">
        <v>168</v>
      </c>
      <c r="N187" s="206">
        <v>4.5232315193432585E-3</v>
      </c>
      <c r="O187" s="207">
        <f>SUMIFS(N187:$N$268,B187:$B$268,B187)</f>
        <v>4.2309943725362176E-2</v>
      </c>
    </row>
    <row r="188" spans="1:15">
      <c r="A188" s="202" t="s">
        <v>140</v>
      </c>
      <c r="B188" s="202" t="s">
        <v>310</v>
      </c>
      <c r="C188" s="202" t="s">
        <v>170</v>
      </c>
      <c r="D188" s="202" t="s">
        <v>166</v>
      </c>
      <c r="E188" s="202" t="s">
        <v>470</v>
      </c>
      <c r="F188" s="202" t="s">
        <v>453</v>
      </c>
      <c r="G188" s="202" t="s">
        <v>167</v>
      </c>
      <c r="H188" s="203">
        <v>4850448656</v>
      </c>
      <c r="I188" s="203">
        <v>4309619326.3600502</v>
      </c>
      <c r="J188" s="203">
        <v>4362084907.3257103</v>
      </c>
      <c r="K188" s="203">
        <v>4850448656</v>
      </c>
      <c r="L188" s="204">
        <v>7</v>
      </c>
      <c r="M188" s="205" t="s">
        <v>168</v>
      </c>
      <c r="N188" s="206">
        <v>1.9636364490428972E-2</v>
      </c>
      <c r="O188" s="207">
        <f>SUMIFS(N188:$N$268,B188:$B$268,B188)</f>
        <v>0.18246179045276908</v>
      </c>
    </row>
    <row r="189" spans="1:15">
      <c r="A189" s="202" t="s">
        <v>140</v>
      </c>
      <c r="B189" s="202" t="s">
        <v>147</v>
      </c>
      <c r="C189" s="202" t="s">
        <v>170</v>
      </c>
      <c r="D189" s="202" t="s">
        <v>166</v>
      </c>
      <c r="E189" s="202" t="s">
        <v>471</v>
      </c>
      <c r="F189" s="202" t="s">
        <v>472</v>
      </c>
      <c r="G189" s="202" t="s">
        <v>167</v>
      </c>
      <c r="H189" s="203">
        <v>5367082194</v>
      </c>
      <c r="I189" s="203">
        <v>4590310615.0900698</v>
      </c>
      <c r="J189" s="203">
        <v>4644887259.1412096</v>
      </c>
      <c r="K189" s="203">
        <v>5367082194</v>
      </c>
      <c r="L189" s="204">
        <v>6.5</v>
      </c>
      <c r="M189" s="205" t="s">
        <v>168</v>
      </c>
      <c r="N189" s="206">
        <v>2.0909427756500103E-2</v>
      </c>
      <c r="O189" s="207">
        <f>SUMIFS(N189:$N$268,B189:$B$268,B189)</f>
        <v>2.1833624463852966E-2</v>
      </c>
    </row>
    <row r="190" spans="1:15">
      <c r="A190" s="202" t="s">
        <v>140</v>
      </c>
      <c r="B190" s="202" t="s">
        <v>147</v>
      </c>
      <c r="C190" s="202" t="s">
        <v>170</v>
      </c>
      <c r="D190" s="202" t="s">
        <v>166</v>
      </c>
      <c r="E190" s="202" t="s">
        <v>471</v>
      </c>
      <c r="F190" s="202" t="s">
        <v>472</v>
      </c>
      <c r="G190" s="202" t="s">
        <v>167</v>
      </c>
      <c r="H190" s="203">
        <v>237225033</v>
      </c>
      <c r="I190" s="203">
        <v>202891729.30000001</v>
      </c>
      <c r="J190" s="203">
        <v>205304016.96856901</v>
      </c>
      <c r="K190" s="203">
        <v>237225033</v>
      </c>
      <c r="L190" s="204">
        <v>6.5</v>
      </c>
      <c r="M190" s="205" t="s">
        <v>168</v>
      </c>
      <c r="N190" s="206">
        <v>9.241967073528619E-4</v>
      </c>
      <c r="O190" s="207">
        <f>SUMIFS(N190:$N$268,B190:$B$268,B190)</f>
        <v>9.241967073528619E-4</v>
      </c>
    </row>
    <row r="191" spans="1:15">
      <c r="A191" s="202" t="s">
        <v>140</v>
      </c>
      <c r="B191" s="202" t="s">
        <v>310</v>
      </c>
      <c r="C191" s="202" t="s">
        <v>170</v>
      </c>
      <c r="D191" s="202" t="s">
        <v>166</v>
      </c>
      <c r="E191" s="202" t="s">
        <v>473</v>
      </c>
      <c r="F191" s="202" t="s">
        <v>453</v>
      </c>
      <c r="G191" s="202" t="s">
        <v>167</v>
      </c>
      <c r="H191" s="203">
        <v>3031530410</v>
      </c>
      <c r="I191" s="203">
        <v>2693741986.8400502</v>
      </c>
      <c r="J191" s="203">
        <v>2723867921.5509801</v>
      </c>
      <c r="K191" s="203">
        <v>3031530410</v>
      </c>
      <c r="L191" s="204">
        <v>7</v>
      </c>
      <c r="M191" s="205" t="s">
        <v>168</v>
      </c>
      <c r="N191" s="206">
        <v>1.2261765753696377E-2</v>
      </c>
      <c r="O191" s="207">
        <f>SUMIFS(N191:$N$268,B191:$B$268,B191)</f>
        <v>0.16282542596234012</v>
      </c>
    </row>
    <row r="192" spans="1:15">
      <c r="A192" s="202" t="s">
        <v>140</v>
      </c>
      <c r="B192" s="202" t="s">
        <v>310</v>
      </c>
      <c r="C192" s="202" t="s">
        <v>170</v>
      </c>
      <c r="D192" s="202" t="s">
        <v>166</v>
      </c>
      <c r="E192" s="202" t="s">
        <v>474</v>
      </c>
      <c r="F192" s="202" t="s">
        <v>475</v>
      </c>
      <c r="G192" s="202" t="s">
        <v>167</v>
      </c>
      <c r="H192" s="203">
        <v>1212612164</v>
      </c>
      <c r="I192" s="203">
        <v>1079800087.1100199</v>
      </c>
      <c r="J192" s="203">
        <v>1090843887.48334</v>
      </c>
      <c r="K192" s="203">
        <v>1212612164</v>
      </c>
      <c r="L192" s="204">
        <v>7</v>
      </c>
      <c r="M192" s="205" t="s">
        <v>168</v>
      </c>
      <c r="N192" s="206">
        <v>4.9105436120250971E-3</v>
      </c>
      <c r="O192" s="207">
        <f>SUMIFS(N192:$N$268,B192:$B$268,B192)</f>
        <v>0.15056366020864373</v>
      </c>
    </row>
    <row r="193" spans="1:15">
      <c r="A193" s="202" t="s">
        <v>140</v>
      </c>
      <c r="B193" s="202" t="s">
        <v>145</v>
      </c>
      <c r="C193" s="202" t="s">
        <v>165</v>
      </c>
      <c r="D193" s="202" t="s">
        <v>166</v>
      </c>
      <c r="E193" s="202" t="s">
        <v>474</v>
      </c>
      <c r="F193" s="202" t="s">
        <v>476</v>
      </c>
      <c r="G193" s="202" t="s">
        <v>167</v>
      </c>
      <c r="H193" s="203">
        <v>60914726</v>
      </c>
      <c r="I193" s="203">
        <v>50000000.000000298</v>
      </c>
      <c r="J193" s="203">
        <v>50663973.180678703</v>
      </c>
      <c r="K193" s="203">
        <v>60914726</v>
      </c>
      <c r="L193" s="204">
        <v>7.25</v>
      </c>
      <c r="M193" s="205" t="s">
        <v>168</v>
      </c>
      <c r="N193" s="206">
        <v>2.2806897734575448E-4</v>
      </c>
      <c r="O193" s="207">
        <f>SUMIFS(N193:$N$268,B193:$B$268,B193)</f>
        <v>1.1446364476161699E-3</v>
      </c>
    </row>
    <row r="194" spans="1:15">
      <c r="A194" s="202" t="s">
        <v>140</v>
      </c>
      <c r="B194" s="202" t="s">
        <v>310</v>
      </c>
      <c r="C194" s="202" t="s">
        <v>170</v>
      </c>
      <c r="D194" s="202" t="s">
        <v>166</v>
      </c>
      <c r="E194" s="202" t="s">
        <v>477</v>
      </c>
      <c r="F194" s="202" t="s">
        <v>388</v>
      </c>
      <c r="G194" s="202" t="s">
        <v>167</v>
      </c>
      <c r="H194" s="203">
        <v>606498247</v>
      </c>
      <c r="I194" s="203">
        <v>542483327.91000605</v>
      </c>
      <c r="J194" s="203">
        <v>547698818.87249005</v>
      </c>
      <c r="K194" s="203">
        <v>606498247</v>
      </c>
      <c r="L194" s="204">
        <v>7</v>
      </c>
      <c r="M194" s="205" t="s">
        <v>168</v>
      </c>
      <c r="N194" s="206">
        <v>2.4655213887047351E-3</v>
      </c>
      <c r="O194" s="207">
        <f>SUMIFS(N194:$N$268,B194:$B$268,B194)</f>
        <v>0.14565311659661864</v>
      </c>
    </row>
    <row r="195" spans="1:15">
      <c r="A195" s="202" t="s">
        <v>140</v>
      </c>
      <c r="B195" s="202" t="s">
        <v>310</v>
      </c>
      <c r="C195" s="202" t="s">
        <v>170</v>
      </c>
      <c r="D195" s="202" t="s">
        <v>166</v>
      </c>
      <c r="E195" s="202" t="s">
        <v>478</v>
      </c>
      <c r="F195" s="202" t="s">
        <v>453</v>
      </c>
      <c r="G195" s="202" t="s">
        <v>167</v>
      </c>
      <c r="H195" s="203">
        <v>4850448656</v>
      </c>
      <c r="I195" s="203">
        <v>4318046835.3500204</v>
      </c>
      <c r="J195" s="203">
        <v>4358247411.1104603</v>
      </c>
      <c r="K195" s="203">
        <v>4850448656</v>
      </c>
      <c r="L195" s="204">
        <v>7</v>
      </c>
      <c r="M195" s="205" t="s">
        <v>168</v>
      </c>
      <c r="N195" s="206">
        <v>1.9619089614764183E-2</v>
      </c>
      <c r="O195" s="207">
        <f>SUMIFS(N195:$N$268,B195:$B$268,B195)</f>
        <v>0.14318759520791391</v>
      </c>
    </row>
    <row r="196" spans="1:15">
      <c r="A196" s="202" t="s">
        <v>140</v>
      </c>
      <c r="B196" s="202" t="s">
        <v>310</v>
      </c>
      <c r="C196" s="202" t="s">
        <v>170</v>
      </c>
      <c r="D196" s="202" t="s">
        <v>166</v>
      </c>
      <c r="E196" s="202" t="s">
        <v>479</v>
      </c>
      <c r="F196" s="202" t="s">
        <v>480</v>
      </c>
      <c r="G196" s="202" t="s">
        <v>167</v>
      </c>
      <c r="H196" s="203">
        <v>1142472164</v>
      </c>
      <c r="I196" s="203">
        <v>1016936142.1271</v>
      </c>
      <c r="J196" s="203">
        <v>1026167971.9772201</v>
      </c>
      <c r="K196" s="203">
        <v>1142472164</v>
      </c>
      <c r="L196" s="204">
        <v>7</v>
      </c>
      <c r="M196" s="205" t="s">
        <v>168</v>
      </c>
      <c r="N196" s="206">
        <v>4.6193984652404679E-3</v>
      </c>
      <c r="O196" s="207">
        <f>SUMIFS(N196:$N$268,B196:$B$268,B196)</f>
        <v>0.12356850559314972</v>
      </c>
    </row>
    <row r="197" spans="1:15">
      <c r="A197" s="202" t="s">
        <v>140</v>
      </c>
      <c r="B197" s="202" t="s">
        <v>169</v>
      </c>
      <c r="C197" s="202" t="s">
        <v>170</v>
      </c>
      <c r="D197" s="202" t="s">
        <v>166</v>
      </c>
      <c r="E197" s="202" t="s">
        <v>479</v>
      </c>
      <c r="F197" s="202" t="s">
        <v>481</v>
      </c>
      <c r="G197" s="202" t="s">
        <v>167</v>
      </c>
      <c r="H197" s="203">
        <v>107952062</v>
      </c>
      <c r="I197" s="203">
        <v>101157985.438842</v>
      </c>
      <c r="J197" s="203">
        <v>102100317.03517</v>
      </c>
      <c r="K197" s="203">
        <v>107952062</v>
      </c>
      <c r="L197" s="204">
        <v>7.5</v>
      </c>
      <c r="M197" s="205" t="s">
        <v>168</v>
      </c>
      <c r="N197" s="206">
        <v>4.596148590606173E-4</v>
      </c>
      <c r="O197" s="207">
        <f>SUMIFS(N197:$N$268,B197:$B$268,B197)</f>
        <v>9.2895108698556254E-4</v>
      </c>
    </row>
    <row r="198" spans="1:15">
      <c r="A198" s="202" t="s">
        <v>140</v>
      </c>
      <c r="B198" s="202" t="s">
        <v>169</v>
      </c>
      <c r="C198" s="202" t="s">
        <v>170</v>
      </c>
      <c r="D198" s="202" t="s">
        <v>166</v>
      </c>
      <c r="E198" s="202" t="s">
        <v>479</v>
      </c>
      <c r="F198" s="202" t="s">
        <v>181</v>
      </c>
      <c r="G198" s="202" t="s">
        <v>167</v>
      </c>
      <c r="H198" s="203">
        <v>111426507</v>
      </c>
      <c r="I198" s="203">
        <v>103297590.090397</v>
      </c>
      <c r="J198" s="203">
        <v>104259853.054289</v>
      </c>
      <c r="K198" s="203">
        <v>111426507</v>
      </c>
      <c r="L198" s="204">
        <v>8</v>
      </c>
      <c r="M198" s="205" t="s">
        <v>168</v>
      </c>
      <c r="N198" s="206">
        <v>4.6933622792494519E-4</v>
      </c>
      <c r="O198" s="207">
        <f>SUMIFS(N198:$N$268,B198:$B$268,B198)</f>
        <v>4.6933622792494519E-4</v>
      </c>
    </row>
    <row r="199" spans="1:15">
      <c r="A199" s="202" t="s">
        <v>140</v>
      </c>
      <c r="B199" s="202" t="s">
        <v>310</v>
      </c>
      <c r="C199" s="202" t="s">
        <v>170</v>
      </c>
      <c r="D199" s="202" t="s">
        <v>166</v>
      </c>
      <c r="E199" s="202" t="s">
        <v>482</v>
      </c>
      <c r="F199" s="202" t="s">
        <v>453</v>
      </c>
      <c r="G199" s="202" t="s">
        <v>167</v>
      </c>
      <c r="H199" s="203">
        <v>3637836492</v>
      </c>
      <c r="I199" s="203">
        <v>3239488316.33005</v>
      </c>
      <c r="J199" s="203">
        <v>3268641505.8613501</v>
      </c>
      <c r="K199" s="203">
        <v>3637836492</v>
      </c>
      <c r="L199" s="204">
        <v>7</v>
      </c>
      <c r="M199" s="205" t="s">
        <v>168</v>
      </c>
      <c r="N199" s="206">
        <v>1.4714118904436435E-2</v>
      </c>
      <c r="O199" s="207">
        <f>SUMIFS(N199:$N$268,B199:$B$268,B199)</f>
        <v>0.11894910712790925</v>
      </c>
    </row>
    <row r="200" spans="1:15">
      <c r="A200" s="202" t="s">
        <v>140</v>
      </c>
      <c r="B200" s="202" t="s">
        <v>310</v>
      </c>
      <c r="C200" s="202" t="s">
        <v>170</v>
      </c>
      <c r="D200" s="202" t="s">
        <v>166</v>
      </c>
      <c r="E200" s="202" t="s">
        <v>483</v>
      </c>
      <c r="F200" s="202" t="s">
        <v>388</v>
      </c>
      <c r="G200" s="202" t="s">
        <v>167</v>
      </c>
      <c r="H200" s="203">
        <v>606498247</v>
      </c>
      <c r="I200" s="203">
        <v>542550730.97000504</v>
      </c>
      <c r="J200" s="203">
        <v>547224535.53545105</v>
      </c>
      <c r="K200" s="203">
        <v>606498247</v>
      </c>
      <c r="L200" s="204">
        <v>7</v>
      </c>
      <c r="M200" s="205" t="s">
        <v>168</v>
      </c>
      <c r="N200" s="206">
        <v>2.4633863545007488E-3</v>
      </c>
      <c r="O200" s="207">
        <f>SUMIFS(N200:$N$268,B200:$B$268,B200)</f>
        <v>0.10423498822347281</v>
      </c>
    </row>
    <row r="201" spans="1:15">
      <c r="A201" s="202" t="s">
        <v>303</v>
      </c>
      <c r="B201" s="202" t="s">
        <v>304</v>
      </c>
      <c r="C201" s="202" t="s">
        <v>305</v>
      </c>
      <c r="D201" s="202" t="s">
        <v>166</v>
      </c>
      <c r="E201" s="202" t="s">
        <v>306</v>
      </c>
      <c r="F201" s="202" t="s">
        <v>307</v>
      </c>
      <c r="G201" s="202" t="s">
        <v>167</v>
      </c>
      <c r="H201" s="203">
        <v>635625000</v>
      </c>
      <c r="I201" s="203">
        <v>503798280.72128499</v>
      </c>
      <c r="J201" s="203">
        <v>508890030.980434</v>
      </c>
      <c r="K201" s="203">
        <v>635625000</v>
      </c>
      <c r="L201" s="204">
        <v>7.75</v>
      </c>
      <c r="M201" s="205" t="s">
        <v>168</v>
      </c>
      <c r="N201" s="206">
        <v>2.2908197218022078E-3</v>
      </c>
      <c r="O201" s="207">
        <f>SUMIFS(N201:$N$268,B201:$B$268,B201)</f>
        <v>2.2908197218022078E-3</v>
      </c>
    </row>
    <row r="202" spans="1:15">
      <c r="A202" s="202" t="s">
        <v>149</v>
      </c>
      <c r="B202" s="202" t="s">
        <v>384</v>
      </c>
      <c r="C202" s="202" t="s">
        <v>201</v>
      </c>
      <c r="D202" s="202" t="s">
        <v>166</v>
      </c>
      <c r="E202" s="202" t="s">
        <v>484</v>
      </c>
      <c r="F202" s="202" t="s">
        <v>386</v>
      </c>
      <c r="G202" s="202" t="s">
        <v>167</v>
      </c>
      <c r="H202" s="203">
        <v>15746301.369882001</v>
      </c>
      <c r="I202" s="203">
        <v>9539787.0000005104</v>
      </c>
      <c r="J202" s="203">
        <v>9632226.2868509796</v>
      </c>
      <c r="K202" s="203">
        <v>15746301.369882001</v>
      </c>
      <c r="L202" s="204">
        <v>8</v>
      </c>
      <c r="M202" s="205" t="s">
        <v>168</v>
      </c>
      <c r="N202" s="206">
        <v>4.3360436635529739E-5</v>
      </c>
      <c r="O202" s="207">
        <f>SUMIFS(N202:$N$268,B202:$B$268,B202)</f>
        <v>1.0838662069113561E-2</v>
      </c>
    </row>
    <row r="203" spans="1:15">
      <c r="A203" s="202" t="s">
        <v>149</v>
      </c>
      <c r="B203" s="202" t="s">
        <v>376</v>
      </c>
      <c r="C203" s="202" t="s">
        <v>377</v>
      </c>
      <c r="D203" s="202" t="s">
        <v>166</v>
      </c>
      <c r="E203" s="202" t="s">
        <v>484</v>
      </c>
      <c r="F203" s="202" t="s">
        <v>379</v>
      </c>
      <c r="G203" s="202" t="s">
        <v>167</v>
      </c>
      <c r="H203" s="203">
        <v>29036383.561521001</v>
      </c>
      <c r="I203" s="203">
        <v>22092956.905497499</v>
      </c>
      <c r="J203" s="203">
        <v>22309186.313032199</v>
      </c>
      <c r="K203" s="203">
        <v>29036383.561521001</v>
      </c>
      <c r="L203" s="204">
        <v>9</v>
      </c>
      <c r="M203" s="205" t="s">
        <v>168</v>
      </c>
      <c r="N203" s="206">
        <v>1.0042704881601227E-4</v>
      </c>
      <c r="O203" s="207">
        <f>SUMIFS(N203:$N$268,B203:$B$268,B203)</f>
        <v>1.0042704881601227E-4</v>
      </c>
    </row>
    <row r="204" spans="1:15">
      <c r="A204" s="202" t="s">
        <v>140</v>
      </c>
      <c r="B204" s="202" t="s">
        <v>310</v>
      </c>
      <c r="C204" s="202" t="s">
        <v>170</v>
      </c>
      <c r="D204" s="202" t="s">
        <v>166</v>
      </c>
      <c r="E204" s="202" t="s">
        <v>485</v>
      </c>
      <c r="F204" s="202" t="s">
        <v>475</v>
      </c>
      <c r="G204" s="202" t="s">
        <v>167</v>
      </c>
      <c r="H204" s="203">
        <v>606306082</v>
      </c>
      <c r="I204" s="203">
        <v>541707012.48000503</v>
      </c>
      <c r="J204" s="203">
        <v>545421943.74142504</v>
      </c>
      <c r="K204" s="203">
        <v>606306082</v>
      </c>
      <c r="L204" s="204">
        <v>7</v>
      </c>
      <c r="M204" s="205" t="s">
        <v>168</v>
      </c>
      <c r="N204" s="206">
        <v>2.4552718060114457E-3</v>
      </c>
      <c r="O204" s="207">
        <f>SUMIFS(N204:$N$268,B204:$B$268,B204)</f>
        <v>0.10177160186897206</v>
      </c>
    </row>
    <row r="205" spans="1:15">
      <c r="A205" s="202" t="s">
        <v>149</v>
      </c>
      <c r="B205" s="202" t="s">
        <v>384</v>
      </c>
      <c r="C205" s="202" t="s">
        <v>201</v>
      </c>
      <c r="D205" s="202" t="s">
        <v>166</v>
      </c>
      <c r="E205" s="202" t="s">
        <v>486</v>
      </c>
      <c r="F205" s="202" t="s">
        <v>202</v>
      </c>
      <c r="G205" s="202" t="s">
        <v>167</v>
      </c>
      <c r="H205" s="203">
        <v>120293150.6847</v>
      </c>
      <c r="I205" s="203">
        <v>103750374.82986499</v>
      </c>
      <c r="J205" s="203">
        <v>104600513.563522</v>
      </c>
      <c r="K205" s="203">
        <v>120293150.6847</v>
      </c>
      <c r="L205" s="204">
        <v>9</v>
      </c>
      <c r="M205" s="205" t="s">
        <v>168</v>
      </c>
      <c r="N205" s="206">
        <v>4.7086974551318841E-4</v>
      </c>
      <c r="O205" s="207">
        <f>SUMIFS(N205:$N$268,B205:$B$268,B205)</f>
        <v>1.079530163247803E-2</v>
      </c>
    </row>
    <row r="206" spans="1:15">
      <c r="A206" s="202" t="s">
        <v>140</v>
      </c>
      <c r="B206" s="202" t="s">
        <v>310</v>
      </c>
      <c r="C206" s="202" t="s">
        <v>170</v>
      </c>
      <c r="D206" s="202" t="s">
        <v>166</v>
      </c>
      <c r="E206" s="202" t="s">
        <v>487</v>
      </c>
      <c r="F206" s="202" t="s">
        <v>456</v>
      </c>
      <c r="G206" s="202" t="s">
        <v>167</v>
      </c>
      <c r="H206" s="203">
        <v>606498247</v>
      </c>
      <c r="I206" s="203">
        <v>536651053.49000299</v>
      </c>
      <c r="J206" s="203">
        <v>539593246.63094401</v>
      </c>
      <c r="K206" s="203">
        <v>606498247</v>
      </c>
      <c r="L206" s="204">
        <v>7</v>
      </c>
      <c r="M206" s="205" t="s">
        <v>168</v>
      </c>
      <c r="N206" s="206">
        <v>2.4290333389945609E-3</v>
      </c>
      <c r="O206" s="207">
        <f>SUMIFS(N206:$N$268,B206:$B$268,B206)</f>
        <v>9.9316330062960617E-2</v>
      </c>
    </row>
    <row r="207" spans="1:15">
      <c r="A207" s="202" t="s">
        <v>140</v>
      </c>
      <c r="B207" s="202" t="s">
        <v>144</v>
      </c>
      <c r="C207" s="202" t="s">
        <v>170</v>
      </c>
      <c r="D207" s="202" t="s">
        <v>166</v>
      </c>
      <c r="E207" s="202" t="s">
        <v>487</v>
      </c>
      <c r="F207" s="202" t="s">
        <v>488</v>
      </c>
      <c r="G207" s="202" t="s">
        <v>167</v>
      </c>
      <c r="H207" s="203">
        <v>103332180</v>
      </c>
      <c r="I207" s="203">
        <v>102800374.23</v>
      </c>
      <c r="J207" s="203">
        <v>0</v>
      </c>
      <c r="K207" s="203">
        <v>103332180</v>
      </c>
      <c r="L207" s="204">
        <v>10.7</v>
      </c>
      <c r="M207" s="205" t="s">
        <v>168</v>
      </c>
      <c r="N207" s="206">
        <v>0</v>
      </c>
      <c r="O207" s="207">
        <f>SUMIFS(N207:$N$268,B207:$B$268,B207)</f>
        <v>3.7786712206018924E-2</v>
      </c>
    </row>
    <row r="208" spans="1:15">
      <c r="A208" s="202" t="s">
        <v>140</v>
      </c>
      <c r="B208" s="202" t="s">
        <v>144</v>
      </c>
      <c r="C208" s="202" t="s">
        <v>170</v>
      </c>
      <c r="D208" s="202" t="s">
        <v>166</v>
      </c>
      <c r="E208" s="202" t="s">
        <v>487</v>
      </c>
      <c r="F208" s="202" t="s">
        <v>489</v>
      </c>
      <c r="G208" s="202" t="s">
        <v>167</v>
      </c>
      <c r="H208" s="203">
        <v>114403485</v>
      </c>
      <c r="I208" s="203">
        <v>110523151.800046</v>
      </c>
      <c r="J208" s="203">
        <v>111166586.262532</v>
      </c>
      <c r="K208" s="203">
        <v>114403485</v>
      </c>
      <c r="L208" s="204">
        <v>10.7</v>
      </c>
      <c r="M208" s="205" t="s">
        <v>168</v>
      </c>
      <c r="N208" s="206">
        <v>5.0042758299862638E-4</v>
      </c>
      <c r="O208" s="207">
        <f>SUMIFS(N208:$N$268,B208:$B$268,B208)</f>
        <v>3.7786712206018924E-2</v>
      </c>
    </row>
    <row r="209" spans="1:15">
      <c r="A209" s="202" t="s">
        <v>140</v>
      </c>
      <c r="B209" s="202" t="s">
        <v>144</v>
      </c>
      <c r="C209" s="202" t="s">
        <v>170</v>
      </c>
      <c r="D209" s="202" t="s">
        <v>166</v>
      </c>
      <c r="E209" s="202" t="s">
        <v>487</v>
      </c>
      <c r="F209" s="202" t="s">
        <v>273</v>
      </c>
      <c r="G209" s="202" t="s">
        <v>167</v>
      </c>
      <c r="H209" s="203">
        <v>110713050</v>
      </c>
      <c r="I209" s="203">
        <v>107493867.93002599</v>
      </c>
      <c r="J209" s="203">
        <v>108119666.759572</v>
      </c>
      <c r="K209" s="203">
        <v>110713050</v>
      </c>
      <c r="L209" s="204">
        <v>10.7</v>
      </c>
      <c r="M209" s="205" t="s">
        <v>168</v>
      </c>
      <c r="N209" s="206">
        <v>4.867115680185787E-4</v>
      </c>
      <c r="O209" s="207">
        <f>SUMIFS(N209:$N$268,B209:$B$268,B209)</f>
        <v>3.7286284623020305E-2</v>
      </c>
    </row>
    <row r="210" spans="1:15">
      <c r="A210" s="202" t="s">
        <v>140</v>
      </c>
      <c r="B210" s="202" t="s">
        <v>144</v>
      </c>
      <c r="C210" s="202" t="s">
        <v>170</v>
      </c>
      <c r="D210" s="202" t="s">
        <v>166</v>
      </c>
      <c r="E210" s="202" t="s">
        <v>487</v>
      </c>
      <c r="F210" s="202" t="s">
        <v>490</v>
      </c>
      <c r="G210" s="202" t="s">
        <v>167</v>
      </c>
      <c r="H210" s="203">
        <v>114403485</v>
      </c>
      <c r="I210" s="203">
        <v>113247204.420002</v>
      </c>
      <c r="J210" s="203">
        <v>113906497.545376</v>
      </c>
      <c r="K210" s="203">
        <v>114403485</v>
      </c>
      <c r="L210" s="204">
        <v>10.7</v>
      </c>
      <c r="M210" s="205" t="s">
        <v>168</v>
      </c>
      <c r="N210" s="206">
        <v>5.1276156955881648E-4</v>
      </c>
      <c r="O210" s="207">
        <f>SUMIFS(N210:$N$268,B210:$B$268,B210)</f>
        <v>3.6799573055001727E-2</v>
      </c>
    </row>
    <row r="211" spans="1:15">
      <c r="A211" s="202" t="s">
        <v>140</v>
      </c>
      <c r="B211" s="202" t="s">
        <v>144</v>
      </c>
      <c r="C211" s="202" t="s">
        <v>170</v>
      </c>
      <c r="D211" s="202" t="s">
        <v>166</v>
      </c>
      <c r="E211" s="202" t="s">
        <v>487</v>
      </c>
      <c r="F211" s="202" t="s">
        <v>491</v>
      </c>
      <c r="G211" s="202" t="s">
        <v>167</v>
      </c>
      <c r="H211" s="203">
        <v>110713050</v>
      </c>
      <c r="I211" s="203">
        <v>108015114.520015</v>
      </c>
      <c r="J211" s="203">
        <v>108643947.900406</v>
      </c>
      <c r="K211" s="203">
        <v>110713050</v>
      </c>
      <c r="L211" s="204">
        <v>10.7</v>
      </c>
      <c r="M211" s="205" t="s">
        <v>168</v>
      </c>
      <c r="N211" s="206">
        <v>4.8907167237133558E-4</v>
      </c>
      <c r="O211" s="207">
        <f>SUMIFS(N211:$N$268,B211:$B$268,B211)</f>
        <v>3.628681148544291E-2</v>
      </c>
    </row>
    <row r="212" spans="1:15">
      <c r="A212" s="202" t="s">
        <v>140</v>
      </c>
      <c r="B212" s="202" t="s">
        <v>144</v>
      </c>
      <c r="C212" s="202" t="s">
        <v>170</v>
      </c>
      <c r="D212" s="202" t="s">
        <v>166</v>
      </c>
      <c r="E212" s="202" t="s">
        <v>487</v>
      </c>
      <c r="F212" s="202" t="s">
        <v>492</v>
      </c>
      <c r="G212" s="202" t="s">
        <v>167</v>
      </c>
      <c r="H212" s="203">
        <v>110713050</v>
      </c>
      <c r="I212" s="203">
        <v>106441744.080001</v>
      </c>
      <c r="J212" s="203">
        <v>107061417.743448</v>
      </c>
      <c r="K212" s="203">
        <v>110713050</v>
      </c>
      <c r="L212" s="204">
        <v>10.7</v>
      </c>
      <c r="M212" s="205" t="s">
        <v>168</v>
      </c>
      <c r="N212" s="206">
        <v>4.8194775350241691E-4</v>
      </c>
      <c r="O212" s="207">
        <f>SUMIFS(N212:$N$268,B212:$B$268,B212)</f>
        <v>3.579773981307157E-2</v>
      </c>
    </row>
    <row r="213" spans="1:15">
      <c r="A213" s="202" t="s">
        <v>140</v>
      </c>
      <c r="B213" s="202" t="s">
        <v>144</v>
      </c>
      <c r="C213" s="202" t="s">
        <v>170</v>
      </c>
      <c r="D213" s="202" t="s">
        <v>166</v>
      </c>
      <c r="E213" s="202" t="s">
        <v>487</v>
      </c>
      <c r="F213" s="202" t="s">
        <v>493</v>
      </c>
      <c r="G213" s="202" t="s">
        <v>167</v>
      </c>
      <c r="H213" s="203">
        <v>121784355</v>
      </c>
      <c r="I213" s="203">
        <v>116483328.20999999</v>
      </c>
      <c r="J213" s="203">
        <v>117161461.12987299</v>
      </c>
      <c r="K213" s="203">
        <v>121784355</v>
      </c>
      <c r="L213" s="204">
        <v>10.7</v>
      </c>
      <c r="M213" s="205" t="s">
        <v>168</v>
      </c>
      <c r="N213" s="206">
        <v>5.2741411592280773E-4</v>
      </c>
      <c r="O213" s="207">
        <f>SUMIFS(N213:$N$268,B213:$B$268,B213)</f>
        <v>3.5315792059569154E-2</v>
      </c>
    </row>
    <row r="214" spans="1:15">
      <c r="A214" s="202" t="s">
        <v>140</v>
      </c>
      <c r="B214" s="202" t="s">
        <v>144</v>
      </c>
      <c r="C214" s="202" t="s">
        <v>170</v>
      </c>
      <c r="D214" s="202" t="s">
        <v>166</v>
      </c>
      <c r="E214" s="202" t="s">
        <v>487</v>
      </c>
      <c r="F214" s="202" t="s">
        <v>494</v>
      </c>
      <c r="G214" s="202" t="s">
        <v>167</v>
      </c>
      <c r="H214" s="203">
        <v>107022615</v>
      </c>
      <c r="I214" s="203">
        <v>101870160.14</v>
      </c>
      <c r="J214" s="203">
        <v>102463219.33724</v>
      </c>
      <c r="K214" s="203">
        <v>107022615</v>
      </c>
      <c r="L214" s="204">
        <v>10.7</v>
      </c>
      <c r="M214" s="205" t="s">
        <v>168</v>
      </c>
      <c r="N214" s="206">
        <v>4.6124850031915735E-4</v>
      </c>
      <c r="O214" s="207">
        <f>SUMIFS(N214:$N$268,B214:$B$268,B214)</f>
        <v>3.4788377943646351E-2</v>
      </c>
    </row>
    <row r="215" spans="1:15">
      <c r="A215" s="202" t="s">
        <v>140</v>
      </c>
      <c r="B215" s="202" t="s">
        <v>144</v>
      </c>
      <c r="C215" s="202" t="s">
        <v>170</v>
      </c>
      <c r="D215" s="202" t="s">
        <v>166</v>
      </c>
      <c r="E215" s="202" t="s">
        <v>487</v>
      </c>
      <c r="F215" s="202" t="s">
        <v>495</v>
      </c>
      <c r="G215" s="202" t="s">
        <v>167</v>
      </c>
      <c r="H215" s="203">
        <v>118093920</v>
      </c>
      <c r="I215" s="203">
        <v>111290279.47</v>
      </c>
      <c r="J215" s="203">
        <v>111938179.931444</v>
      </c>
      <c r="K215" s="203">
        <v>118093920</v>
      </c>
      <c r="L215" s="204">
        <v>10.7</v>
      </c>
      <c r="M215" s="205" t="s">
        <v>168</v>
      </c>
      <c r="N215" s="206">
        <v>5.0390098960192704E-4</v>
      </c>
      <c r="O215" s="207">
        <f>SUMIFS(N215:$N$268,B215:$B$268,B215)</f>
        <v>3.4327129443327192E-2</v>
      </c>
    </row>
    <row r="216" spans="1:15">
      <c r="A216" s="202" t="s">
        <v>140</v>
      </c>
      <c r="B216" s="202" t="s">
        <v>144</v>
      </c>
      <c r="C216" s="202" t="s">
        <v>170</v>
      </c>
      <c r="D216" s="202" t="s">
        <v>166</v>
      </c>
      <c r="E216" s="202" t="s">
        <v>487</v>
      </c>
      <c r="F216" s="202" t="s">
        <v>496</v>
      </c>
      <c r="G216" s="202" t="s">
        <v>167</v>
      </c>
      <c r="H216" s="203">
        <v>110713050</v>
      </c>
      <c r="I216" s="203">
        <v>104874379.8</v>
      </c>
      <c r="J216" s="203">
        <v>105484928.712717</v>
      </c>
      <c r="K216" s="203">
        <v>110713050</v>
      </c>
      <c r="L216" s="204">
        <v>10.7</v>
      </c>
      <c r="M216" s="205" t="s">
        <v>168</v>
      </c>
      <c r="N216" s="206">
        <v>4.7485102937157558E-4</v>
      </c>
      <c r="O216" s="207">
        <f>SUMIFS(N216:$N$268,B216:$B$268,B216)</f>
        <v>3.3823228453725263E-2</v>
      </c>
    </row>
    <row r="217" spans="1:15">
      <c r="A217" s="202" t="s">
        <v>140</v>
      </c>
      <c r="B217" s="202" t="s">
        <v>144</v>
      </c>
      <c r="C217" s="202" t="s">
        <v>170</v>
      </c>
      <c r="D217" s="202" t="s">
        <v>166</v>
      </c>
      <c r="E217" s="202" t="s">
        <v>487</v>
      </c>
      <c r="F217" s="202" t="s">
        <v>497</v>
      </c>
      <c r="G217" s="202" t="s">
        <v>167</v>
      </c>
      <c r="H217" s="203">
        <v>107022615</v>
      </c>
      <c r="I217" s="203">
        <v>100386298.370001</v>
      </c>
      <c r="J217" s="203">
        <v>100970718.944894</v>
      </c>
      <c r="K217" s="203">
        <v>107022615</v>
      </c>
      <c r="L217" s="204">
        <v>10.7</v>
      </c>
      <c r="M217" s="205" t="s">
        <v>168</v>
      </c>
      <c r="N217" s="206">
        <v>4.5452985950201157E-4</v>
      </c>
      <c r="O217" s="207">
        <f>SUMIFS(N217:$N$268,B217:$B$268,B217)</f>
        <v>3.334837742435369E-2</v>
      </c>
    </row>
    <row r="218" spans="1:15">
      <c r="A218" s="202" t="s">
        <v>140</v>
      </c>
      <c r="B218" s="202" t="s">
        <v>144</v>
      </c>
      <c r="C218" s="202" t="s">
        <v>170</v>
      </c>
      <c r="D218" s="202" t="s">
        <v>166</v>
      </c>
      <c r="E218" s="202" t="s">
        <v>487</v>
      </c>
      <c r="F218" s="202" t="s">
        <v>498</v>
      </c>
      <c r="G218" s="202" t="s">
        <v>167</v>
      </c>
      <c r="H218" s="203">
        <v>114403485</v>
      </c>
      <c r="I218" s="203">
        <v>106774431.59999999</v>
      </c>
      <c r="J218" s="203">
        <v>107396042.07595199</v>
      </c>
      <c r="K218" s="203">
        <v>114403485</v>
      </c>
      <c r="L218" s="204">
        <v>10.7</v>
      </c>
      <c r="M218" s="205" t="s">
        <v>168</v>
      </c>
      <c r="N218" s="206">
        <v>4.8345409863324634E-4</v>
      </c>
      <c r="O218" s="207">
        <f>SUMIFS(N218:$N$268,B218:$B$268,B218)</f>
        <v>3.2893847564851676E-2</v>
      </c>
    </row>
    <row r="219" spans="1:15">
      <c r="A219" s="202" t="s">
        <v>140</v>
      </c>
      <c r="B219" s="202" t="s">
        <v>144</v>
      </c>
      <c r="C219" s="202" t="s">
        <v>170</v>
      </c>
      <c r="D219" s="202" t="s">
        <v>166</v>
      </c>
      <c r="E219" s="202" t="s">
        <v>487</v>
      </c>
      <c r="F219" s="202" t="s">
        <v>499</v>
      </c>
      <c r="G219" s="202" t="s">
        <v>167</v>
      </c>
      <c r="H219" s="203">
        <v>103332180</v>
      </c>
      <c r="I219" s="203">
        <v>95528278.930000603</v>
      </c>
      <c r="J219" s="203">
        <v>96084417.492684901</v>
      </c>
      <c r="K219" s="203">
        <v>103332180</v>
      </c>
      <c r="L219" s="204">
        <v>10.7</v>
      </c>
      <c r="M219" s="205" t="s">
        <v>168</v>
      </c>
      <c r="N219" s="206">
        <v>4.3253368144400249E-4</v>
      </c>
      <c r="O219" s="207">
        <f>SUMIFS(N219:$N$268,B219:$B$268,B219)</f>
        <v>3.2410393466218435E-2</v>
      </c>
    </row>
    <row r="220" spans="1:15">
      <c r="A220" s="202" t="s">
        <v>140</v>
      </c>
      <c r="B220" s="202" t="s">
        <v>144</v>
      </c>
      <c r="C220" s="202" t="s">
        <v>170</v>
      </c>
      <c r="D220" s="202" t="s">
        <v>166</v>
      </c>
      <c r="E220" s="202" t="s">
        <v>487</v>
      </c>
      <c r="F220" s="202" t="s">
        <v>500</v>
      </c>
      <c r="G220" s="202" t="s">
        <v>167</v>
      </c>
      <c r="H220" s="203">
        <v>114403485</v>
      </c>
      <c r="I220" s="203">
        <v>106242039.720001</v>
      </c>
      <c r="J220" s="203">
        <v>106860550.76140501</v>
      </c>
      <c r="K220" s="203">
        <v>114403485</v>
      </c>
      <c r="L220" s="204">
        <v>10.7</v>
      </c>
      <c r="M220" s="205" t="s">
        <v>168</v>
      </c>
      <c r="N220" s="206">
        <v>4.8104353055460937E-4</v>
      </c>
      <c r="O220" s="207">
        <f>SUMIFS(N220:$N$268,B220:$B$268,B220)</f>
        <v>3.197785978477443E-2</v>
      </c>
    </row>
    <row r="221" spans="1:15">
      <c r="A221" s="202" t="s">
        <v>140</v>
      </c>
      <c r="B221" s="202" t="s">
        <v>144</v>
      </c>
      <c r="C221" s="202" t="s">
        <v>170</v>
      </c>
      <c r="D221" s="202" t="s">
        <v>166</v>
      </c>
      <c r="E221" s="202" t="s">
        <v>487</v>
      </c>
      <c r="F221" s="202" t="s">
        <v>501</v>
      </c>
      <c r="G221" s="202" t="s">
        <v>167</v>
      </c>
      <c r="H221" s="203">
        <v>114403485</v>
      </c>
      <c r="I221" s="203">
        <v>105236100.68000101</v>
      </c>
      <c r="J221" s="203">
        <v>105848755.42907</v>
      </c>
      <c r="K221" s="203">
        <v>114403485</v>
      </c>
      <c r="L221" s="204">
        <v>10.7</v>
      </c>
      <c r="M221" s="205" t="s">
        <v>168</v>
      </c>
      <c r="N221" s="206">
        <v>4.764888319741029E-4</v>
      </c>
      <c r="O221" s="207">
        <f>SUMIFS(N221:$N$268,B221:$B$268,B221)</f>
        <v>3.1496816254219816E-2</v>
      </c>
    </row>
    <row r="222" spans="1:15">
      <c r="A222" s="202" t="s">
        <v>140</v>
      </c>
      <c r="B222" s="202" t="s">
        <v>144</v>
      </c>
      <c r="C222" s="202" t="s">
        <v>170</v>
      </c>
      <c r="D222" s="202" t="s">
        <v>166</v>
      </c>
      <c r="E222" s="202" t="s">
        <v>487</v>
      </c>
      <c r="F222" s="202" t="s">
        <v>502</v>
      </c>
      <c r="G222" s="202" t="s">
        <v>167</v>
      </c>
      <c r="H222" s="203">
        <v>118093920</v>
      </c>
      <c r="I222" s="203">
        <v>108071738.07000101</v>
      </c>
      <c r="J222" s="203">
        <v>108700901.09636</v>
      </c>
      <c r="K222" s="203">
        <v>118093920</v>
      </c>
      <c r="L222" s="204">
        <v>10.7</v>
      </c>
      <c r="M222" s="205" t="s">
        <v>168</v>
      </c>
      <c r="N222" s="206">
        <v>4.8932805291834627E-4</v>
      </c>
      <c r="O222" s="207">
        <f>SUMIFS(N222:$N$268,B222:$B$268,B222)</f>
        <v>3.1020327422245714E-2</v>
      </c>
    </row>
    <row r="223" spans="1:15">
      <c r="A223" s="202" t="s">
        <v>140</v>
      </c>
      <c r="B223" s="202" t="s">
        <v>144</v>
      </c>
      <c r="C223" s="202" t="s">
        <v>170</v>
      </c>
      <c r="D223" s="202" t="s">
        <v>166</v>
      </c>
      <c r="E223" s="202" t="s">
        <v>487</v>
      </c>
      <c r="F223" s="202" t="s">
        <v>405</v>
      </c>
      <c r="G223" s="202" t="s">
        <v>167</v>
      </c>
      <c r="H223" s="203">
        <v>107032615</v>
      </c>
      <c r="I223" s="203">
        <v>97492211.360000193</v>
      </c>
      <c r="J223" s="203">
        <v>98059783.380164996</v>
      </c>
      <c r="K223" s="203">
        <v>107032615</v>
      </c>
      <c r="L223" s="204">
        <v>10.7</v>
      </c>
      <c r="M223" s="205" t="s">
        <v>168</v>
      </c>
      <c r="N223" s="206">
        <v>4.4142598991405921E-4</v>
      </c>
      <c r="O223" s="207">
        <f>SUMIFS(N223:$N$268,B223:$B$268,B223)</f>
        <v>3.0530999369327367E-2</v>
      </c>
    </row>
    <row r="224" spans="1:15">
      <c r="A224" s="202" t="s">
        <v>140</v>
      </c>
      <c r="B224" s="202" t="s">
        <v>144</v>
      </c>
      <c r="C224" s="202" t="s">
        <v>170</v>
      </c>
      <c r="D224" s="202" t="s">
        <v>166</v>
      </c>
      <c r="E224" s="202" t="s">
        <v>487</v>
      </c>
      <c r="F224" s="202" t="s">
        <v>503</v>
      </c>
      <c r="G224" s="202" t="s">
        <v>167</v>
      </c>
      <c r="H224" s="203">
        <v>110713050</v>
      </c>
      <c r="I224" s="203">
        <v>100357945.09</v>
      </c>
      <c r="J224" s="203">
        <v>100942200.60006399</v>
      </c>
      <c r="K224" s="203">
        <v>110713050</v>
      </c>
      <c r="L224" s="204">
        <v>10.7</v>
      </c>
      <c r="M224" s="205" t="s">
        <v>168</v>
      </c>
      <c r="N224" s="206">
        <v>4.5440148130084331E-4</v>
      </c>
      <c r="O224" s="207">
        <f>SUMIFS(N224:$N$268,B224:$B$268,B224)</f>
        <v>3.0089573379413308E-2</v>
      </c>
    </row>
    <row r="225" spans="1:15">
      <c r="A225" s="202" t="s">
        <v>140</v>
      </c>
      <c r="B225" s="202" t="s">
        <v>144</v>
      </c>
      <c r="C225" s="202" t="s">
        <v>170</v>
      </c>
      <c r="D225" s="202" t="s">
        <v>166</v>
      </c>
      <c r="E225" s="202" t="s">
        <v>487</v>
      </c>
      <c r="F225" s="202" t="s">
        <v>504</v>
      </c>
      <c r="G225" s="202" t="s">
        <v>167</v>
      </c>
      <c r="H225" s="203">
        <v>110713050</v>
      </c>
      <c r="I225" s="203">
        <v>99359643.3400006</v>
      </c>
      <c r="J225" s="203">
        <v>99938087.020273298</v>
      </c>
      <c r="K225" s="203">
        <v>110713050</v>
      </c>
      <c r="L225" s="204">
        <v>10.7</v>
      </c>
      <c r="M225" s="205" t="s">
        <v>168</v>
      </c>
      <c r="N225" s="206">
        <v>4.4988136290299955E-4</v>
      </c>
      <c r="O225" s="207">
        <f>SUMIFS(N225:$N$268,B225:$B$268,B225)</f>
        <v>2.9635171898112468E-2</v>
      </c>
    </row>
    <row r="226" spans="1:15">
      <c r="A226" s="202" t="s">
        <v>140</v>
      </c>
      <c r="B226" s="202" t="s">
        <v>144</v>
      </c>
      <c r="C226" s="202" t="s">
        <v>170</v>
      </c>
      <c r="D226" s="202" t="s">
        <v>166</v>
      </c>
      <c r="E226" s="202" t="s">
        <v>487</v>
      </c>
      <c r="F226" s="202" t="s">
        <v>505</v>
      </c>
      <c r="G226" s="202" t="s">
        <v>167</v>
      </c>
      <c r="H226" s="203">
        <v>118093920</v>
      </c>
      <c r="I226" s="203">
        <v>106497542.840001</v>
      </c>
      <c r="J226" s="203">
        <v>107117541.347877</v>
      </c>
      <c r="K226" s="203">
        <v>118093920</v>
      </c>
      <c r="L226" s="204">
        <v>10.7</v>
      </c>
      <c r="M226" s="205" t="s">
        <v>168</v>
      </c>
      <c r="N226" s="206">
        <v>4.8220039955963452E-4</v>
      </c>
      <c r="O226" s="207">
        <f>SUMIFS(N226:$N$268,B226:$B$268,B226)</f>
        <v>2.9185290535209466E-2</v>
      </c>
    </row>
    <row r="227" spans="1:15">
      <c r="A227" s="202" t="s">
        <v>140</v>
      </c>
      <c r="B227" s="202" t="s">
        <v>144</v>
      </c>
      <c r="C227" s="202" t="s">
        <v>170</v>
      </c>
      <c r="D227" s="202" t="s">
        <v>166</v>
      </c>
      <c r="E227" s="202" t="s">
        <v>487</v>
      </c>
      <c r="F227" s="202" t="s">
        <v>453</v>
      </c>
      <c r="G227" s="202" t="s">
        <v>167</v>
      </c>
      <c r="H227" s="203">
        <v>121784355</v>
      </c>
      <c r="I227" s="203">
        <v>107132005.88000201</v>
      </c>
      <c r="J227" s="203">
        <v>107755698.051625</v>
      </c>
      <c r="K227" s="203">
        <v>121784355</v>
      </c>
      <c r="L227" s="204">
        <v>10.7</v>
      </c>
      <c r="M227" s="205" t="s">
        <v>168</v>
      </c>
      <c r="N227" s="206">
        <v>4.8507312622659182E-4</v>
      </c>
      <c r="O227" s="207">
        <f>SUMIFS(N227:$N$268,B227:$B$268,B227)</f>
        <v>2.8703090135649832E-2</v>
      </c>
    </row>
    <row r="228" spans="1:15">
      <c r="A228" s="202" t="s">
        <v>140</v>
      </c>
      <c r="B228" s="202" t="s">
        <v>144</v>
      </c>
      <c r="C228" s="202" t="s">
        <v>170</v>
      </c>
      <c r="D228" s="202" t="s">
        <v>166</v>
      </c>
      <c r="E228" s="202" t="s">
        <v>487</v>
      </c>
      <c r="F228" s="202" t="s">
        <v>506</v>
      </c>
      <c r="G228" s="202" t="s">
        <v>167</v>
      </c>
      <c r="H228" s="203">
        <v>114403485</v>
      </c>
      <c r="I228" s="203">
        <v>101666706.48999999</v>
      </c>
      <c r="J228" s="203">
        <v>102258581.237675</v>
      </c>
      <c r="K228" s="203">
        <v>114403485</v>
      </c>
      <c r="L228" s="204">
        <v>10.7</v>
      </c>
      <c r="M228" s="205" t="s">
        <v>168</v>
      </c>
      <c r="N228" s="206">
        <v>4.6032730130605732E-4</v>
      </c>
      <c r="O228" s="207">
        <f>SUMIFS(N228:$N$268,B228:$B$268,B228)</f>
        <v>2.8218017009423238E-2</v>
      </c>
    </row>
    <row r="229" spans="1:15">
      <c r="A229" s="202" t="s">
        <v>140</v>
      </c>
      <c r="B229" s="202" t="s">
        <v>144</v>
      </c>
      <c r="C229" s="202" t="s">
        <v>170</v>
      </c>
      <c r="D229" s="202" t="s">
        <v>166</v>
      </c>
      <c r="E229" s="202" t="s">
        <v>487</v>
      </c>
      <c r="F229" s="202" t="s">
        <v>507</v>
      </c>
      <c r="G229" s="202" t="s">
        <v>167</v>
      </c>
      <c r="H229" s="203">
        <v>110713050</v>
      </c>
      <c r="I229" s="203">
        <v>97912350.280000702</v>
      </c>
      <c r="J229" s="203">
        <v>98482368.230217203</v>
      </c>
      <c r="K229" s="203">
        <v>110713050</v>
      </c>
      <c r="L229" s="204">
        <v>10.7</v>
      </c>
      <c r="M229" s="205" t="s">
        <v>168</v>
      </c>
      <c r="N229" s="206">
        <v>4.4332829817262211E-4</v>
      </c>
      <c r="O229" s="207">
        <f>SUMIFS(N229:$N$268,B229:$B$268,B229)</f>
        <v>2.7757689708117185E-2</v>
      </c>
    </row>
    <row r="230" spans="1:15">
      <c r="A230" s="202" t="s">
        <v>140</v>
      </c>
      <c r="B230" s="202" t="s">
        <v>144</v>
      </c>
      <c r="C230" s="202" t="s">
        <v>170</v>
      </c>
      <c r="D230" s="202" t="s">
        <v>166</v>
      </c>
      <c r="E230" s="202" t="s">
        <v>487</v>
      </c>
      <c r="F230" s="202" t="s">
        <v>467</v>
      </c>
      <c r="G230" s="202" t="s">
        <v>167</v>
      </c>
      <c r="H230" s="203">
        <v>110713050</v>
      </c>
      <c r="I230" s="203">
        <v>98880165.300000399</v>
      </c>
      <c r="J230" s="203">
        <v>99455817.594876394</v>
      </c>
      <c r="K230" s="203">
        <v>110713050</v>
      </c>
      <c r="L230" s="204">
        <v>10.7</v>
      </c>
      <c r="M230" s="205" t="s">
        <v>168</v>
      </c>
      <c r="N230" s="206">
        <v>4.4771037851803732E-4</v>
      </c>
      <c r="O230" s="207">
        <f>SUMIFS(N230:$N$268,B230:$B$268,B230)</f>
        <v>2.731436140994456E-2</v>
      </c>
    </row>
    <row r="231" spans="1:15">
      <c r="A231" s="202" t="s">
        <v>140</v>
      </c>
      <c r="B231" s="202" t="s">
        <v>144</v>
      </c>
      <c r="C231" s="202" t="s">
        <v>170</v>
      </c>
      <c r="D231" s="202" t="s">
        <v>166</v>
      </c>
      <c r="E231" s="202" t="s">
        <v>487</v>
      </c>
      <c r="F231" s="202" t="s">
        <v>508</v>
      </c>
      <c r="G231" s="202" t="s">
        <v>167</v>
      </c>
      <c r="H231" s="203">
        <v>114403485</v>
      </c>
      <c r="I231" s="203">
        <v>98234217.420001999</v>
      </c>
      <c r="J231" s="203">
        <v>98806109.1892979</v>
      </c>
      <c r="K231" s="203">
        <v>114403485</v>
      </c>
      <c r="L231" s="204">
        <v>10.7</v>
      </c>
      <c r="M231" s="205" t="s">
        <v>168</v>
      </c>
      <c r="N231" s="206">
        <v>4.4478565070198563E-4</v>
      </c>
      <c r="O231" s="207">
        <f>SUMIFS(N231:$N$268,B231:$B$268,B231)</f>
        <v>2.6866651031426523E-2</v>
      </c>
    </row>
    <row r="232" spans="1:15">
      <c r="A232" s="202" t="s">
        <v>140</v>
      </c>
      <c r="B232" s="202" t="s">
        <v>144</v>
      </c>
      <c r="C232" s="202" t="s">
        <v>170</v>
      </c>
      <c r="D232" s="202" t="s">
        <v>166</v>
      </c>
      <c r="E232" s="202" t="s">
        <v>487</v>
      </c>
      <c r="F232" s="202" t="s">
        <v>415</v>
      </c>
      <c r="G232" s="202" t="s">
        <v>167</v>
      </c>
      <c r="H232" s="203">
        <v>121784355</v>
      </c>
      <c r="I232" s="203">
        <v>105571498.980002</v>
      </c>
      <c r="J232" s="203">
        <v>106186106.322889</v>
      </c>
      <c r="K232" s="203">
        <v>121784355</v>
      </c>
      <c r="L232" s="204">
        <v>10.7</v>
      </c>
      <c r="M232" s="205" t="s">
        <v>168</v>
      </c>
      <c r="N232" s="206">
        <v>4.7800745099526801E-4</v>
      </c>
      <c r="O232" s="207">
        <f>SUMIFS(N232:$N$268,B232:$B$268,B232)</f>
        <v>2.6421865380724538E-2</v>
      </c>
    </row>
    <row r="233" spans="1:15">
      <c r="A233" s="202" t="s">
        <v>140</v>
      </c>
      <c r="B233" s="202" t="s">
        <v>144</v>
      </c>
      <c r="C233" s="202" t="s">
        <v>170</v>
      </c>
      <c r="D233" s="202" t="s">
        <v>166</v>
      </c>
      <c r="E233" s="202" t="s">
        <v>487</v>
      </c>
      <c r="F233" s="202" t="s">
        <v>509</v>
      </c>
      <c r="G233" s="202" t="s">
        <v>167</v>
      </c>
      <c r="H233" s="203">
        <v>103332180</v>
      </c>
      <c r="I233" s="203">
        <v>89172305.530000106</v>
      </c>
      <c r="J233" s="203">
        <v>89691441.416784301</v>
      </c>
      <c r="K233" s="203">
        <v>103332180</v>
      </c>
      <c r="L233" s="204">
        <v>10.7</v>
      </c>
      <c r="M233" s="205" t="s">
        <v>168</v>
      </c>
      <c r="N233" s="206">
        <v>4.0375505583904178E-4</v>
      </c>
      <c r="O233" s="207">
        <f>SUMIFS(N233:$N$268,B233:$B$268,B233)</f>
        <v>2.594385792972927E-2</v>
      </c>
    </row>
    <row r="234" spans="1:15">
      <c r="A234" s="202" t="s">
        <v>140</v>
      </c>
      <c r="B234" s="202" t="s">
        <v>144</v>
      </c>
      <c r="C234" s="202" t="s">
        <v>170</v>
      </c>
      <c r="D234" s="202" t="s">
        <v>166</v>
      </c>
      <c r="E234" s="202" t="s">
        <v>487</v>
      </c>
      <c r="F234" s="202" t="s">
        <v>288</v>
      </c>
      <c r="G234" s="202" t="s">
        <v>167</v>
      </c>
      <c r="H234" s="203">
        <v>107032615</v>
      </c>
      <c r="I234" s="203">
        <v>93715852.500001594</v>
      </c>
      <c r="J234" s="203">
        <v>94261439.629385799</v>
      </c>
      <c r="K234" s="203">
        <v>107032615</v>
      </c>
      <c r="L234" s="204">
        <v>10.7</v>
      </c>
      <c r="M234" s="205" t="s">
        <v>168</v>
      </c>
      <c r="N234" s="206">
        <v>4.2432736301090471E-4</v>
      </c>
      <c r="O234" s="207">
        <f>SUMIFS(N234:$N$268,B234:$B$268,B234)</f>
        <v>2.554010287389023E-2</v>
      </c>
    </row>
    <row r="235" spans="1:15">
      <c r="A235" s="202" t="s">
        <v>140</v>
      </c>
      <c r="B235" s="202" t="s">
        <v>144</v>
      </c>
      <c r="C235" s="202" t="s">
        <v>170</v>
      </c>
      <c r="D235" s="202" t="s">
        <v>166</v>
      </c>
      <c r="E235" s="202" t="s">
        <v>487</v>
      </c>
      <c r="F235" s="202" t="s">
        <v>429</v>
      </c>
      <c r="G235" s="202" t="s">
        <v>167</v>
      </c>
      <c r="H235" s="203">
        <v>107032615</v>
      </c>
      <c r="I235" s="203">
        <v>93278649.140001893</v>
      </c>
      <c r="J235" s="203">
        <v>93821690.995411605</v>
      </c>
      <c r="K235" s="203">
        <v>107032615</v>
      </c>
      <c r="L235" s="204">
        <v>10.7</v>
      </c>
      <c r="M235" s="205" t="s">
        <v>168</v>
      </c>
      <c r="N235" s="206">
        <v>4.223477902505525E-4</v>
      </c>
      <c r="O235" s="207">
        <f>SUMIFS(N235:$N$268,B235:$B$268,B235)</f>
        <v>2.5115775510879325E-2</v>
      </c>
    </row>
    <row r="236" spans="1:15">
      <c r="A236" s="202" t="s">
        <v>140</v>
      </c>
      <c r="B236" s="202" t="s">
        <v>144</v>
      </c>
      <c r="C236" s="202" t="s">
        <v>170</v>
      </c>
      <c r="D236" s="202" t="s">
        <v>166</v>
      </c>
      <c r="E236" s="202" t="s">
        <v>487</v>
      </c>
      <c r="F236" s="202" t="s">
        <v>510</v>
      </c>
      <c r="G236" s="202" t="s">
        <v>167</v>
      </c>
      <c r="H236" s="203">
        <v>118093920</v>
      </c>
      <c r="I236" s="203">
        <v>100881185.690001</v>
      </c>
      <c r="J236" s="203">
        <v>101468487.358559</v>
      </c>
      <c r="K236" s="203">
        <v>118093920</v>
      </c>
      <c r="L236" s="204">
        <v>10.7</v>
      </c>
      <c r="M236" s="205" t="s">
        <v>168</v>
      </c>
      <c r="N236" s="206">
        <v>4.5677061414347518E-4</v>
      </c>
      <c r="O236" s="207">
        <f>SUMIFS(N236:$N$268,B236:$B$268,B236)</f>
        <v>2.4693427720628772E-2</v>
      </c>
    </row>
    <row r="237" spans="1:15">
      <c r="A237" s="202" t="s">
        <v>140</v>
      </c>
      <c r="B237" s="202" t="s">
        <v>144</v>
      </c>
      <c r="C237" s="202" t="s">
        <v>170</v>
      </c>
      <c r="D237" s="202" t="s">
        <v>166</v>
      </c>
      <c r="E237" s="202" t="s">
        <v>487</v>
      </c>
      <c r="F237" s="202" t="s">
        <v>511</v>
      </c>
      <c r="G237" s="202" t="s">
        <v>167</v>
      </c>
      <c r="H237" s="203">
        <v>107032615</v>
      </c>
      <c r="I237" s="203">
        <v>91005567.720000207</v>
      </c>
      <c r="J237" s="203">
        <v>91535376.339722097</v>
      </c>
      <c r="K237" s="203">
        <v>107032615</v>
      </c>
      <c r="L237" s="204">
        <v>10.7</v>
      </c>
      <c r="M237" s="205" t="s">
        <v>168</v>
      </c>
      <c r="N237" s="206">
        <v>4.1205571458656623E-4</v>
      </c>
      <c r="O237" s="207">
        <f>SUMIFS(N237:$N$268,B237:$B$268,B237)</f>
        <v>2.4236657106485298E-2</v>
      </c>
    </row>
    <row r="238" spans="1:15">
      <c r="A238" s="202" t="s">
        <v>140</v>
      </c>
      <c r="B238" s="202" t="s">
        <v>144</v>
      </c>
      <c r="C238" s="202" t="s">
        <v>170</v>
      </c>
      <c r="D238" s="202" t="s">
        <v>166</v>
      </c>
      <c r="E238" s="202" t="s">
        <v>487</v>
      </c>
      <c r="F238" s="202" t="s">
        <v>512</v>
      </c>
      <c r="G238" s="202" t="s">
        <v>167</v>
      </c>
      <c r="H238" s="203">
        <v>114403485</v>
      </c>
      <c r="I238" s="203">
        <v>96787709.710001901</v>
      </c>
      <c r="J238" s="203">
        <v>97351180.321412101</v>
      </c>
      <c r="K238" s="203">
        <v>114403485</v>
      </c>
      <c r="L238" s="204">
        <v>10.7</v>
      </c>
      <c r="M238" s="205" t="s">
        <v>168</v>
      </c>
      <c r="N238" s="206">
        <v>4.3823614188580627E-4</v>
      </c>
      <c r="O238" s="207">
        <f>SUMIFS(N238:$N$268,B238:$B$268,B238)</f>
        <v>2.382460139189873E-2</v>
      </c>
    </row>
    <row r="239" spans="1:15">
      <c r="A239" s="202" t="s">
        <v>140</v>
      </c>
      <c r="B239" s="202" t="s">
        <v>144</v>
      </c>
      <c r="C239" s="202" t="s">
        <v>170</v>
      </c>
      <c r="D239" s="202" t="s">
        <v>166</v>
      </c>
      <c r="E239" s="202" t="s">
        <v>487</v>
      </c>
      <c r="F239" s="202" t="s">
        <v>476</v>
      </c>
      <c r="G239" s="202" t="s">
        <v>167</v>
      </c>
      <c r="H239" s="203">
        <v>114403485</v>
      </c>
      <c r="I239" s="203">
        <v>96305112.990002006</v>
      </c>
      <c r="J239" s="203">
        <v>96865774.060056806</v>
      </c>
      <c r="K239" s="203">
        <v>114403485</v>
      </c>
      <c r="L239" s="204">
        <v>10.7</v>
      </c>
      <c r="M239" s="205" t="s">
        <v>168</v>
      </c>
      <c r="N239" s="206">
        <v>4.3605103671788493E-4</v>
      </c>
      <c r="O239" s="207">
        <f>SUMIFS(N239:$N$268,B239:$B$268,B239)</f>
        <v>2.3386365250012923E-2</v>
      </c>
    </row>
    <row r="240" spans="1:15">
      <c r="A240" s="202" t="s">
        <v>140</v>
      </c>
      <c r="B240" s="202" t="s">
        <v>144</v>
      </c>
      <c r="C240" s="202" t="s">
        <v>170</v>
      </c>
      <c r="D240" s="202" t="s">
        <v>166</v>
      </c>
      <c r="E240" s="202" t="s">
        <v>487</v>
      </c>
      <c r="F240" s="202" t="s">
        <v>513</v>
      </c>
      <c r="G240" s="202" t="s">
        <v>167</v>
      </c>
      <c r="H240" s="203">
        <v>110713050</v>
      </c>
      <c r="I240" s="203">
        <v>92748750.1300001</v>
      </c>
      <c r="J240" s="203">
        <v>93288707.063700601</v>
      </c>
      <c r="K240" s="203">
        <v>110713050</v>
      </c>
      <c r="L240" s="204">
        <v>10.7</v>
      </c>
      <c r="M240" s="205" t="s">
        <v>168</v>
      </c>
      <c r="N240" s="206">
        <v>4.1994850940825555E-4</v>
      </c>
      <c r="O240" s="207">
        <f>SUMIFS(N240:$N$268,B240:$B$268,B240)</f>
        <v>2.2950314213295041E-2</v>
      </c>
    </row>
    <row r="241" spans="1:15">
      <c r="A241" s="202" t="s">
        <v>140</v>
      </c>
      <c r="B241" s="202" t="s">
        <v>144</v>
      </c>
      <c r="C241" s="202" t="s">
        <v>170</v>
      </c>
      <c r="D241" s="202" t="s">
        <v>166</v>
      </c>
      <c r="E241" s="202" t="s">
        <v>487</v>
      </c>
      <c r="F241" s="202" t="s">
        <v>514</v>
      </c>
      <c r="G241" s="202" t="s">
        <v>167</v>
      </c>
      <c r="H241" s="203">
        <v>110713050</v>
      </c>
      <c r="I241" s="203">
        <v>92301174.160001799</v>
      </c>
      <c r="J241" s="203">
        <v>92838525.433126494</v>
      </c>
      <c r="K241" s="203">
        <v>110713050</v>
      </c>
      <c r="L241" s="204">
        <v>10.7</v>
      </c>
      <c r="M241" s="205" t="s">
        <v>168</v>
      </c>
      <c r="N241" s="206">
        <v>4.1792197146306269E-4</v>
      </c>
      <c r="O241" s="207">
        <f>SUMIFS(N241:$N$268,B241:$B$268,B241)</f>
        <v>2.2530365703886782E-2</v>
      </c>
    </row>
    <row r="242" spans="1:15">
      <c r="A242" s="202" t="s">
        <v>140</v>
      </c>
      <c r="B242" s="202" t="s">
        <v>144</v>
      </c>
      <c r="C242" s="202" t="s">
        <v>170</v>
      </c>
      <c r="D242" s="202" t="s">
        <v>166</v>
      </c>
      <c r="E242" s="202" t="s">
        <v>487</v>
      </c>
      <c r="F242" s="202" t="s">
        <v>515</v>
      </c>
      <c r="G242" s="202" t="s">
        <v>167</v>
      </c>
      <c r="H242" s="203">
        <v>114403485</v>
      </c>
      <c r="I242" s="203">
        <v>94902312.840000495</v>
      </c>
      <c r="J242" s="203">
        <v>95454807.205458403</v>
      </c>
      <c r="K242" s="203">
        <v>114403485</v>
      </c>
      <c r="L242" s="204">
        <v>10.7</v>
      </c>
      <c r="M242" s="205" t="s">
        <v>168</v>
      </c>
      <c r="N242" s="206">
        <v>4.2969942733167647E-4</v>
      </c>
      <c r="O242" s="207">
        <f>SUMIFS(N242:$N$268,B242:$B$268,B242)</f>
        <v>2.2112443732423721E-2</v>
      </c>
    </row>
    <row r="243" spans="1:15">
      <c r="A243" s="202" t="s">
        <v>140</v>
      </c>
      <c r="B243" s="202" t="s">
        <v>144</v>
      </c>
      <c r="C243" s="202" t="s">
        <v>170</v>
      </c>
      <c r="D243" s="202" t="s">
        <v>166</v>
      </c>
      <c r="E243" s="202" t="s">
        <v>487</v>
      </c>
      <c r="F243" s="202" t="s">
        <v>516</v>
      </c>
      <c r="G243" s="202" t="s">
        <v>167</v>
      </c>
      <c r="H243" s="203">
        <v>92260558</v>
      </c>
      <c r="I243" s="203">
        <v>76225962.900001302</v>
      </c>
      <c r="J243" s="203">
        <v>76669728.849861398</v>
      </c>
      <c r="K243" s="203">
        <v>92260558</v>
      </c>
      <c r="L243" s="204">
        <v>10.7</v>
      </c>
      <c r="M243" s="205" t="s">
        <v>168</v>
      </c>
      <c r="N243" s="206">
        <v>3.4513650537839507E-4</v>
      </c>
      <c r="O243" s="207">
        <f>SUMIFS(N243:$N$268,B243:$B$268,B243)</f>
        <v>2.1682744305092046E-2</v>
      </c>
    </row>
    <row r="244" spans="1:15">
      <c r="A244" s="202" t="s">
        <v>140</v>
      </c>
      <c r="B244" s="202" t="s">
        <v>310</v>
      </c>
      <c r="C244" s="202" t="s">
        <v>170</v>
      </c>
      <c r="D244" s="202" t="s">
        <v>166</v>
      </c>
      <c r="E244" s="202" t="s">
        <v>517</v>
      </c>
      <c r="F244" s="202" t="s">
        <v>518</v>
      </c>
      <c r="G244" s="202" t="s">
        <v>167</v>
      </c>
      <c r="H244" s="203">
        <v>693127397</v>
      </c>
      <c r="I244" s="203">
        <v>634165207.30600095</v>
      </c>
      <c r="J244" s="203">
        <v>637554733.73644602</v>
      </c>
      <c r="K244" s="203">
        <v>693127397</v>
      </c>
      <c r="L244" s="204">
        <v>7.75</v>
      </c>
      <c r="M244" s="205" t="s">
        <v>168</v>
      </c>
      <c r="N244" s="206">
        <v>2.8700168383293807E-3</v>
      </c>
      <c r="O244" s="207">
        <f>SUMIFS(N244:$N$268,B244:$B$268,B244)</f>
        <v>9.6887296723966052E-2</v>
      </c>
    </row>
    <row r="245" spans="1:15">
      <c r="A245" s="202" t="s">
        <v>140</v>
      </c>
      <c r="B245" s="202" t="s">
        <v>310</v>
      </c>
      <c r="C245" s="202" t="s">
        <v>170</v>
      </c>
      <c r="D245" s="202" t="s">
        <v>166</v>
      </c>
      <c r="E245" s="202" t="s">
        <v>517</v>
      </c>
      <c r="F245" s="202" t="s">
        <v>519</v>
      </c>
      <c r="G245" s="202" t="s">
        <v>167</v>
      </c>
      <c r="H245" s="203">
        <v>577256318</v>
      </c>
      <c r="I245" s="203">
        <v>522762885.18750399</v>
      </c>
      <c r="J245" s="203">
        <v>525598103.63033402</v>
      </c>
      <c r="K245" s="203">
        <v>577256318</v>
      </c>
      <c r="L245" s="204">
        <v>7.6</v>
      </c>
      <c r="M245" s="205" t="s">
        <v>168</v>
      </c>
      <c r="N245" s="206">
        <v>2.3660327934081765E-3</v>
      </c>
      <c r="O245" s="207">
        <f>SUMIFS(N245:$N$268,B245:$B$268,B245)</f>
        <v>9.401727988563667E-2</v>
      </c>
    </row>
    <row r="246" spans="1:15">
      <c r="A246" s="202" t="s">
        <v>140</v>
      </c>
      <c r="B246" s="202" t="s">
        <v>310</v>
      </c>
      <c r="C246" s="202" t="s">
        <v>170</v>
      </c>
      <c r="D246" s="202" t="s">
        <v>166</v>
      </c>
      <c r="E246" s="202" t="s">
        <v>517</v>
      </c>
      <c r="F246" s="202" t="s">
        <v>454</v>
      </c>
      <c r="G246" s="202" t="s">
        <v>167</v>
      </c>
      <c r="H246" s="203">
        <v>1732394859</v>
      </c>
      <c r="I246" s="203">
        <v>1567111519.7000201</v>
      </c>
      <c r="J246" s="203">
        <v>1575577466.3236499</v>
      </c>
      <c r="K246" s="203">
        <v>1732394859</v>
      </c>
      <c r="L246" s="204">
        <v>7.6</v>
      </c>
      <c r="M246" s="205" t="s">
        <v>168</v>
      </c>
      <c r="N246" s="206">
        <v>7.0926206318632822E-3</v>
      </c>
      <c r="O246" s="207">
        <f>SUMIFS(N246:$N$268,B246:$B$268,B246)</f>
        <v>9.1651247092228494E-2</v>
      </c>
    </row>
    <row r="247" spans="1:15">
      <c r="A247" s="202" t="s">
        <v>140</v>
      </c>
      <c r="B247" s="202" t="s">
        <v>310</v>
      </c>
      <c r="C247" s="202" t="s">
        <v>170</v>
      </c>
      <c r="D247" s="202" t="s">
        <v>166</v>
      </c>
      <c r="E247" s="202" t="s">
        <v>520</v>
      </c>
      <c r="F247" s="202" t="s">
        <v>475</v>
      </c>
      <c r="G247" s="202" t="s">
        <v>167</v>
      </c>
      <c r="H247" s="203">
        <v>1212612164</v>
      </c>
      <c r="I247" s="203">
        <v>1085720098.6099999</v>
      </c>
      <c r="J247" s="203">
        <v>1090843887.4801199</v>
      </c>
      <c r="K247" s="203">
        <v>1212612164</v>
      </c>
      <c r="L247" s="204">
        <v>7</v>
      </c>
      <c r="M247" s="205" t="s">
        <v>168</v>
      </c>
      <c r="N247" s="206">
        <v>4.9105436120106009E-3</v>
      </c>
      <c r="O247" s="207">
        <f>SUMIFS(N247:$N$268,B247:$B$268,B247)</f>
        <v>8.4558626460365216E-2</v>
      </c>
    </row>
    <row r="248" spans="1:15">
      <c r="A248" s="202" t="s">
        <v>140</v>
      </c>
      <c r="B248" s="202" t="s">
        <v>310</v>
      </c>
      <c r="C248" s="202" t="s">
        <v>170</v>
      </c>
      <c r="D248" s="202" t="s">
        <v>166</v>
      </c>
      <c r="E248" s="202" t="s">
        <v>520</v>
      </c>
      <c r="F248" s="202" t="s">
        <v>454</v>
      </c>
      <c r="G248" s="202" t="s">
        <v>167</v>
      </c>
      <c r="H248" s="203">
        <v>2887324765</v>
      </c>
      <c r="I248" s="203">
        <v>2613459812.8899999</v>
      </c>
      <c r="J248" s="203">
        <v>2625961069.9173198</v>
      </c>
      <c r="K248" s="203">
        <v>2887324765</v>
      </c>
      <c r="L248" s="204">
        <v>7.6</v>
      </c>
      <c r="M248" s="205" t="s">
        <v>168</v>
      </c>
      <c r="N248" s="206">
        <v>1.1821028201440072E-2</v>
      </c>
      <c r="O248" s="207">
        <f>SUMIFS(N248:$N$268,B248:$B$268,B248)</f>
        <v>7.9648082848354618E-2</v>
      </c>
    </row>
    <row r="249" spans="1:15">
      <c r="A249" s="202" t="s">
        <v>140</v>
      </c>
      <c r="B249" s="202" t="s">
        <v>310</v>
      </c>
      <c r="C249" s="202" t="s">
        <v>170</v>
      </c>
      <c r="D249" s="202" t="s">
        <v>166</v>
      </c>
      <c r="E249" s="202" t="s">
        <v>521</v>
      </c>
      <c r="F249" s="202" t="s">
        <v>522</v>
      </c>
      <c r="G249" s="202" t="s">
        <v>167</v>
      </c>
      <c r="H249" s="203">
        <v>692872603</v>
      </c>
      <c r="I249" s="203">
        <v>633565281.20801497</v>
      </c>
      <c r="J249" s="203">
        <v>636525739.12432206</v>
      </c>
      <c r="K249" s="203">
        <v>692872603</v>
      </c>
      <c r="L249" s="204">
        <v>7.75</v>
      </c>
      <c r="M249" s="205" t="s">
        <v>168</v>
      </c>
      <c r="N249" s="206">
        <v>2.8653847154588652E-3</v>
      </c>
      <c r="O249" s="207">
        <f>SUMIFS(N249:$N$268,B249:$B$268,B249)</f>
        <v>6.7827054646914534E-2</v>
      </c>
    </row>
    <row r="250" spans="1:15">
      <c r="A250" s="202" t="s">
        <v>140</v>
      </c>
      <c r="B250" s="202" t="s">
        <v>310</v>
      </c>
      <c r="C250" s="202" t="s">
        <v>170</v>
      </c>
      <c r="D250" s="202" t="s">
        <v>166</v>
      </c>
      <c r="E250" s="202" t="s">
        <v>521</v>
      </c>
      <c r="F250" s="202" t="s">
        <v>454</v>
      </c>
      <c r="G250" s="202" t="s">
        <v>167</v>
      </c>
      <c r="H250" s="203">
        <v>1154721272</v>
      </c>
      <c r="I250" s="203">
        <v>1044955165.8300101</v>
      </c>
      <c r="J250" s="203">
        <v>1049809246.40499</v>
      </c>
      <c r="K250" s="203">
        <v>1154721272</v>
      </c>
      <c r="L250" s="204">
        <v>7.6</v>
      </c>
      <c r="M250" s="205" t="s">
        <v>168</v>
      </c>
      <c r="N250" s="206">
        <v>4.7258220428517883E-3</v>
      </c>
      <c r="O250" s="207">
        <f>SUMIFS(N250:$N$268,B250:$B$268,B250)</f>
        <v>6.4961669931455676E-2</v>
      </c>
    </row>
    <row r="251" spans="1:15">
      <c r="A251" s="202" t="s">
        <v>140</v>
      </c>
      <c r="B251" s="202" t="s">
        <v>310</v>
      </c>
      <c r="C251" s="202" t="s">
        <v>170</v>
      </c>
      <c r="D251" s="202" t="s">
        <v>166</v>
      </c>
      <c r="E251" s="202" t="s">
        <v>521</v>
      </c>
      <c r="F251" s="202" t="s">
        <v>453</v>
      </c>
      <c r="G251" s="202" t="s">
        <v>167</v>
      </c>
      <c r="H251" s="203">
        <v>4850448656</v>
      </c>
      <c r="I251" s="203">
        <v>4292793096.8200202</v>
      </c>
      <c r="J251" s="203">
        <v>4314617363.33955</v>
      </c>
      <c r="K251" s="203">
        <v>4850448656</v>
      </c>
      <c r="L251" s="204">
        <v>7</v>
      </c>
      <c r="M251" s="205" t="s">
        <v>168</v>
      </c>
      <c r="N251" s="206">
        <v>1.9422684560996061E-2</v>
      </c>
      <c r="O251" s="207">
        <f>SUMIFS(N251:$N$268,B251:$B$268,B251)</f>
        <v>6.0235847888603887E-2</v>
      </c>
    </row>
    <row r="252" spans="1:15">
      <c r="A252" s="202" t="s">
        <v>140</v>
      </c>
      <c r="B252" s="202" t="s">
        <v>310</v>
      </c>
      <c r="C252" s="202" t="s">
        <v>170</v>
      </c>
      <c r="D252" s="202" t="s">
        <v>166</v>
      </c>
      <c r="E252" s="202" t="s">
        <v>523</v>
      </c>
      <c r="F252" s="202" t="s">
        <v>524</v>
      </c>
      <c r="G252" s="202" t="s">
        <v>167</v>
      </c>
      <c r="H252" s="203">
        <v>6945136524</v>
      </c>
      <c r="I252" s="203">
        <v>6233130075.1000299</v>
      </c>
      <c r="J252" s="203">
        <v>6260975163.8139095</v>
      </c>
      <c r="K252" s="203">
        <v>6945136524</v>
      </c>
      <c r="L252" s="204">
        <v>7.75</v>
      </c>
      <c r="M252" s="205" t="s">
        <v>168</v>
      </c>
      <c r="N252" s="206">
        <v>2.8184410206161355E-2</v>
      </c>
      <c r="O252" s="207">
        <f>SUMIFS(N252:$N$268,B252:$B$268,B252)</f>
        <v>4.0813163327607829E-2</v>
      </c>
    </row>
    <row r="253" spans="1:15">
      <c r="A253" s="202" t="s">
        <v>140</v>
      </c>
      <c r="B253" s="202" t="s">
        <v>145</v>
      </c>
      <c r="C253" s="202" t="s">
        <v>165</v>
      </c>
      <c r="D253" s="202" t="s">
        <v>166</v>
      </c>
      <c r="E253" s="202" t="s">
        <v>525</v>
      </c>
      <c r="F253" s="202" t="s">
        <v>526</v>
      </c>
      <c r="G253" s="202" t="s">
        <v>167</v>
      </c>
      <c r="H253" s="203">
        <v>254539728</v>
      </c>
      <c r="I253" s="203">
        <v>202367276.27136099</v>
      </c>
      <c r="J253" s="203">
        <v>203609233.80501699</v>
      </c>
      <c r="K253" s="203">
        <v>254539728</v>
      </c>
      <c r="L253" s="204">
        <v>8.5</v>
      </c>
      <c r="M253" s="205" t="s">
        <v>168</v>
      </c>
      <c r="N253" s="206">
        <v>9.1656747027041535E-4</v>
      </c>
      <c r="O253" s="207">
        <f>SUMIFS(N253:$N$268,B253:$B$268,B253)</f>
        <v>9.1656747027041535E-4</v>
      </c>
    </row>
    <row r="254" spans="1:15">
      <c r="A254" s="202" t="s">
        <v>140</v>
      </c>
      <c r="B254" s="202" t="s">
        <v>144</v>
      </c>
      <c r="C254" s="202" t="s">
        <v>170</v>
      </c>
      <c r="D254" s="202" t="s">
        <v>166</v>
      </c>
      <c r="E254" s="202" t="s">
        <v>527</v>
      </c>
      <c r="F254" s="202" t="s">
        <v>528</v>
      </c>
      <c r="G254" s="202" t="s">
        <v>167</v>
      </c>
      <c r="H254" s="203">
        <v>118093920</v>
      </c>
      <c r="I254" s="203">
        <v>116523954.340003</v>
      </c>
      <c r="J254" s="203">
        <v>116975762.95338801</v>
      </c>
      <c r="K254" s="203">
        <v>118093920</v>
      </c>
      <c r="L254" s="204">
        <v>10.7</v>
      </c>
      <c r="M254" s="205" t="s">
        <v>168</v>
      </c>
      <c r="N254" s="206">
        <v>5.2657817688078138E-4</v>
      </c>
      <c r="O254" s="207">
        <f>SUMIFS(N254:$N$268,B254:$B$268,B254)</f>
        <v>2.1337607799713651E-2</v>
      </c>
    </row>
    <row r="255" spans="1:15">
      <c r="A255" s="202" t="s">
        <v>140</v>
      </c>
      <c r="B255" s="202" t="s">
        <v>144</v>
      </c>
      <c r="C255" s="202" t="s">
        <v>170</v>
      </c>
      <c r="D255" s="202" t="s">
        <v>166</v>
      </c>
      <c r="E255" s="202" t="s">
        <v>527</v>
      </c>
      <c r="F255" s="202" t="s">
        <v>529</v>
      </c>
      <c r="G255" s="202" t="s">
        <v>167</v>
      </c>
      <c r="H255" s="203">
        <v>103332180</v>
      </c>
      <c r="I255" s="203">
        <v>101499168.220006</v>
      </c>
      <c r="J255" s="203">
        <v>101892719.9038</v>
      </c>
      <c r="K255" s="203">
        <v>103332180</v>
      </c>
      <c r="L255" s="204">
        <v>10.7</v>
      </c>
      <c r="M255" s="205" t="s">
        <v>168</v>
      </c>
      <c r="N255" s="206">
        <v>4.5868033966786024E-4</v>
      </c>
      <c r="O255" s="207">
        <f>SUMIFS(N255:$N$268,B255:$B$268,B255)</f>
        <v>2.0811029622832867E-2</v>
      </c>
    </row>
    <row r="256" spans="1:15">
      <c r="A256" s="202" t="s">
        <v>530</v>
      </c>
      <c r="B256" s="202" t="s">
        <v>531</v>
      </c>
      <c r="C256" s="202" t="s">
        <v>443</v>
      </c>
      <c r="D256" s="202" t="s">
        <v>166</v>
      </c>
      <c r="E256" s="202" t="s">
        <v>532</v>
      </c>
      <c r="F256" s="202" t="s">
        <v>533</v>
      </c>
      <c r="G256" s="202" t="s">
        <v>167</v>
      </c>
      <c r="H256" s="203">
        <v>5057999999.98314</v>
      </c>
      <c r="I256" s="203">
        <v>3380942597.1947198</v>
      </c>
      <c r="J256" s="203">
        <v>3392135843.7464399</v>
      </c>
      <c r="K256" s="203">
        <v>5057999999.98314</v>
      </c>
      <c r="L256" s="204">
        <v>10</v>
      </c>
      <c r="M256" s="205" t="s">
        <v>168</v>
      </c>
      <c r="N256" s="206">
        <v>1.5270041102819895E-2</v>
      </c>
      <c r="O256" s="207">
        <f>SUMIFS(N256:$N$268,B256:$B$268,B256)</f>
        <v>1.5270041102819895E-2</v>
      </c>
    </row>
    <row r="257" spans="1:16">
      <c r="A257" s="202" t="s">
        <v>140</v>
      </c>
      <c r="B257" s="202" t="s">
        <v>144</v>
      </c>
      <c r="C257" s="202" t="s">
        <v>170</v>
      </c>
      <c r="D257" s="202" t="s">
        <v>166</v>
      </c>
      <c r="E257" s="202" t="s">
        <v>534</v>
      </c>
      <c r="F257" s="202" t="s">
        <v>535</v>
      </c>
      <c r="G257" s="202" t="s">
        <v>167</v>
      </c>
      <c r="H257" s="203">
        <v>8140463010</v>
      </c>
      <c r="I257" s="203">
        <v>4500000000.0001202</v>
      </c>
      <c r="J257" s="203">
        <v>4521136062.6345701</v>
      </c>
      <c r="K257" s="203">
        <v>8140463010</v>
      </c>
      <c r="L257" s="204">
        <v>8.1999999999999993</v>
      </c>
      <c r="M257" s="205" t="s">
        <v>168</v>
      </c>
      <c r="N257" s="206">
        <v>2.0352349283165008E-2</v>
      </c>
      <c r="O257" s="207">
        <f>SUMIFS(N257:$N$268,B257:$B$268,B257)</f>
        <v>2.0352349283165008E-2</v>
      </c>
    </row>
    <row r="258" spans="1:16">
      <c r="A258" s="202" t="s">
        <v>149</v>
      </c>
      <c r="B258" s="202" t="s">
        <v>384</v>
      </c>
      <c r="C258" s="202" t="s">
        <v>201</v>
      </c>
      <c r="D258" s="202" t="s">
        <v>166</v>
      </c>
      <c r="E258" s="202" t="s">
        <v>306</v>
      </c>
      <c r="F258" s="202" t="s">
        <v>386</v>
      </c>
      <c r="G258" s="202" t="s">
        <v>167</v>
      </c>
      <c r="H258" s="203">
        <v>3912081095.8951302</v>
      </c>
      <c r="I258" s="203">
        <v>2286616663.0001101</v>
      </c>
      <c r="J258" s="203">
        <v>2293502370.70578</v>
      </c>
      <c r="K258" s="203">
        <v>3912081095.8951302</v>
      </c>
      <c r="L258" s="204">
        <v>8</v>
      </c>
      <c r="M258" s="205" t="s">
        <v>168</v>
      </c>
      <c r="N258" s="206">
        <v>1.0324431886964842E-2</v>
      </c>
      <c r="O258" s="207">
        <f>SUMIFS(N258:$N$268,B258:$B$268,B258)</f>
        <v>1.0324431886964842E-2</v>
      </c>
    </row>
    <row r="259" spans="1:16">
      <c r="A259" s="202" t="s">
        <v>140</v>
      </c>
      <c r="B259" s="202" t="s">
        <v>203</v>
      </c>
      <c r="C259" s="202" t="s">
        <v>170</v>
      </c>
      <c r="D259" s="202" t="s">
        <v>166</v>
      </c>
      <c r="E259" s="202" t="s">
        <v>536</v>
      </c>
      <c r="F259" s="202" t="s">
        <v>528</v>
      </c>
      <c r="G259" s="202" t="s">
        <v>167</v>
      </c>
      <c r="H259" s="203">
        <v>1012082193</v>
      </c>
      <c r="I259" s="203">
        <v>1001057756.26001</v>
      </c>
      <c r="J259" s="203">
        <v>1002371797.2413599</v>
      </c>
      <c r="K259" s="203">
        <v>1012082193</v>
      </c>
      <c r="L259" s="204">
        <v>6.3</v>
      </c>
      <c r="M259" s="205" t="s">
        <v>168</v>
      </c>
      <c r="N259" s="206">
        <v>4.512277588293174E-3</v>
      </c>
      <c r="O259" s="207">
        <f>SUMIFS(N259:$N$268,B259:$B$268,B259)</f>
        <v>1.0121286834639736E-2</v>
      </c>
    </row>
    <row r="260" spans="1:16">
      <c r="A260" s="202" t="s">
        <v>149</v>
      </c>
      <c r="B260" s="202" t="s">
        <v>205</v>
      </c>
      <c r="C260" s="202" t="s">
        <v>201</v>
      </c>
      <c r="D260" s="202" t="s">
        <v>166</v>
      </c>
      <c r="E260" s="202" t="s">
        <v>537</v>
      </c>
      <c r="F260" s="202" t="s">
        <v>538</v>
      </c>
      <c r="G260" s="202" t="s">
        <v>167</v>
      </c>
      <c r="H260" s="203">
        <v>6654372603</v>
      </c>
      <c r="I260" s="203">
        <v>6650000000</v>
      </c>
      <c r="J260" s="203">
        <v>6651092881.3093004</v>
      </c>
      <c r="K260" s="203">
        <v>6654372603</v>
      </c>
      <c r="L260" s="204">
        <v>6</v>
      </c>
      <c r="M260" s="205" t="s">
        <v>168</v>
      </c>
      <c r="N260" s="206">
        <v>2.994056439794442E-2</v>
      </c>
      <c r="O260" s="207">
        <f>SUMIFS(N260:$N$268,B260:$B$268,B260)</f>
        <v>2.994056439794442E-2</v>
      </c>
    </row>
    <row r="261" spans="1:16">
      <c r="A261" s="202" t="s">
        <v>140</v>
      </c>
      <c r="B261" s="202" t="s">
        <v>310</v>
      </c>
      <c r="C261" s="202" t="s">
        <v>170</v>
      </c>
      <c r="D261" s="202" t="s">
        <v>166</v>
      </c>
      <c r="E261" s="202" t="s">
        <v>537</v>
      </c>
      <c r="F261" s="202" t="s">
        <v>448</v>
      </c>
      <c r="G261" s="202" t="s">
        <v>167</v>
      </c>
      <c r="H261" s="203">
        <v>1773787068</v>
      </c>
      <c r="I261" s="203">
        <v>1536544380.4600401</v>
      </c>
      <c r="J261" s="203">
        <v>1536781680.00774</v>
      </c>
      <c r="K261" s="203">
        <v>1773787068</v>
      </c>
      <c r="L261" s="204">
        <v>6</v>
      </c>
      <c r="M261" s="205" t="s">
        <v>168</v>
      </c>
      <c r="N261" s="206">
        <v>6.9179774928650895E-3</v>
      </c>
      <c r="O261" s="207">
        <f>SUMIFS(N261:$N$268,B261:$B$268,B261)</f>
        <v>1.262875312144647E-2</v>
      </c>
    </row>
    <row r="262" spans="1:16">
      <c r="A262" s="202" t="s">
        <v>140</v>
      </c>
      <c r="B262" s="202" t="s">
        <v>310</v>
      </c>
      <c r="C262" s="202" t="s">
        <v>170</v>
      </c>
      <c r="D262" s="202" t="s">
        <v>166</v>
      </c>
      <c r="E262" s="202" t="s">
        <v>537</v>
      </c>
      <c r="F262" s="202" t="s">
        <v>522</v>
      </c>
      <c r="G262" s="202" t="s">
        <v>167</v>
      </c>
      <c r="H262" s="203">
        <v>808351370</v>
      </c>
      <c r="I262" s="203">
        <v>742874042.33000696</v>
      </c>
      <c r="J262" s="203">
        <v>742988800.47022104</v>
      </c>
      <c r="K262" s="203">
        <v>808351370</v>
      </c>
      <c r="L262" s="204">
        <v>7.75</v>
      </c>
      <c r="M262" s="205" t="s">
        <v>168</v>
      </c>
      <c r="N262" s="206">
        <v>3.3446389073807361E-3</v>
      </c>
      <c r="O262" s="207">
        <f>SUMIFS(N262:$N$268,B262:$B$268,B262)</f>
        <v>5.7107756285813827E-3</v>
      </c>
    </row>
    <row r="263" spans="1:16">
      <c r="A263" s="202" t="s">
        <v>140</v>
      </c>
      <c r="B263" s="202" t="s">
        <v>310</v>
      </c>
      <c r="C263" s="202" t="s">
        <v>170</v>
      </c>
      <c r="D263" s="202" t="s">
        <v>166</v>
      </c>
      <c r="E263" s="202" t="s">
        <v>537</v>
      </c>
      <c r="F263" s="202" t="s">
        <v>519</v>
      </c>
      <c r="G263" s="202" t="s">
        <v>167</v>
      </c>
      <c r="H263" s="203">
        <v>577256318</v>
      </c>
      <c r="I263" s="203">
        <v>525540005.80000597</v>
      </c>
      <c r="J263" s="203">
        <v>525621190.48305601</v>
      </c>
      <c r="K263" s="203">
        <v>577256318</v>
      </c>
      <c r="L263" s="204">
        <v>7.6</v>
      </c>
      <c r="M263" s="205" t="s">
        <v>168</v>
      </c>
      <c r="N263" s="206">
        <v>2.3661367212006465E-3</v>
      </c>
      <c r="O263" s="207">
        <f>SUMIFS(N263:$N$268,B263:$B$268,B263)</f>
        <v>2.3661367212006465E-3</v>
      </c>
    </row>
    <row r="264" spans="1:16">
      <c r="A264" s="202" t="s">
        <v>140</v>
      </c>
      <c r="B264" s="202" t="s">
        <v>148</v>
      </c>
      <c r="C264" s="202" t="s">
        <v>165</v>
      </c>
      <c r="D264" s="202" t="s">
        <v>166</v>
      </c>
      <c r="E264" s="202" t="s">
        <v>537</v>
      </c>
      <c r="F264" s="202" t="s">
        <v>206</v>
      </c>
      <c r="G264" s="202" t="s">
        <v>167</v>
      </c>
      <c r="H264" s="203">
        <v>293917808</v>
      </c>
      <c r="I264" s="203">
        <v>251438356.16</v>
      </c>
      <c r="J264" s="203">
        <v>251485728.84059301</v>
      </c>
      <c r="K264" s="203">
        <v>293917808</v>
      </c>
      <c r="L264" s="204">
        <v>7</v>
      </c>
      <c r="M264" s="205" t="s">
        <v>168</v>
      </c>
      <c r="N264" s="206">
        <v>1.1320883340353413E-3</v>
      </c>
      <c r="O264" s="207">
        <f>SUMIFS(N264:$N$268,B264:$B$268,B264)</f>
        <v>1.1320883340353413E-3</v>
      </c>
    </row>
    <row r="265" spans="1:16">
      <c r="A265" s="202" t="s">
        <v>140</v>
      </c>
      <c r="B265" s="202" t="s">
        <v>203</v>
      </c>
      <c r="C265" s="202" t="s">
        <v>170</v>
      </c>
      <c r="D265" s="202" t="s">
        <v>166</v>
      </c>
      <c r="E265" s="202" t="s">
        <v>537</v>
      </c>
      <c r="F265" s="202" t="s">
        <v>539</v>
      </c>
      <c r="G265" s="202" t="s">
        <v>167</v>
      </c>
      <c r="H265" s="203">
        <v>1048150685</v>
      </c>
      <c r="I265" s="203">
        <v>1035657534.25</v>
      </c>
      <c r="J265" s="203">
        <v>1035786900.64972</v>
      </c>
      <c r="K265" s="203">
        <v>1048150685</v>
      </c>
      <c r="L265" s="204">
        <v>4.75</v>
      </c>
      <c r="M265" s="205" t="s">
        <v>168</v>
      </c>
      <c r="N265" s="206">
        <v>4.6626990413258709E-3</v>
      </c>
      <c r="O265" s="207">
        <f>SUMIFS(N265:$N$268,B265:$B$268,B265)</f>
        <v>5.6090092463465619E-3</v>
      </c>
    </row>
    <row r="266" spans="1:16">
      <c r="A266" s="202" t="s">
        <v>140</v>
      </c>
      <c r="B266" s="202" t="s">
        <v>203</v>
      </c>
      <c r="C266" s="202" t="s">
        <v>170</v>
      </c>
      <c r="D266" s="202" t="s">
        <v>166</v>
      </c>
      <c r="E266" s="202" t="s">
        <v>537</v>
      </c>
      <c r="F266" s="202" t="s">
        <v>490</v>
      </c>
      <c r="G266" s="202" t="s">
        <v>167</v>
      </c>
      <c r="H266" s="203">
        <v>211030137</v>
      </c>
      <c r="I266" s="203">
        <v>210186301.37000301</v>
      </c>
      <c r="J266" s="203">
        <v>210216380.174703</v>
      </c>
      <c r="K266" s="203">
        <v>211030137</v>
      </c>
      <c r="L266" s="204">
        <v>5.5</v>
      </c>
      <c r="M266" s="205" t="s">
        <v>168</v>
      </c>
      <c r="N266" s="206">
        <v>9.4631020502069097E-4</v>
      </c>
      <c r="O266" s="207">
        <f>SUMIFS(N266:$N$268,B266:$B$268,B266)</f>
        <v>9.4631020502069097E-4</v>
      </c>
    </row>
    <row r="267" spans="1:16">
      <c r="A267" s="304" t="s">
        <v>139</v>
      </c>
      <c r="B267" s="305"/>
      <c r="C267" s="305"/>
      <c r="D267" s="305"/>
      <c r="E267" s="305"/>
      <c r="F267" s="305"/>
      <c r="G267" s="305"/>
      <c r="H267" s="305"/>
      <c r="I267" s="305"/>
      <c r="J267" s="208">
        <f>SUM(J5:J266)</f>
        <v>219849464244.84073</v>
      </c>
      <c r="K267" s="304"/>
      <c r="L267" s="304"/>
      <c r="M267" s="304"/>
      <c r="N267" s="304"/>
      <c r="O267" s="304"/>
      <c r="P267" s="304"/>
    </row>
  </sheetData>
  <mergeCells count="4">
    <mergeCell ref="A1:B1"/>
    <mergeCell ref="A2:I2"/>
    <mergeCell ref="A267:I267"/>
    <mergeCell ref="K267:P267"/>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vlo+JcBWn/sf0V2aV6Ca0qQV81geDGEWs3kmVyhxzos=</DigestValue>
    </Reference>
    <Reference Type="http://www.w3.org/2000/09/xmldsig#Object" URI="#idOfficeObject">
      <DigestMethod Algorithm="http://www.w3.org/2001/04/xmlenc#sha256"/>
      <DigestValue>gvPnFSE+XJMdp+dAmTV/NGjA0aUpz89x1NzN0jVE5+Y=</DigestValue>
    </Reference>
    <Reference Type="http://uri.etsi.org/01903#SignedProperties" URI="#idSignedProperties">
      <Transforms>
        <Transform Algorithm="http://www.w3.org/TR/2001/REC-xml-c14n-20010315"/>
      </Transforms>
      <DigestMethod Algorithm="http://www.w3.org/2001/04/xmlenc#sha256"/>
      <DigestValue>iPi36UwkkC5k7nuaevpnnAo0NYpG2hLYoO3/vZAaNR0=</DigestValue>
    </Reference>
    <Reference Type="http://www.w3.org/2000/09/xmldsig#Object" URI="#idValidSigLnImg">
      <DigestMethod Algorithm="http://www.w3.org/2001/04/xmlenc#sha256"/>
      <DigestValue>tCiw0Bl52c90qN2ZA+JJpSoVXC8pmpowb2DXpjrJAl4=</DigestValue>
    </Reference>
    <Reference Type="http://www.w3.org/2000/09/xmldsig#Object" URI="#idInvalidSigLnImg">
      <DigestMethod Algorithm="http://www.w3.org/2001/04/xmlenc#sha256"/>
      <DigestValue>Im2SickkKZEEF54l8/TbzbUXGXxb/Jy+cEklfFGbCiI=</DigestValue>
    </Reference>
  </SignedInfo>
  <SignatureValue>f0NHNX6JtV6JY+7jI+OJnqXi9J4VHCis+KY1dJ09+EmA9nYHqN7FApd5ue+3UVTYxdNRg5J8VpaQ
tRYYW3PA9NvyXZfL/EG4fJxOKxOfVZklXgZimgOddQQWwXyvWYj5562R9ej3yDZTzWjufiZel9dc
+MxgA+78UcmCDsvuVACegL2tiPLU4E3i+CR08r+x/HRViKz6zDaoAFk8ObufakEapI1ZJdZSUpt7
qfbjA+h/ZYRjAxAwS2fA8gxe6qSwb4JC3QtrovPS9ePbyOzfTTZHEUPZZuE13VsjFSweYrXWeNTl
qppnOc1sZXIL9iQSkwg5yWGH8poyIbTOJcro+A==</SignatureValue>
  <KeyInfo>
    <X509Data>
      <X509Certificate>MIIIHTCCBgWgAwIBAgITXAAArzgSp33rOSLeCAAAAACvODANBgkqhkiG9w0BAQsFADBXMRcwFQYDVQQFEw5SVUMgODAwODA2MTAtNzEVMBMGA1UEChMMQ09ERTEwMCBTLkEuMQswCQYDVQQGEwJQWTEYMBYGA1UEAxMPQ0EtQ09ERTEwMCBTLkEuMB4XDTIyMDIxODE4MDYxNFoXDTI0MDIxODE4MDYxNFowga0xKTAnBgNVBAMTIEZBQklPIE1BUkNFTE8gUEVTU09MQU5JIFJJUVVFTE1FMRcwFQYDVQQKEw5QRVJTT05BIEZJU0lDQTELMAkGA1UEBhMCUFkxFjAUBgNVBCoTDUZBQklPIE1BUkNFTE8xGzAZBgNVBAQTElBFU1NPTEFOSSBSSVFVRUxNRTESMBAGA1UEBRMJQ0kyNjM3NzA2MREwDwYDVQQLEwhGSVJNQSBGMjCCASIwDQYJKoZIhvcNAQEBBQADggEPADCCAQoCggEBAIuZjFIgQ5hil9p/+G9Uano1V1/IUPo9wE1DMb3AnLzwYqkTENjUSnsvAE9r5GdCXVXHfmiWrDOei0Rc28aAq2/sdx/oZSeWcwbYD5IKmALGPlUQL49EYQfTQrh4NEw3vIxxMu60XOmrE4tCK0Ma+WCs6g/RWrwjW3x0l3VIyX/stmgtb+FphEWhuBlhoCQlfvd5sCaU9q66tLw5khG3iOwmkbJaj6TK20+MjtH5eazWrHoBTUO/opBBvWYKh/qYNLtMB+iKMSQFYPFZa1wyDtTrn1SCbG2XA/0WntqajHPsaSwbePy2SeqphHaNWBlHkCYVcEsW8+sp7nfjou2xSkUCAwEAAaOCA4kwggOFMA4GA1UdDwEB/wQEAwIF4DAMBgNVHRMBAf8EAjAAMCAGA1UdJQEB/wQWMBQGCCsGAQUFBwMCBggrBgEFBQcDBDAdBgNVHQ4EFgQUA/ErpBlRdsj1xg4AAS4hLB0j8z4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gYDVR0RBCMwIYEfRkFCSU8uUEVTU09MQU5JQEhQQVVESVRPUkVTLkNPTTANBgkqhkiG9w0BAQsFAAOCAgEAo5U+8oVd6BtsXshJ0rcuAKn6A1ypGykQiFCAc0oRajr9iwG/1mXf70G6Lz5FvxgMG59LGsJb9VzHxeflunAteBUMddc0tlCb2tvGa3i1kGeap+9dnrmVGRvAzBCsg7+bdR2DraQB9npa45yF7W3u6UKLWPBj/A99GdwSMESZxcGsvCNIlImuom6zIrhYaWTktGWjUeEaZMPFQOSo8ND27TujnLVwJn7C0hBsq4lH6dEjXLlRxW0duNwjxaqOcPx8D3TkSt28thmLZ/+zM14mFC1tSlOdHROPfJuTP/NDPep7CslKbTeACwmevke3cQivSfa34JO/mqasHJ7YnD+gHu6gPUBiB0wdBM/r5aaypBRpfZa/Fu124IRPh74QPSr64LAYO6bFWqU3/nRmgQq+b05i6swoa5Etab39Qga9TH5mcr5waCMP21lgBKOG4gRxkXYu3mIJHEwws8e2Foz3XRBkg2RDyI9DbpIuo/ljbHetFj52mnW1hzO76xAmWjYR6K3RA+8KPrqfaPR+YQ/fwLzynUnQ2XFtubk2Reag+EU4p8FCmfeWbFdJ6FU6E1Uy2wD8uTDPiABdEQXDpPPFEuI52x4rtWyfZzbjCaLu5t/EMItATXClN4/UgzFJClRk6T6g8akkFnah4PT1RWsVzdrOUTmWaC7Gn4QWmjbZdo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0fiqhaV2p3hGNqo2FAtDlky/rhxrfKpCMxxuGFZxyho=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URzEv4FWIQ6KTH9HFhK4V307efqYbXeJ+DjJIWEln9Y=</DigestValue>
      </Reference>
      <Reference URI="/xl/drawings/vmlDrawing1.vml?ContentType=application/vnd.openxmlformats-officedocument.vmlDrawing">
        <DigestMethod Algorithm="http://www.w3.org/2001/04/xmlenc#sha256"/>
        <DigestValue>Y5ZtZA5+8qJVTWRDupVJbRuvomOYKUHjpSTdPaTAV6Y=</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Hkhy6R/0KNME2BkJVtL7WE1vo1od2qoNTtRQ+NCCeuM=</DigestValue>
      </Reference>
      <Reference URI="/xl/media/image3.emf?ContentType=image/x-emf">
        <DigestMethod Algorithm="http://www.w3.org/2001/04/xmlenc#sha256"/>
        <DigestValue>fhxO5qAgn3qjmGK8rrr97CzsSwmkjKov0XDzywK4qEY=</DigestValue>
      </Reference>
      <Reference URI="/xl/media/image4.emf?ContentType=image/x-emf">
        <DigestMethod Algorithm="http://www.w3.org/2001/04/xmlenc#sha256"/>
        <DigestValue>AjRsSMujKMj0ZN6nYe6hFfP7lz3p80saRo2INiSd7ts=</DigestValue>
      </Reference>
      <Reference URI="/xl/media/image5.emf?ContentType=image/x-emf">
        <DigestMethod Algorithm="http://www.w3.org/2001/04/xmlenc#sha256"/>
        <DigestValue>70bLKVvu9bONzdjmGPw9SMOPsjLxx4answqx0Sv2yAg=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0/82/yFTXW90vN+P5fP+5XDTnb3Mwyn+m6YYOmFLqZo=</DigestValue>
      </Reference>
      <Reference URI="/xl/styles.xml?ContentType=application/vnd.openxmlformats-officedocument.spreadsheetml.styles+xml">
        <DigestMethod Algorithm="http://www.w3.org/2001/04/xmlenc#sha256"/>
        <DigestValue>GAfFNJ0JQL9amwpqfz4EdXkVObkUxDUipk1/rkXG44g=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W954NQmneNpc3S3T2i2ckffFxe8g6JuN/CJ5xeG5US4=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/B7KqhB7qyfT34eHaC0IMEl2H6D+rBh81b1Vhq7FaOg=</DigestValue>
      </Reference>
      <Reference URI="/xl/worksheets/sheet2.xml?ContentType=application/vnd.openxmlformats-officedocument.spreadsheetml.worksheet+xml">
        <DigestMethod Algorithm="http://www.w3.org/2001/04/xmlenc#sha256"/>
        <DigestValue>ZRdCve4wJ0tisC/aWX+FnZHnSO173gwY462+17dBueg=</DigestValue>
      </Reference>
      <Reference URI="/xl/worksheets/sheet3.xml?ContentType=application/vnd.openxmlformats-officedocument.spreadsheetml.worksheet+xml">
        <DigestMethod Algorithm="http://www.w3.org/2001/04/xmlenc#sha256"/>
        <DigestValue>iucB4mAiRJTEjbl6O7kycu592w/6jCEFnZpYQg2jtzo=</DigestValue>
      </Reference>
      <Reference URI="/xl/worksheets/sheet4.xml?ContentType=application/vnd.openxmlformats-officedocument.spreadsheetml.worksheet+xml">
        <DigestMethod Algorithm="http://www.w3.org/2001/04/xmlenc#sha256"/>
        <DigestValue>qOMnzbNmlWmzHo3Xw9GodY39Le6YC4bTk8oKYzzsnIg=</DigestValue>
      </Reference>
      <Reference URI="/xl/worksheets/sheet5.xml?ContentType=application/vnd.openxmlformats-officedocument.spreadsheetml.worksheet+xml">
        <DigestMethod Algorithm="http://www.w3.org/2001/04/xmlenc#sha256"/>
        <DigestValue>p09gjgKMXld6LKrKo52ROL5DlDrJE/VqhohFIiJbIlA=</DigestValue>
      </Reference>
      <Reference URI="/xl/worksheets/sheet6.xml?ContentType=application/vnd.openxmlformats-officedocument.spreadsheetml.worksheet+xml">
        <DigestMethod Algorithm="http://www.w3.org/2001/04/xmlenc#sha256"/>
        <DigestValue>0kepaQI86NbZgDqqSQeTG8ZKpn1ieabBJEoOJRfu+0M=</DigestValue>
      </Reference>
      <Reference URI="/xl/worksheets/sheet7.xml?ContentType=application/vnd.openxmlformats-officedocument.spreadsheetml.worksheet+xml">
        <DigestMethod Algorithm="http://www.w3.org/2001/04/xmlenc#sha256"/>
        <DigestValue>nMucMe4iQ/B/+fZEneaV1gQj5luTRp4gO6m8cGKZ1tM=</DigestValue>
      </Reference>
      <Reference URI="/xl/worksheets/sheet8.xml?ContentType=application/vnd.openxmlformats-officedocument.spreadsheetml.worksheet+xml">
        <DigestMethod Algorithm="http://www.w3.org/2001/04/xmlenc#sha256"/>
        <DigestValue>HMvPBjH31Xe6ZlK0e9hnw8Iwc1E4vCXnF+ieEEycAdw=</DigestValue>
      </Reference>
    </Manifest>
    <SignatureProperties>
      <SignatureProperty Id="idSignatureTime" Target="#idPackageSignature">
        <mdssi:SignatureTime xmlns:mdssi="http://schemas.openxmlformats.org/package/2006/digital-signature">
          <mdssi:Format>YYYY-MM-DDThh:mm:ssTZD</mdssi:Format>
          <mdssi:Value>2022-03-31T21:07:38Z</mdssi:Value>
        </mdssi:SignatureTime>
      </SignatureProperty>
    </SignatureProperties>
  </Object>
  <Object Id="idOfficeObject">
    <SignatureProperties>
      <SignatureProperty Id="idOfficeV1Details" Target="#idPackageSignature">
        <SignatureInfoV1 xmlns="http://schemas.microsoft.com/office/2006/digsig">
          <SetupID>{D29D4E67-9C60-4CE6-B530-7019EF02F513}</SetupID>
          <SignatureText>Fabio Marcelo Pessolani</SignatureText>
          <SignatureImage/>
          <SignatureComments/>
          <WindowsVersion>10.0</WindowsVersion>
          <OfficeVersion>16.0.14931/23</OfficeVersion>
          <ApplicationVersion>16.0.14931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2022-03-31T21:07:38Z</xd:SigningTime>
          <xd:SigningCertificate>
            <xd:Cert>
              <xd:CertDigest>
                <DigestMethod Algorithm="http://www.w3.org/2001/04/xmlenc#sha256"/>
                <DigestValue>DRvAoMsQ+LFnYcbHRbnBZ07EGF0uWjkBSwBzXDh8sTk=</DigestValue>
              </xd:CertDigest>
              <xd:IssuerSerial>
                <X509IssuerName>CN=CA-CODE100 S.A., C=PY, O=CODE100 S.A., SERIALNUMBER=RUC 80080610-7</X509IssuerName>
                <X509SerialNumber>2051668791170863568905513412015032973198929720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BuHAAAkQwAACBFTUYAAAEARBwAAKo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PC2tsLLAAAAVDagmwAAAABIAAAAAAAAAFQ2oJv7fwAAqNO8m/t/AACAOqCb+38AAAEAAAAAAAAA/l+gm/t/AAAAAKYM/H8AAAAAAAAAAAAAAAAAAAAAAAAAAAAAAAAAAGAetimyAgAAW6YaC/x/AADQt7bCywAAAGm4tsLLAAAAAAAAAAAAAAAAAAAAZHYACAAAAAAlAAAADAAAAAEAAAAYAAAADAAAAAAAAAASAAAADAAAAAEAAAAeAAAAGAAAAMMAAAAEAAAA9wAAABEAAAAlAAAADAAAAAEAAABUAAAAhAAAAMQAAAAEAAAA9QAAABAAAAABAAAA0XbJQasKyUHEAAAABAAAAAkAAABMAAAAAAAAAAAAAAAAAAAA//////////9gAAAAMwAxAC8AMwAvADIAMAAyADIAAAAGAAAABgAAAAQAAAAGAAAABAAAAAYAAAAGAAAABgAAAAYAAABLAAAAQAAAADAAAAAFAAAAIAAAAAEAAAABAAAAEAAAAAAAAAAAAAAAIQEAAIAAAAAAAAAAAAAAACEBAACAAAAAUgAAAHABAAACAAAAEAAAAAcAAAAAAAAAAAAAALwCAAAAAAAAAQICIlMAeQBzAHQAZQBtAAAAAAAAAAAAAAAAAAAAAAAAAAAAAAAAAAAAAAAAAAAAAAAAAAAAAAAAAAAAAAAAAAAAAAAAAAAAANp3J7ICAAAAAAAAAAAAAAEAAABuUAAAiK49C/x/AAAAAAAAAAAAAIA/pgz8fwAACQAAAAEAAAAJAAAAAAAAAAAAAAAAAAAAAAAAAAAAAAA940tjl50AAGAetimyAgAABAAAAAAAAADAssQ2sgIAAGAetimyAgAAcBa1wgAAAAAAAAAAAAAAAAcAAAAAAAAAAAAAAAAAAACsFbXCywAAAOkVtcLLAAAAYbcWC/x/AABpAGEAbAAAAAAAAAAAAAAAAAAAAAAAAAAAAAAAAAAAAGAetimyAgAAW6YaC/x/AABQFbXCywAAAOkVtcLLAAAA4CwVN7I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JUnsgIAAAIAAACyAgAAKAAAAAAAAACIrj0L/H8AAAAAAAAAAAAAIFN7pvt/AAD/////AgAAAODz2TiyAgAAAAAAAAAAAAAAAAAAAAAAAL3jS2OXnQAAAAAAAAAAAAAAAAAA+38AAOD///8AAAAAYB62KbICAAAIFrXCAAAAAAAAAAAAAAAABgAAAAAAAAAAAAAAAAAAACwVtcLLAAAAaRW1wssAAABhtxYL/H8AAEDx2TiyAgAAgD/lOAAAAACYkoim+38AAEDx2TiyAgAAYB62KbICAABbphoL/H8AANAUtcLLAAAAaRW1wssAAAAwNBU3sgI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BB31ziyAgAAAAAAAAAAAAAAAAAAAAAAAAAAAAAAAAAALeNLY5edAACWztul+38AACBIYqb7fwAA8P///wAAAABgHrYpsgIAAHgWtcIAAAAAAAAAAAAAAAAJAAAAAAAAAAAAAAAAAAAAnBW1wssAAADZFbXCywAAAGG3Fgv8fwAAOEtipvt/AAAAAAAAAAAAANAdtcLLAAAAAAAAAAAAAABgHrYpsgIAAFumGgv8fwAAQBW1wssAAADZFbXCywAAAFAvFTeyAgAAAAAAAGR2AAgAAAAAJQAAAAwAAAAEAAAAGAAAAAwAAAAAAAAAEgAAAAwAAAABAAAAHgAAABgAAAApAAAAMwAAANIAAABIAAAAJQAAAAwAAAAEAAAAVAAAANgAAAAqAAAAMwAAANAAAABHAAAAAQAAANF2yUGrCslBKgAAADMAAAAXAAAATAAAAAAAAAAAAAAAAAAAAP//////////fAAAAEYAYQBiAGkAbwAgAE0AYQByAGMAZQBsAG8AIABQAGUAcwBzAG8AbABhAG4AaQAAAA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AAAA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AAA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AAAA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Object Id="idInvalidSigLnImg">AQAAAGwAAAAAAAAAAAAAACABAAB/AAAAAAAAAAAAAABuHAAAkQwAACBFTUYAAAEAxCAAALE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PC2tsLLAAAAVDagmwAAAABIAAAAAAAAAFQ2oJv7fwAAqNO8m/t/AACAOqCb+38AAAEAAAAAAAAA/l+gm/t/AAAAAKYM/H8AAAAAAAAAAAAAAAAAAAAAAAAAAAAAAAAAAGAetimyAgAAW6YaC/x/AADQt7bCywAAAGm4tsLL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ANp3J7ICAAAAAAAAAAAAAAEAAABuUAAAiK49C/x/AAAAAAAAAAAAAIA/pgz8fwAACQAAAAEAAAAJAAAAAAAAAAAAAAAAAAAAAAAAAAAAAAA940tjl50AAGAetimyAgAABAAAAAAAAADAssQ2sgIAAGAetimyAgAAcBa1wgAAAAAAAAAAAAAAAAcAAAAAAAAAAAAAAAAAAACsFbXCywAAAOkVtcLLAAAAYbcWC/x/AABpAGEAbAAAAAAAAAAAAAAAAAAAAAAAAAAAAAAAAAAAAGAetimyAgAAW6YaC/x/AABQFbXCywAAAOkVtcLLAAAA4CwVN7I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JUnsgIAAAIAAACyAgAAKAAAAAAAAACIrj0L/H8AAAAAAAAAAAAAIFN7pvt/AAD/////AgAAAODz2TiyAgAAAAAAAAAAAAAAAAAAAAAAAL3jS2OXnQAAAAAAAAAAAAAAAAAA+38AAOD///8AAAAAYB62KbICAAAIFrXCAAAAAAAAAAAAAAAABgAAAAAAAAAAAAAAAAAAACwVtcLLAAAAaRW1wssAAABhtxYL/H8AAEDx2TiyAgAAgD/lOAAAAACYkoim+38AAEDx2TiyAgAAYB62KbICAABbphoL/H8AANAUtcLLAAAAaRW1wssAAAAwNBU3sgI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BB31ziyAgAAAAAAAAAAAAAAAAAAAAAAAAAAAAAAAAAALeNLY5edAACWztul+38AACBIYqb7fwAA8P///wAAAABgHrYpsgIAAHgWtcIAAAAAAAAAAAAAAAAJAAAAAAAAAAAAAAAAAAAAnBW1wssAAADZFbXCywAAAGG3Fgv8fwAAOEtipvt/AAAAAAAAAAAAANAdtcLLAAAAAAAAAAAAAABgHrYpsgIAAFumGgv8fwAAQBW1wssAAADZFbXCywAAAFAvFTeyAgAAAAAAAGR2AAgAAAAAJQAAAAwAAAAEAAAAGAAAAAwAAAAAAAAAEgAAAAwAAAABAAAAHgAAABgAAAApAAAAMwAAANIAAABIAAAAJQAAAAwAAAAEAAAAVAAAANgAAAAqAAAAMwAAANAAAABHAAAAAQAAANF2yUGrCslBKgAAADMAAAAXAAAATAAAAAAAAAAAAAAAAAAAAP//////////fAAAAEYAYQBiAGkAbwAgAE0AYQByAGMAZQBsAG8AIABQAGUAcwBzAG8AbABhAG4AaQAAAA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AAAA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AAA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AAAA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fk3VSFTr45sqaD5HKDLBmILamn4qem2eFCGYtwfYK5Q=</DigestValue>
    </Reference>
    <Reference Type="http://www.w3.org/2000/09/xmldsig#Object" URI="#idOfficeObject">
      <DigestMethod Algorithm="http://www.w3.org/2001/04/xmlenc#sha256"/>
      <DigestValue>hpTjxRJMsnG4OC6uSLj9fzBLTlKQL+nA2xtyLzrAhCA=</DigestValue>
    </Reference>
    <Reference Type="http://uri.etsi.org/01903#SignedProperties" URI="#idSignedProperties">
      <Transforms>
        <Transform Algorithm="http://www.w3.org/TR/2001/REC-xml-c14n-20010315"/>
      </Transforms>
      <DigestMethod Algorithm="http://www.w3.org/2001/04/xmlenc#sha256"/>
      <DigestValue>k6byBqeZDncB8BmgUOlQE0Z6WgW3ZNpwg4IvwRV5deU=</DigestValue>
    </Reference>
    <Reference Type="http://www.w3.org/2000/09/xmldsig#Object" URI="#idValidSigLnImg">
      <DigestMethod Algorithm="http://www.w3.org/2001/04/xmlenc#sha256"/>
      <DigestValue>vlngDLkbfoAOg5HlBX7uj6oFRaVISufRfgNXWFienrU=</DigestValue>
    </Reference>
    <Reference Type="http://www.w3.org/2000/09/xmldsig#Object" URI="#idInvalidSigLnImg">
      <DigestMethod Algorithm="http://www.w3.org/2001/04/xmlenc#sha256"/>
      <DigestValue>5fxrmSrOc4j3fesD+gvMvvqOwlOlvahsPygJg71rDSQ=</DigestValue>
    </Reference>
  </SignedInfo>
  <SignatureValue>2rK2hum1n6ZoS/M1VmzgEnqhNqK/6ibDPGv/KxwMqVKTrvOpqzZLq2KGEgumj+C3ExZ9qaDpxVtR
0QaTuDuIh+Koe49PDqsZ63n2nsDWqskcDwG8NVMshGAXf9MIjuOxtvIhUN7Sdt4gu6j3yu7Pixxc
u73DTfVGVAJag+cDMocO58F8edQ7b2RjUkLFVuaj6GdcfryMc4XheiiGojavAdyIQvcHEeAaetmt
hqVeX7G4PzLy0/dRUAYK2JlqWZFCBK5tY6xOICkfXCk/p2SrGt4rKaKRW37JmhOjtOKxDAgIlcSb
QOQ/gcylj5zR6ixjcONIMm847j+2oRfI9HIi1Q==</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0fiqhaV2p3hGNqo2FAtDlky/rhxrfKpCMxxuGFZxyho=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URzEv4FWIQ6KTH9HFhK4V307efqYbXeJ+DjJIWEln9Y=</DigestValue>
      </Reference>
      <Reference URI="/xl/drawings/vmlDrawing1.vml?ContentType=application/vnd.openxmlformats-officedocument.vmlDrawing">
        <DigestMethod Algorithm="http://www.w3.org/2001/04/xmlenc#sha256"/>
        <DigestValue>Y5ZtZA5+8qJVTWRDupVJbRuvomOYKUHjpSTdPaTAV6Y=</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Hkhy6R/0KNME2BkJVtL7WE1vo1od2qoNTtRQ+NCCeuM=</DigestValue>
      </Reference>
      <Reference URI="/xl/media/image3.emf?ContentType=image/x-emf">
        <DigestMethod Algorithm="http://www.w3.org/2001/04/xmlenc#sha256"/>
        <DigestValue>fhxO5qAgn3qjmGK8rrr97CzsSwmkjKov0XDzywK4qEY=</DigestValue>
      </Reference>
      <Reference URI="/xl/media/image4.emf?ContentType=image/x-emf">
        <DigestMethod Algorithm="http://www.w3.org/2001/04/xmlenc#sha256"/>
        <DigestValue>AjRsSMujKMj0ZN6nYe6hFfP7lz3p80saRo2INiSd7ts=</DigestValue>
      </Reference>
      <Reference URI="/xl/media/image5.emf?ContentType=image/x-emf">
        <DigestMethod Algorithm="http://www.w3.org/2001/04/xmlenc#sha256"/>
        <DigestValue>70bLKVvu9bONzdjmGPw9SMOPsjLxx4answqx0Sv2yAg=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0/82/yFTXW90vN+P5fP+5XDTnb3Mwyn+m6YYOmFLqZo=</DigestValue>
      </Reference>
      <Reference URI="/xl/styles.xml?ContentType=application/vnd.openxmlformats-officedocument.spreadsheetml.styles+xml">
        <DigestMethod Algorithm="http://www.w3.org/2001/04/xmlenc#sha256"/>
        <DigestValue>GAfFNJ0JQL9amwpqfz4EdXkVObkUxDUipk1/rkXG44g=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W954NQmneNpc3S3T2i2ckffFxe8g6JuN/CJ5xeG5US4=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/B7KqhB7qyfT34eHaC0IMEl2H6D+rBh81b1Vhq7FaOg=</DigestValue>
      </Reference>
      <Reference URI="/xl/worksheets/sheet2.xml?ContentType=application/vnd.openxmlformats-officedocument.spreadsheetml.worksheet+xml">
        <DigestMethod Algorithm="http://www.w3.org/2001/04/xmlenc#sha256"/>
        <DigestValue>ZRdCve4wJ0tisC/aWX+FnZHnSO173gwY462+17dBueg=</DigestValue>
      </Reference>
      <Reference URI="/xl/worksheets/sheet3.xml?ContentType=application/vnd.openxmlformats-officedocument.spreadsheetml.worksheet+xml">
        <DigestMethod Algorithm="http://www.w3.org/2001/04/xmlenc#sha256"/>
        <DigestValue>iucB4mAiRJTEjbl6O7kycu592w/6jCEFnZpYQg2jtzo=</DigestValue>
      </Reference>
      <Reference URI="/xl/worksheets/sheet4.xml?ContentType=application/vnd.openxmlformats-officedocument.spreadsheetml.worksheet+xml">
        <DigestMethod Algorithm="http://www.w3.org/2001/04/xmlenc#sha256"/>
        <DigestValue>qOMnzbNmlWmzHo3Xw9GodY39Le6YC4bTk8oKYzzsnIg=</DigestValue>
      </Reference>
      <Reference URI="/xl/worksheets/sheet5.xml?ContentType=application/vnd.openxmlformats-officedocument.spreadsheetml.worksheet+xml">
        <DigestMethod Algorithm="http://www.w3.org/2001/04/xmlenc#sha256"/>
        <DigestValue>p09gjgKMXld6LKrKo52ROL5DlDrJE/VqhohFIiJbIlA=</DigestValue>
      </Reference>
      <Reference URI="/xl/worksheets/sheet6.xml?ContentType=application/vnd.openxmlformats-officedocument.spreadsheetml.worksheet+xml">
        <DigestMethod Algorithm="http://www.w3.org/2001/04/xmlenc#sha256"/>
        <DigestValue>0kepaQI86NbZgDqqSQeTG8ZKpn1ieabBJEoOJRfu+0M=</DigestValue>
      </Reference>
      <Reference URI="/xl/worksheets/sheet7.xml?ContentType=application/vnd.openxmlformats-officedocument.spreadsheetml.worksheet+xml">
        <DigestMethod Algorithm="http://www.w3.org/2001/04/xmlenc#sha256"/>
        <DigestValue>nMucMe4iQ/B/+fZEneaV1gQj5luTRp4gO6m8cGKZ1tM=</DigestValue>
      </Reference>
      <Reference URI="/xl/worksheets/sheet8.xml?ContentType=application/vnd.openxmlformats-officedocument.spreadsheetml.worksheet+xml">
        <DigestMethod Algorithm="http://www.w3.org/2001/04/xmlenc#sha256"/>
        <DigestValue>HMvPBjH31Xe6ZlK0e9hnw8Iwc1E4vCXnF+ieEEycAdw=</DigestValue>
      </Reference>
    </Manifest>
    <SignatureProperties>
      <SignatureProperty Id="idSignatureTime" Target="#idPackageSignature">
        <mdssi:SignatureTime xmlns:mdssi="http://schemas.openxmlformats.org/package/2006/digital-signature">
          <mdssi:Format>YYYY-MM-DDThh:mm:ssTZD</mdssi:Format>
          <mdssi:Value>2022-03-31T21:35:33Z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2022-03-31T21:35:33Z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g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bQ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UvtD7GSYpIBhrTWWYhgDCtPa7aQHBTBjtxrzwj6SxNY=</DigestValue>
    </Reference>
    <Reference Type="http://www.w3.org/2000/09/xmldsig#Object" URI="#idOfficeObject">
      <DigestMethod Algorithm="http://www.w3.org/2001/04/xmlenc#sha256"/>
      <DigestValue>ISNznGTvsldHJ2Mjq8cbYGVBlcOJNZOD+X9cWSvzAtA=</DigestValue>
    </Reference>
    <Reference Type="http://uri.etsi.org/01903#SignedProperties" URI="#idSignedProperties">
      <Transforms>
        <Transform Algorithm="http://www.w3.org/TR/2001/REC-xml-c14n-20010315"/>
      </Transforms>
      <DigestMethod Algorithm="http://www.w3.org/2001/04/xmlenc#sha256"/>
      <DigestValue>pm+ZjDeJ1m19L3EHS96Vq3G0vCJvV/PmawosMnP4mqc=</DigestValue>
    </Reference>
    <Reference Type="http://www.w3.org/2000/09/xmldsig#Object" URI="#idValidSigLnImg">
      <DigestMethod Algorithm="http://www.w3.org/2001/04/xmlenc#sha256"/>
      <DigestValue>fw7qsud+94bGpopiT5WXVD4DXxE0QrHhVhqnZWO0YHY=</DigestValue>
    </Reference>
    <Reference Type="http://www.w3.org/2000/09/xmldsig#Object" URI="#idInvalidSigLnImg">
      <DigestMethod Algorithm="http://www.w3.org/2001/04/xmlenc#sha256"/>
      <DigestValue>dHO+J1QW5XLuDpX6lmBDy0Q8fUkTGkhgRLfbUi3Rz1g=</DigestValue>
    </Reference>
  </SignedInfo>
  <SignatureValue>my2Q0SSZ9LzzTjHhkWuzxo07v5RE2OFMJ3zQAIgnXRbwkawlaPdvY5kHfh34Fg6EKDX+xXaQhBIE
UKWQKs2RLEmuh6hJrVNX403NahjmmKCOSs4r9SVRbyluOdV/iGBDlUsjISU8f9VlQR7qOb88iwyk
Gq0Gruhu2po9cp2OxEe0L0ILN1JD6Y81pX+L5nCETW3jgZEYJkAETVh6/mi5KN8l8+ZJ9rbyVhss
xlOXmbiCzofoC52KUK29wC9ZDMTmnwk660UtTsrdtLWV0R8cb2MYle5QWBugBXXwIdrW7DlORawJ
1s8MXzDSdJAbR9aaiPAxWJzQD/jXcAZUI7iQXA==</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0fiqhaV2p3hGNqo2FAtDlky/rhxrfKpCMxxuGFZxyho=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URzEv4FWIQ6KTH9HFhK4V307efqYbXeJ+DjJIWEln9Y=</DigestValue>
      </Reference>
      <Reference URI="/xl/drawings/vmlDrawing1.vml?ContentType=application/vnd.openxmlformats-officedocument.vmlDrawing">
        <DigestMethod Algorithm="http://www.w3.org/2001/04/xmlenc#sha256"/>
        <DigestValue>Y5ZtZA5+8qJVTWRDupVJbRuvomOYKUHjpSTdPaTAV6Y=</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Hkhy6R/0KNME2BkJVtL7WE1vo1od2qoNTtRQ+NCCeuM=</DigestValue>
      </Reference>
      <Reference URI="/xl/media/image3.emf?ContentType=image/x-emf">
        <DigestMethod Algorithm="http://www.w3.org/2001/04/xmlenc#sha256"/>
        <DigestValue>fhxO5qAgn3qjmGK8rrr97CzsSwmkjKov0XDzywK4qEY=</DigestValue>
      </Reference>
      <Reference URI="/xl/media/image4.emf?ContentType=image/x-emf">
        <DigestMethod Algorithm="http://www.w3.org/2001/04/xmlenc#sha256"/>
        <DigestValue>AjRsSMujKMj0ZN6nYe6hFfP7lz3p80saRo2INiSd7ts=</DigestValue>
      </Reference>
      <Reference URI="/xl/media/image5.emf?ContentType=image/x-emf">
        <DigestMethod Algorithm="http://www.w3.org/2001/04/xmlenc#sha256"/>
        <DigestValue>70bLKVvu9bONzdjmGPw9SMOPsjLxx4answqx0Sv2yAg=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0/82/yFTXW90vN+P5fP+5XDTnb3Mwyn+m6YYOmFLqZo=</DigestValue>
      </Reference>
      <Reference URI="/xl/styles.xml?ContentType=application/vnd.openxmlformats-officedocument.spreadsheetml.styles+xml">
        <DigestMethod Algorithm="http://www.w3.org/2001/04/xmlenc#sha256"/>
        <DigestValue>GAfFNJ0JQL9amwpqfz4EdXkVObkUxDUipk1/rkXG44g=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W954NQmneNpc3S3T2i2ckffFxe8g6JuN/CJ5xeG5US4=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/B7KqhB7qyfT34eHaC0IMEl2H6D+rBh81b1Vhq7FaOg=</DigestValue>
      </Reference>
      <Reference URI="/xl/worksheets/sheet2.xml?ContentType=application/vnd.openxmlformats-officedocument.spreadsheetml.worksheet+xml">
        <DigestMethod Algorithm="http://www.w3.org/2001/04/xmlenc#sha256"/>
        <DigestValue>ZRdCve4wJ0tisC/aWX+FnZHnSO173gwY462+17dBueg=</DigestValue>
      </Reference>
      <Reference URI="/xl/worksheets/sheet3.xml?ContentType=application/vnd.openxmlformats-officedocument.spreadsheetml.worksheet+xml">
        <DigestMethod Algorithm="http://www.w3.org/2001/04/xmlenc#sha256"/>
        <DigestValue>iucB4mAiRJTEjbl6O7kycu592w/6jCEFnZpYQg2jtzo=</DigestValue>
      </Reference>
      <Reference URI="/xl/worksheets/sheet4.xml?ContentType=application/vnd.openxmlformats-officedocument.spreadsheetml.worksheet+xml">
        <DigestMethod Algorithm="http://www.w3.org/2001/04/xmlenc#sha256"/>
        <DigestValue>qOMnzbNmlWmzHo3Xw9GodY39Le6YC4bTk8oKYzzsnIg=</DigestValue>
      </Reference>
      <Reference URI="/xl/worksheets/sheet5.xml?ContentType=application/vnd.openxmlformats-officedocument.spreadsheetml.worksheet+xml">
        <DigestMethod Algorithm="http://www.w3.org/2001/04/xmlenc#sha256"/>
        <DigestValue>p09gjgKMXld6LKrKo52ROL5DlDrJE/VqhohFIiJbIlA=</DigestValue>
      </Reference>
      <Reference URI="/xl/worksheets/sheet6.xml?ContentType=application/vnd.openxmlformats-officedocument.spreadsheetml.worksheet+xml">
        <DigestMethod Algorithm="http://www.w3.org/2001/04/xmlenc#sha256"/>
        <DigestValue>0kepaQI86NbZgDqqSQeTG8ZKpn1ieabBJEoOJRfu+0M=</DigestValue>
      </Reference>
      <Reference URI="/xl/worksheets/sheet7.xml?ContentType=application/vnd.openxmlformats-officedocument.spreadsheetml.worksheet+xml">
        <DigestMethod Algorithm="http://www.w3.org/2001/04/xmlenc#sha256"/>
        <DigestValue>nMucMe4iQ/B/+fZEneaV1gQj5luTRp4gO6m8cGKZ1tM=</DigestValue>
      </Reference>
      <Reference URI="/xl/worksheets/sheet8.xml?ContentType=application/vnd.openxmlformats-officedocument.spreadsheetml.worksheet+xml">
        <DigestMethod Algorithm="http://www.w3.org/2001/04/xmlenc#sha256"/>
        <DigestValue>HMvPBjH31Xe6ZlK0e9hnw8Iwc1E4vCXnF+ieEEycAdw=</DigestValue>
      </Reference>
    </Manifest>
    <SignatureProperties>
      <SignatureProperty Id="idSignatureTime" Target="#idPackageSignature">
        <mdssi:SignatureTime xmlns:mdssi="http://schemas.openxmlformats.org/package/2006/digital-signature">
          <mdssi:Format>YYYY-MM-DDThh:mm:ssTZD</mdssi:Format>
          <mdssi:Value>2022-03-31T21:52:51Z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2022-03-31T21:52:51Z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CAQe0lgEHEAAAABAAAAAkAAABMAAAAAAAAAAAAAAAAAAAA//////////9gAAAAMwAvADMAMQAvADIAMAAyADI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QYRRMZGcDW7dD14PVp7RdZ8T1YV5hm7NArnCrMaQT8s=</DigestValue>
    </Reference>
    <Reference Type="http://www.w3.org/2000/09/xmldsig#Object" URI="#idOfficeObject">
      <DigestMethod Algorithm="http://www.w3.org/2001/04/xmlenc#sha256"/>
      <DigestValue>GYca4ymUonEBQfLImwkIsYe2gY2b3TOt5Nq9rk6Kv3M=</DigestValue>
    </Reference>
    <Reference Type="http://uri.etsi.org/01903#SignedProperties" URI="#idSignedProperties">
      <Transforms>
        <Transform Algorithm="http://www.w3.org/TR/2001/REC-xml-c14n-20010315"/>
      </Transforms>
      <DigestMethod Algorithm="http://www.w3.org/2001/04/xmlenc#sha256"/>
      <DigestValue>Nsjpta2+I9J2z4KoZYKGDH9nbl5Zfm/dkmzNRpPVAlA=</DigestValue>
    </Reference>
    <Reference Type="http://www.w3.org/2000/09/xmldsig#Object" URI="#idValidSigLnImg">
      <DigestMethod Algorithm="http://www.w3.org/2001/04/xmlenc#sha256"/>
      <DigestValue>mHuh4giqtA8GxZCKR+UvpLbMrwxr1vFUMMq/BwTCd9U=</DigestValue>
    </Reference>
    <Reference Type="http://www.w3.org/2000/09/xmldsig#Object" URI="#idInvalidSigLnImg">
      <DigestMethod Algorithm="http://www.w3.org/2001/04/xmlenc#sha256"/>
      <DigestValue>yYwM+sBAhbfBq5k8Ylr4283fbnRLK1+lAq5gwxLMBbI=</DigestValue>
    </Reference>
  </SignedInfo>
  <SignatureValue>bRjIcHLUXRwrifc+uQ7a3B5PzgM2fzEgpZZakSvlTX1ATPQ4T/PDJ3jYdgtzw6f7eN0syKCtJGUn
ug/igaZnw9TCD6Jd1vQFo5eBPG5hRak+w53lqmCBZ2soH80ltmNNTifKsWUVGOh2efp9aL0i99o8
TJlI6NCPJ0qZpkpiH5MurByEZlgOwwW0DwKAZdNjSdtXZnm1iQhUJ+ETabbUT2yMU90/NiYCHLru
jklZkP9hUAjyFTp59la9Sp2FL5o4AZiMtMURsdHd9YoI5DVqyLYda8kQuk0uOaWEM3TlXdec5hNf
BU1fEM1xziDo1MqYVpvH2gdoHYRVkQKtCZz5hw==</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0fiqhaV2p3hGNqo2FAtDlky/rhxrfKpCMxxuGFZxyho=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URzEv4FWIQ6KTH9HFhK4V307efqYbXeJ+DjJIWEln9Y=</DigestValue>
      </Reference>
      <Reference URI="/xl/drawings/vmlDrawing1.vml?ContentType=application/vnd.openxmlformats-officedocument.vmlDrawing">
        <DigestMethod Algorithm="http://www.w3.org/2001/04/xmlenc#sha256"/>
        <DigestValue>Y5ZtZA5+8qJVTWRDupVJbRuvomOYKUHjpSTdPaTAV6Y=</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Hkhy6R/0KNME2BkJVtL7WE1vo1od2qoNTtRQ+NCCeuM=</DigestValue>
      </Reference>
      <Reference URI="/xl/media/image3.emf?ContentType=image/x-emf">
        <DigestMethod Algorithm="http://www.w3.org/2001/04/xmlenc#sha256"/>
        <DigestValue>fhxO5qAgn3qjmGK8rrr97CzsSwmkjKov0XDzywK4qEY=</DigestValue>
      </Reference>
      <Reference URI="/xl/media/image4.emf?ContentType=image/x-emf">
        <DigestMethod Algorithm="http://www.w3.org/2001/04/xmlenc#sha256"/>
        <DigestValue>AjRsSMujKMj0ZN6nYe6hFfP7lz3p80saRo2INiSd7ts=</DigestValue>
      </Reference>
      <Reference URI="/xl/media/image5.emf?ContentType=image/x-emf">
        <DigestMethod Algorithm="http://www.w3.org/2001/04/xmlenc#sha256"/>
        <DigestValue>70bLKVvu9bONzdjmGPw9SMOPsjLxx4answqx0Sv2yAg=</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0/82/yFTXW90vN+P5fP+5XDTnb3Mwyn+m6YYOmFLqZo=</DigestValue>
      </Reference>
      <Reference URI="/xl/styles.xml?ContentType=application/vnd.openxmlformats-officedocument.spreadsheetml.styles+xml">
        <DigestMethod Algorithm="http://www.w3.org/2001/04/xmlenc#sha256"/>
        <DigestValue>GAfFNJ0JQL9amwpqfz4EdXkVObkUxDUipk1/rkXG44g=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W954NQmneNpc3S3T2i2ckffFxe8g6JuN/CJ5xeG5US4=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/B7KqhB7qyfT34eHaC0IMEl2H6D+rBh81b1Vhq7FaOg=</DigestValue>
      </Reference>
      <Reference URI="/xl/worksheets/sheet2.xml?ContentType=application/vnd.openxmlformats-officedocument.spreadsheetml.worksheet+xml">
        <DigestMethod Algorithm="http://www.w3.org/2001/04/xmlenc#sha256"/>
        <DigestValue>ZRdCve4wJ0tisC/aWX+FnZHnSO173gwY462+17dBueg=</DigestValue>
      </Reference>
      <Reference URI="/xl/worksheets/sheet3.xml?ContentType=application/vnd.openxmlformats-officedocument.spreadsheetml.worksheet+xml">
        <DigestMethod Algorithm="http://www.w3.org/2001/04/xmlenc#sha256"/>
        <DigestValue>iucB4mAiRJTEjbl6O7kycu592w/6jCEFnZpYQg2jtzo=</DigestValue>
      </Reference>
      <Reference URI="/xl/worksheets/sheet4.xml?ContentType=application/vnd.openxmlformats-officedocument.spreadsheetml.worksheet+xml">
        <DigestMethod Algorithm="http://www.w3.org/2001/04/xmlenc#sha256"/>
        <DigestValue>qOMnzbNmlWmzHo3Xw9GodY39Le6YC4bTk8oKYzzsnIg=</DigestValue>
      </Reference>
      <Reference URI="/xl/worksheets/sheet5.xml?ContentType=application/vnd.openxmlformats-officedocument.spreadsheetml.worksheet+xml">
        <DigestMethod Algorithm="http://www.w3.org/2001/04/xmlenc#sha256"/>
        <DigestValue>p09gjgKMXld6LKrKo52ROL5DlDrJE/VqhohFIiJbIlA=</DigestValue>
      </Reference>
      <Reference URI="/xl/worksheets/sheet6.xml?ContentType=application/vnd.openxmlformats-officedocument.spreadsheetml.worksheet+xml">
        <DigestMethod Algorithm="http://www.w3.org/2001/04/xmlenc#sha256"/>
        <DigestValue>0kepaQI86NbZgDqqSQeTG8ZKpn1ieabBJEoOJRfu+0M=</DigestValue>
      </Reference>
      <Reference URI="/xl/worksheets/sheet7.xml?ContentType=application/vnd.openxmlformats-officedocument.spreadsheetml.worksheet+xml">
        <DigestMethod Algorithm="http://www.w3.org/2001/04/xmlenc#sha256"/>
        <DigestValue>nMucMe4iQ/B/+fZEneaV1gQj5luTRp4gO6m8cGKZ1tM=</DigestValue>
      </Reference>
      <Reference URI="/xl/worksheets/sheet8.xml?ContentType=application/vnd.openxmlformats-officedocument.spreadsheetml.worksheet+xml">
        <DigestMethod Algorithm="http://www.w3.org/2001/04/xmlenc#sha256"/>
        <DigestValue>HMvPBjH31Xe6ZlK0e9hnw8Iwc1E4vCXnF+ieEEycAdw=</DigestValue>
      </Reference>
    </Manifest>
    <SignatureProperties>
      <SignatureProperty Id="idSignatureTime" Target="#idPackageSignature">
        <mdssi:SignatureTime xmlns:mdssi="http://schemas.openxmlformats.org/package/2006/digital-signature">
          <mdssi:Format>YYYY-MM-DDThh:mm:ssTZD</mdssi:Format>
          <mdssi:Value>2022-03-31T22:44:56Z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2022-03-31T22:44:56Z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By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'6'!_Hlk486413223</vt:lpstr>
      <vt:lpstr>'6'!_Hlk492023274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2022-03-31T20:58:19Z</dcterms:modified>
</cp:coreProperties>
</file>