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448EFD09-3C25-4232-86A2-444B29390FCE}" xr6:coauthVersionLast="47" xr6:coauthVersionMax="47" xr10:uidLastSave="{00000000-0000-0000-0000-000000000000}"/>
  <bookViews>
    <workbookView xWindow="-12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9" r:id="rId6"/>
    <sheet name="6" sheetId="12" r:id="rId7"/>
    <sheet name="7" sheetId="11" r:id="rId8"/>
  </sheets>
  <definedNames>
    <definedName name="_Hlk486413223" localSheetId="5">'5'!#REF!</definedName>
    <definedName name="_Hlk492023274" localSheetId="5">'5'!$A$87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1" l="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0" i="11"/>
  <c r="O81" i="11"/>
  <c r="O82" i="11"/>
  <c r="O83" i="11"/>
  <c r="O84" i="11"/>
  <c r="O85" i="11"/>
  <c r="O86" i="11"/>
  <c r="O87" i="11"/>
  <c r="O88" i="11"/>
  <c r="O89" i="11"/>
  <c r="O6" i="11"/>
  <c r="O7" i="11"/>
  <c r="O8" i="11"/>
  <c r="O9" i="11"/>
  <c r="O10" i="11"/>
  <c r="O11" i="11"/>
  <c r="O12" i="11"/>
  <c r="O13" i="11"/>
  <c r="O14" i="11"/>
  <c r="O15" i="11"/>
  <c r="O16" i="11"/>
  <c r="O17" i="11"/>
  <c r="O18" i="11"/>
  <c r="O19" i="11"/>
  <c r="O20" i="11"/>
  <c r="O21" i="11"/>
  <c r="O22" i="11"/>
  <c r="O23" i="11"/>
  <c r="O24" i="11"/>
  <c r="O25" i="11"/>
  <c r="O26" i="11"/>
  <c r="O27" i="11"/>
  <c r="O28" i="11"/>
  <c r="O29" i="11"/>
  <c r="O30" i="11"/>
  <c r="O31" i="11"/>
  <c r="O32" i="11"/>
  <c r="O33" i="11"/>
  <c r="O34" i="11"/>
  <c r="O35" i="11"/>
  <c r="O36" i="11"/>
  <c r="O5" i="11"/>
  <c r="N37" i="11"/>
  <c r="N38" i="11"/>
  <c r="N39" i="11"/>
  <c r="N40" i="11"/>
  <c r="N41" i="11"/>
  <c r="N42" i="11"/>
  <c r="N43" i="11"/>
  <c r="N44" i="11"/>
  <c r="N45" i="11"/>
  <c r="N46" i="11"/>
  <c r="N47" i="11"/>
  <c r="N48" i="11"/>
  <c r="N49" i="11"/>
  <c r="N50" i="11"/>
  <c r="N51" i="11"/>
  <c r="N52" i="11"/>
  <c r="N53" i="11"/>
  <c r="N54" i="11"/>
  <c r="N55" i="11"/>
  <c r="N56" i="11"/>
  <c r="N57" i="11"/>
  <c r="N58" i="11"/>
  <c r="N59" i="11"/>
  <c r="N60" i="11"/>
  <c r="N61" i="11"/>
  <c r="N62" i="11"/>
  <c r="N63" i="11"/>
  <c r="N64" i="11"/>
  <c r="N65" i="11"/>
  <c r="N66" i="11"/>
  <c r="N67" i="11"/>
  <c r="N68" i="11"/>
  <c r="N69" i="11"/>
  <c r="N70" i="11"/>
  <c r="N71" i="11"/>
  <c r="N72" i="11"/>
  <c r="N73" i="11"/>
  <c r="N74" i="11"/>
  <c r="N75" i="11"/>
  <c r="N76" i="11"/>
  <c r="N77" i="11"/>
  <c r="N78" i="11"/>
  <c r="N79" i="11"/>
  <c r="N80" i="11"/>
  <c r="N81" i="11"/>
  <c r="N82" i="11"/>
  <c r="N83" i="11"/>
  <c r="N84" i="11"/>
  <c r="N85" i="11"/>
  <c r="N86" i="11"/>
  <c r="N87" i="11"/>
  <c r="N88" i="11"/>
  <c r="N89" i="11"/>
  <c r="N6" i="11"/>
  <c r="N7" i="11"/>
  <c r="N8" i="11"/>
  <c r="N9" i="11"/>
  <c r="N10" i="11"/>
  <c r="N11" i="11"/>
  <c r="N12" i="11"/>
  <c r="N13" i="11"/>
  <c r="N14" i="11"/>
  <c r="N15" i="11"/>
  <c r="N16" i="11"/>
  <c r="N17" i="11"/>
  <c r="N18" i="11"/>
  <c r="N19" i="11"/>
  <c r="N20" i="11"/>
  <c r="N21" i="11"/>
  <c r="N22" i="11"/>
  <c r="N23" i="11"/>
  <c r="N24" i="11"/>
  <c r="N25" i="11"/>
  <c r="N26" i="11"/>
  <c r="N27" i="11"/>
  <c r="N28" i="11"/>
  <c r="N29" i="11"/>
  <c r="N30" i="11"/>
  <c r="N31" i="11"/>
  <c r="N32" i="11"/>
  <c r="N33" i="11"/>
  <c r="N34" i="11"/>
  <c r="N35" i="11"/>
  <c r="N36" i="11"/>
  <c r="J90" i="11"/>
  <c r="E14" i="3"/>
  <c r="E6" i="3"/>
  <c r="C7" i="8" l="1"/>
  <c r="D18" i="2"/>
  <c r="B3" i="1" l="1"/>
  <c r="B3" i="2"/>
  <c r="B4" i="3"/>
  <c r="B4" i="4"/>
  <c r="C14" i="3"/>
  <c r="N5" i="11" l="1"/>
  <c r="C23" i="4"/>
  <c r="C17" i="4"/>
  <c r="E23" i="4"/>
  <c r="E17" i="4"/>
  <c r="E24" i="4" s="1"/>
  <c r="C9" i="4" s="1"/>
  <c r="C29" i="1"/>
  <c r="D29" i="1"/>
  <c r="C22" i="1"/>
  <c r="C15" i="1"/>
  <c r="C11" i="1"/>
  <c r="D22" i="1"/>
  <c r="D15" i="1"/>
  <c r="D11" i="1"/>
  <c r="D16" i="1" s="1"/>
  <c r="D23" i="1" s="1"/>
  <c r="C12" i="2"/>
  <c r="C18" i="2"/>
  <c r="C19" i="2" l="1"/>
  <c r="D30" i="1"/>
  <c r="D32" i="1" s="1"/>
  <c r="C16" i="1"/>
  <c r="C23" i="1" s="1"/>
  <c r="C30" i="1" s="1"/>
  <c r="C32" i="1" s="1"/>
  <c r="C24" i="4"/>
  <c r="D12" i="2"/>
  <c r="D19" i="2" s="1"/>
  <c r="D14" i="3"/>
  <c r="E7" i="3"/>
  <c r="D156" i="9"/>
  <c r="C156" i="9"/>
  <c r="D136" i="9"/>
  <c r="C136" i="9"/>
  <c r="C98" i="9" l="1"/>
  <c r="D98" i="9"/>
  <c r="E15" i="3" l="1"/>
  <c r="C6" i="4" l="1"/>
  <c r="C5" i="2"/>
  <c r="C5" i="1"/>
</calcChain>
</file>

<file path=xl/sharedStrings.xml><?xml version="1.0" encoding="utf-8"?>
<sst xmlns="http://schemas.openxmlformats.org/spreadsheetml/2006/main" count="821" uniqueCount="333">
  <si>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</si>
  <si>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</si>
  <si>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</si>
  <si>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</si>
  <si>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</si>
  <si>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</si>
  <si>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</si>
  <si>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</si>
  <si>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</si>
  <si>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</si>
  <si>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</si>
  <si>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</si>
  <si>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</si>
  <si>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</si>
  <si>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</si>
  <si>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</si>
  <si>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</si>
  <si>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</si>
  <si>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</si>
  <si>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</si>
  <si>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</si>
  <si>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</si>
  <si>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</si>
  <si>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</si>
  <si>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</si>
  <si>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</si>
  <si>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</si>
  <si>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</si>
  <si>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</si>
  <si>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</si>
  <si>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</si>
  <si>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</si>
  <si>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</si>
  <si>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</si>
  <si>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</si>
  <si>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</si>
  <si>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</si>
  <si>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</si>
  <si>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</si>
  <si>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</si>
  <si>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</si>
  <si>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</si>
  <si>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</si>
  <si>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</si>
  <si>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</si>
  <si>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</si>
  <si>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</si>
  <si>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</si>
  <si>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</si>
  <si>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</si>
  <si>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</si>
  <si>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</si>
  <si>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</si>
  <si>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</si>
  <si>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</si>
  <si>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</si>
  <si>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</si>
  <si>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</si>
  <si>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</si>
  <si>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</si>
  <si>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</si>
  <si>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</si>
  <si>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</si>
  <si>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</si>
  <si>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</si>
  <si>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</si>
  <si>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</si>
  <si>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</si>
  <si>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</si>
  <si>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</si>
  <si>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</si>
  <si>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</si>
  <si>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</si>
  <si>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</si>
  <si>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</si>
  <si>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</si>
  <si>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</si>
  <si>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</si>
  <si>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</si>
  <si>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</si>
  <si>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</si>
  <si>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</si>
  <si>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</si>
  <si>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</si>
  <si>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</si>
  <si>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</si>
  <si>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</si>
  <si>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</si>
  <si>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</si>
  <si>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</si>
  <si>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</si>
  <si>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</si>
  <si>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</si>
  <si>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</si>
  <si>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</si>
  <si>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</si>
  <si>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</si>
  <si>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</si>
  <si>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</si>
  <si>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</si>
  <si>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</si>
  <si>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</si>
  <si>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</si>
  <si>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</si>
  <si>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</si>
  <si>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</si>
  <si>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</si>
  <si>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</si>
  <si>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</si>
  <si>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</si>
  <si>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</si>
  <si>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</si>
  <si>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</si>
  <si>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</si>
  <si>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</si>
  <si>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</si>
  <si>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</si>
  <si>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</si>
  <si>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</si>
  <si>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</si>
  <si>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</si>
  <si>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</si>
  <si>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</si>
  <si>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</si>
  <si>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</si>
  <si>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</si>
  <si>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</si>
  <si>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</si>
  <si>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</si>
  <si>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</si>
  <si>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</si>
  <si>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</si>
  <si>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</si>
  <si>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</si>
  <si>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</si>
  <si>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</si>
  <si>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</si>
  <si>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</si>
  <si>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</si>
  <si>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</si>
  <si>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</si>
  <si>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</si>
  <si>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</si>
  <si>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</si>
  <si>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</si>
  <si>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</si>
  <si>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Banco Familiar Cta.Cte. Gs.</t>
  </si>
  <si>
    <t>Investor Casa de Bolsa SA</t>
  </si>
  <si>
    <t>Resultados Acumulados</t>
  </si>
  <si>
    <t>Las cinco (5) Notas que se acompañan son parte integrante de de estos Estados Financieros</t>
  </si>
  <si>
    <t>Comision por corretaje</t>
  </si>
  <si>
    <t>POLITICA DE INVERSION</t>
  </si>
  <si>
    <t>Al efecto de materializar la inversión del Fondo, sus recursos se invertirán en los siguientes instrumentos:</t>
  </si>
  <si>
    <t>DISPONIBILIDADES (Nota 4.1)</t>
  </si>
  <si>
    <t>INVERSIONES (Nota  4.2)</t>
  </si>
  <si>
    <t>Comisiones a Pagar a la Administradora (Nota  4.4)</t>
  </si>
  <si>
    <t>Nota 5. HECHOS POSTERIORES</t>
  </si>
  <si>
    <t>a)    Posición en moneda extranjera</t>
  </si>
  <si>
    <t>b)   Diferencia de cambio en Moneda Extranjera</t>
  </si>
  <si>
    <t>c)    Gastos operacionales y comisiones de la administradora con cargo al Fondo:</t>
  </si>
  <si>
    <t>d)   Información Estadística</t>
  </si>
  <si>
    <t>Fondo Mutuo Investor Rendimiento Total Guaraníes</t>
  </si>
  <si>
    <t>FONDO MUTUO INVESTOR RENDIMIENTO TOTAL GUARANÍES</t>
  </si>
  <si>
    <t>El Fondo tiene como objetivo ser una alternativa de inversión para el público en general que esté interesado en participar en el mercado de capitales paraguayo. El Fondo está dirigido a los inversionistas, personas físicas y jurídicas interesadas en participar de los beneficios de un portafolio de inversiones diversificado y con un horizonte de inversión de mediano y largo plazo.</t>
  </si>
  <si>
    <t>El Fondo buscará invertir en instrumentos de renta fija y renta variable emitidos por emisores nacionales.</t>
  </si>
  <si>
    <t>El riesgo del inversionista estará determinado por la naturaleza de los instrumentos en los que se inviertan los activos del Fondo, de acuerdo con lo expuesto en la política de inversiones y diversificación de las mismas, expuestas en este Reglamento Interno.</t>
  </si>
  <si>
    <t>A) Instrumentos emitidos o garantizados por el Banco Central del Paraguay y/o Tesoro Nacional.</t>
  </si>
  <si>
    <t>B) Títulos a plazo de instituciones habilitadas por el Banco Central del Paraguay y que cuenten con calificación de riesgo BBB o superior.</t>
  </si>
  <si>
    <t>C) Instrumentos de renta fija inscriptos en la Comisión Nacional de Valores emitidos por Sociedades Nacionales, Privadas, con una calificación en escala local de BBB y superiores.</t>
  </si>
  <si>
    <t>D) Instrumentos de renta fija inscriptos en la Comisión Nacional de Valores emitidos por entidades públicas Autónomas y descentralizadas (Gobernaciones, Municipalidades y Empresas Públicas) con una calificación en escala local de BBB y superiores.</t>
  </si>
  <si>
    <t>E) Títulos de deuda que sean de oferta pública emitidos o garantizados a través de Negocios Fiduciarios regidos por la Ley 921/96, con una calificación en escala local de BBB y superiores.</t>
  </si>
  <si>
    <t>F) Operaciones de venta con compromiso de compra y operaciones de compra con compromiso de venta deberán ser con títulos desmaterializados custodiados en la Bolsa. El plazo máximo de estas operaciones será de 370 días.</t>
  </si>
  <si>
    <t>G) Acciones de sociedades emisoras de capital abierto que tengan transacción bursátil, se encuentren registradas y habilitadas en el Registro de Valores de la CNV, y que cuenten con calificación de riesgo de A, similar o superior;</t>
  </si>
  <si>
    <t>H) Cuotas partes de fondos mutuos o de inversión.</t>
  </si>
  <si>
    <t>La Administradora velará porque las inversiones efectuadas con los recursos del Fondo se realicen siempre con estricta sujeción al presente Reglamento Interno, aprobado por Resolución CNV Nº 16E/22 de fecha 18 de Marzo de 2022, teniendo como objetivo fundamental maximizar los retornos del Fondo y resguardar los intereses de los Aportantes.</t>
  </si>
  <si>
    <t>No aplicable, el Fondo no tiene saldos a cobrar</t>
  </si>
  <si>
    <t>El flujo de efectivos fue preparado de acuerdo con la Resolución CG N° 06/2019 de la Comisión Nacional de Valores.</t>
  </si>
  <si>
    <t>NO APLICABLE. El fondo es en moneda local</t>
  </si>
  <si>
    <r>
      <t xml:space="preserve"> </t>
    </r>
    <r>
      <rPr>
        <b/>
        <sz val="10"/>
        <color theme="1"/>
        <rFont val="Noto Sans"/>
        <family val="2"/>
      </rPr>
      <t xml:space="preserve"> Naturaleza jurídica : </t>
    </r>
    <r>
      <rPr>
        <sz val="10"/>
        <color theme="1"/>
        <rFont val="Noto Sans"/>
        <family val="2"/>
      </rPr>
      <t xml:space="preserve">       Fondo Mutuo</t>
    </r>
  </si>
  <si>
    <r>
      <t xml:space="preserve"> Autorizados por Resolución Nro. 16 E/22 de fecha 18 de Marzo de 2022 de la Comisión Nacional de Valores</t>
    </r>
    <r>
      <rPr>
        <b/>
        <sz val="10"/>
        <color theme="1"/>
        <rFont val="Noto Sans"/>
        <family val="2"/>
      </rPr>
      <t>;</t>
    </r>
  </si>
  <si>
    <r>
      <t xml:space="preserve">2.2 – Entidad encargada de la custodia: </t>
    </r>
    <r>
      <rPr>
        <u/>
        <sz val="10"/>
        <color theme="1"/>
        <rFont val="Noto Sans"/>
        <family val="2"/>
      </rPr>
      <t>:</t>
    </r>
    <r>
      <rPr>
        <sz val="10"/>
        <color theme="1"/>
        <rFont val="Noto Sans"/>
        <family val="2"/>
      </rPr>
      <t xml:space="preserve"> BVPASA e INVESTOR Casa de Bolsa S.A.</t>
    </r>
  </si>
  <si>
    <t xml:space="preserve"> Las inversiones (Bonos y CDA en cartera), se exponen a sus valores actualizados. Las diferencias  se exponen en el estado de resultados en el rubro intereses ganados.</t>
  </si>
  <si>
    <r>
      <t>Los ingresos son reconocidos con base en el criterio de lo devengado, de conformidad con las disposiciones de las Normas contables</t>
    </r>
    <r>
      <rPr>
        <b/>
        <sz val="10"/>
        <color theme="1"/>
        <rFont val="Noto Sans"/>
        <family val="2"/>
      </rPr>
      <t>.</t>
    </r>
  </si>
  <si>
    <r>
      <rPr>
        <b/>
        <sz val="10"/>
        <color theme="1"/>
        <rFont val="Noto Sans"/>
        <family val="2"/>
      </rPr>
      <t>3.9</t>
    </r>
    <r>
      <rPr>
        <sz val="10"/>
        <color theme="1"/>
        <rFont val="Noto Sans"/>
        <family val="2"/>
      </rPr>
      <t xml:space="preserve"> La Administradora no ha realizado cambios en la aplicación de los criterios contables del Fondo.</t>
    </r>
  </si>
  <si>
    <r>
      <rPr>
        <b/>
        <sz val="10"/>
        <color theme="1"/>
        <rFont val="Noto Sans"/>
        <family val="2"/>
      </rPr>
      <t>3.10</t>
    </r>
    <r>
      <rPr>
        <sz val="10"/>
        <color theme="1"/>
        <rFont val="Noto Sans"/>
        <family val="2"/>
      </rPr>
      <t xml:space="preserve"> – Valorización de las Inversiones. Las inversiones son incorporadas al valor de costo, y ajustadas diariamente por devengamiento de los intereses, y las ganancias a realizar, afectando a resultados como Intereses Ganados.</t>
    </r>
  </si>
  <si>
    <r>
      <rPr>
        <b/>
        <sz val="10"/>
        <color theme="1"/>
        <rFont val="Noto Sans"/>
        <family val="2"/>
      </rPr>
      <t>3.11</t>
    </r>
    <r>
      <rPr>
        <sz val="10"/>
        <color theme="1"/>
        <rFont val="Noto Sans"/>
        <family val="2"/>
      </rPr>
      <t xml:space="preserve"> – Los ingresos y gastos del fondo son reconocidos aplicando el criterio de lo devengado;</t>
    </r>
  </si>
  <si>
    <r>
      <rPr>
        <b/>
        <sz val="10"/>
        <color theme="1"/>
        <rFont val="Noto Sans"/>
        <family val="2"/>
      </rPr>
      <t>3.12</t>
    </r>
    <r>
      <rPr>
        <sz val="10"/>
        <color theme="1"/>
        <rFont val="Noto Sans"/>
        <family val="2"/>
      </rPr>
      <t xml:space="preserve"> -  A la fecha de la información financiera, no se vendieron inversiones ni ajustaron los precios.</t>
    </r>
  </si>
  <si>
    <r>
      <t xml:space="preserve">Ø  </t>
    </r>
    <r>
      <rPr>
        <u/>
        <sz val="10"/>
        <color theme="1"/>
        <rFont val="Noto Sans"/>
        <family val="2"/>
      </rPr>
      <t>Comisión de administración</t>
    </r>
    <r>
      <rPr>
        <sz val="10"/>
        <color theme="1"/>
        <rFont val="Noto Sans"/>
        <family val="2"/>
      </rPr>
      <t xml:space="preserve">: 2,20% nominal anual (base 365) IVA incluido sobre el patrimonio neto de pre cierre administrado. La comisión se devenga diariamente y se cobra mensualmente. </t>
    </r>
  </si>
  <si>
    <r>
      <t xml:space="preserve">Ø  </t>
    </r>
    <r>
      <rPr>
        <u/>
        <sz val="10"/>
        <color theme="1"/>
        <rFont val="Noto Sans"/>
        <family val="2"/>
      </rPr>
      <t>Comisiones propias de las operaciones de inversión</t>
    </r>
    <r>
      <rPr>
        <sz val="10"/>
        <color theme="1"/>
        <rFont val="Noto Sans"/>
        <family val="2"/>
      </rPr>
      <t>: de 0% a 0,50% del monto negociado (incluye comisión de intermediación por transacciones bursátiles o extrabursátiles) y arancel BVPASA 0,025% del monto negociado también.</t>
    </r>
  </si>
  <si>
    <r>
      <t xml:space="preserve">Ø  </t>
    </r>
    <r>
      <rPr>
        <u/>
        <sz val="10"/>
        <color theme="1"/>
        <rFont val="Noto Sans"/>
        <family val="2"/>
      </rPr>
      <t xml:space="preserve">Gastos y comisiones bancarias: </t>
    </r>
    <r>
      <rPr>
        <sz val="10"/>
        <color theme="1"/>
        <rFont val="Noto Sans"/>
        <family val="2"/>
      </rPr>
      <t>mantenimiento de cuentas, transferencias interbancarias y otras de similar naturaleza).</t>
    </r>
  </si>
  <si>
    <t>Bonos Corporativos</t>
  </si>
  <si>
    <t>Bonos de Inversión</t>
  </si>
  <si>
    <t>CDA</t>
  </si>
  <si>
    <t>TECNOLOGIA DEL SUR S.A.E.</t>
  </si>
  <si>
    <t>COOPERATIVA MULTIACTIVA DE AHORRO, CRÉDITO Y SERVICIOS DE FUNCIONARIOS DE LA ENTIDAD BINACIONAL YACYRETÁ LTDA. (COOFY)</t>
  </si>
  <si>
    <t>FINANCIERA UENO S.A.E.C.A.</t>
  </si>
  <si>
    <t xml:space="preserve">COMFAR S.A.E.C.A. </t>
  </si>
  <si>
    <t>TELEFONICA CELULAR DEL PARAGUAY S.A.E.</t>
  </si>
  <si>
    <t>Comercial</t>
  </si>
  <si>
    <t>Financiero</t>
  </si>
  <si>
    <t>Paraguay</t>
  </si>
  <si>
    <t>20/06/2022</t>
  </si>
  <si>
    <t>13/11/2026</t>
  </si>
  <si>
    <t>08/09/2026</t>
  </si>
  <si>
    <t>16/04/2026</t>
  </si>
  <si>
    <t>24/06/2022</t>
  </si>
  <si>
    <t>27/06/2022</t>
  </si>
  <si>
    <t>28/06/2022</t>
  </si>
  <si>
    <t>31/01/2030</t>
  </si>
  <si>
    <t>06/07/2022</t>
  </si>
  <si>
    <t>09/12/2026</t>
  </si>
  <si>
    <t>07/07/2022</t>
  </si>
  <si>
    <t>16/11/2029</t>
  </si>
  <si>
    <t>14/07/2022</t>
  </si>
  <si>
    <t>09/09/2025</t>
  </si>
  <si>
    <t>19/07/2027</t>
  </si>
  <si>
    <t>25/07/2022</t>
  </si>
  <si>
    <t>28/07/2022</t>
  </si>
  <si>
    <t>04/08/2022</t>
  </si>
  <si>
    <t>16/10/2025</t>
  </si>
  <si>
    <t>09/08/2022</t>
  </si>
  <si>
    <t>22/11/2028</t>
  </si>
  <si>
    <t>10/08/2022</t>
  </si>
  <si>
    <t>17/08/2022</t>
  </si>
  <si>
    <t>31/05/2029</t>
  </si>
  <si>
    <t>18/08/2022</t>
  </si>
  <si>
    <t>10/03/2026</t>
  </si>
  <si>
    <t>19/08/2022</t>
  </si>
  <si>
    <t>30/12/2026</t>
  </si>
  <si>
    <t>31/08/2022</t>
  </si>
  <si>
    <t>07/09/2022</t>
  </si>
  <si>
    <t>22/09/2025</t>
  </si>
  <si>
    <t>27/09/2022</t>
  </si>
  <si>
    <t>28/09/2022</t>
  </si>
  <si>
    <t>Guaraníes</t>
  </si>
  <si>
    <t>Saldo al 31/12/2022</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</si>
  <si>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7.263,59 Gs., Tipo Vendedor  para los pasivos 1 USD =7.283,62 Gs.</t>
  </si>
  <si>
    <r>
      <rPr>
        <b/>
        <sz val="10"/>
        <color theme="1"/>
        <rFont val="Noto Sans"/>
        <family val="2"/>
      </rPr>
      <t xml:space="preserve">3.8 </t>
    </r>
    <r>
      <rPr>
        <sz val="10"/>
        <color theme="1"/>
        <rFont val="Noto Sans"/>
        <family val="2"/>
      </rPr>
      <t>– Los estados contables corresponden al trimestre cerrado el 31 de Diciembre de 2023.</t>
    </r>
  </si>
  <si>
    <t>No existen hechos posteriores al cierre del trimestre a que pudieran modificar significativamente los estado financieros cerrados al 31de diciembre de 2023</t>
  </si>
  <si>
    <t>Banco Itaú Paraguay SA</t>
  </si>
  <si>
    <t>Saldo al 31/12/2023</t>
  </si>
  <si>
    <t>INFORME DEL SINDICO</t>
  </si>
  <si>
    <t>Señores accionistas de</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</si>
  <si>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2023,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</si>
  <si>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Es mi informe.</t>
  </si>
  <si>
    <t>Juan José Talavera</t>
  </si>
  <si>
    <t>Síndico Titular</t>
  </si>
  <si>
    <t>PATRIMINIO DEL FONDO AL 31/12/2023</t>
  </si>
  <si>
    <t>TAPE RUVICHA S.A.E.C.A.</t>
  </si>
  <si>
    <t>25/05/2023</t>
  </si>
  <si>
    <t>29/09/2022</t>
  </si>
  <si>
    <t>AUTOMOTORES Y MAQUINARIA S.A.E.C.A.</t>
  </si>
  <si>
    <t>25/08/2022</t>
  </si>
  <si>
    <t>SOLAR BANCO S.A.E.</t>
  </si>
  <si>
    <t>05/10/2022</t>
  </si>
  <si>
    <t>S.A.C.I. H. PETERSEN</t>
  </si>
  <si>
    <t>07/10/2022</t>
  </si>
  <si>
    <t>15/03/2027</t>
  </si>
  <si>
    <t xml:space="preserve">FINEXPAR S.A.E.C.A. </t>
  </si>
  <si>
    <t>24/10/2022</t>
  </si>
  <si>
    <t>24/10/2025</t>
  </si>
  <si>
    <t>28/11/2022</t>
  </si>
  <si>
    <t>31/05/2023</t>
  </si>
  <si>
    <t>21/11/2028</t>
  </si>
  <si>
    <t>21/12/2022</t>
  </si>
  <si>
    <t>29/12/2022</t>
  </si>
  <si>
    <t>20/11/2029</t>
  </si>
  <si>
    <t>27/01/2023</t>
  </si>
  <si>
    <t>Bonos Financieros</t>
  </si>
  <si>
    <t>BANCO ITAU PARAGUAY S.A.</t>
  </si>
  <si>
    <t>08/02/2023</t>
  </si>
  <si>
    <t>31/05/2027</t>
  </si>
  <si>
    <t>02/03/2023</t>
  </si>
  <si>
    <t>03/03/2023</t>
  </si>
  <si>
    <t>09/03/2023</t>
  </si>
  <si>
    <t>27/03/2023</t>
  </si>
  <si>
    <t>27/04/2023</t>
  </si>
  <si>
    <t>02/05/2023</t>
  </si>
  <si>
    <t>Bonos Subordinados</t>
  </si>
  <si>
    <t>26/05/2023</t>
  </si>
  <si>
    <t>09/02/2033</t>
  </si>
  <si>
    <t>26/09/2025</t>
  </si>
  <si>
    <t>17/11/2023</t>
  </si>
  <si>
    <t>BANCO RIO S.A.E.C.A.</t>
  </si>
  <si>
    <t>28/06/2023</t>
  </si>
  <si>
    <t>19/06/2024</t>
  </si>
  <si>
    <t>04/07/2023</t>
  </si>
  <si>
    <t>30/06/2023</t>
  </si>
  <si>
    <t>29/06/2026</t>
  </si>
  <si>
    <t>13/07/2023</t>
  </si>
  <si>
    <t>Bonos Publicos</t>
  </si>
  <si>
    <t xml:space="preserve">MINISTERIO DE HACIENDA </t>
  </si>
  <si>
    <t>Publico</t>
  </si>
  <si>
    <t>15/02/2030</t>
  </si>
  <si>
    <t>20/07/2023</t>
  </si>
  <si>
    <t>03/08/2023</t>
  </si>
  <si>
    <t xml:space="preserve">TU FINANCIERA S.A. </t>
  </si>
  <si>
    <t>12/08/2025</t>
  </si>
  <si>
    <t>07/11/2023</t>
  </si>
  <si>
    <t>NUCLEO S.A.E.</t>
  </si>
  <si>
    <t>10/08/2023</t>
  </si>
  <si>
    <t>26/03/2024</t>
  </si>
  <si>
    <t>11/08/2023</t>
  </si>
  <si>
    <t>24/12/2029</t>
  </si>
  <si>
    <t>31/08/2023</t>
  </si>
  <si>
    <t>30/08/2023</t>
  </si>
  <si>
    <t>24/06/2025</t>
  </si>
  <si>
    <t>06/09/2023</t>
  </si>
  <si>
    <t>02/09/2030</t>
  </si>
  <si>
    <t>01/09/2028</t>
  </si>
  <si>
    <t>08/09/2023</t>
  </si>
  <si>
    <t>FIC S.A. DE FINANZAS</t>
  </si>
  <si>
    <t>27/09/2023</t>
  </si>
  <si>
    <t>06/07/2026</t>
  </si>
  <si>
    <t>BANCO FAMILIAR S.A.E.C.A.</t>
  </si>
  <si>
    <t>23/03/2026</t>
  </si>
  <si>
    <t>10/10/2023</t>
  </si>
  <si>
    <t>FINANCIERA PARAGUAYO JAPONESA S.A.E.C.A.</t>
  </si>
  <si>
    <t>11/10/2023</t>
  </si>
  <si>
    <t>15/06/2026</t>
  </si>
  <si>
    <t>25/10/2023</t>
  </si>
  <si>
    <t>20/10/2028</t>
  </si>
  <si>
    <t>FRIGORIFICO CONCEPCION SA</t>
  </si>
  <si>
    <t>03/11/2023</t>
  </si>
  <si>
    <t>06/04/2028</t>
  </si>
  <si>
    <t>16/11/2023</t>
  </si>
  <si>
    <t>29/11/2023</t>
  </si>
  <si>
    <t>28/02/2024</t>
  </si>
  <si>
    <t>07/07/2025</t>
  </si>
  <si>
    <t>31/07/2025</t>
  </si>
  <si>
    <t>15/12/2023</t>
  </si>
  <si>
    <t>04/09/2026</t>
  </si>
  <si>
    <t>28/12/2023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</si>
</sst>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64" formatCode="_-* #,##0_-;\-* #,##0_-;_-* &quot;-&quot;_-;_-@_-"/>
    <numFmt numFmtId="165" formatCode="_-* #,##0.00_-;\-* #,##0.00_-;_-* &quot;-&quot;??_-;_-@_-"/>
    <numFmt numFmtId="166" formatCode="0_);\(#,#00\)"/>
    <numFmt numFmtId="167" formatCode="#,##0.000000"/>
    <numFmt numFmtId="168" formatCode="_-* #,##0_-;\-* #,##0_-;_-* &quot;-&quot;??_-;_-@_-"/>
    <numFmt numFmtId="171" formatCode="_-* #,##0.00_-;\-* #,##0.00_-;_-* &quot;-&quot;_-;_-@_-"/>
  </numFmts>
  <fonts count="44"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u/>
      <sz val="11"/>
      <color theme="10"/>
      <name val="Calibri"/>
      <family val="2"/>
      <scheme val="minor"/>
    </font>
    <font>
      <sz val="18"/>
      <name val="Arial"/>
      <family val="2"/>
    </font>
    <font>
      <sz val="10"/>
      <color theme="1"/>
      <name val="Arial"/>
      <family val="2"/>
    </font>
    <font>
      <sz val="11"/>
      <color theme="1"/>
      <name val="Arial"/>
      <family val="2"/>
    </font>
    <font>
      <u/>
      <sz val="11"/>
      <name val="Arial"/>
      <family val="2"/>
    </font>
    <font>
      <u/>
      <sz val="11"/>
      <color theme="1"/>
      <name val="Arial"/>
      <family val="2"/>
    </font>
    <font>
      <sz val="11"/>
      <color indexed="8"/>
      <name val="Calibri"/>
      <family val="2"/>
      <scheme val="minor"/>
    </font>
    <font>
      <u/>
      <sz val="11"/>
      <name val="Noto Sans"/>
      <family val="2"/>
    </font>
    <font>
      <sz val="11"/>
      <color theme="1"/>
      <name val="Noto Sans"/>
      <family val="2"/>
    </font>
    <font>
      <sz val="18"/>
      <name val="Noto Sans"/>
      <family val="2"/>
    </font>
    <font>
      <sz val="10"/>
      <color theme="1"/>
      <name val="Noto Sans"/>
      <family val="2"/>
    </font>
    <font>
      <sz val="11"/>
      <name val="Noto Sans"/>
      <family val="2"/>
    </font>
    <font>
      <sz val="10"/>
      <name val="Noto Sans"/>
      <family val="2"/>
    </font>
    <font>
      <sz val="11"/>
      <color indexed="8"/>
      <name val="Noto Sans"/>
      <family val="2"/>
    </font>
    <font>
      <b/>
      <sz val="20"/>
      <color indexed="8"/>
      <name val="Noto Sans"/>
      <family val="2"/>
    </font>
    <font>
      <b/>
      <sz val="11"/>
      <color indexed="8"/>
      <name val="Noto Sans"/>
      <family val="2"/>
    </font>
    <font>
      <b/>
      <sz val="11"/>
      <name val="Noto Sans"/>
      <family val="2"/>
    </font>
    <font>
      <b/>
      <sz val="10"/>
      <name val="Noto Sans"/>
      <family val="2"/>
    </font>
    <font>
      <b/>
      <u/>
      <sz val="11"/>
      <name val="Noto Sans"/>
      <family val="2"/>
    </font>
    <font>
      <b/>
      <u/>
      <sz val="16"/>
      <name val="Noto Sans"/>
      <family val="2"/>
    </font>
    <font>
      <b/>
      <sz val="10"/>
      <color theme="1"/>
      <name val="Noto Sans"/>
      <family val="2"/>
    </font>
    <font>
      <sz val="11"/>
      <name val="Calibri"/>
      <family val="2"/>
      <scheme val="minor"/>
    </font>
    <font>
      <sz val="28"/>
      <name val="Noto Sans"/>
      <family val="2"/>
    </font>
    <font>
      <b/>
      <sz val="18"/>
      <color indexed="8"/>
      <name val="Noto Sans"/>
      <family val="2"/>
    </font>
    <font>
      <b/>
      <u/>
      <sz val="10"/>
      <name val="Noto Sans"/>
      <family val="2"/>
    </font>
    <font>
      <b/>
      <sz val="10"/>
      <color indexed="8"/>
      <name val="Noto Sans"/>
      <family val="2"/>
    </font>
    <font>
      <u/>
      <sz val="10"/>
      <color theme="1"/>
      <name val="Noto Sans"/>
      <family val="2"/>
    </font>
    <font>
      <sz val="10"/>
      <color rgb="FF000000"/>
      <name val="Noto Sans"/>
      <family val="2"/>
    </font>
    <font>
      <b/>
      <sz val="10"/>
      <color rgb="FF000000"/>
      <name val="Noto Sans"/>
      <family val="2"/>
    </font>
    <font>
      <u/>
      <sz val="10"/>
      <name val="Noto Sans"/>
      <family val="2"/>
    </font>
    <font>
      <b/>
      <u/>
      <sz val="10"/>
      <color theme="1"/>
      <name val="Noto Sans"/>
      <family val="2"/>
    </font>
    <font>
      <sz val="9"/>
      <name val="Noto Sans"/>
      <family val="2"/>
    </font>
    <font>
      <sz val="10"/>
      <color rgb="FF222222"/>
      <name val="Noto Sans"/>
      <family val="2"/>
    </font>
    <font>
      <b/>
      <sz val="12"/>
      <name val="Noto Sans"/>
      <family val="2"/>
    </font>
    <font>
      <b/>
      <sz val="8"/>
      <name val="Noto Sans"/>
      <family val="2"/>
    </font>
    <font>
      <sz val="8"/>
      <name val="Noto Sans"/>
      <family val="2"/>
    </font>
    <font>
      <sz val="12"/>
      <color theme="1"/>
      <name val="Noto Sans"/>
      <family val="2"/>
    </font>
    <font>
      <b/>
      <sz val="11"/>
      <color theme="1"/>
      <name val="Noto sans"/>
      <family val="2"/>
    </font>
    <font>
      <sz val="9"/>
      <color theme="1"/>
      <name val="Noto sans"/>
      <family val="2"/>
    </font>
    <font>
      <b/>
      <sz val="9"/>
      <color theme="1"/>
      <name val="Noto sans"/>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s>
  <cellStyleXfs count="9">
    <xf numFmtId="0" fontId="0" fillId="0" borderId="0"/>
    <xf numFmtId="165" fontId="1" fillId="0" borderId="0" applyFont="0" applyFill="0" applyBorder="0" applyAlignment="0" applyProtection="0"/>
    <xf numFmtId="0" fontId="4"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0" fillId="0" borderId="0"/>
    <xf numFmtId="165" fontId="10" fillId="0" borderId="0" applyFont="0" applyFill="0" applyBorder="0" applyAlignment="0" applyProtection="0"/>
    <xf numFmtId="9" fontId="10" fillId="0" borderId="0" applyFont="0" applyFill="0" applyBorder="0" applyAlignment="0" applyProtection="0"/>
  </cellStyleXfs>
  <cellXfs count="291">
    <xf numFmtId="0" fontId="0" fillId="0" borderId="0" xfId="0"/>
    <xf numFmtId="0" fontId="3" fillId="0" borderId="0" xfId="0" applyFont="1"/>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0" fontId="6" fillId="0" borderId="0" xfId="0" applyFont="1"/>
    <xf numFmtId="0" fontId="7" fillId="0" borderId="0" xfId="0" applyFont="1"/>
    <xf numFmtId="0" fontId="8" fillId="0" borderId="0" xfId="2" applyFont="1"/>
    <xf numFmtId="0" fontId="9" fillId="0" borderId="0" xfId="2" applyFont="1"/>
    <xf numFmtId="0" fontId="11" fillId="0" borderId="0" xfId="2" applyFont="1"/>
    <xf numFmtId="0" fontId="12" fillId="2" borderId="0" xfId="0" applyFont="1" applyFill="1"/>
    <xf numFmtId="0" fontId="12" fillId="0" borderId="0" xfId="0" applyFont="1"/>
    <xf numFmtId="0" fontId="15" fillId="0" borderId="0" xfId="0" applyFont="1"/>
    <xf numFmtId="0" fontId="16" fillId="0" borderId="0" xfId="0" applyFont="1"/>
    <xf numFmtId="0" fontId="13" fillId="0" borderId="0" xfId="0" applyFont="1" applyAlignment="1">
      <alignment horizontal="center"/>
    </xf>
    <xf numFmtId="0" fontId="14" fillId="0" borderId="0" xfId="0" applyFont="1"/>
    <xf numFmtId="0" fontId="17" fillId="0" borderId="0" xfId="0" applyFont="1"/>
    <xf numFmtId="0" fontId="17" fillId="0" borderId="0" xfId="0" applyFont="1" applyAlignment="1">
      <alignment horizontal="center"/>
    </xf>
    <xf numFmtId="166" fontId="15" fillId="0" borderId="0" xfId="0" applyNumberFormat="1" applyFont="1" applyAlignment="1">
      <alignment horizontal="right"/>
    </xf>
    <xf numFmtId="3" fontId="15" fillId="0" borderId="0" xfId="0" applyNumberFormat="1" applyFont="1"/>
    <xf numFmtId="0" fontId="19" fillId="0" borderId="0" xfId="0" applyFont="1"/>
    <xf numFmtId="0" fontId="21" fillId="0" borderId="0" xfId="0" applyFont="1"/>
    <xf numFmtId="0" fontId="20" fillId="0" borderId="0" xfId="0" applyFont="1"/>
    <xf numFmtId="0" fontId="12" fillId="0" borderId="0" xfId="0" applyFont="1" applyAlignment="1">
      <alignment horizontal="center"/>
    </xf>
    <xf numFmtId="0" fontId="22" fillId="0" borderId="0" xfId="0" applyFont="1"/>
    <xf numFmtId="0" fontId="20" fillId="0" borderId="0" xfId="0" applyFont="1" applyAlignment="1">
      <alignment vertical="center"/>
    </xf>
    <xf numFmtId="0" fontId="20" fillId="0" borderId="0" xfId="0" applyFont="1" applyAlignment="1">
      <alignment horizontal="center"/>
    </xf>
    <xf numFmtId="0" fontId="11" fillId="0" borderId="0" xfId="0" applyFont="1"/>
    <xf numFmtId="0" fontId="17" fillId="2" borderId="0" xfId="0" applyFont="1" applyFill="1"/>
    <xf numFmtId="0" fontId="23" fillId="0" borderId="0" xfId="0" applyFont="1" applyAlignment="1">
      <alignment horizontal="center"/>
    </xf>
    <xf numFmtId="3" fontId="12" fillId="0" borderId="0" xfId="0" applyNumberFormat="1" applyFont="1"/>
    <xf numFmtId="3" fontId="21" fillId="0" borderId="0" xfId="0" applyNumberFormat="1" applyFont="1"/>
    <xf numFmtId="0" fontId="21" fillId="0" borderId="11" xfId="0" applyFont="1" applyBorder="1"/>
    <xf numFmtId="167" fontId="21" fillId="0" borderId="1" xfId="0" applyNumberFormat="1" applyFont="1" applyBorder="1"/>
    <xf numFmtId="3" fontId="21" fillId="2" borderId="12" xfId="0" applyNumberFormat="1" applyFont="1" applyFill="1" applyBorder="1"/>
    <xf numFmtId="3" fontId="12" fillId="2" borderId="0" xfId="0" applyNumberFormat="1" applyFont="1" applyFill="1"/>
    <xf numFmtId="164" fontId="21" fillId="0" borderId="15" xfId="4" applyFont="1" applyBorder="1" applyAlignment="1">
      <alignment horizontal="right"/>
    </xf>
    <xf numFmtId="0" fontId="5" fillId="2" borderId="0" xfId="0" applyFont="1" applyFill="1"/>
    <xf numFmtId="0" fontId="13" fillId="2" borderId="0" xfId="0" applyFont="1" applyFill="1"/>
    <xf numFmtId="0" fontId="25" fillId="2" borderId="0" xfId="0" applyFont="1" applyFill="1"/>
    <xf numFmtId="0" fontId="5" fillId="2" borderId="0" xfId="0" applyFont="1" applyFill="1" applyAlignment="1">
      <alignment vertical="center" wrapText="1"/>
    </xf>
    <xf numFmtId="0" fontId="5" fillId="2" borderId="0" xfId="0" applyFont="1" applyFill="1" applyAlignment="1">
      <alignment horizontal="center" vertical="center"/>
    </xf>
    <xf numFmtId="0" fontId="13" fillId="2" borderId="0" xfId="0" applyFont="1" applyFill="1" applyAlignment="1">
      <alignment vertical="center" wrapText="1"/>
    </xf>
    <xf numFmtId="0" fontId="15" fillId="2" borderId="0" xfId="0" applyFont="1" applyFill="1"/>
    <xf numFmtId="0" fontId="13" fillId="2" borderId="0" xfId="0" applyFont="1" applyFill="1" applyAlignment="1">
      <alignment vertical="center"/>
    </xf>
    <xf numFmtId="0" fontId="16" fillId="2" borderId="0" xfId="0" applyFont="1" applyFill="1"/>
    <xf numFmtId="0" fontId="15" fillId="2" borderId="0" xfId="0" applyFont="1" applyFill="1" applyAlignment="1">
      <alignment horizontal="center"/>
    </xf>
    <xf numFmtId="0" fontId="14" fillId="0" borderId="0" xfId="0" applyFont="1" applyAlignment="1">
      <alignment horizontal="left" vertical="center" wrapText="1"/>
    </xf>
    <xf numFmtId="0" fontId="16" fillId="0" borderId="19" xfId="0" applyFont="1" applyBorder="1"/>
    <xf numFmtId="1" fontId="21" fillId="0" borderId="2" xfId="0" applyNumberFormat="1" applyFont="1" applyBorder="1" applyAlignment="1">
      <alignment horizontal="center" vertical="center"/>
    </xf>
    <xf numFmtId="0" fontId="21" fillId="0" borderId="2" xfId="0" applyFont="1" applyBorder="1" applyAlignment="1">
      <alignment horizontal="center" vertical="center"/>
    </xf>
    <xf numFmtId="1" fontId="21" fillId="0" borderId="15" xfId="0" applyNumberFormat="1" applyFont="1" applyBorder="1" applyAlignment="1">
      <alignment horizontal="center" vertical="center"/>
    </xf>
    <xf numFmtId="0" fontId="16" fillId="0" borderId="13" xfId="0" applyFont="1" applyBorder="1"/>
    <xf numFmtId="3" fontId="21" fillId="0" borderId="1" xfId="0" applyNumberFormat="1" applyFont="1" applyBorder="1" applyAlignment="1">
      <alignment horizontal="center" vertical="center"/>
    </xf>
    <xf numFmtId="0" fontId="21" fillId="0" borderId="0" xfId="0" applyFont="1" applyAlignment="1">
      <alignment horizontal="center" vertical="center"/>
    </xf>
    <xf numFmtId="3" fontId="21" fillId="0" borderId="12" xfId="0" applyNumberFormat="1" applyFont="1" applyBorder="1" applyAlignment="1">
      <alignment horizontal="center" vertical="center"/>
    </xf>
    <xf numFmtId="3" fontId="21" fillId="0" borderId="0" xfId="0" applyNumberFormat="1" applyFont="1" applyAlignment="1">
      <alignment horizontal="center" vertical="center"/>
    </xf>
    <xf numFmtId="3" fontId="21" fillId="0" borderId="14" xfId="0" applyNumberFormat="1" applyFont="1" applyBorder="1" applyAlignment="1">
      <alignment horizontal="center" vertical="center"/>
    </xf>
    <xf numFmtId="0" fontId="21" fillId="0" borderId="13" xfId="0" applyFont="1" applyBorder="1"/>
    <xf numFmtId="0" fontId="16" fillId="0" borderId="11" xfId="0" applyFont="1" applyBorder="1"/>
    <xf numFmtId="37" fontId="16" fillId="0" borderId="1" xfId="0" applyNumberFormat="1" applyFont="1" applyBorder="1"/>
    <xf numFmtId="37" fontId="16" fillId="0" borderId="12" xfId="0" applyNumberFormat="1" applyFont="1" applyBorder="1"/>
    <xf numFmtId="37" fontId="16" fillId="0" borderId="0" xfId="0" applyNumberFormat="1" applyFont="1"/>
    <xf numFmtId="3" fontId="16" fillId="0" borderId="0" xfId="0" applyNumberFormat="1" applyFont="1"/>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14" fillId="0" borderId="0" xfId="0" applyFont="1" applyAlignment="1">
      <alignment horizontal="center"/>
    </xf>
    <xf numFmtId="0" fontId="21" fillId="0" borderId="4" xfId="0" applyFont="1" applyBorder="1" applyAlignment="1">
      <alignment horizontal="center" wrapText="1"/>
    </xf>
    <xf numFmtId="0" fontId="16" fillId="0" borderId="5" xfId="0" applyFont="1" applyBorder="1" applyAlignment="1">
      <alignment horizontal="center" wrapText="1"/>
    </xf>
    <xf numFmtId="0" fontId="21" fillId="0" borderId="5" xfId="0" applyFont="1" applyBorder="1" applyAlignment="1">
      <alignment horizontal="center" wrapText="1"/>
    </xf>
    <xf numFmtId="0" fontId="21" fillId="0" borderId="0" xfId="0" applyFont="1" applyAlignment="1">
      <alignment vertical="center"/>
    </xf>
    <xf numFmtId="0" fontId="16" fillId="0" borderId="5" xfId="0" applyFont="1" applyBorder="1" applyAlignment="1">
      <alignment vertical="center"/>
    </xf>
    <xf numFmtId="0" fontId="16" fillId="0" borderId="5" xfId="0" applyFont="1" applyBorder="1" applyAlignment="1">
      <alignment horizontal="left"/>
    </xf>
    <xf numFmtId="0" fontId="21" fillId="0" borderId="0" xfId="0" applyFont="1" applyAlignment="1">
      <alignment horizontal="center" wrapText="1"/>
    </xf>
    <xf numFmtId="0" fontId="16" fillId="0" borderId="5" xfId="0" applyFont="1" applyBorder="1"/>
    <xf numFmtId="3" fontId="21" fillId="0" borderId="4" xfId="0" applyNumberFormat="1" applyFont="1" applyBorder="1" applyAlignment="1">
      <alignment horizontal="center" vertical="center" wrapText="1"/>
    </xf>
    <xf numFmtId="0" fontId="21" fillId="0" borderId="3" xfId="0" applyFont="1" applyBorder="1" applyAlignment="1">
      <alignment horizontal="center" wrapText="1"/>
    </xf>
    <xf numFmtId="3" fontId="16" fillId="0" borderId="8" xfId="0" applyNumberFormat="1" applyFont="1" applyBorder="1"/>
    <xf numFmtId="3" fontId="16" fillId="0" borderId="0" xfId="0" applyNumberFormat="1" applyFont="1" applyAlignment="1">
      <alignment horizontal="center" vertical="center"/>
    </xf>
    <xf numFmtId="0" fontId="14" fillId="0" borderId="9" xfId="0" applyFont="1" applyBorder="1"/>
    <xf numFmtId="0" fontId="14" fillId="0" borderId="11" xfId="0" applyFont="1" applyBorder="1"/>
    <xf numFmtId="3" fontId="14" fillId="0" borderId="0" xfId="0" applyNumberFormat="1" applyFont="1" applyAlignment="1">
      <alignment horizontal="center"/>
    </xf>
    <xf numFmtId="3" fontId="14" fillId="0" borderId="14" xfId="0" applyNumberFormat="1" applyFont="1" applyBorder="1" applyAlignment="1">
      <alignment horizontal="center"/>
    </xf>
    <xf numFmtId="49" fontId="16" fillId="0" borderId="13" xfId="0" applyNumberFormat="1" applyFont="1" applyBorder="1"/>
    <xf numFmtId="49" fontId="14" fillId="0" borderId="13" xfId="0" applyNumberFormat="1" applyFont="1" applyBorder="1"/>
    <xf numFmtId="49" fontId="21" fillId="0" borderId="13" xfId="0" applyNumberFormat="1" applyFont="1" applyBorder="1"/>
    <xf numFmtId="49" fontId="14" fillId="0" borderId="11" xfId="0" applyNumberFormat="1" applyFont="1" applyBorder="1"/>
    <xf numFmtId="3" fontId="14" fillId="0" borderId="1" xfId="0" applyNumberFormat="1" applyFont="1" applyBorder="1" applyAlignment="1">
      <alignment horizontal="center"/>
    </xf>
    <xf numFmtId="3" fontId="14" fillId="0" borderId="12" xfId="0" applyNumberFormat="1" applyFont="1" applyBorder="1" applyAlignment="1">
      <alignment horizontal="center"/>
    </xf>
    <xf numFmtId="49" fontId="14" fillId="0" borderId="0" xfId="0" applyNumberFormat="1" applyFont="1"/>
    <xf numFmtId="3" fontId="14" fillId="0" borderId="0" xfId="0" applyNumberFormat="1" applyFont="1"/>
    <xf numFmtId="0" fontId="28" fillId="0" borderId="9" xfId="0" applyFont="1" applyBorder="1" applyAlignment="1">
      <alignment horizontal="center"/>
    </xf>
    <xf numFmtId="3" fontId="14" fillId="2" borderId="0" xfId="0" applyNumberFormat="1" applyFont="1" applyFill="1" applyAlignment="1">
      <alignment horizontal="center"/>
    </xf>
    <xf numFmtId="3" fontId="14" fillId="2" borderId="14" xfId="0" applyNumberFormat="1" applyFont="1" applyFill="1" applyBorder="1" applyAlignment="1">
      <alignment horizontal="center"/>
    </xf>
    <xf numFmtId="0" fontId="14" fillId="0" borderId="13" xfId="0" applyFont="1" applyBorder="1"/>
    <xf numFmtId="164" fontId="14" fillId="2" borderId="0" xfId="4" applyFont="1" applyFill="1" applyBorder="1" applyAlignment="1">
      <alignment horizontal="right"/>
    </xf>
    <xf numFmtId="164" fontId="14" fillId="2" borderId="14" xfId="4" applyFont="1" applyFill="1" applyBorder="1" applyAlignment="1">
      <alignment horizontal="center"/>
    </xf>
    <xf numFmtId="164" fontId="16" fillId="2" borderId="1" xfId="4" applyFont="1" applyFill="1" applyBorder="1" applyAlignment="1">
      <alignment horizontal="right"/>
    </xf>
    <xf numFmtId="164" fontId="16" fillId="2" borderId="12" xfId="4" applyFont="1" applyFill="1" applyBorder="1" applyAlignment="1">
      <alignment horizontal="center"/>
    </xf>
    <xf numFmtId="167" fontId="14" fillId="2" borderId="0" xfId="0" applyNumberFormat="1" applyFont="1" applyFill="1"/>
    <xf numFmtId="0" fontId="14" fillId="2" borderId="0" xfId="0" applyFont="1" applyFill="1"/>
    <xf numFmtId="3" fontId="14" fillId="2" borderId="0" xfId="0" applyNumberFormat="1" applyFont="1" applyFill="1"/>
    <xf numFmtId="0" fontId="29" fillId="0" borderId="0" xfId="0" applyFont="1"/>
    <xf numFmtId="3" fontId="29" fillId="2" borderId="0" xfId="0" applyNumberFormat="1" applyFont="1" applyFill="1"/>
    <xf numFmtId="0" fontId="14" fillId="0" borderId="0" xfId="0" applyFont="1" applyAlignment="1">
      <alignment horizontal="left" vertical="top" wrapText="1"/>
    </xf>
    <xf numFmtId="0" fontId="14" fillId="0" borderId="0" xfId="0" applyFont="1" applyAlignment="1">
      <alignment horizontal="left" vertical="top"/>
    </xf>
    <xf numFmtId="0" fontId="14" fillId="0" borderId="0" xfId="0" applyFont="1" applyAlignment="1">
      <alignment vertical="center" wrapText="1"/>
    </xf>
    <xf numFmtId="0" fontId="14" fillId="0" borderId="0" xfId="0" applyFont="1" applyAlignment="1">
      <alignment vertical="center"/>
    </xf>
    <xf numFmtId="0" fontId="24" fillId="0" borderId="0" xfId="0" applyFont="1" applyAlignment="1">
      <alignment vertical="center"/>
    </xf>
    <xf numFmtId="0" fontId="31" fillId="0" borderId="3" xfId="0" applyFont="1" applyBorder="1" applyAlignment="1">
      <alignment vertical="center"/>
    </xf>
    <xf numFmtId="0" fontId="31" fillId="0" borderId="3" xfId="0" applyFont="1" applyBorder="1" applyAlignment="1">
      <alignment horizontal="center" vertical="center" wrapText="1"/>
    </xf>
    <xf numFmtId="0" fontId="31" fillId="0" borderId="3" xfId="0" applyFont="1" applyBorder="1" applyAlignment="1">
      <alignment horizontal="left" vertical="center"/>
    </xf>
    <xf numFmtId="0" fontId="32" fillId="0" borderId="3" xfId="0" applyFont="1" applyBorder="1" applyAlignment="1">
      <alignment horizontal="center" vertical="center" wrapText="1"/>
    </xf>
    <xf numFmtId="168" fontId="31" fillId="0" borderId="3" xfId="1" applyNumberFormat="1" applyFont="1" applyBorder="1" applyAlignment="1">
      <alignment horizontal="center" vertical="center"/>
    </xf>
    <xf numFmtId="0" fontId="32" fillId="0" borderId="3" xfId="0" applyFont="1" applyBorder="1" applyAlignment="1">
      <alignment vertical="center"/>
    </xf>
    <xf numFmtId="168" fontId="32" fillId="0" borderId="3" xfId="1" applyNumberFormat="1" applyFont="1" applyBorder="1" applyAlignment="1">
      <alignment horizontal="center" vertical="center"/>
    </xf>
    <xf numFmtId="0" fontId="32" fillId="0" borderId="3" xfId="0" applyFont="1" applyBorder="1" applyAlignment="1">
      <alignment horizontal="center" vertical="center"/>
    </xf>
    <xf numFmtId="165" fontId="32" fillId="0" borderId="3" xfId="1" applyFont="1" applyBorder="1" applyAlignment="1">
      <alignment horizontal="center" vertical="center"/>
    </xf>
    <xf numFmtId="165" fontId="24" fillId="0" borderId="3" xfId="1" applyFont="1" applyBorder="1" applyAlignment="1">
      <alignment horizontal="center" vertical="center"/>
    </xf>
    <xf numFmtId="165" fontId="31" fillId="0" borderId="3" xfId="1" applyFont="1" applyBorder="1" applyAlignment="1">
      <alignment horizontal="center" vertical="center"/>
    </xf>
    <xf numFmtId="3" fontId="31" fillId="0" borderId="3" xfId="0" applyNumberFormat="1" applyFont="1" applyBorder="1" applyAlignment="1">
      <alignment vertical="center"/>
    </xf>
    <xf numFmtId="168" fontId="14" fillId="0" borderId="0" xfId="1" applyNumberFormat="1" applyFont="1"/>
    <xf numFmtId="3" fontId="32" fillId="0" borderId="3" xfId="0" applyNumberFormat="1" applyFont="1" applyBorder="1" applyAlignment="1">
      <alignment vertical="center"/>
    </xf>
    <xf numFmtId="0" fontId="32" fillId="0" borderId="0" xfId="0" applyFont="1" applyAlignment="1">
      <alignment vertical="center"/>
    </xf>
    <xf numFmtId="3" fontId="32" fillId="0" borderId="0" xfId="0" applyNumberFormat="1" applyFont="1" applyAlignment="1">
      <alignment vertical="center"/>
    </xf>
    <xf numFmtId="0" fontId="33" fillId="0" borderId="0" xfId="2" applyFont="1" applyAlignment="1">
      <alignment vertical="center"/>
    </xf>
    <xf numFmtId="3" fontId="31" fillId="0" borderId="3" xfId="0" applyNumberFormat="1" applyFont="1" applyBorder="1" applyAlignment="1">
      <alignment horizontal="center" vertical="center"/>
    </xf>
    <xf numFmtId="0" fontId="31" fillId="0" borderId="3" xfId="0" applyFont="1" applyBorder="1" applyAlignment="1">
      <alignment horizontal="center" vertical="center"/>
    </xf>
    <xf numFmtId="3" fontId="32" fillId="0" borderId="3" xfId="0" applyNumberFormat="1" applyFont="1" applyBorder="1" applyAlignment="1">
      <alignment horizontal="center" vertical="center"/>
    </xf>
    <xf numFmtId="0" fontId="32" fillId="0" borderId="0" xfId="0" applyFont="1"/>
    <xf numFmtId="0" fontId="14" fillId="0" borderId="0" xfId="0" applyFont="1" applyAlignment="1">
      <alignment vertical="top" wrapText="1"/>
    </xf>
    <xf numFmtId="0" fontId="21" fillId="2" borderId="3" xfId="0" applyFont="1" applyFill="1" applyBorder="1" applyAlignment="1">
      <alignment horizontal="center" vertical="center" wrapText="1"/>
    </xf>
    <xf numFmtId="0" fontId="21" fillId="0" borderId="15" xfId="0" applyFont="1" applyBorder="1"/>
    <xf numFmtId="0" fontId="21" fillId="0" borderId="3" xfId="0" applyFont="1" applyBorder="1" applyAlignment="1">
      <alignment vertical="center" wrapText="1"/>
    </xf>
    <xf numFmtId="0" fontId="16" fillId="0" borderId="15" xfId="0" applyFont="1" applyBorder="1" applyAlignment="1">
      <alignment horizontal="center" vertical="center"/>
    </xf>
    <xf numFmtId="0" fontId="16" fillId="2" borderId="15" xfId="0" applyFont="1" applyFill="1" applyBorder="1" applyAlignment="1">
      <alignment horizontal="center" vertical="center"/>
    </xf>
    <xf numFmtId="0" fontId="16" fillId="0" borderId="15" xfId="0" applyFont="1" applyBorder="1" applyAlignment="1">
      <alignment vertical="center"/>
    </xf>
    <xf numFmtId="0" fontId="14" fillId="0" borderId="15" xfId="0" applyFont="1" applyBorder="1" applyAlignment="1">
      <alignment vertical="center"/>
    </xf>
    <xf numFmtId="14" fontId="16" fillId="2" borderId="15" xfId="0" applyNumberFormat="1" applyFont="1" applyFill="1" applyBorder="1" applyAlignment="1">
      <alignment horizontal="center" vertical="center"/>
    </xf>
    <xf numFmtId="0" fontId="14" fillId="2" borderId="15" xfId="0" applyFont="1" applyFill="1" applyBorder="1" applyAlignment="1">
      <alignment horizontal="center" vertical="center"/>
    </xf>
    <xf numFmtId="0" fontId="14" fillId="0" borderId="15" xfId="0" applyFont="1" applyBorder="1" applyAlignment="1">
      <alignment horizontal="center" vertical="center"/>
    </xf>
    <xf numFmtId="168" fontId="16" fillId="0" borderId="15" xfId="1" applyNumberFormat="1" applyFont="1" applyBorder="1" applyAlignment="1">
      <alignment horizontal="center" vertical="center"/>
    </xf>
    <xf numFmtId="10" fontId="16" fillId="0" borderId="15" xfId="3" applyNumberFormat="1" applyFont="1" applyBorder="1" applyAlignment="1">
      <alignment horizontal="center" vertical="center"/>
    </xf>
    <xf numFmtId="0" fontId="24" fillId="0" borderId="0" xfId="0" applyFont="1"/>
    <xf numFmtId="168" fontId="24" fillId="0" borderId="0" xfId="1" applyNumberFormat="1" applyFont="1"/>
    <xf numFmtId="168" fontId="14" fillId="0" borderId="15" xfId="1" applyNumberFormat="1" applyFont="1" applyBorder="1" applyAlignment="1">
      <alignment horizontal="center" vertical="center"/>
    </xf>
    <xf numFmtId="10" fontId="14" fillId="0" borderId="15" xfId="3" applyNumberFormat="1" applyFont="1" applyBorder="1" applyAlignment="1">
      <alignment horizontal="center" vertical="center"/>
    </xf>
    <xf numFmtId="0" fontId="14" fillId="0" borderId="15" xfId="0" applyFont="1" applyBorder="1" applyAlignment="1">
      <alignment vertical="center" wrapText="1"/>
    </xf>
    <xf numFmtId="0" fontId="16" fillId="0" borderId="15" xfId="0" applyFont="1" applyBorder="1" applyAlignment="1">
      <alignment vertical="center" wrapText="1"/>
    </xf>
    <xf numFmtId="4" fontId="31" fillId="0" borderId="3" xfId="0" applyNumberFormat="1" applyFont="1" applyBorder="1" applyAlignment="1">
      <alignment horizontal="center" vertical="center" wrapText="1"/>
    </xf>
    <xf numFmtId="0" fontId="18" fillId="0" borderId="0" xfId="0" applyFont="1"/>
    <xf numFmtId="0" fontId="26" fillId="2" borderId="0" xfId="0" applyFont="1" applyFill="1" applyAlignment="1">
      <alignment horizontal="center" vertical="center"/>
    </xf>
    <xf numFmtId="0" fontId="13" fillId="2" borderId="0" xfId="0" applyFont="1" applyFill="1" applyAlignment="1">
      <alignment horizontal="center" vertical="center"/>
    </xf>
    <xf numFmtId="14" fontId="13" fillId="2" borderId="0" xfId="0" applyNumberFormat="1" applyFont="1" applyFill="1" applyAlignment="1">
      <alignment horizontal="center" vertical="center"/>
    </xf>
    <xf numFmtId="0" fontId="17" fillId="0" borderId="0" xfId="0" applyFont="1" applyAlignment="1">
      <alignment horizontal="center"/>
    </xf>
    <xf numFmtId="0" fontId="22" fillId="0" borderId="0" xfId="0" applyFont="1" applyAlignment="1">
      <alignment horizontal="center"/>
    </xf>
    <xf numFmtId="0" fontId="18" fillId="0" borderId="0" xfId="0" applyFont="1" applyAlignment="1">
      <alignment horizontal="center"/>
    </xf>
    <xf numFmtId="0" fontId="27" fillId="0" borderId="0" xfId="0" applyFont="1" applyAlignment="1">
      <alignment horizontal="center"/>
    </xf>
    <xf numFmtId="0" fontId="20" fillId="0" borderId="0" xfId="0" applyFont="1" applyAlignment="1">
      <alignment horizontal="center"/>
    </xf>
    <xf numFmtId="0" fontId="23" fillId="0" borderId="0" xfId="0" applyFont="1" applyAlignment="1">
      <alignment horizontal="center"/>
    </xf>
    <xf numFmtId="1" fontId="21" fillId="0" borderId="8" xfId="0" applyNumberFormat="1" applyFont="1" applyBorder="1" applyAlignment="1">
      <alignment horizontal="center" vertical="center"/>
    </xf>
    <xf numFmtId="0" fontId="21" fillId="0" borderId="1" xfId="0" applyFont="1" applyBorder="1" applyAlignment="1">
      <alignment horizontal="center" vertical="center"/>
    </xf>
    <xf numFmtId="1" fontId="21" fillId="0" borderId="10" xfId="0" applyNumberFormat="1" applyFont="1" applyBorder="1" applyAlignment="1">
      <alignment horizontal="center" vertical="center"/>
    </xf>
    <xf numFmtId="0" fontId="21" fillId="0" borderId="12" xfId="0" applyFont="1" applyBorder="1" applyAlignment="1">
      <alignment horizontal="center" vertical="center"/>
    </xf>
    <xf numFmtId="1" fontId="21" fillId="2" borderId="8" xfId="0" applyNumberFormat="1" applyFont="1" applyFill="1" applyBorder="1" applyAlignment="1">
      <alignment horizontal="center" vertical="center"/>
    </xf>
    <xf numFmtId="1" fontId="21" fillId="2" borderId="1" xfId="0" applyNumberFormat="1" applyFont="1" applyFill="1" applyBorder="1" applyAlignment="1">
      <alignment horizontal="center" vertical="center"/>
    </xf>
    <xf numFmtId="1" fontId="21" fillId="2" borderId="10" xfId="0" applyNumberFormat="1" applyFont="1" applyFill="1" applyBorder="1" applyAlignment="1">
      <alignment horizontal="center" vertical="center"/>
    </xf>
    <xf numFmtId="1" fontId="21" fillId="2" borderId="12" xfId="0" applyNumberFormat="1" applyFont="1" applyFill="1" applyBorder="1" applyAlignment="1">
      <alignment horizontal="center" vertical="center"/>
    </xf>
    <xf numFmtId="0" fontId="24" fillId="0" borderId="0" xfId="0" applyFont="1" applyAlignment="1">
      <alignment horizontal="left" vertical="center"/>
    </xf>
    <xf numFmtId="0" fontId="14" fillId="0" borderId="0" xfId="0" applyFont="1" applyAlignment="1">
      <alignment horizontal="left" vertical="center" wrapText="1"/>
    </xf>
    <xf numFmtId="0" fontId="24" fillId="0" borderId="0" xfId="0" applyFont="1" applyAlignment="1">
      <alignment horizontal="center" vertical="center"/>
    </xf>
    <xf numFmtId="0" fontId="14" fillId="0" borderId="0" xfId="0" applyFont="1" applyAlignment="1">
      <alignment horizontal="left" vertical="center"/>
    </xf>
    <xf numFmtId="0" fontId="24" fillId="0" borderId="0" xfId="0" applyFont="1" applyAlignment="1">
      <alignment horizontal="left" vertical="center" wrapText="1"/>
    </xf>
    <xf numFmtId="0" fontId="14" fillId="0" borderId="0" xfId="0" applyFont="1" applyAlignment="1">
      <alignment horizontal="left" vertical="top" wrapText="1"/>
    </xf>
    <xf numFmtId="0" fontId="31" fillId="0" borderId="9" xfId="0" applyFont="1" applyBorder="1" applyAlignment="1">
      <alignment horizontal="center" wrapText="1"/>
    </xf>
    <xf numFmtId="0" fontId="31" fillId="0" borderId="10" xfId="0" applyFont="1" applyBorder="1" applyAlignment="1">
      <alignment horizontal="center" wrapText="1"/>
    </xf>
    <xf numFmtId="0" fontId="31" fillId="0" borderId="11" xfId="0" applyFont="1" applyBorder="1" applyAlignment="1">
      <alignment horizontal="center" wrapText="1"/>
    </xf>
    <xf numFmtId="0" fontId="31" fillId="0" borderId="12" xfId="0" applyFont="1" applyBorder="1" applyAlignment="1">
      <alignment horizontal="center" wrapText="1"/>
    </xf>
    <xf numFmtId="0" fontId="31" fillId="0" borderId="9" xfId="0" applyFont="1" applyBorder="1" applyAlignment="1">
      <alignment horizontal="center" vertical="center"/>
    </xf>
    <xf numFmtId="0" fontId="31" fillId="0" borderId="8" xfId="0" applyFont="1" applyBorder="1" applyAlignment="1">
      <alignment horizontal="center"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 xfId="0" applyFont="1" applyBorder="1" applyAlignment="1">
      <alignment horizontal="center" vertical="center"/>
    </xf>
    <xf numFmtId="0" fontId="31" fillId="0" borderId="12" xfId="0" applyFont="1" applyBorder="1" applyAlignment="1">
      <alignment horizontal="center" vertical="center"/>
    </xf>
    <xf numFmtId="0" fontId="32" fillId="0" borderId="19" xfId="0" applyFont="1" applyBorder="1" applyAlignment="1">
      <alignment horizontal="center" vertical="center"/>
    </xf>
    <xf numFmtId="0" fontId="32" fillId="0" borderId="2" xfId="0" applyFont="1" applyBorder="1" applyAlignment="1">
      <alignment horizontal="center" vertical="center"/>
    </xf>
    <xf numFmtId="0" fontId="32" fillId="0" borderId="15" xfId="0" applyFont="1" applyBorder="1" applyAlignment="1">
      <alignment horizontal="center" vertical="center"/>
    </xf>
    <xf numFmtId="0" fontId="24" fillId="0" borderId="1" xfId="0" applyFont="1" applyBorder="1" applyAlignment="1">
      <alignment horizontal="left"/>
    </xf>
    <xf numFmtId="0" fontId="34" fillId="0" borderId="19" xfId="0" applyFont="1" applyBorder="1" applyAlignment="1">
      <alignment horizontal="center"/>
    </xf>
    <xf numFmtId="0" fontId="34" fillId="0" borderId="2" xfId="0" applyFont="1" applyBorder="1" applyAlignment="1">
      <alignment horizontal="center"/>
    </xf>
    <xf numFmtId="0" fontId="21" fillId="0" borderId="15" xfId="0" applyFont="1" applyBorder="1" applyAlignment="1">
      <alignment horizontal="right"/>
    </xf>
    <xf numFmtId="164" fontId="21" fillId="0" borderId="1" xfId="4" applyFont="1" applyBorder="1" applyAlignment="1">
      <alignment horizontal="right"/>
    </xf>
    <xf numFmtId="164" fontId="21" fillId="0" borderId="0" xfId="4" applyFont="1" applyAlignment="1">
      <alignment horizontal="center" vertical="center"/>
    </xf>
    <xf numFmtId="164" fontId="21" fillId="0" borderId="12" xfId="4" applyFont="1" applyBorder="1" applyAlignment="1">
      <alignment horizontal="right"/>
    </xf>
    <xf numFmtId="164" fontId="21" fillId="0" borderId="0" xfId="4" applyFont="1" applyAlignment="1">
      <alignment horizontal="right" vertical="center"/>
    </xf>
    <xf numFmtId="164" fontId="21" fillId="0" borderId="14" xfId="4" applyFont="1" applyBorder="1" applyAlignment="1">
      <alignment horizontal="center" vertical="center"/>
    </xf>
    <xf numFmtId="164" fontId="16" fillId="0" borderId="0" xfId="4" applyFont="1" applyAlignment="1">
      <alignment horizontal="right" vertical="center"/>
    </xf>
    <xf numFmtId="164" fontId="16" fillId="0" borderId="0" xfId="4" applyFont="1" applyAlignment="1">
      <alignment horizontal="center" vertical="center"/>
    </xf>
    <xf numFmtId="164" fontId="16" fillId="0" borderId="14" xfId="4" applyFont="1" applyBorder="1" applyAlignment="1">
      <alignment horizontal="center" vertical="center"/>
    </xf>
    <xf numFmtId="164" fontId="14" fillId="2" borderId="0" xfId="4" applyFont="1" applyFill="1" applyAlignment="1">
      <alignment horizontal="right" vertical="center"/>
    </xf>
    <xf numFmtId="164" fontId="16" fillId="0" borderId="0" xfId="4" applyFont="1" applyBorder="1" applyAlignment="1">
      <alignment horizontal="center" vertical="center"/>
    </xf>
    <xf numFmtId="164" fontId="16" fillId="0" borderId="14" xfId="4" applyFont="1" applyBorder="1" applyAlignment="1">
      <alignment horizontal="right"/>
    </xf>
    <xf numFmtId="164" fontId="16" fillId="0" borderId="0" xfId="4" applyFont="1" applyBorder="1" applyAlignment="1">
      <alignment horizontal="right" vertical="center"/>
    </xf>
    <xf numFmtId="164" fontId="16" fillId="0" borderId="14" xfId="4" applyFont="1" applyBorder="1" applyAlignment="1">
      <alignment horizontal="center"/>
    </xf>
    <xf numFmtId="164" fontId="16" fillId="0" borderId="14" xfId="4" applyFont="1" applyBorder="1" applyAlignment="1">
      <alignment horizontal="right" vertical="center"/>
    </xf>
    <xf numFmtId="164" fontId="21" fillId="0" borderId="2" xfId="4" applyFont="1" applyBorder="1" applyAlignment="1">
      <alignment horizontal="right" vertical="center"/>
    </xf>
    <xf numFmtId="164" fontId="21" fillId="0" borderId="15" xfId="4" applyFont="1" applyBorder="1" applyAlignment="1">
      <alignment horizontal="right" vertical="center"/>
    </xf>
    <xf numFmtId="164" fontId="14" fillId="2" borderId="0" xfId="4" applyFont="1" applyFill="1" applyBorder="1" applyAlignment="1">
      <alignment horizontal="right" vertical="center"/>
    </xf>
    <xf numFmtId="164" fontId="14" fillId="2" borderId="14" xfId="4" applyFont="1" applyFill="1" applyBorder="1" applyAlignment="1">
      <alignment horizontal="right" vertical="center"/>
    </xf>
    <xf numFmtId="164" fontId="14" fillId="2" borderId="1" xfId="4" applyFont="1" applyFill="1" applyBorder="1" applyAlignment="1">
      <alignment horizontal="right" vertical="center"/>
    </xf>
    <xf numFmtId="164" fontId="14" fillId="2" borderId="12" xfId="4" applyFont="1" applyFill="1" applyBorder="1" applyAlignment="1">
      <alignment horizontal="right" vertical="center"/>
    </xf>
    <xf numFmtId="164" fontId="16" fillId="0" borderId="8" xfId="4" applyFont="1" applyBorder="1" applyAlignment="1">
      <alignment horizontal="right" vertical="center"/>
    </xf>
    <xf numFmtId="164" fontId="21" fillId="0" borderId="20" xfId="4" applyFont="1" applyBorder="1" applyAlignment="1">
      <alignment horizontal="right" vertical="center"/>
    </xf>
    <xf numFmtId="164" fontId="21" fillId="0" borderId="18" xfId="4" applyFont="1" applyBorder="1" applyAlignment="1">
      <alignment horizontal="right" vertical="center"/>
    </xf>
    <xf numFmtId="164" fontId="24" fillId="0" borderId="4" xfId="4" applyFont="1" applyBorder="1" applyAlignment="1">
      <alignment horizontal="center"/>
    </xf>
    <xf numFmtId="164" fontId="24" fillId="0" borderId="4" xfId="4" applyFont="1" applyBorder="1" applyAlignment="1">
      <alignment horizontal="right"/>
    </xf>
    <xf numFmtId="164" fontId="21" fillId="0" borderId="4" xfId="4" applyFont="1" applyBorder="1" applyAlignment="1">
      <alignment horizontal="right"/>
    </xf>
    <xf numFmtId="164" fontId="14" fillId="0" borderId="5" xfId="4" applyFont="1" applyBorder="1"/>
    <xf numFmtId="164" fontId="16" fillId="0" borderId="5" xfId="4" applyFont="1" applyBorder="1" applyAlignment="1">
      <alignment horizontal="right"/>
    </xf>
    <xf numFmtId="164" fontId="21" fillId="0" borderId="5" xfId="4" applyFont="1" applyBorder="1" applyAlignment="1">
      <alignment vertical="center"/>
    </xf>
    <xf numFmtId="164" fontId="16" fillId="0" borderId="5" xfId="4" applyFont="1" applyBorder="1" applyAlignment="1">
      <alignment horizontal="right" vertical="center"/>
    </xf>
    <xf numFmtId="164" fontId="16" fillId="0" borderId="5" xfId="4" applyFont="1" applyBorder="1" applyAlignment="1">
      <alignment horizontal="right" wrapText="1"/>
    </xf>
    <xf numFmtId="164" fontId="21" fillId="0" borderId="5" xfId="4" applyFont="1" applyBorder="1" applyAlignment="1">
      <alignment horizontal="center"/>
    </xf>
    <xf numFmtId="164" fontId="16" fillId="0" borderId="5" xfId="4" applyFont="1" applyBorder="1"/>
    <xf numFmtId="164" fontId="16" fillId="0" borderId="6" xfId="4" applyFont="1" applyBorder="1" applyAlignment="1">
      <alignment horizontal="right"/>
    </xf>
    <xf numFmtId="164" fontId="24" fillId="0" borderId="4" xfId="4" applyFont="1" applyBorder="1" applyAlignment="1">
      <alignment horizontal="center" vertical="center" wrapText="1"/>
    </xf>
    <xf numFmtId="164" fontId="24" fillId="0" borderId="4" xfId="4" applyFont="1" applyBorder="1" applyAlignment="1">
      <alignment horizontal="right" vertical="center"/>
    </xf>
    <xf numFmtId="164" fontId="24" fillId="0" borderId="17" xfId="4" applyFont="1" applyBorder="1" applyAlignment="1">
      <alignment horizontal="center"/>
    </xf>
    <xf numFmtId="164" fontId="14" fillId="0" borderId="0" xfId="4" applyFont="1" applyBorder="1" applyAlignment="1">
      <alignment horizontal="center"/>
    </xf>
    <xf numFmtId="164" fontId="14" fillId="0" borderId="14" xfId="4" applyFont="1" applyBorder="1" applyAlignment="1">
      <alignment horizontal="right"/>
    </xf>
    <xf numFmtId="164" fontId="14" fillId="0" borderId="12" xfId="4" applyFont="1" applyBorder="1" applyAlignment="1">
      <alignment horizontal="right"/>
    </xf>
    <xf numFmtId="164" fontId="21" fillId="0" borderId="2" xfId="4" applyFont="1" applyBorder="1" applyAlignment="1">
      <alignment horizontal="right"/>
    </xf>
    <xf numFmtId="164" fontId="16" fillId="0" borderId="0" xfId="4" applyFont="1" applyBorder="1" applyAlignment="1">
      <alignment horizontal="center"/>
    </xf>
    <xf numFmtId="164" fontId="21" fillId="0" borderId="2" xfId="4" applyFont="1" applyBorder="1" applyAlignment="1">
      <alignment horizontal="center"/>
    </xf>
    <xf numFmtId="164" fontId="21" fillId="0" borderId="15" xfId="4" applyFont="1" applyBorder="1" applyAlignment="1">
      <alignment horizontal="center"/>
    </xf>
    <xf numFmtId="164" fontId="21" fillId="0" borderId="7" xfId="4" applyFont="1" applyBorder="1" applyAlignment="1">
      <alignment horizontal="center"/>
    </xf>
    <xf numFmtId="164" fontId="21" fillId="0" borderId="16" xfId="4" applyFont="1" applyBorder="1" applyAlignment="1">
      <alignment horizontal="center"/>
    </xf>
    <xf numFmtId="164" fontId="14" fillId="2" borderId="0" xfId="4" applyFont="1" applyFill="1" applyAlignment="1">
      <alignment horizontal="right"/>
    </xf>
    <xf numFmtId="164" fontId="14" fillId="2" borderId="14" xfId="4" applyFont="1" applyFill="1" applyBorder="1" applyAlignment="1">
      <alignment horizontal="right"/>
    </xf>
    <xf numFmtId="164" fontId="14" fillId="2" borderId="12" xfId="4" applyFont="1" applyFill="1" applyBorder="1" applyAlignment="1">
      <alignment horizontal="right"/>
    </xf>
    <xf numFmtId="164" fontId="21" fillId="2" borderId="2" xfId="4" applyFont="1" applyFill="1" applyBorder="1" applyAlignment="1">
      <alignment horizontal="right"/>
    </xf>
    <xf numFmtId="164" fontId="21" fillId="2" borderId="15" xfId="4" applyFont="1" applyFill="1" applyBorder="1" applyAlignment="1">
      <alignment horizontal="right"/>
    </xf>
    <xf numFmtId="164" fontId="14" fillId="2" borderId="0" xfId="4" applyFont="1" applyFill="1" applyAlignment="1">
      <alignment horizontal="center"/>
    </xf>
    <xf numFmtId="164" fontId="21" fillId="2" borderId="0" xfId="4" applyFont="1" applyFill="1" applyAlignment="1">
      <alignment horizontal="center"/>
    </xf>
    <xf numFmtId="164" fontId="21" fillId="2" borderId="14" xfId="4" applyFont="1" applyFill="1" applyBorder="1" applyAlignment="1">
      <alignment horizontal="center"/>
    </xf>
    <xf numFmtId="164" fontId="16" fillId="2" borderId="0" xfId="4" applyFont="1" applyFill="1" applyAlignment="1">
      <alignment horizontal="right"/>
    </xf>
    <xf numFmtId="164" fontId="21" fillId="2" borderId="14" xfId="4" applyFont="1" applyFill="1" applyBorder="1" applyAlignment="1">
      <alignment horizontal="right"/>
    </xf>
    <xf numFmtId="164" fontId="21" fillId="2" borderId="8" xfId="4" applyFont="1" applyFill="1" applyBorder="1" applyAlignment="1">
      <alignment horizontal="right"/>
    </xf>
    <xf numFmtId="164" fontId="21" fillId="2" borderId="7" xfId="4" applyFont="1" applyFill="1" applyBorder="1" applyAlignment="1">
      <alignment horizontal="right"/>
    </xf>
    <xf numFmtId="164" fontId="21" fillId="2" borderId="16" xfId="4" applyFont="1" applyFill="1" applyBorder="1" applyAlignment="1">
      <alignment horizontal="right"/>
    </xf>
    <xf numFmtId="164" fontId="21" fillId="2" borderId="1" xfId="4" applyFont="1" applyFill="1" applyBorder="1" applyAlignment="1">
      <alignment horizontal="center"/>
    </xf>
    <xf numFmtId="164" fontId="21" fillId="2" borderId="12" xfId="4" applyFont="1" applyFill="1" applyBorder="1" applyAlignment="1">
      <alignment horizontal="center"/>
    </xf>
    <xf numFmtId="171" fontId="14" fillId="0" borderId="0" xfId="4" applyNumberFormat="1" applyFont="1" applyAlignment="1">
      <alignment horizontal="right"/>
    </xf>
    <xf numFmtId="171" fontId="14" fillId="0" borderId="14" xfId="4" applyNumberFormat="1" applyFont="1" applyBorder="1" applyAlignment="1">
      <alignment horizontal="right"/>
    </xf>
    <xf numFmtId="171" fontId="16" fillId="0" borderId="0" xfId="4" applyNumberFormat="1" applyFont="1" applyAlignment="1">
      <alignment horizontal="right"/>
    </xf>
    <xf numFmtId="171" fontId="16" fillId="0" borderId="14" xfId="4" applyNumberFormat="1" applyFont="1" applyBorder="1" applyAlignment="1">
      <alignment horizontal="right"/>
    </xf>
    <xf numFmtId="164" fontId="31" fillId="0" borderId="3" xfId="4" applyFont="1" applyBorder="1" applyAlignment="1">
      <alignment horizontal="center" vertical="center"/>
    </xf>
    <xf numFmtId="164" fontId="32" fillId="0" borderId="3" xfId="4" applyFont="1" applyBorder="1" applyAlignment="1">
      <alignment horizontal="center" vertical="center"/>
    </xf>
    <xf numFmtId="164" fontId="24" fillId="0" borderId="3" xfId="4" applyFont="1" applyBorder="1" applyAlignment="1">
      <alignment horizontal="center"/>
    </xf>
    <xf numFmtId="14" fontId="19" fillId="0" borderId="0" xfId="0" applyNumberFormat="1" applyFont="1" applyAlignment="1">
      <alignment horizontal="center"/>
    </xf>
    <xf numFmtId="14" fontId="19" fillId="0" borderId="0" xfId="0" applyNumberFormat="1" applyFont="1" applyAlignment="1">
      <alignment horizontal="center"/>
    </xf>
    <xf numFmtId="3" fontId="35" fillId="0" borderId="0" xfId="0" applyNumberFormat="1" applyFont="1"/>
    <xf numFmtId="1" fontId="20" fillId="0" borderId="0" xfId="0" applyNumberFormat="1" applyFont="1" applyAlignment="1">
      <alignment horizontal="center"/>
    </xf>
    <xf numFmtId="0" fontId="35" fillId="0" borderId="0" xfId="0" applyFont="1"/>
    <xf numFmtId="3" fontId="20" fillId="0" borderId="0" xfId="0" applyNumberFormat="1" applyFont="1" applyAlignment="1">
      <alignment horizontal="center"/>
    </xf>
    <xf numFmtId="3" fontId="20" fillId="0" borderId="0" xfId="0" applyNumberFormat="1" applyFont="1" applyAlignment="1">
      <alignment horizontal="right"/>
    </xf>
    <xf numFmtId="37" fontId="15" fillId="0" borderId="0" xfId="0" applyNumberFormat="1" applyFont="1"/>
    <xf numFmtId="37" fontId="15" fillId="0" borderId="0" xfId="0" applyNumberFormat="1" applyFont="1" applyAlignment="1">
      <alignment horizontal="right"/>
    </xf>
    <xf numFmtId="3" fontId="15" fillId="0" borderId="0" xfId="1" applyNumberFormat="1" applyFont="1" applyAlignment="1">
      <alignment horizontal="right"/>
    </xf>
    <xf numFmtId="3" fontId="15" fillId="0" borderId="0" xfId="1" applyNumberFormat="1" applyFont="1"/>
    <xf numFmtId="3" fontId="15" fillId="0" borderId="0" xfId="0" applyNumberFormat="1" applyFont="1" applyAlignment="1">
      <alignment horizontal="right"/>
    </xf>
    <xf numFmtId="167" fontId="36" fillId="0" borderId="0" xfId="0" applyNumberFormat="1" applyFont="1"/>
    <xf numFmtId="0" fontId="37" fillId="0" borderId="0" xfId="0" applyFont="1" applyAlignment="1">
      <alignment horizontal="center"/>
    </xf>
    <xf numFmtId="0" fontId="38" fillId="0" borderId="0" xfId="0" applyFont="1" applyAlignment="1">
      <alignment vertical="center"/>
    </xf>
    <xf numFmtId="3" fontId="21" fillId="2" borderId="0" xfId="0" applyNumberFormat="1" applyFont="1" applyFill="1"/>
    <xf numFmtId="0" fontId="38" fillId="0" borderId="0" xfId="0" applyFont="1" applyAlignment="1">
      <alignment horizontal="center" wrapText="1"/>
    </xf>
    <xf numFmtId="14" fontId="38" fillId="0" borderId="0" xfId="0" applyNumberFormat="1" applyFont="1" applyAlignment="1">
      <alignment horizontal="center"/>
    </xf>
    <xf numFmtId="3" fontId="39" fillId="0" borderId="0" xfId="0" applyNumberFormat="1" applyFont="1"/>
    <xf numFmtId="37" fontId="39" fillId="0" borderId="0" xfId="0" applyNumberFormat="1" applyFont="1"/>
    <xf numFmtId="0" fontId="39" fillId="0" borderId="0" xfId="0" applyFont="1"/>
    <xf numFmtId="0" fontId="38" fillId="0" borderId="0" xfId="0" applyFont="1"/>
    <xf numFmtId="0" fontId="21" fillId="0" borderId="0" xfId="0" applyFont="1" applyAlignment="1">
      <alignment horizontal="center"/>
    </xf>
    <xf numFmtId="0" fontId="40" fillId="0" borderId="0" xfId="0" applyFont="1" applyAlignment="1">
      <alignment vertical="top" wrapText="1"/>
    </xf>
    <xf numFmtId="0" fontId="12" fillId="0" borderId="0" xfId="0" applyFont="1" applyAlignment="1">
      <alignment horizontal="left" vertical="center"/>
    </xf>
    <xf numFmtId="0" fontId="41" fillId="0" borderId="0" xfId="0" applyFont="1" applyAlignment="1">
      <alignment horizontal="center" vertical="center"/>
    </xf>
    <xf numFmtId="0" fontId="42" fillId="0" borderId="0" xfId="0" applyFont="1"/>
    <xf numFmtId="0" fontId="42" fillId="0" borderId="0" xfId="0" applyFont="1" applyAlignment="1">
      <alignment horizontal="left" vertical="center"/>
    </xf>
    <xf numFmtId="0" fontId="43" fillId="0" borderId="0" xfId="0" applyFont="1" applyAlignment="1">
      <alignment horizontal="left" vertical="center"/>
    </xf>
    <xf numFmtId="0" fontId="35" fillId="0" borderId="0" xfId="0" applyFont="1" applyAlignment="1">
      <alignment horizontal="left" vertical="center" wrapText="1"/>
    </xf>
    <xf numFmtId="0" fontId="29" fillId="0" borderId="0" xfId="0" applyFont="1" applyAlignment="1">
      <alignment horizontal="left" vertical="center"/>
    </xf>
    <xf numFmtId="41" fontId="29" fillId="0" borderId="0" xfId="0" applyNumberFormat="1" applyFont="1"/>
  </cellXfs>
  <cellStyles count="9">
    <cellStyle name="Hipervínculo" xfId="2" builtinId="8"/>
    <cellStyle name="Millares" xfId="1" builtinId="3"/>
    <cellStyle name="Millares [0]" xfId="4" builtinId="6"/>
    <cellStyle name="Millares 2" xfId="7" xr:uid="{00000000-0005-0000-0000-000003000000}"/>
    <cellStyle name="Millares 3" xfId="5" xr:uid="{00000000-0005-0000-0000-000004000000}"/>
    <cellStyle name="Normal" xfId="0" builtinId="0"/>
    <cellStyle name="Normal 2" xfId="6" xr:uid="{00000000-0005-0000-0000-000006000000}"/>
    <cellStyle name="Porcentaje" xfId="3" builtinId="5"/>
    <cellStyle name="Porcentaje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148167</xdr:colOff>
      <xdr:row>3</xdr:row>
      <xdr:rowOff>144639</xdr:rowOff>
    </xdr:to>
    <xdr:pic>
      <xdr:nvPicPr>
        <xdr:cNvPr id="4" name="Imagen 3">
          <a:extLst>
            <a:ext uri="{FF2B5EF4-FFF2-40B4-BE49-F238E27FC236}">
              <a16:creationId xmlns:a16="http://schemas.microsoft.com/office/drawing/2014/main" id="{4AA65880-9D26-F3AB-B1D6-C0FFCFB76B5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61167" cy="9701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showGridLines="0" tabSelected="1" topLeftCell="A5" zoomScale="90" zoomScaleNormal="90" workbookViewId="0">
      <selection activeCell="K28" sqref="K28"/>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customWidth="1"/>
    <col min="13" max="13" width="18.42578125" hidden="1" customWidth="1"/>
    <col min="14" max="14" width="11.85546875" hidden="1" customWidth="1"/>
    <col min="15" max="15" width="5.5703125" hidden="1" customWidth="1"/>
    <col min="16" max="16" width="11.42578125"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5" x14ac:dyDescent="0.25">
      <c r="A1" s="39"/>
      <c r="B1" s="39"/>
      <c r="C1" s="39"/>
      <c r="D1" s="39"/>
      <c r="E1" s="39"/>
      <c r="F1" s="39"/>
      <c r="G1" s="39"/>
      <c r="H1" s="39"/>
      <c r="I1" s="39"/>
      <c r="J1" s="39"/>
      <c r="K1" s="39"/>
      <c r="L1" s="39"/>
      <c r="M1" s="2" t="s">
        <v>53</v>
      </c>
      <c r="N1" s="3">
        <v>44927</v>
      </c>
    </row>
    <row r="2" spans="1:15" ht="23.25" x14ac:dyDescent="0.35">
      <c r="A2" s="40"/>
      <c r="B2" s="40"/>
      <c r="C2" s="40"/>
      <c r="D2" s="39"/>
      <c r="E2" s="39"/>
      <c r="F2" s="39"/>
      <c r="G2" s="39"/>
      <c r="H2" s="39"/>
      <c r="I2" s="37"/>
      <c r="J2" s="41"/>
      <c r="K2" s="37"/>
      <c r="L2" s="39"/>
      <c r="M2" s="2" t="s">
        <v>54</v>
      </c>
      <c r="N2" s="3">
        <v>44926</v>
      </c>
      <c r="O2" s="4">
        <v>2022</v>
      </c>
    </row>
    <row r="3" spans="1:15" ht="27" x14ac:dyDescent="0.5">
      <c r="A3" s="42"/>
      <c r="B3" s="42"/>
      <c r="C3" s="42"/>
      <c r="D3" s="43"/>
      <c r="E3" s="43"/>
      <c r="F3" s="43"/>
      <c r="G3" s="43"/>
      <c r="H3" s="43"/>
      <c r="I3" s="38"/>
      <c r="J3" s="44"/>
      <c r="K3" s="38"/>
      <c r="L3" s="39"/>
      <c r="M3" s="2" t="s">
        <v>55</v>
      </c>
      <c r="N3" s="3">
        <v>45291</v>
      </c>
      <c r="O3" s="4">
        <v>2023</v>
      </c>
    </row>
    <row r="4" spans="1:15" ht="41.25" x14ac:dyDescent="0.25">
      <c r="A4" s="151" t="s">
        <v>161</v>
      </c>
      <c r="B4" s="151"/>
      <c r="C4" s="151"/>
      <c r="D4" s="151"/>
      <c r="E4" s="151"/>
      <c r="F4" s="151"/>
      <c r="G4" s="151"/>
      <c r="H4" s="151"/>
      <c r="I4" s="151"/>
      <c r="J4" s="151"/>
      <c r="K4" s="151"/>
      <c r="L4" s="39"/>
    </row>
    <row r="5" spans="1:15" ht="41.25" x14ac:dyDescent="0.3">
      <c r="A5" s="43"/>
      <c r="B5" s="43"/>
      <c r="C5" s="151" t="s">
        <v>56</v>
      </c>
      <c r="D5" s="151"/>
      <c r="E5" s="151"/>
      <c r="F5" s="151"/>
      <c r="G5" s="151"/>
      <c r="H5" s="151"/>
      <c r="I5" s="151"/>
      <c r="J5" s="43"/>
      <c r="K5" s="43"/>
      <c r="L5" s="39"/>
    </row>
    <row r="6" spans="1:15" ht="27" x14ac:dyDescent="0.3">
      <c r="A6" s="43"/>
      <c r="B6" s="43"/>
      <c r="C6" s="152" t="s">
        <v>57</v>
      </c>
      <c r="D6" s="152"/>
      <c r="E6" s="152"/>
      <c r="F6" s="152"/>
      <c r="G6" s="152"/>
      <c r="H6" s="152"/>
      <c r="I6" s="152"/>
      <c r="J6" s="45"/>
      <c r="K6" s="43"/>
      <c r="L6" s="39"/>
    </row>
    <row r="7" spans="1:15" ht="27" x14ac:dyDescent="0.3">
      <c r="A7" s="43"/>
      <c r="B7" s="43"/>
      <c r="C7" s="153">
        <f>+N3</f>
        <v>45291</v>
      </c>
      <c r="D7" s="153"/>
      <c r="E7" s="153"/>
      <c r="F7" s="153"/>
      <c r="G7" s="153"/>
      <c r="H7" s="153"/>
      <c r="I7" s="153"/>
      <c r="J7" s="45"/>
      <c r="K7" s="43"/>
      <c r="L7" s="39"/>
    </row>
    <row r="8" spans="1:15" ht="16.5" x14ac:dyDescent="0.3">
      <c r="A8" s="43"/>
      <c r="B8" s="43"/>
      <c r="C8" s="46"/>
      <c r="D8" s="46"/>
      <c r="E8" s="46"/>
      <c r="F8" s="46"/>
      <c r="G8" s="46"/>
      <c r="H8" s="46"/>
      <c r="I8" s="45"/>
      <c r="J8" s="45"/>
      <c r="K8" s="43"/>
      <c r="L8" s="39"/>
    </row>
    <row r="9" spans="1:15" ht="16.5" x14ac:dyDescent="0.3">
      <c r="A9" s="43"/>
      <c r="B9" s="43"/>
      <c r="C9" s="46"/>
      <c r="D9" s="46"/>
      <c r="E9" s="46"/>
      <c r="F9" s="46"/>
      <c r="G9" s="46"/>
      <c r="H9" s="46"/>
      <c r="I9" s="45"/>
      <c r="J9" s="45"/>
      <c r="K9" s="43"/>
      <c r="L9" s="39"/>
    </row>
    <row r="10" spans="1:15" ht="27" x14ac:dyDescent="0.5">
      <c r="A10" s="11"/>
      <c r="B10" s="12"/>
      <c r="C10" s="13"/>
      <c r="D10" s="13"/>
      <c r="E10" s="14" t="s">
        <v>58</v>
      </c>
      <c r="F10" s="12"/>
      <c r="G10" s="12"/>
      <c r="H10" s="12"/>
      <c r="I10" s="12"/>
      <c r="J10" s="11"/>
      <c r="K10" s="11"/>
    </row>
    <row r="11" spans="1:15" ht="16.5" x14ac:dyDescent="0.3">
      <c r="A11" s="11"/>
      <c r="B11" s="12"/>
      <c r="C11" s="9" t="s">
        <v>61</v>
      </c>
      <c r="D11" s="12"/>
      <c r="E11" s="12"/>
      <c r="F11" s="12"/>
      <c r="G11" s="12"/>
      <c r="H11" s="9">
        <v>1</v>
      </c>
      <c r="I11" s="12"/>
      <c r="J11" s="11"/>
      <c r="K11" s="11"/>
    </row>
    <row r="12" spans="1:15" ht="16.5" x14ac:dyDescent="0.3">
      <c r="A12" s="11"/>
      <c r="B12" s="12"/>
      <c r="C12" s="9" t="s">
        <v>62</v>
      </c>
      <c r="D12" s="12"/>
      <c r="E12" s="12"/>
      <c r="F12" s="12"/>
      <c r="G12" s="12"/>
      <c r="H12" s="9">
        <v>2</v>
      </c>
      <c r="I12" s="12"/>
      <c r="J12" s="11"/>
      <c r="K12" s="11"/>
    </row>
    <row r="13" spans="1:15" ht="16.5" x14ac:dyDescent="0.3">
      <c r="A13" s="11"/>
      <c r="B13" s="12"/>
      <c r="C13" s="9" t="s">
        <v>63</v>
      </c>
      <c r="D13" s="12"/>
      <c r="E13" s="12"/>
      <c r="F13" s="12"/>
      <c r="G13" s="12"/>
      <c r="H13" s="9">
        <v>3</v>
      </c>
      <c r="I13" s="12"/>
      <c r="J13" s="11"/>
      <c r="K13" s="11"/>
    </row>
    <row r="14" spans="1:15" ht="16.5" x14ac:dyDescent="0.3">
      <c r="A14" s="11"/>
      <c r="B14" s="12"/>
      <c r="C14" s="9" t="s">
        <v>64</v>
      </c>
      <c r="D14" s="12"/>
      <c r="E14" s="12"/>
      <c r="F14" s="12"/>
      <c r="G14" s="12"/>
      <c r="H14" s="9">
        <v>4</v>
      </c>
      <c r="I14" s="12"/>
      <c r="J14" s="11"/>
      <c r="K14" s="11"/>
    </row>
    <row r="15" spans="1:15" ht="16.5" x14ac:dyDescent="0.3">
      <c r="A15" s="11"/>
      <c r="B15" s="12"/>
      <c r="C15" s="9" t="s">
        <v>128</v>
      </c>
      <c r="D15" s="12"/>
      <c r="E15" s="12"/>
      <c r="F15" s="12"/>
      <c r="G15" s="12"/>
      <c r="H15" s="9">
        <v>5</v>
      </c>
      <c r="I15" s="12"/>
      <c r="J15" s="11"/>
      <c r="K15" s="11"/>
    </row>
    <row r="16" spans="1:15" ht="16.5" x14ac:dyDescent="0.3">
      <c r="A16" s="11"/>
      <c r="B16" s="12"/>
      <c r="C16" s="9" t="s">
        <v>241</v>
      </c>
      <c r="H16" s="9">
        <v>6</v>
      </c>
      <c r="I16" s="12"/>
      <c r="J16" s="11"/>
      <c r="K16" s="11"/>
    </row>
    <row r="17" spans="1:11" ht="16.5" x14ac:dyDescent="0.3">
      <c r="A17" s="11"/>
      <c r="B17" s="12"/>
      <c r="C17" s="9" t="s">
        <v>60</v>
      </c>
      <c r="D17" s="12"/>
      <c r="E17" s="12"/>
      <c r="F17" s="12"/>
      <c r="G17" s="12"/>
      <c r="H17" s="9">
        <v>7</v>
      </c>
      <c r="I17" s="12"/>
      <c r="J17" s="15"/>
      <c r="K17" s="11"/>
    </row>
    <row r="18" spans="1:11" x14ac:dyDescent="0.25">
      <c r="B18" s="1"/>
      <c r="C18" s="8"/>
      <c r="D18" s="6"/>
      <c r="E18" s="6"/>
      <c r="F18" s="6"/>
      <c r="G18" s="6"/>
      <c r="H18" s="8"/>
      <c r="I18" s="1"/>
      <c r="J18" s="5"/>
    </row>
    <row r="19" spans="1:11" x14ac:dyDescent="0.25">
      <c r="B19" s="1"/>
      <c r="C19" s="8"/>
      <c r="D19" s="6"/>
      <c r="E19" s="6"/>
      <c r="F19" s="6"/>
      <c r="G19" s="6"/>
      <c r="H19" s="8"/>
      <c r="I19" s="1"/>
      <c r="J19" s="5"/>
    </row>
    <row r="20" spans="1:11" x14ac:dyDescent="0.25">
      <c r="B20" s="1"/>
      <c r="C20" s="8"/>
      <c r="D20" s="6"/>
      <c r="E20" s="6"/>
      <c r="F20" s="6"/>
      <c r="G20" s="6"/>
      <c r="H20" s="8"/>
      <c r="I20" s="1"/>
      <c r="J20" s="5"/>
    </row>
    <row r="21" spans="1:11" ht="24.75" customHeight="1" x14ac:dyDescent="0.25">
      <c r="B21" s="1"/>
      <c r="C21" s="8"/>
      <c r="D21" s="6"/>
      <c r="E21" s="6"/>
      <c r="F21" s="6"/>
      <c r="G21" s="6"/>
      <c r="H21" s="8"/>
      <c r="I21" s="1"/>
      <c r="J21" s="5"/>
    </row>
    <row r="22" spans="1:11" x14ac:dyDescent="0.25">
      <c r="B22" s="1"/>
      <c r="C22" s="8"/>
      <c r="D22" s="6"/>
      <c r="E22" s="6"/>
      <c r="F22" s="6"/>
      <c r="G22" s="6"/>
      <c r="H22" s="8"/>
      <c r="I22" s="1"/>
      <c r="J22" s="5"/>
    </row>
    <row r="23" spans="1:11" x14ac:dyDescent="0.25">
      <c r="B23" s="1"/>
      <c r="C23" s="8"/>
      <c r="D23" s="6"/>
      <c r="E23" s="6"/>
      <c r="F23" s="6"/>
      <c r="G23" s="6"/>
      <c r="H23" s="8"/>
      <c r="I23" s="1"/>
      <c r="J23" s="5"/>
    </row>
    <row r="24" spans="1:11" x14ac:dyDescent="0.25">
      <c r="B24" s="6"/>
      <c r="C24" s="8"/>
      <c r="D24" s="6"/>
      <c r="E24" s="6"/>
      <c r="F24" s="6"/>
      <c r="G24" s="6"/>
      <c r="H24" s="8"/>
      <c r="I24" s="1"/>
      <c r="J24" s="5"/>
    </row>
    <row r="25" spans="1:11" x14ac:dyDescent="0.25">
      <c r="C25" s="7"/>
      <c r="D25" s="1"/>
      <c r="E25" s="1"/>
      <c r="F25" s="1"/>
      <c r="G25" s="1"/>
      <c r="H25" s="7"/>
      <c r="I25" s="1"/>
    </row>
    <row r="26" spans="1:11" x14ac:dyDescent="0.25">
      <c r="C26" s="5"/>
      <c r="D26" s="5"/>
      <c r="E26" s="5"/>
      <c r="F26" s="5"/>
      <c r="G26" s="5"/>
      <c r="H26" s="5"/>
      <c r="I26" s="5"/>
      <c r="J26" s="5"/>
    </row>
  </sheetData>
  <mergeCells count="4">
    <mergeCell ref="C5:I5"/>
    <mergeCell ref="C6:I6"/>
    <mergeCell ref="C7:I7"/>
    <mergeCell ref="A4:K4"/>
  </mergeCells>
  <hyperlinks>
    <hyperlink ref="C11" location="'Estado de Flujo de caja'!A1" display="ESTADO DE FLUJO DE CAJA " xr:uid="{00000000-0004-0000-0000-000000000000}"/>
    <hyperlink ref="H11" location="'Estado de Flujo de caja'!A1" display="'Estado de Flujo de caja'!A1" xr:uid="{00000000-0004-0000-0000-000001000000}"/>
    <hyperlink ref="C12" location="Indice!A1" display="ESTADO DE VARIACION DEL ACTIVO NETO" xr:uid="{00000000-0004-0000-0000-000002000000}"/>
    <hyperlink ref="H12" location="'Estado de Variacion del Activo '!A1" display="'Estado de Variacion del Activo '!A1" xr:uid="{00000000-0004-0000-0000-000003000000}"/>
    <hyperlink ref="C13" location="'Estado de Resultados'!A1" display="ESTADO DE RESULTADO " xr:uid="{00000000-0004-0000-0000-000004000000}"/>
    <hyperlink ref="H13" location="'Estado de Resultados'!A1" display="'Estado de Resultados'!A1" xr:uid="{00000000-0004-0000-0000-000005000000}"/>
    <hyperlink ref="C14" location="'Balance General'!A1" display="BALANCE GENERAL " xr:uid="{00000000-0004-0000-0000-000006000000}"/>
    <hyperlink ref="H14" location="'Balance General'!A1" display="'Balance General'!A1" xr:uid="{00000000-0004-0000-0000-000007000000}"/>
    <hyperlink ref="C15" location="'5'!A1" display="NOTAS A LOS ESTADOS CONTABLES" xr:uid="{00000000-0004-0000-0000-000008000000}"/>
    <hyperlink ref="H15" location="'5'!A1" display="'5'!A1" xr:uid="{00000000-0004-0000-0000-000009000000}"/>
    <hyperlink ref="C17" location="'7'!A1" display="CUADRO DE INVERSIONES" xr:uid="{00000000-0004-0000-0000-00000A000000}"/>
    <hyperlink ref="H17" location="'7'!A1" display="'7'!A1" xr:uid="{00000000-0004-0000-0000-00000B000000}"/>
    <hyperlink ref="H16" location="'6'!A1" display="'6'!A1" xr:uid="{35B24976-F825-4832-987E-1E0A5A368F98}"/>
    <hyperlink ref="C16" location="'6'!A1" display="INFORME DEL SINDICO" xr:uid="{758C2C14-6AE9-4E76-8AE4-65A51A1FBCBE}"/>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zoomScale="92" zoomScaleNormal="70" workbookViewId="0">
      <selection activeCell="C12" sqref="C12"/>
    </sheetView>
  </sheetViews>
  <sheetFormatPr baseColWidth="10" defaultColWidth="9.140625" defaultRowHeight="16.5" x14ac:dyDescent="0.3"/>
  <cols>
    <col min="1" max="1" width="10.28515625" style="12" customWidth="1"/>
    <col min="2" max="2" width="65.42578125" style="12" customWidth="1"/>
    <col min="3" max="3" width="19.7109375" style="12" bestFit="1" customWidth="1"/>
    <col min="4" max="4" width="4.140625" style="12" customWidth="1"/>
    <col min="5" max="5" width="18.5703125" style="12" bestFit="1" customWidth="1"/>
    <col min="6" max="6" width="22.28515625" style="13" customWidth="1"/>
    <col min="7" max="7" width="12.85546875" style="13" bestFit="1" customWidth="1"/>
    <col min="8" max="8" width="9.28515625" style="13" customWidth="1"/>
    <col min="9" max="9" width="16" style="13" bestFit="1" customWidth="1"/>
    <col min="10" max="10" width="19.42578125" style="13" customWidth="1"/>
    <col min="11" max="16384" width="9.140625" style="13"/>
  </cols>
  <sheetData>
    <row r="1" spans="1:9" x14ac:dyDescent="0.3">
      <c r="B1" s="16"/>
      <c r="C1" s="16"/>
      <c r="E1" s="16"/>
      <c r="F1" s="16"/>
      <c r="G1" s="16"/>
      <c r="H1" s="259"/>
    </row>
    <row r="2" spans="1:9" x14ac:dyDescent="0.3">
      <c r="B2" s="16"/>
      <c r="C2" s="17"/>
      <c r="E2" s="154"/>
      <c r="F2" s="154"/>
      <c r="G2" s="154"/>
      <c r="H2" s="154"/>
    </row>
    <row r="3" spans="1:9" ht="30" x14ac:dyDescent="0.55000000000000004">
      <c r="A3" s="156" t="s">
        <v>162</v>
      </c>
      <c r="B3" s="156"/>
      <c r="C3" s="156"/>
      <c r="D3" s="156"/>
      <c r="E3" s="156"/>
      <c r="F3" s="156"/>
      <c r="G3" s="260"/>
      <c r="H3" s="260"/>
    </row>
    <row r="4" spans="1:9" x14ac:dyDescent="0.3">
      <c r="A4" s="13"/>
      <c r="B4" s="155" t="str">
        <f>+"ESTADO DE FLUJOS DE EFECTIVO AL "&amp;UPPER(TEXT(Indice!$N$3,"DD \D\E MMMM \D\E YYYY"))</f>
        <v>ESTADO DE FLUJOS DE EFECTIVO AL 31 DE DICIEMBRE DE 2023</v>
      </c>
      <c r="C4" s="155"/>
      <c r="D4" s="155"/>
      <c r="E4" s="155"/>
      <c r="F4" s="12"/>
    </row>
    <row r="5" spans="1:9" ht="12" customHeight="1" x14ac:dyDescent="0.3">
      <c r="A5" s="22"/>
      <c r="C5" s="18"/>
      <c r="F5" s="12"/>
    </row>
    <row r="6" spans="1:9" s="263" customFormat="1" x14ac:dyDescent="0.3">
      <c r="A6" s="12"/>
      <c r="B6" s="48"/>
      <c r="C6" s="49">
        <f>+Indice!O3</f>
        <v>2023</v>
      </c>
      <c r="D6" s="50"/>
      <c r="E6" s="51">
        <v>2022</v>
      </c>
      <c r="F6" s="12"/>
      <c r="G6" s="261"/>
      <c r="H6" s="261"/>
      <c r="I6" s="262"/>
    </row>
    <row r="7" spans="1:9" s="263" customFormat="1" x14ac:dyDescent="0.3">
      <c r="A7" s="12"/>
      <c r="B7" s="52"/>
      <c r="C7" s="53" t="s">
        <v>0</v>
      </c>
      <c r="D7" s="54"/>
      <c r="E7" s="55" t="s">
        <v>0</v>
      </c>
      <c r="F7" s="12"/>
      <c r="G7" s="261"/>
      <c r="H7" s="261"/>
      <c r="I7" s="264"/>
    </row>
    <row r="8" spans="1:9" s="263" customFormat="1" x14ac:dyDescent="0.3">
      <c r="A8" s="12"/>
      <c r="B8" s="52"/>
      <c r="C8" s="56"/>
      <c r="D8" s="54"/>
      <c r="E8" s="57"/>
      <c r="F8" s="12"/>
      <c r="G8" s="261"/>
      <c r="H8" s="261"/>
      <c r="I8" s="264"/>
    </row>
    <row r="9" spans="1:9" s="263" customFormat="1" x14ac:dyDescent="0.3">
      <c r="A9" s="12"/>
      <c r="B9" s="58" t="s">
        <v>1</v>
      </c>
      <c r="C9" s="191">
        <f>+E24</f>
        <v>38089526</v>
      </c>
      <c r="D9" s="192"/>
      <c r="E9" s="193">
        <v>0</v>
      </c>
      <c r="F9" s="12"/>
      <c r="G9" s="261"/>
      <c r="H9" s="261"/>
      <c r="I9" s="265"/>
    </row>
    <row r="10" spans="1:9" s="263" customFormat="1" x14ac:dyDescent="0.3">
      <c r="A10" s="12"/>
      <c r="B10" s="52" t="s">
        <v>2</v>
      </c>
      <c r="C10" s="194"/>
      <c r="D10" s="192"/>
      <c r="E10" s="195"/>
      <c r="F10" s="12"/>
      <c r="G10" s="261"/>
      <c r="H10" s="261"/>
      <c r="I10" s="264"/>
    </row>
    <row r="11" spans="1:9" s="263" customFormat="1" x14ac:dyDescent="0.3">
      <c r="A11" s="22"/>
      <c r="B11" s="58" t="s">
        <v>3</v>
      </c>
      <c r="C11" s="196"/>
      <c r="D11" s="197"/>
      <c r="E11" s="198"/>
      <c r="F11" s="12"/>
      <c r="G11" s="261"/>
      <c r="H11" s="261"/>
      <c r="I11" s="266"/>
    </row>
    <row r="12" spans="1:9" s="263" customFormat="1" x14ac:dyDescent="0.3">
      <c r="A12" s="22"/>
      <c r="B12" s="58" t="s">
        <v>4</v>
      </c>
      <c r="C12" s="196"/>
      <c r="D12" s="197"/>
      <c r="E12" s="198"/>
      <c r="F12" s="12"/>
      <c r="G12" s="261"/>
      <c r="H12" s="261"/>
      <c r="I12" s="266"/>
    </row>
    <row r="13" spans="1:9" s="263" customFormat="1" x14ac:dyDescent="0.3">
      <c r="A13" s="12"/>
      <c r="B13" s="52" t="s">
        <v>5</v>
      </c>
      <c r="C13" s="199">
        <v>-12388123956</v>
      </c>
      <c r="D13" s="200"/>
      <c r="E13" s="201">
        <v>-10216624389</v>
      </c>
      <c r="F13" s="19"/>
      <c r="G13" s="261"/>
      <c r="H13" s="261"/>
      <c r="I13" s="267"/>
    </row>
    <row r="14" spans="1:9" s="263" customFormat="1" x14ac:dyDescent="0.3">
      <c r="A14" s="12"/>
      <c r="B14" s="52" t="s">
        <v>6</v>
      </c>
      <c r="C14" s="202"/>
      <c r="D14" s="200"/>
      <c r="E14" s="203"/>
      <c r="F14" s="12"/>
      <c r="G14" s="261"/>
      <c r="H14" s="261"/>
      <c r="I14" s="18"/>
    </row>
    <row r="15" spans="1:9" s="263" customFormat="1" x14ac:dyDescent="0.3">
      <c r="A15" s="12"/>
      <c r="B15" s="52" t="s">
        <v>7</v>
      </c>
      <c r="C15" s="202">
        <v>1729292</v>
      </c>
      <c r="D15" s="197"/>
      <c r="E15" s="204">
        <v>2162932</v>
      </c>
      <c r="F15" s="12"/>
      <c r="G15" s="261"/>
      <c r="H15" s="261"/>
      <c r="I15" s="267"/>
    </row>
    <row r="16" spans="1:9" s="263" customFormat="1" x14ac:dyDescent="0.3">
      <c r="A16" s="12"/>
      <c r="B16" s="52" t="s">
        <v>8</v>
      </c>
      <c r="C16" s="202">
        <v>0</v>
      </c>
      <c r="D16" s="200"/>
      <c r="E16" s="201">
        <v>0</v>
      </c>
      <c r="F16" s="12"/>
      <c r="G16" s="261"/>
      <c r="H16" s="261"/>
      <c r="I16" s="268"/>
    </row>
    <row r="17" spans="1:10" s="263" customFormat="1" x14ac:dyDescent="0.3">
      <c r="A17" s="12"/>
      <c r="B17" s="52" t="s">
        <v>9</v>
      </c>
      <c r="C17" s="205">
        <f>SUM(C13:C16)</f>
        <v>-12386394664</v>
      </c>
      <c r="D17" s="192"/>
      <c r="E17" s="206">
        <f>SUM(E13:E16)</f>
        <v>-10214461457</v>
      </c>
      <c r="F17" s="12"/>
      <c r="G17" s="261"/>
      <c r="H17" s="261"/>
      <c r="I17" s="268"/>
    </row>
    <row r="18" spans="1:10" s="263" customFormat="1" x14ac:dyDescent="0.3">
      <c r="A18" s="12"/>
      <c r="B18" s="52"/>
      <c r="C18" s="202"/>
      <c r="D18" s="197"/>
      <c r="E18" s="198"/>
      <c r="F18" s="12"/>
      <c r="G18" s="261"/>
      <c r="H18" s="261"/>
      <c r="I18" s="269"/>
    </row>
    <row r="19" spans="1:10" s="263" customFormat="1" x14ac:dyDescent="0.3">
      <c r="A19" s="12"/>
      <c r="B19" s="52" t="s">
        <v>10</v>
      </c>
      <c r="C19" s="202"/>
      <c r="D19" s="197"/>
      <c r="E19" s="198"/>
      <c r="F19" s="12"/>
      <c r="G19" s="261"/>
      <c r="H19" s="261"/>
      <c r="I19" s="269"/>
    </row>
    <row r="20" spans="1:10" s="263" customFormat="1" x14ac:dyDescent="0.3">
      <c r="A20" s="22"/>
      <c r="B20" s="52" t="s">
        <v>11</v>
      </c>
      <c r="C20" s="196"/>
      <c r="D20" s="197"/>
      <c r="E20" s="198">
        <v>0</v>
      </c>
      <c r="F20" s="12"/>
      <c r="G20" s="261"/>
      <c r="H20" s="261"/>
      <c r="I20" s="270"/>
    </row>
    <row r="21" spans="1:10" s="263" customFormat="1" x14ac:dyDescent="0.3">
      <c r="A21" s="22"/>
      <c r="B21" s="52" t="s">
        <v>12</v>
      </c>
      <c r="C21" s="207">
        <v>12777165224</v>
      </c>
      <c r="D21" s="200"/>
      <c r="E21" s="208">
        <v>10252550983</v>
      </c>
      <c r="F21" s="12"/>
      <c r="G21" s="261"/>
      <c r="H21" s="261"/>
      <c r="I21" s="35"/>
    </row>
    <row r="22" spans="1:10" s="263" customFormat="1" x14ac:dyDescent="0.3">
      <c r="A22" s="12"/>
      <c r="B22" s="52" t="s">
        <v>13</v>
      </c>
      <c r="C22" s="209"/>
      <c r="D22" s="197"/>
      <c r="E22" s="210"/>
      <c r="F22" s="12"/>
      <c r="G22" s="261"/>
      <c r="I22" s="265"/>
    </row>
    <row r="23" spans="1:10" s="263" customFormat="1" x14ac:dyDescent="0.3">
      <c r="A23" s="12"/>
      <c r="B23" s="52" t="s">
        <v>14</v>
      </c>
      <c r="C23" s="211">
        <f>SUM(C20:C22)</f>
        <v>12777165224</v>
      </c>
      <c r="D23" s="197"/>
      <c r="E23" s="204">
        <f>SUM(E20:E22)</f>
        <v>10252550983</v>
      </c>
      <c r="F23" s="12"/>
      <c r="I23" s="269"/>
    </row>
    <row r="24" spans="1:10" s="263" customFormat="1" ht="17.25" thickBot="1" x14ac:dyDescent="0.35">
      <c r="A24" s="22"/>
      <c r="B24" s="58" t="s">
        <v>15</v>
      </c>
      <c r="C24" s="212">
        <f>+C9+C17+C23</f>
        <v>428860086</v>
      </c>
      <c r="D24" s="192"/>
      <c r="E24" s="213">
        <f>+E9+E17+E23</f>
        <v>38089526</v>
      </c>
      <c r="F24" s="19"/>
      <c r="I24" s="269"/>
      <c r="J24" s="261"/>
    </row>
    <row r="25" spans="1:10" s="263" customFormat="1" ht="17.25" thickTop="1" x14ac:dyDescent="0.3">
      <c r="A25" s="12"/>
      <c r="B25" s="59"/>
      <c r="C25" s="60"/>
      <c r="D25" s="60"/>
      <c r="E25" s="61"/>
      <c r="F25" s="12"/>
    </row>
    <row r="26" spans="1:10" s="263" customFormat="1" x14ac:dyDescent="0.3">
      <c r="A26" s="12"/>
      <c r="B26" s="13"/>
      <c r="C26" s="62"/>
      <c r="D26" s="62"/>
      <c r="E26" s="62"/>
      <c r="F26" s="12"/>
    </row>
    <row r="27" spans="1:10" x14ac:dyDescent="0.3">
      <c r="B27" s="13" t="s">
        <v>149</v>
      </c>
      <c r="C27" s="63"/>
      <c r="D27" s="63"/>
      <c r="E27" s="63"/>
      <c r="F27" s="12"/>
      <c r="I27" s="63"/>
    </row>
    <row r="28" spans="1:10" x14ac:dyDescent="0.3">
      <c r="B28" s="20"/>
      <c r="C28" s="19"/>
      <c r="D28" s="19"/>
      <c r="E28" s="19"/>
      <c r="F28" s="19"/>
      <c r="G28" s="63"/>
      <c r="H28" s="63"/>
      <c r="I28" s="63"/>
      <c r="J28" s="271"/>
    </row>
    <row r="29" spans="1:10" x14ac:dyDescent="0.3">
      <c r="B29" s="22"/>
      <c r="C29" s="19"/>
      <c r="D29" s="19"/>
      <c r="E29" s="19"/>
      <c r="F29" s="12"/>
    </row>
    <row r="30" spans="1:10" x14ac:dyDescent="0.3">
      <c r="B30" s="20"/>
      <c r="C30" s="19"/>
      <c r="D30" s="19"/>
      <c r="E30" s="19"/>
    </row>
    <row r="31" spans="1:10" x14ac:dyDescent="0.3">
      <c r="C31" s="19"/>
      <c r="D31" s="19"/>
      <c r="E31" s="19"/>
    </row>
    <row r="32" spans="1:10" x14ac:dyDescent="0.3">
      <c r="B32" s="26"/>
      <c r="C32" s="158"/>
      <c r="D32" s="158"/>
      <c r="E32" s="158"/>
      <c r="F32" s="158"/>
      <c r="G32" s="158"/>
    </row>
    <row r="33" spans="2:7" x14ac:dyDescent="0.3">
      <c r="B33" s="26"/>
      <c r="C33" s="158"/>
      <c r="D33" s="158"/>
      <c r="E33" s="158"/>
      <c r="F33" s="158"/>
      <c r="G33" s="158"/>
    </row>
    <row r="34" spans="2:7" x14ac:dyDescent="0.3">
      <c r="C34" s="19"/>
      <c r="D34" s="19"/>
      <c r="E34" s="19"/>
    </row>
  </sheetData>
  <mergeCells count="7">
    <mergeCell ref="C32:G32"/>
    <mergeCell ref="C33:G33"/>
    <mergeCell ref="E2:F2"/>
    <mergeCell ref="G2:H2"/>
    <mergeCell ref="G3:H3"/>
    <mergeCell ref="B4:E4"/>
    <mergeCell ref="A3: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101" zoomScaleNormal="85" workbookViewId="0">
      <selection activeCell="B16" sqref="B16"/>
    </sheetView>
  </sheetViews>
  <sheetFormatPr baseColWidth="10" defaultColWidth="9.140625" defaultRowHeight="16.5" x14ac:dyDescent="0.3"/>
  <cols>
    <col min="1" max="1" width="5.7109375" style="11" customWidth="1"/>
    <col min="2" max="2" width="31.42578125" style="11" customWidth="1"/>
    <col min="3" max="3" width="19.42578125" style="11" customWidth="1"/>
    <col min="4" max="4" width="18.5703125" style="11" customWidth="1"/>
    <col min="5" max="5" width="25.42578125" style="11" customWidth="1"/>
    <col min="6" max="6" width="11.7109375" style="11" bestFit="1" customWidth="1"/>
    <col min="7" max="11" width="12.42578125" style="11" customWidth="1"/>
    <col min="12" max="16384" width="9.140625" style="11"/>
  </cols>
  <sheetData>
    <row r="1" spans="1:13" x14ac:dyDescent="0.3">
      <c r="A1" s="24"/>
      <c r="B1" s="22"/>
      <c r="C1" s="22"/>
      <c r="D1" s="22"/>
    </row>
    <row r="2" spans="1:13" ht="27" x14ac:dyDescent="0.5">
      <c r="A2" s="157" t="s">
        <v>162</v>
      </c>
      <c r="B2" s="157"/>
      <c r="C2" s="157"/>
      <c r="D2" s="157"/>
      <c r="E2" s="157"/>
      <c r="F2" s="157"/>
      <c r="G2" s="157"/>
      <c r="H2" s="21"/>
      <c r="I2" s="21"/>
      <c r="J2" s="21"/>
      <c r="K2" s="21"/>
    </row>
    <row r="3" spans="1:13" x14ac:dyDescent="0.3">
      <c r="A3" s="24"/>
      <c r="B3" s="158" t="s">
        <v>16</v>
      </c>
      <c r="C3" s="158"/>
      <c r="D3" s="158"/>
      <c r="E3" s="158"/>
      <c r="F3" s="22"/>
      <c r="G3" s="22"/>
      <c r="H3" s="21"/>
      <c r="I3" s="23"/>
      <c r="J3" s="23"/>
      <c r="K3" s="23"/>
    </row>
    <row r="4" spans="1:13" x14ac:dyDescent="0.3">
      <c r="A4" s="23"/>
      <c r="B4" s="158" t="str">
        <f>+"Correspondiente al periodo cerrado al "&amp;TEXT(Indice!$N$3,"DD \d\e MMMM \d\e YYYY")</f>
        <v>Correspondiente al periodo cerrado al 31 de diciembre de 2023</v>
      </c>
      <c r="C4" s="158"/>
      <c r="D4" s="158"/>
      <c r="E4" s="158"/>
      <c r="F4" s="22"/>
      <c r="G4" s="22"/>
      <c r="H4" s="21"/>
      <c r="I4" s="23"/>
      <c r="J4" s="23"/>
      <c r="K4" s="23"/>
    </row>
    <row r="5" spans="1:13" x14ac:dyDescent="0.3">
      <c r="A5" s="23"/>
      <c r="I5" s="23"/>
      <c r="J5" s="23"/>
      <c r="K5" s="23"/>
    </row>
    <row r="6" spans="1:13" ht="30" x14ac:dyDescent="0.3">
      <c r="A6" s="23"/>
      <c r="B6" s="64" t="s">
        <v>17</v>
      </c>
      <c r="C6" s="64" t="s">
        <v>18</v>
      </c>
      <c r="D6" s="64" t="s">
        <v>19</v>
      </c>
      <c r="E6" s="65" t="str">
        <f>+"TOTAL ACTIVO NETO "&amp;UPPER(TEXT(Indice!N2,"DD \D\E MMMM \D\E YYYY"))</f>
        <v>TOTAL ACTIVO NETO 31 DE DICIEMBRE DE 2022</v>
      </c>
      <c r="F6" s="66"/>
      <c r="G6" s="23"/>
      <c r="H6" s="23"/>
      <c r="I6" s="23"/>
      <c r="J6" s="23"/>
      <c r="K6" s="23"/>
    </row>
    <row r="7" spans="1:13" ht="18" x14ac:dyDescent="0.35">
      <c r="A7" s="23"/>
      <c r="B7" s="67" t="s">
        <v>20</v>
      </c>
      <c r="C7" s="214">
        <v>9884512998.4265366</v>
      </c>
      <c r="D7" s="215">
        <v>368037984</v>
      </c>
      <c r="E7" s="216">
        <f>SUM(C7:D7)</f>
        <v>10252550982.426537</v>
      </c>
      <c r="F7" s="66"/>
      <c r="G7" s="23"/>
      <c r="H7" s="23"/>
      <c r="I7" s="23"/>
      <c r="J7" s="23"/>
      <c r="K7" s="272"/>
    </row>
    <row r="8" spans="1:13" x14ac:dyDescent="0.3">
      <c r="B8" s="68"/>
      <c r="C8" s="217"/>
      <c r="D8" s="217"/>
      <c r="E8" s="218"/>
      <c r="F8" s="15"/>
    </row>
    <row r="9" spans="1:13" x14ac:dyDescent="0.3">
      <c r="A9" s="12"/>
      <c r="B9" s="69" t="s">
        <v>21</v>
      </c>
      <c r="C9" s="219"/>
      <c r="D9" s="219"/>
      <c r="E9" s="218"/>
      <c r="F9" s="70"/>
      <c r="G9" s="25"/>
      <c r="H9" s="35"/>
      <c r="I9" s="273"/>
      <c r="J9" s="273"/>
      <c r="K9" s="273"/>
    </row>
    <row r="10" spans="1:13" x14ac:dyDescent="0.3">
      <c r="A10" s="12"/>
      <c r="B10" s="71" t="s">
        <v>13</v>
      </c>
      <c r="C10" s="220">
        <v>11587310778</v>
      </c>
      <c r="D10" s="219"/>
      <c r="E10" s="218"/>
      <c r="F10" s="70"/>
      <c r="G10" s="25"/>
      <c r="H10" s="274"/>
      <c r="I10" s="273"/>
      <c r="J10" s="273"/>
      <c r="K10" s="273"/>
    </row>
    <row r="11" spans="1:13" x14ac:dyDescent="0.3">
      <c r="A11" s="26"/>
      <c r="B11" s="72" t="s">
        <v>22</v>
      </c>
      <c r="C11" s="221">
        <v>253019732.57894522</v>
      </c>
      <c r="D11" s="222"/>
      <c r="E11" s="218"/>
      <c r="F11" s="73"/>
      <c r="G11" s="26"/>
      <c r="H11" s="35"/>
      <c r="I11" s="275"/>
      <c r="J11" s="276"/>
      <c r="K11" s="276"/>
    </row>
    <row r="12" spans="1:13" x14ac:dyDescent="0.3">
      <c r="A12" s="12"/>
      <c r="B12" s="74" t="s">
        <v>148</v>
      </c>
      <c r="C12" s="218"/>
      <c r="D12" s="223">
        <v>368037984</v>
      </c>
      <c r="E12" s="218"/>
      <c r="F12" s="13"/>
      <c r="G12" s="12"/>
      <c r="H12" s="277"/>
      <c r="I12" s="278"/>
      <c r="J12" s="278"/>
      <c r="K12" s="279"/>
    </row>
    <row r="13" spans="1:13" x14ac:dyDescent="0.3">
      <c r="A13" s="12"/>
      <c r="B13" s="74" t="s">
        <v>23</v>
      </c>
      <c r="C13" s="224"/>
      <c r="D13" s="224">
        <v>1452171077</v>
      </c>
      <c r="E13" s="218"/>
      <c r="F13" s="13"/>
      <c r="G13" s="19"/>
      <c r="H13" s="277"/>
      <c r="I13" s="278"/>
      <c r="J13" s="278"/>
      <c r="K13" s="279"/>
    </row>
    <row r="14" spans="1:13" ht="30" x14ac:dyDescent="0.3">
      <c r="A14" s="12"/>
      <c r="B14" s="75" t="s">
        <v>24</v>
      </c>
      <c r="C14" s="225">
        <f>+C7+C10-C11</f>
        <v>21218804043.847591</v>
      </c>
      <c r="D14" s="226">
        <f>+D7+D12+D13</f>
        <v>2188247045</v>
      </c>
      <c r="E14" s="76" t="str">
        <f>+"TOTAL ACTIVO NETO AL "&amp;UPPER(TEXT(Indice!$N$3,"DD \D\E MMMM \D\E YYYY"))</f>
        <v>TOTAL ACTIVO NETO AL 31 DE DICIEMBRE DE 2023</v>
      </c>
      <c r="F14" s="63"/>
      <c r="G14" s="19"/>
      <c r="H14" s="277"/>
      <c r="I14" s="277"/>
      <c r="J14" s="277"/>
      <c r="K14" s="277"/>
    </row>
    <row r="15" spans="1:13" ht="18.75" customHeight="1" thickBot="1" x14ac:dyDescent="0.35">
      <c r="A15" s="12"/>
      <c r="B15" s="77"/>
      <c r="C15" s="77"/>
      <c r="D15" s="77"/>
      <c r="E15" s="227">
        <f>+C14+D14</f>
        <v>23407051088.847591</v>
      </c>
      <c r="F15" s="63"/>
      <c r="G15" s="19"/>
      <c r="H15" s="277"/>
      <c r="I15" s="277"/>
      <c r="J15" s="277"/>
      <c r="K15" s="277"/>
      <c r="M15" s="30"/>
    </row>
    <row r="16" spans="1:13" ht="17.25" thickTop="1" x14ac:dyDescent="0.3">
      <c r="A16" s="27"/>
      <c r="B16" s="63"/>
      <c r="C16" s="63"/>
      <c r="D16" s="63"/>
      <c r="E16" s="78"/>
      <c r="F16" s="63"/>
      <c r="G16" s="19"/>
      <c r="H16" s="277"/>
      <c r="I16" s="277"/>
      <c r="J16" s="277"/>
      <c r="K16" s="277"/>
      <c r="M16" s="30"/>
    </row>
    <row r="17" spans="1:11" x14ac:dyDescent="0.3">
      <c r="A17" s="12"/>
      <c r="B17" s="13" t="s">
        <v>149</v>
      </c>
      <c r="C17" s="63"/>
      <c r="D17" s="63"/>
      <c r="E17" s="63"/>
      <c r="F17" s="63"/>
      <c r="G17" s="19"/>
      <c r="H17" s="277"/>
      <c r="I17" s="277"/>
      <c r="J17" s="277"/>
      <c r="K17" s="277"/>
    </row>
    <row r="18" spans="1:11" x14ac:dyDescent="0.3">
      <c r="A18" s="12"/>
      <c r="B18" s="20"/>
      <c r="C18" s="19"/>
      <c r="D18" s="19"/>
      <c r="E18" s="19"/>
      <c r="F18" s="19"/>
      <c r="G18" s="19"/>
      <c r="H18" s="277"/>
      <c r="I18" s="277"/>
      <c r="J18" s="277"/>
      <c r="K18" s="277"/>
    </row>
    <row r="19" spans="1:11" x14ac:dyDescent="0.3">
      <c r="A19" s="279"/>
      <c r="B19" s="21"/>
      <c r="C19" s="277"/>
      <c r="D19" s="277"/>
      <c r="E19" s="277"/>
      <c r="F19" s="277"/>
      <c r="G19" s="277"/>
      <c r="H19" s="277"/>
      <c r="I19" s="277"/>
      <c r="J19" s="277"/>
      <c r="K19" s="277"/>
    </row>
    <row r="20" spans="1:11" x14ac:dyDescent="0.3">
      <c r="A20" s="279"/>
      <c r="B20" s="20"/>
      <c r="C20" s="277"/>
      <c r="D20" s="277"/>
      <c r="E20" s="277"/>
      <c r="F20" s="277"/>
      <c r="G20" s="277"/>
      <c r="H20" s="277"/>
      <c r="I20" s="277"/>
      <c r="J20" s="277"/>
      <c r="K20" s="277"/>
    </row>
    <row r="21" spans="1:11" x14ac:dyDescent="0.3">
      <c r="A21" s="279"/>
      <c r="B21" s="21"/>
      <c r="C21" s="277"/>
      <c r="D21" s="277"/>
      <c r="E21" s="277"/>
      <c r="F21" s="277"/>
      <c r="G21" s="277"/>
      <c r="H21" s="277"/>
      <c r="I21" s="277"/>
      <c r="J21" s="277"/>
      <c r="K21" s="277"/>
    </row>
    <row r="22" spans="1:11" x14ac:dyDescent="0.3">
      <c r="A22" s="279"/>
      <c r="B22" s="277"/>
      <c r="C22" s="277"/>
      <c r="D22" s="277"/>
      <c r="E22" s="277"/>
      <c r="F22" s="277"/>
      <c r="G22" s="277"/>
      <c r="H22" s="277"/>
      <c r="I22" s="277"/>
      <c r="J22" s="277"/>
      <c r="K22" s="277"/>
    </row>
    <row r="23" spans="1:11" x14ac:dyDescent="0.3">
      <c r="A23" s="279"/>
      <c r="B23" s="277"/>
      <c r="C23" s="277"/>
      <c r="D23" s="277"/>
      <c r="E23" s="277"/>
      <c r="F23" s="277"/>
      <c r="G23" s="277"/>
      <c r="H23" s="277"/>
      <c r="I23" s="277"/>
      <c r="J23" s="277"/>
      <c r="K23" s="277"/>
    </row>
    <row r="24" spans="1:11" x14ac:dyDescent="0.3">
      <c r="A24" s="279"/>
      <c r="B24" s="277"/>
      <c r="C24" s="277"/>
      <c r="D24" s="277"/>
      <c r="E24" s="277"/>
      <c r="F24" s="277"/>
      <c r="G24" s="277"/>
      <c r="H24" s="277"/>
      <c r="I24" s="277"/>
      <c r="J24" s="277"/>
      <c r="K24" s="277"/>
    </row>
    <row r="25" spans="1:11" x14ac:dyDescent="0.3">
      <c r="A25" s="280"/>
      <c r="B25" s="277"/>
      <c r="C25" s="277"/>
      <c r="D25" s="277"/>
      <c r="E25" s="277"/>
      <c r="F25" s="277"/>
      <c r="G25" s="277"/>
      <c r="H25" s="277"/>
      <c r="I25" s="277"/>
      <c r="J25" s="277"/>
      <c r="K25" s="277"/>
    </row>
    <row r="26" spans="1:11" x14ac:dyDescent="0.3">
      <c r="A26" s="280"/>
      <c r="B26" s="277"/>
      <c r="C26" s="277"/>
      <c r="D26" s="277"/>
      <c r="E26" s="277"/>
      <c r="F26" s="277"/>
      <c r="G26" s="277"/>
      <c r="H26" s="277"/>
      <c r="I26" s="277"/>
      <c r="J26" s="277"/>
      <c r="K26" s="277"/>
    </row>
    <row r="28" spans="1:11" x14ac:dyDescent="0.3">
      <c r="J28" s="30"/>
    </row>
    <row r="29" spans="1:11" x14ac:dyDescent="0.3">
      <c r="G29" s="30"/>
    </row>
    <row r="30" spans="1:11" x14ac:dyDescent="0.3">
      <c r="J30" s="30"/>
    </row>
    <row r="31" spans="1:11" x14ac:dyDescent="0.3">
      <c r="J31" s="30"/>
    </row>
    <row r="32" spans="1:11" x14ac:dyDescent="0.3">
      <c r="J32" s="30"/>
    </row>
    <row r="35" spans="2:8" x14ac:dyDescent="0.3">
      <c r="B35" s="26"/>
      <c r="C35" s="22"/>
      <c r="D35" s="22"/>
      <c r="E35" s="158"/>
      <c r="F35" s="158"/>
      <c r="G35" s="158"/>
      <c r="H35" s="158"/>
    </row>
    <row r="36" spans="2:8" x14ac:dyDescent="0.3">
      <c r="B36" s="26"/>
      <c r="C36" s="22"/>
      <c r="D36" s="22"/>
      <c r="E36" s="158"/>
      <c r="F36" s="158"/>
      <c r="G36" s="158"/>
      <c r="H36" s="158"/>
    </row>
  </sheetData>
  <mergeCells count="5">
    <mergeCell ref="A2:G2"/>
    <mergeCell ref="B3:E3"/>
    <mergeCell ref="B4:E4"/>
    <mergeCell ref="E35:H35"/>
    <mergeCell ref="E36:H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topLeftCell="A2" zoomScale="85" zoomScaleNormal="85" workbookViewId="0">
      <selection activeCell="H14" sqref="H14"/>
    </sheetView>
  </sheetViews>
  <sheetFormatPr baseColWidth="10" defaultColWidth="9.140625" defaultRowHeight="16.5" x14ac:dyDescent="0.3"/>
  <cols>
    <col min="1" max="1" width="11.42578125" style="11" customWidth="1"/>
    <col min="2" max="2" width="68.5703125" style="11" customWidth="1"/>
    <col min="3" max="3" width="17.85546875" style="11" customWidth="1"/>
    <col min="4" max="4" width="16.42578125" style="11" customWidth="1"/>
    <col min="5" max="5" width="17.85546875" style="11" customWidth="1"/>
    <col min="6" max="7" width="9.140625" style="11"/>
    <col min="8" max="8" width="15.5703125" style="11" customWidth="1"/>
    <col min="9" max="16384" width="9.140625" style="11"/>
  </cols>
  <sheetData>
    <row r="1" spans="1:8" x14ac:dyDescent="0.3">
      <c r="B1" s="16"/>
      <c r="C1" s="28"/>
      <c r="D1" s="16"/>
      <c r="E1" s="16"/>
      <c r="F1" s="16"/>
    </row>
    <row r="2" spans="1:8" ht="30" x14ac:dyDescent="0.55000000000000004">
      <c r="A2" s="156" t="s">
        <v>162</v>
      </c>
      <c r="B2" s="156"/>
      <c r="C2" s="156"/>
      <c r="D2" s="156"/>
      <c r="E2" s="156"/>
      <c r="F2" s="156"/>
      <c r="G2" s="156"/>
    </row>
    <row r="3" spans="1:8" ht="22.5" x14ac:dyDescent="0.4">
      <c r="B3" s="159" t="str">
        <f>+"ESTADOS DE RESULTADOS AL "&amp;UPPER(TEXT(Indice!$N$3,"DD \D\E MMMM \D\E YYYY"))</f>
        <v>ESTADOS DE RESULTADOS AL 31 DE DICIEMBRE DE 2023</v>
      </c>
      <c r="C3" s="159"/>
      <c r="D3" s="159"/>
      <c r="E3" s="29"/>
    </row>
    <row r="4" spans="1:8" ht="22.5" x14ac:dyDescent="0.4">
      <c r="B4" s="29"/>
      <c r="C4" s="29"/>
      <c r="D4" s="29"/>
    </row>
    <row r="5" spans="1:8" x14ac:dyDescent="0.3">
      <c r="B5" s="79"/>
      <c r="C5" s="160">
        <f>+Indice!O3</f>
        <v>2023</v>
      </c>
      <c r="D5" s="162">
        <v>2022</v>
      </c>
    </row>
    <row r="6" spans="1:8" x14ac:dyDescent="0.3">
      <c r="B6" s="80"/>
      <c r="C6" s="161"/>
      <c r="D6" s="163"/>
      <c r="H6" s="281"/>
    </row>
    <row r="7" spans="1:8" x14ac:dyDescent="0.3">
      <c r="B7" s="58" t="s">
        <v>25</v>
      </c>
      <c r="C7" s="81"/>
      <c r="D7" s="82"/>
      <c r="H7" s="30"/>
    </row>
    <row r="8" spans="1:8" x14ac:dyDescent="0.3">
      <c r="B8" s="58" t="s">
        <v>26</v>
      </c>
      <c r="C8" s="81"/>
      <c r="D8" s="82"/>
      <c r="H8" s="30"/>
    </row>
    <row r="9" spans="1:8" x14ac:dyDescent="0.3">
      <c r="B9" s="52" t="s">
        <v>27</v>
      </c>
      <c r="C9" s="228">
        <v>1489193038</v>
      </c>
      <c r="D9" s="229">
        <v>375730483</v>
      </c>
      <c r="H9" s="30"/>
    </row>
    <row r="10" spans="1:8" x14ac:dyDescent="0.3">
      <c r="B10" s="83" t="s">
        <v>129</v>
      </c>
      <c r="C10" s="228">
        <v>1690059</v>
      </c>
      <c r="D10" s="229">
        <v>3014720</v>
      </c>
      <c r="H10" s="30"/>
    </row>
    <row r="11" spans="1:8" x14ac:dyDescent="0.3">
      <c r="B11" s="83" t="s">
        <v>52</v>
      </c>
      <c r="C11" s="228">
        <v>0</v>
      </c>
      <c r="D11" s="230">
        <v>0</v>
      </c>
      <c r="H11" s="30"/>
    </row>
    <row r="12" spans="1:8" x14ac:dyDescent="0.3">
      <c r="B12" s="58" t="s">
        <v>28</v>
      </c>
      <c r="C12" s="231">
        <f>SUM(C9:C11)</f>
        <v>1490883097</v>
      </c>
      <c r="D12" s="193">
        <f>SUM(D9:D11)</f>
        <v>378745203</v>
      </c>
      <c r="H12" s="31"/>
    </row>
    <row r="13" spans="1:8" ht="21.75" customHeight="1" x14ac:dyDescent="0.3">
      <c r="B13" s="58" t="s">
        <v>29</v>
      </c>
      <c r="C13" s="228"/>
      <c r="D13" s="229"/>
      <c r="H13" s="30"/>
    </row>
    <row r="14" spans="1:8" x14ac:dyDescent="0.3">
      <c r="B14" s="83" t="s">
        <v>30</v>
      </c>
      <c r="C14" s="228">
        <v>37709562</v>
      </c>
      <c r="D14" s="229">
        <v>9997954</v>
      </c>
      <c r="F14" s="30"/>
      <c r="H14" s="30"/>
    </row>
    <row r="15" spans="1:8" hidden="1" x14ac:dyDescent="0.3">
      <c r="B15" s="84" t="s">
        <v>31</v>
      </c>
      <c r="C15" s="228"/>
      <c r="D15" s="229"/>
      <c r="H15" s="30"/>
    </row>
    <row r="16" spans="1:8" x14ac:dyDescent="0.3">
      <c r="B16" s="83" t="s">
        <v>32</v>
      </c>
      <c r="C16" s="228">
        <v>1002458</v>
      </c>
      <c r="D16" s="229">
        <v>709264</v>
      </c>
      <c r="H16" s="30"/>
    </row>
    <row r="17" spans="2:9" x14ac:dyDescent="0.3">
      <c r="B17" s="52" t="s">
        <v>33</v>
      </c>
      <c r="C17" s="232">
        <v>0</v>
      </c>
      <c r="D17" s="230">
        <v>0</v>
      </c>
      <c r="F17" s="30"/>
      <c r="H17" s="63"/>
    </row>
    <row r="18" spans="2:9" x14ac:dyDescent="0.3">
      <c r="B18" s="85" t="s">
        <v>34</v>
      </c>
      <c r="C18" s="233">
        <f>SUM(C14:C17)</f>
        <v>38712020</v>
      </c>
      <c r="D18" s="234">
        <f>SUM(D14:D17)</f>
        <v>10707218</v>
      </c>
      <c r="H18" s="31"/>
    </row>
    <row r="19" spans="2:9" ht="17.25" thickBot="1" x14ac:dyDescent="0.35">
      <c r="B19" s="85" t="s">
        <v>35</v>
      </c>
      <c r="C19" s="235">
        <f>+C12-C18</f>
        <v>1452171077</v>
      </c>
      <c r="D19" s="236">
        <f>+D12-D18</f>
        <v>368037985</v>
      </c>
      <c r="H19" s="31"/>
    </row>
    <row r="20" spans="2:9" ht="17.25" thickTop="1" x14ac:dyDescent="0.3">
      <c r="B20" s="86"/>
      <c r="C20" s="87"/>
      <c r="D20" s="88"/>
    </row>
    <row r="21" spans="2:9" x14ac:dyDescent="0.3">
      <c r="B21" s="89"/>
      <c r="C21" s="90"/>
      <c r="D21" s="90"/>
    </row>
    <row r="22" spans="2:9" x14ac:dyDescent="0.3">
      <c r="B22" s="13" t="s">
        <v>149</v>
      </c>
      <c r="C22" s="31"/>
      <c r="D22" s="31"/>
      <c r="E22" s="31"/>
      <c r="I22" s="30"/>
    </row>
    <row r="23" spans="2:9" x14ac:dyDescent="0.3">
      <c r="C23" s="30"/>
      <c r="D23" s="30"/>
      <c r="E23" s="30"/>
    </row>
    <row r="24" spans="2:9" x14ac:dyDescent="0.3">
      <c r="B24" s="20"/>
      <c r="C24" s="30"/>
      <c r="D24" s="30"/>
      <c r="E24" s="30"/>
      <c r="I24" s="30"/>
    </row>
    <row r="25" spans="2:9" x14ac:dyDescent="0.3">
      <c r="B25" s="21"/>
      <c r="C25" s="30"/>
      <c r="D25" s="30"/>
      <c r="E25" s="30"/>
    </row>
    <row r="26" spans="2:9" x14ac:dyDescent="0.3">
      <c r="B26" s="20"/>
      <c r="C26" s="30"/>
      <c r="D26" s="30"/>
      <c r="E26" s="30"/>
    </row>
    <row r="27" spans="2:9" x14ac:dyDescent="0.3">
      <c r="B27" s="21"/>
      <c r="C27" s="31"/>
      <c r="D27" s="31"/>
      <c r="E27" s="31"/>
    </row>
    <row r="28" spans="2:9" x14ac:dyDescent="0.3">
      <c r="B28" s="21"/>
      <c r="C28" s="30"/>
      <c r="D28" s="30"/>
      <c r="E28" s="30"/>
    </row>
    <row r="29" spans="2:9" x14ac:dyDescent="0.3">
      <c r="B29" s="13"/>
      <c r="C29" s="30"/>
      <c r="D29" s="30"/>
      <c r="E29" s="30"/>
    </row>
    <row r="30" spans="2:9" x14ac:dyDescent="0.3">
      <c r="B30" s="21"/>
      <c r="C30" s="30"/>
      <c r="D30" s="30"/>
      <c r="E30" s="30"/>
    </row>
    <row r="31" spans="2:9" x14ac:dyDescent="0.3">
      <c r="B31" s="13"/>
      <c r="C31" s="30"/>
      <c r="D31" s="30"/>
      <c r="E31" s="30"/>
    </row>
    <row r="32" spans="2:9" x14ac:dyDescent="0.3">
      <c r="B32" s="21"/>
      <c r="C32" s="31"/>
      <c r="D32" s="31"/>
      <c r="E32" s="31"/>
    </row>
    <row r="33" spans="2:5" x14ac:dyDescent="0.3">
      <c r="B33" s="13"/>
      <c r="C33" s="30"/>
      <c r="D33" s="30"/>
      <c r="E33" s="30"/>
    </row>
    <row r="34" spans="2:5" x14ac:dyDescent="0.3">
      <c r="B34" s="21"/>
      <c r="C34" s="30"/>
      <c r="D34" s="30"/>
      <c r="E34" s="30"/>
    </row>
    <row r="35" spans="2:5" x14ac:dyDescent="0.3">
      <c r="B35" s="21"/>
      <c r="C35" s="30"/>
      <c r="D35" s="30"/>
      <c r="E35" s="30"/>
    </row>
    <row r="36" spans="2:5" x14ac:dyDescent="0.3">
      <c r="B36" s="21"/>
      <c r="C36" s="30"/>
      <c r="D36" s="30"/>
      <c r="E36" s="30"/>
    </row>
    <row r="37" spans="2:5" x14ac:dyDescent="0.3">
      <c r="B37" s="21"/>
      <c r="C37" s="31"/>
      <c r="D37" s="31"/>
      <c r="E37" s="31"/>
    </row>
    <row r="39" spans="2:5" x14ac:dyDescent="0.3">
      <c r="C39" s="30"/>
      <c r="D39" s="30"/>
      <c r="E39" s="30"/>
    </row>
    <row r="41" spans="2:5" x14ac:dyDescent="0.3">
      <c r="C41" s="30"/>
    </row>
    <row r="42" spans="2:5" x14ac:dyDescent="0.3">
      <c r="C42" s="30"/>
    </row>
    <row r="43" spans="2:5" x14ac:dyDescent="0.3">
      <c r="C43" s="30"/>
    </row>
  </sheetData>
  <mergeCells count="4">
    <mergeCell ref="B3:D3"/>
    <mergeCell ref="C5:C6"/>
    <mergeCell ref="D5:D6"/>
    <mergeCell ref="A2:G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topLeftCell="A13" zoomScale="89" zoomScaleNormal="70" workbookViewId="0">
      <selection activeCell="C27" sqref="C27"/>
    </sheetView>
  </sheetViews>
  <sheetFormatPr baseColWidth="10" defaultColWidth="9.140625" defaultRowHeight="16.5" x14ac:dyDescent="0.3"/>
  <cols>
    <col min="1" max="1" width="11.42578125" style="11" customWidth="1"/>
    <col min="2" max="2" width="51.85546875" style="11" customWidth="1"/>
    <col min="3" max="3" width="18.140625" style="10" bestFit="1" customWidth="1"/>
    <col min="4" max="4" width="21.5703125" style="10" customWidth="1"/>
    <col min="5" max="5" width="15.85546875" style="10" customWidth="1"/>
    <col min="6" max="6" width="19.5703125" style="11" customWidth="1"/>
    <col min="7" max="16384" width="9.140625" style="11"/>
  </cols>
  <sheetData>
    <row r="1" spans="1:7" s="13" customFormat="1" x14ac:dyDescent="0.3">
      <c r="A1" s="12"/>
      <c r="B1" s="16"/>
      <c r="C1" s="28"/>
      <c r="D1" s="16"/>
      <c r="E1" s="10"/>
    </row>
    <row r="2" spans="1:7" s="13" customFormat="1" ht="30" x14ac:dyDescent="0.55000000000000004">
      <c r="A2" s="150" t="s">
        <v>162</v>
      </c>
      <c r="B2" s="150"/>
      <c r="C2" s="150"/>
      <c r="D2" s="150"/>
      <c r="E2" s="150"/>
      <c r="F2" s="150"/>
      <c r="G2" s="150"/>
    </row>
    <row r="3" spans="1:7" ht="21.75" customHeight="1" x14ac:dyDescent="0.4">
      <c r="B3" s="159" t="str">
        <f>+"ESTADO DEL ACTIVO NETO AL "&amp;UPPER(TEXT(Indice!$N$3,"DD \D\E MMMM \D\E YYYY"))</f>
        <v>ESTADO DEL ACTIVO NETO AL 31 DE DICIEMBRE DE 2023</v>
      </c>
      <c r="C3" s="159"/>
      <c r="D3" s="159"/>
    </row>
    <row r="4" spans="1:7" ht="14.25" customHeight="1" x14ac:dyDescent="0.4">
      <c r="B4" s="29"/>
      <c r="C4" s="29"/>
      <c r="D4" s="29"/>
    </row>
    <row r="5" spans="1:7" ht="14.25" customHeight="1" x14ac:dyDescent="0.3">
      <c r="B5" s="91"/>
      <c r="C5" s="164">
        <f>+Indice!O3</f>
        <v>2023</v>
      </c>
      <c r="D5" s="166">
        <v>2022</v>
      </c>
    </row>
    <row r="6" spans="1:7" x14ac:dyDescent="0.3">
      <c r="B6" s="32" t="s">
        <v>36</v>
      </c>
      <c r="C6" s="165"/>
      <c r="D6" s="167"/>
    </row>
    <row r="7" spans="1:7" ht="17.25" customHeight="1" x14ac:dyDescent="0.3">
      <c r="B7" s="58" t="s">
        <v>37</v>
      </c>
      <c r="C7" s="92"/>
      <c r="D7" s="93"/>
    </row>
    <row r="8" spans="1:7" ht="15" customHeight="1" x14ac:dyDescent="0.3">
      <c r="B8" s="58" t="s">
        <v>153</v>
      </c>
      <c r="C8" s="92"/>
      <c r="D8" s="93"/>
    </row>
    <row r="9" spans="1:7" ht="14.25" customHeight="1" x14ac:dyDescent="0.3">
      <c r="B9" s="52" t="s">
        <v>51</v>
      </c>
      <c r="C9" s="237">
        <v>380874941</v>
      </c>
      <c r="D9" s="238">
        <v>37327197</v>
      </c>
    </row>
    <row r="10" spans="1:7" ht="14.25" customHeight="1" x14ac:dyDescent="0.3">
      <c r="B10" s="94" t="s">
        <v>143</v>
      </c>
      <c r="C10" s="237">
        <v>47985145</v>
      </c>
      <c r="D10" s="239">
        <v>762329</v>
      </c>
    </row>
    <row r="11" spans="1:7" x14ac:dyDescent="0.3">
      <c r="B11" s="94"/>
      <c r="C11" s="240">
        <f>SUM(C9:C10)</f>
        <v>428860086</v>
      </c>
      <c r="D11" s="241">
        <f>SUM(D9:D10)</f>
        <v>38089526</v>
      </c>
    </row>
    <row r="12" spans="1:7" x14ac:dyDescent="0.3">
      <c r="B12" s="58" t="s">
        <v>154</v>
      </c>
      <c r="C12" s="242"/>
      <c r="D12" s="96"/>
    </row>
    <row r="13" spans="1:7" x14ac:dyDescent="0.3">
      <c r="B13" s="52" t="s">
        <v>142</v>
      </c>
      <c r="C13" s="237">
        <v>2616697163</v>
      </c>
      <c r="D13" s="238">
        <v>946634025</v>
      </c>
      <c r="F13" s="30"/>
    </row>
    <row r="14" spans="1:7" x14ac:dyDescent="0.3">
      <c r="B14" s="52" t="s">
        <v>39</v>
      </c>
      <c r="C14" s="95"/>
      <c r="D14" s="96">
        <v>0</v>
      </c>
    </row>
    <row r="15" spans="1:7" x14ac:dyDescent="0.3">
      <c r="B15" s="58"/>
      <c r="C15" s="240">
        <f>SUM(C13:C14)</f>
        <v>2616697163</v>
      </c>
      <c r="D15" s="241">
        <f>SUM(D13:D14)</f>
        <v>946634025</v>
      </c>
      <c r="E15" s="35"/>
      <c r="F15" s="30"/>
    </row>
    <row r="16" spans="1:7" x14ac:dyDescent="0.3">
      <c r="B16" s="58" t="s">
        <v>50</v>
      </c>
      <c r="C16" s="240">
        <f>+C11+C15</f>
        <v>3045557249</v>
      </c>
      <c r="D16" s="241">
        <f>+D11+D15</f>
        <v>984723551</v>
      </c>
    </row>
    <row r="17" spans="2:7" x14ac:dyDescent="0.3">
      <c r="B17" s="58"/>
      <c r="C17" s="243"/>
      <c r="D17" s="244"/>
    </row>
    <row r="18" spans="2:7" x14ac:dyDescent="0.3">
      <c r="B18" s="58" t="s">
        <v>40</v>
      </c>
      <c r="C18" s="243"/>
      <c r="D18" s="244"/>
    </row>
    <row r="19" spans="2:7" x14ac:dyDescent="0.3">
      <c r="B19" s="58" t="s">
        <v>154</v>
      </c>
      <c r="C19" s="243"/>
      <c r="D19" s="244"/>
    </row>
    <row r="20" spans="2:7" x14ac:dyDescent="0.3">
      <c r="B20" s="52" t="s">
        <v>144</v>
      </c>
      <c r="C20" s="245">
        <v>19988051182</v>
      </c>
      <c r="D20" s="246">
        <v>9269990364</v>
      </c>
    </row>
    <row r="21" spans="2:7" x14ac:dyDescent="0.3">
      <c r="B21" s="52" t="s">
        <v>39</v>
      </c>
      <c r="C21" s="97"/>
      <c r="D21" s="98">
        <v>0</v>
      </c>
    </row>
    <row r="22" spans="2:7" x14ac:dyDescent="0.3">
      <c r="B22" s="58"/>
      <c r="C22" s="247">
        <f>SUM(C20:C21)</f>
        <v>19988051182</v>
      </c>
      <c r="D22" s="246">
        <f>SUM(D20:D21)</f>
        <v>9269990364</v>
      </c>
    </row>
    <row r="23" spans="2:7" ht="17.25" thickBot="1" x14ac:dyDescent="0.35">
      <c r="B23" s="58" t="s">
        <v>41</v>
      </c>
      <c r="C23" s="248">
        <f>+C16+C22</f>
        <v>23033608431</v>
      </c>
      <c r="D23" s="249">
        <f>+D16+D22</f>
        <v>10254713915</v>
      </c>
    </row>
    <row r="24" spans="2:7" ht="27.75" customHeight="1" thickTop="1" x14ac:dyDescent="0.3">
      <c r="B24" s="32" t="s">
        <v>42</v>
      </c>
      <c r="C24" s="250"/>
      <c r="D24" s="251"/>
    </row>
    <row r="25" spans="2:7" x14ac:dyDescent="0.3">
      <c r="B25" s="58" t="s">
        <v>43</v>
      </c>
      <c r="C25" s="242"/>
      <c r="D25" s="96"/>
    </row>
    <row r="26" spans="2:7" x14ac:dyDescent="0.3">
      <c r="B26" s="58" t="s">
        <v>44</v>
      </c>
      <c r="C26" s="242"/>
      <c r="D26" s="96"/>
    </row>
    <row r="27" spans="2:7" x14ac:dyDescent="0.3">
      <c r="B27" s="94" t="s">
        <v>155</v>
      </c>
      <c r="C27" s="245">
        <v>3892224</v>
      </c>
      <c r="D27" s="238">
        <v>2162932</v>
      </c>
      <c r="F27" s="30"/>
    </row>
    <row r="28" spans="2:7" x14ac:dyDescent="0.3">
      <c r="B28" s="52" t="s">
        <v>45</v>
      </c>
      <c r="C28" s="97">
        <v>0</v>
      </c>
      <c r="D28" s="96">
        <v>0</v>
      </c>
    </row>
    <row r="29" spans="2:7" ht="15.75" customHeight="1" x14ac:dyDescent="0.3">
      <c r="B29" s="58" t="s">
        <v>46</v>
      </c>
      <c r="C29" s="240">
        <f>SUM(C27:C28)</f>
        <v>3892224</v>
      </c>
      <c r="D29" s="241">
        <f>SUM(D27:D28)</f>
        <v>2162932</v>
      </c>
    </row>
    <row r="30" spans="2:7" ht="17.25" thickBot="1" x14ac:dyDescent="0.35">
      <c r="B30" s="58" t="s">
        <v>47</v>
      </c>
      <c r="C30" s="248">
        <f>+C23-C29</f>
        <v>23029716207</v>
      </c>
      <c r="D30" s="249">
        <f>+D23-D29</f>
        <v>10252550983</v>
      </c>
      <c r="F30" s="30"/>
      <c r="G30" s="30"/>
    </row>
    <row r="31" spans="2:7" ht="17.25" thickTop="1" x14ac:dyDescent="0.3">
      <c r="B31" s="58" t="s">
        <v>48</v>
      </c>
      <c r="C31" s="252">
        <v>199028.140124</v>
      </c>
      <c r="D31" s="253">
        <v>97523.43919900083</v>
      </c>
    </row>
    <row r="32" spans="2:7" x14ac:dyDescent="0.3">
      <c r="B32" s="58" t="s">
        <v>49</v>
      </c>
      <c r="C32" s="254">
        <f>+C30/C31</f>
        <v>115710.85471959821</v>
      </c>
      <c r="D32" s="255">
        <f>+D30/D31</f>
        <v>105129.09580720613</v>
      </c>
    </row>
    <row r="33" spans="2:4" x14ac:dyDescent="0.3">
      <c r="B33" s="32"/>
      <c r="C33" s="33"/>
      <c r="D33" s="34"/>
    </row>
    <row r="34" spans="2:4" x14ac:dyDescent="0.3">
      <c r="B34" s="15"/>
      <c r="C34" s="99"/>
      <c r="D34" s="100"/>
    </row>
    <row r="35" spans="2:4" x14ac:dyDescent="0.3">
      <c r="B35" s="13" t="s">
        <v>149</v>
      </c>
      <c r="C35" s="101"/>
      <c r="D35" s="100"/>
    </row>
    <row r="36" spans="2:4" x14ac:dyDescent="0.3">
      <c r="B36" s="102"/>
      <c r="C36" s="103"/>
      <c r="D36" s="100"/>
    </row>
    <row r="37" spans="2:4" x14ac:dyDescent="0.3">
      <c r="B37" s="21"/>
    </row>
    <row r="38" spans="2:4" x14ac:dyDescent="0.3">
      <c r="B38" s="20"/>
    </row>
    <row r="51" ht="21" customHeight="1" x14ac:dyDescent="0.3"/>
  </sheetData>
  <mergeCells count="3">
    <mergeCell ref="B3:D3"/>
    <mergeCell ref="C5:C6"/>
    <mergeCell ref="D5: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80"/>
  <sheetViews>
    <sheetView showGridLines="0" zoomScaleNormal="100" zoomScalePageLayoutView="85" workbookViewId="0">
      <pane ySplit="2" topLeftCell="A88" activePane="bottomLeft" state="frozen"/>
      <selection pane="bottomLeft" activeCell="G100" sqref="G100"/>
    </sheetView>
  </sheetViews>
  <sheetFormatPr baseColWidth="10" defaultRowHeight="16.5" x14ac:dyDescent="0.3"/>
  <cols>
    <col min="1" max="1" width="11.42578125" style="11"/>
    <col min="2" max="2" width="34.42578125" style="11" customWidth="1"/>
    <col min="3" max="3" width="15.42578125" style="11" customWidth="1"/>
    <col min="4" max="4" width="18.28515625" style="11" customWidth="1"/>
    <col min="5" max="5" width="15" style="11" bestFit="1" customWidth="1"/>
    <col min="6" max="6" width="14.140625" style="11" bestFit="1" customWidth="1"/>
    <col min="7" max="7" width="23.28515625" style="11" customWidth="1"/>
    <col min="8" max="16384" width="11.42578125" style="11"/>
  </cols>
  <sheetData>
    <row r="1" spans="1:10" x14ac:dyDescent="0.3">
      <c r="A1" s="15"/>
      <c r="B1" s="15"/>
      <c r="C1" s="15"/>
      <c r="D1" s="15"/>
      <c r="E1" s="15"/>
      <c r="F1" s="15"/>
      <c r="G1" s="15"/>
      <c r="H1" s="15"/>
      <c r="I1" s="15"/>
      <c r="J1" s="15"/>
    </row>
    <row r="2" spans="1:10" x14ac:dyDescent="0.3">
      <c r="A2" s="170" t="s">
        <v>59</v>
      </c>
      <c r="B2" s="170"/>
      <c r="C2" s="170"/>
      <c r="D2" s="170"/>
      <c r="E2" s="170"/>
      <c r="F2" s="170"/>
      <c r="G2" s="170"/>
      <c r="H2" s="15"/>
      <c r="I2" s="15"/>
      <c r="J2" s="15"/>
    </row>
    <row r="3" spans="1:10" x14ac:dyDescent="0.3">
      <c r="A3" s="168" t="s">
        <v>65</v>
      </c>
      <c r="B3" s="168"/>
      <c r="C3" s="168"/>
      <c r="D3" s="168"/>
      <c r="E3" s="168"/>
      <c r="F3" s="168"/>
      <c r="G3" s="168"/>
      <c r="H3" s="15"/>
      <c r="I3" s="15"/>
      <c r="J3" s="15"/>
    </row>
    <row r="4" spans="1:10" x14ac:dyDescent="0.3">
      <c r="A4" s="171" t="s">
        <v>178</v>
      </c>
      <c r="B4" s="171"/>
      <c r="C4" s="171"/>
      <c r="D4" s="171"/>
      <c r="E4" s="171"/>
      <c r="F4" s="171"/>
      <c r="G4" s="171"/>
      <c r="H4" s="15"/>
      <c r="I4" s="15"/>
      <c r="J4" s="15"/>
    </row>
    <row r="5" spans="1:10" ht="34.5" customHeight="1" x14ac:dyDescent="0.3">
      <c r="A5" s="169" t="s">
        <v>179</v>
      </c>
      <c r="B5" s="169"/>
      <c r="C5" s="169"/>
      <c r="D5" s="169"/>
      <c r="E5" s="169"/>
      <c r="F5" s="169"/>
      <c r="G5" s="169"/>
      <c r="H5" s="15"/>
      <c r="I5" s="15"/>
      <c r="J5" s="15"/>
    </row>
    <row r="6" spans="1:10" ht="50.25" customHeight="1" x14ac:dyDescent="0.3">
      <c r="A6" s="169" t="s">
        <v>163</v>
      </c>
      <c r="B6" s="169"/>
      <c r="C6" s="169"/>
      <c r="D6" s="169"/>
      <c r="E6" s="169"/>
      <c r="F6" s="169"/>
      <c r="G6" s="169"/>
      <c r="H6" s="15"/>
      <c r="I6" s="15"/>
      <c r="J6" s="15"/>
    </row>
    <row r="7" spans="1:10" x14ac:dyDescent="0.3">
      <c r="A7" s="47"/>
      <c r="B7" s="47"/>
      <c r="C7" s="47"/>
      <c r="D7" s="47"/>
      <c r="E7" s="47"/>
      <c r="F7" s="47"/>
      <c r="G7" s="47"/>
      <c r="H7" s="15"/>
      <c r="I7" s="15"/>
      <c r="J7" s="15"/>
    </row>
    <row r="8" spans="1:10" x14ac:dyDescent="0.3">
      <c r="A8" s="173" t="s">
        <v>164</v>
      </c>
      <c r="B8" s="173"/>
      <c r="C8" s="173"/>
      <c r="D8" s="173"/>
      <c r="E8" s="173"/>
      <c r="F8" s="173"/>
      <c r="G8" s="173"/>
      <c r="H8" s="15"/>
      <c r="I8" s="15"/>
      <c r="J8" s="15"/>
    </row>
    <row r="9" spans="1:10" x14ac:dyDescent="0.3">
      <c r="A9" s="104"/>
      <c r="B9" s="104"/>
      <c r="C9" s="104"/>
      <c r="D9" s="104"/>
      <c r="E9" s="104"/>
      <c r="F9" s="104"/>
      <c r="G9" s="104"/>
      <c r="H9" s="15"/>
      <c r="I9" s="15"/>
      <c r="J9" s="15"/>
    </row>
    <row r="10" spans="1:10" ht="16.5" customHeight="1" x14ac:dyDescent="0.3">
      <c r="A10" s="173" t="s">
        <v>165</v>
      </c>
      <c r="B10" s="173"/>
      <c r="C10" s="173"/>
      <c r="D10" s="173"/>
      <c r="E10" s="173"/>
      <c r="F10" s="173"/>
      <c r="G10" s="173"/>
      <c r="H10" s="15"/>
      <c r="I10" s="15"/>
      <c r="J10" s="15"/>
    </row>
    <row r="11" spans="1:10" x14ac:dyDescent="0.3">
      <c r="A11" s="173"/>
      <c r="B11" s="173"/>
      <c r="C11" s="173"/>
      <c r="D11" s="173"/>
      <c r="E11" s="173"/>
      <c r="F11" s="173"/>
      <c r="G11" s="173"/>
      <c r="H11" s="15"/>
      <c r="I11" s="15"/>
      <c r="J11" s="15"/>
    </row>
    <row r="12" spans="1:10" x14ac:dyDescent="0.3">
      <c r="A12" s="104"/>
      <c r="B12" s="104"/>
      <c r="C12" s="104"/>
      <c r="D12" s="104"/>
      <c r="E12" s="104"/>
      <c r="F12" s="104"/>
      <c r="G12" s="104"/>
      <c r="H12" s="15"/>
      <c r="I12" s="15"/>
      <c r="J12" s="15"/>
    </row>
    <row r="13" spans="1:10" x14ac:dyDescent="0.3">
      <c r="A13" s="172" t="s">
        <v>151</v>
      </c>
      <c r="B13" s="172"/>
      <c r="C13" s="172"/>
      <c r="D13" s="172"/>
      <c r="E13" s="172"/>
      <c r="F13" s="172"/>
      <c r="G13" s="172"/>
      <c r="H13" s="15"/>
      <c r="I13" s="15"/>
      <c r="J13" s="15"/>
    </row>
    <row r="14" spans="1:10" ht="15" customHeight="1" x14ac:dyDescent="0.3">
      <c r="A14" s="105" t="s">
        <v>152</v>
      </c>
      <c r="B14" s="106"/>
      <c r="C14" s="106"/>
      <c r="D14" s="106"/>
      <c r="E14" s="106"/>
      <c r="F14" s="106"/>
      <c r="G14" s="106"/>
      <c r="H14" s="15"/>
      <c r="I14" s="15"/>
      <c r="J14" s="15"/>
    </row>
    <row r="15" spans="1:10" ht="18.75" customHeight="1" x14ac:dyDescent="0.3">
      <c r="A15" s="105" t="s">
        <v>166</v>
      </c>
      <c r="B15" s="106"/>
      <c r="C15" s="106"/>
      <c r="D15" s="106"/>
      <c r="E15" s="106"/>
      <c r="F15" s="106"/>
      <c r="G15" s="106"/>
      <c r="H15" s="15"/>
      <c r="I15" s="15"/>
      <c r="J15" s="15"/>
    </row>
    <row r="16" spans="1:10" ht="18.75" customHeight="1" x14ac:dyDescent="0.3">
      <c r="A16" s="105"/>
      <c r="B16" s="106"/>
      <c r="C16" s="106"/>
      <c r="D16" s="106"/>
      <c r="E16" s="106"/>
      <c r="F16" s="106"/>
      <c r="G16" s="106"/>
      <c r="H16" s="15"/>
      <c r="I16" s="15"/>
      <c r="J16" s="15"/>
    </row>
    <row r="17" spans="1:10" x14ac:dyDescent="0.3">
      <c r="A17" s="105" t="s">
        <v>167</v>
      </c>
      <c r="B17" s="106"/>
      <c r="C17" s="106"/>
      <c r="D17" s="106"/>
      <c r="E17" s="106"/>
      <c r="F17" s="106"/>
      <c r="G17" s="106"/>
      <c r="H17" s="15"/>
      <c r="I17" s="15"/>
      <c r="J17" s="15"/>
    </row>
    <row r="18" spans="1:10" x14ac:dyDescent="0.3">
      <c r="A18" s="105"/>
      <c r="B18" s="106"/>
      <c r="C18" s="106"/>
      <c r="D18" s="106"/>
      <c r="E18" s="106"/>
      <c r="F18" s="106"/>
      <c r="G18" s="106"/>
      <c r="H18" s="15"/>
      <c r="I18" s="15"/>
      <c r="J18" s="15"/>
    </row>
    <row r="19" spans="1:10" x14ac:dyDescent="0.3">
      <c r="A19" s="105" t="s">
        <v>168</v>
      </c>
      <c r="B19" s="106"/>
      <c r="C19" s="106"/>
      <c r="D19" s="106"/>
      <c r="E19" s="106"/>
      <c r="F19" s="106"/>
      <c r="G19" s="106"/>
      <c r="H19" s="15"/>
      <c r="I19" s="15"/>
      <c r="J19" s="15"/>
    </row>
    <row r="20" spans="1:10" x14ac:dyDescent="0.3">
      <c r="A20" s="105"/>
      <c r="B20" s="106"/>
      <c r="C20" s="106"/>
      <c r="D20" s="106"/>
      <c r="E20" s="106"/>
      <c r="F20" s="106"/>
      <c r="G20" s="106"/>
      <c r="H20" s="15"/>
      <c r="I20" s="15"/>
      <c r="J20" s="15"/>
    </row>
    <row r="21" spans="1:10" x14ac:dyDescent="0.3">
      <c r="A21" s="105" t="s">
        <v>169</v>
      </c>
      <c r="B21" s="107"/>
      <c r="C21" s="107"/>
      <c r="D21" s="107"/>
      <c r="E21" s="107"/>
      <c r="F21" s="107"/>
      <c r="G21" s="107"/>
      <c r="H21" s="15"/>
      <c r="I21" s="15"/>
      <c r="J21" s="15"/>
    </row>
    <row r="22" spans="1:10" x14ac:dyDescent="0.3">
      <c r="A22" s="105"/>
      <c r="B22" s="107"/>
      <c r="C22" s="107"/>
      <c r="D22" s="107"/>
      <c r="E22" s="107"/>
      <c r="F22" s="107"/>
      <c r="G22" s="107"/>
      <c r="H22" s="15"/>
      <c r="I22" s="15"/>
      <c r="J22" s="15"/>
    </row>
    <row r="23" spans="1:10" x14ac:dyDescent="0.3">
      <c r="A23" s="105" t="s">
        <v>170</v>
      </c>
      <c r="B23" s="106"/>
      <c r="C23" s="106"/>
      <c r="D23" s="106"/>
      <c r="E23" s="106"/>
      <c r="F23" s="106"/>
      <c r="G23" s="106"/>
      <c r="H23" s="15"/>
      <c r="I23" s="15"/>
      <c r="J23" s="15"/>
    </row>
    <row r="24" spans="1:10" x14ac:dyDescent="0.3">
      <c r="A24" s="105"/>
      <c r="B24" s="106"/>
      <c r="C24" s="106"/>
      <c r="D24" s="106"/>
      <c r="E24" s="106"/>
      <c r="F24" s="106"/>
      <c r="G24" s="106"/>
      <c r="H24" s="15"/>
      <c r="I24" s="15"/>
      <c r="J24" s="15"/>
    </row>
    <row r="25" spans="1:10" x14ac:dyDescent="0.3">
      <c r="A25" s="105" t="s">
        <v>171</v>
      </c>
      <c r="B25" s="106"/>
      <c r="C25" s="106"/>
      <c r="D25" s="106"/>
      <c r="E25" s="106"/>
      <c r="F25" s="106"/>
      <c r="G25" s="106"/>
      <c r="H25" s="15"/>
      <c r="I25" s="15"/>
      <c r="J25" s="15"/>
    </row>
    <row r="26" spans="1:10" x14ac:dyDescent="0.3">
      <c r="A26" s="105"/>
      <c r="B26" s="106"/>
      <c r="C26" s="106"/>
      <c r="D26" s="106"/>
      <c r="E26" s="106"/>
      <c r="F26" s="106"/>
      <c r="G26" s="106"/>
      <c r="H26" s="15"/>
      <c r="I26" s="15"/>
      <c r="J26" s="15"/>
    </row>
    <row r="27" spans="1:10" x14ac:dyDescent="0.3">
      <c r="A27" s="105" t="s">
        <v>172</v>
      </c>
      <c r="B27" s="106"/>
      <c r="C27" s="106"/>
      <c r="D27" s="106"/>
      <c r="E27" s="106"/>
      <c r="F27" s="106"/>
      <c r="G27" s="106"/>
      <c r="H27" s="15"/>
      <c r="I27" s="15"/>
      <c r="J27" s="15"/>
    </row>
    <row r="28" spans="1:10" x14ac:dyDescent="0.3">
      <c r="A28" s="105"/>
      <c r="B28" s="106"/>
      <c r="C28" s="106"/>
      <c r="D28" s="106"/>
      <c r="E28" s="106"/>
      <c r="F28" s="106"/>
      <c r="G28" s="106"/>
      <c r="H28" s="15"/>
      <c r="I28" s="15"/>
      <c r="J28" s="15"/>
    </row>
    <row r="29" spans="1:10" x14ac:dyDescent="0.3">
      <c r="A29" s="105" t="s">
        <v>173</v>
      </c>
      <c r="B29" s="106"/>
      <c r="C29" s="106"/>
      <c r="D29" s="106"/>
      <c r="E29" s="106"/>
      <c r="F29" s="106"/>
      <c r="G29" s="106"/>
      <c r="H29" s="15"/>
      <c r="I29" s="15"/>
      <c r="J29" s="15"/>
    </row>
    <row r="30" spans="1:10" ht="15" customHeight="1" x14ac:dyDescent="0.3">
      <c r="A30" s="105"/>
      <c r="B30" s="15"/>
      <c r="C30" s="15"/>
      <c r="D30" s="15"/>
      <c r="E30" s="15"/>
      <c r="F30" s="15"/>
      <c r="G30" s="15"/>
      <c r="H30" s="15"/>
      <c r="I30" s="15"/>
      <c r="J30" s="15"/>
    </row>
    <row r="31" spans="1:10" ht="31.5" customHeight="1" x14ac:dyDescent="0.3">
      <c r="A31" s="173" t="s">
        <v>174</v>
      </c>
      <c r="B31" s="173"/>
      <c r="C31" s="173"/>
      <c r="D31" s="173"/>
      <c r="E31" s="173"/>
      <c r="F31" s="173"/>
      <c r="G31" s="173"/>
      <c r="H31" s="173"/>
      <c r="I31" s="173"/>
      <c r="J31" s="15"/>
    </row>
    <row r="32" spans="1:10" ht="30.75" customHeight="1" x14ac:dyDescent="0.3">
      <c r="A32" s="173"/>
      <c r="B32" s="173"/>
      <c r="C32" s="173"/>
      <c r="D32" s="173"/>
      <c r="E32" s="173"/>
      <c r="F32" s="173"/>
      <c r="G32" s="173"/>
      <c r="H32" s="173"/>
      <c r="I32" s="173"/>
      <c r="J32" s="15"/>
    </row>
    <row r="33" spans="1:10" ht="19.5" customHeight="1" x14ac:dyDescent="0.3">
      <c r="A33" s="104"/>
      <c r="B33" s="104"/>
      <c r="C33" s="104"/>
      <c r="D33" s="104"/>
      <c r="E33" s="104"/>
      <c r="F33" s="104"/>
      <c r="G33" s="104"/>
      <c r="H33" s="15"/>
      <c r="I33" s="15"/>
      <c r="J33" s="15"/>
    </row>
    <row r="34" spans="1:10" ht="15" customHeight="1" x14ac:dyDescent="0.3">
      <c r="A34" s="168" t="s">
        <v>66</v>
      </c>
      <c r="B34" s="168"/>
      <c r="C34" s="168"/>
      <c r="D34" s="168"/>
      <c r="E34" s="168"/>
      <c r="F34" s="168"/>
      <c r="G34" s="168"/>
      <c r="H34" s="15"/>
      <c r="I34" s="15"/>
      <c r="J34" s="15"/>
    </row>
    <row r="35" spans="1:10" ht="34.5" customHeight="1" x14ac:dyDescent="0.3">
      <c r="A35" s="169" t="s">
        <v>67</v>
      </c>
      <c r="B35" s="169"/>
      <c r="C35" s="169"/>
      <c r="D35" s="169"/>
      <c r="E35" s="169"/>
      <c r="F35" s="169"/>
      <c r="G35" s="169"/>
      <c r="H35" s="15"/>
      <c r="I35" s="15"/>
      <c r="J35" s="15"/>
    </row>
    <row r="36" spans="1:10" ht="76.5" customHeight="1" x14ac:dyDescent="0.3">
      <c r="A36" s="169"/>
      <c r="B36" s="169"/>
      <c r="C36" s="169"/>
      <c r="D36" s="169"/>
      <c r="E36" s="169"/>
      <c r="F36" s="169"/>
      <c r="G36" s="169"/>
      <c r="H36" s="15"/>
      <c r="I36" s="15"/>
      <c r="J36" s="15"/>
    </row>
    <row r="37" spans="1:10" ht="15" customHeight="1" x14ac:dyDescent="0.3">
      <c r="A37" s="169" t="s">
        <v>68</v>
      </c>
      <c r="B37" s="169"/>
      <c r="C37" s="169"/>
      <c r="D37" s="169"/>
      <c r="E37" s="169"/>
      <c r="F37" s="169"/>
      <c r="G37" s="169"/>
      <c r="H37" s="15"/>
      <c r="I37" s="15"/>
      <c r="J37" s="15"/>
    </row>
    <row r="38" spans="1:10" ht="15.75" customHeight="1" x14ac:dyDescent="0.3">
      <c r="A38" s="169"/>
      <c r="B38" s="169"/>
      <c r="C38" s="169"/>
      <c r="D38" s="169"/>
      <c r="E38" s="169"/>
      <c r="F38" s="169"/>
      <c r="G38" s="169"/>
      <c r="H38" s="15"/>
      <c r="I38" s="15"/>
      <c r="J38" s="15"/>
    </row>
    <row r="39" spans="1:10" ht="15" customHeight="1" x14ac:dyDescent="0.3">
      <c r="A39" s="169" t="s">
        <v>180</v>
      </c>
      <c r="B39" s="169"/>
      <c r="C39" s="169"/>
      <c r="D39" s="169"/>
      <c r="E39" s="169"/>
      <c r="F39" s="169"/>
      <c r="G39" s="169"/>
      <c r="H39" s="15"/>
      <c r="I39" s="15"/>
      <c r="J39" s="15"/>
    </row>
    <row r="40" spans="1:10" ht="18.75" customHeight="1" x14ac:dyDescent="0.3">
      <c r="A40" s="169"/>
      <c r="B40" s="169"/>
      <c r="C40" s="169"/>
      <c r="D40" s="169"/>
      <c r="E40" s="169"/>
      <c r="F40" s="169"/>
      <c r="G40" s="169"/>
      <c r="H40" s="15"/>
      <c r="I40" s="15"/>
      <c r="J40" s="15"/>
    </row>
    <row r="41" spans="1:10" x14ac:dyDescent="0.3">
      <c r="A41" s="168" t="s">
        <v>69</v>
      </c>
      <c r="B41" s="168"/>
      <c r="C41" s="168"/>
      <c r="D41" s="168"/>
      <c r="E41" s="168"/>
      <c r="F41" s="168"/>
      <c r="G41" s="168"/>
      <c r="H41" s="15"/>
      <c r="I41" s="15"/>
      <c r="J41" s="15"/>
    </row>
    <row r="42" spans="1:10" x14ac:dyDescent="0.3">
      <c r="A42" s="169" t="s">
        <v>70</v>
      </c>
      <c r="B42" s="169"/>
      <c r="C42" s="169"/>
      <c r="D42" s="169"/>
      <c r="E42" s="169"/>
      <c r="F42" s="169"/>
      <c r="G42" s="169"/>
      <c r="H42" s="15"/>
      <c r="I42" s="15"/>
      <c r="J42" s="15"/>
    </row>
    <row r="43" spans="1:10" ht="38.25" customHeight="1" x14ac:dyDescent="0.3">
      <c r="A43" s="169"/>
      <c r="B43" s="169"/>
      <c r="C43" s="169"/>
      <c r="D43" s="169"/>
      <c r="E43" s="169"/>
      <c r="F43" s="169"/>
      <c r="G43" s="169"/>
      <c r="H43" s="15"/>
      <c r="I43" s="15"/>
      <c r="J43" s="15"/>
    </row>
    <row r="44" spans="1:10" ht="15" customHeight="1" x14ac:dyDescent="0.3">
      <c r="A44" s="107"/>
      <c r="B44" s="15"/>
      <c r="C44" s="15"/>
      <c r="D44" s="15"/>
      <c r="E44" s="15"/>
      <c r="F44" s="15"/>
      <c r="G44" s="15"/>
      <c r="H44" s="15"/>
      <c r="I44" s="15"/>
      <c r="J44" s="15"/>
    </row>
    <row r="45" spans="1:10" x14ac:dyDescent="0.3">
      <c r="A45" s="108" t="s">
        <v>71</v>
      </c>
      <c r="B45" s="15"/>
      <c r="C45" s="15"/>
      <c r="D45" s="15"/>
      <c r="E45" s="15"/>
      <c r="F45" s="15"/>
      <c r="G45" s="15"/>
      <c r="H45" s="15"/>
      <c r="I45" s="15"/>
      <c r="J45" s="15"/>
    </row>
    <row r="46" spans="1:10" x14ac:dyDescent="0.3">
      <c r="A46" s="169" t="s">
        <v>236</v>
      </c>
      <c r="B46" s="169"/>
      <c r="C46" s="169"/>
      <c r="D46" s="169"/>
      <c r="E46" s="169"/>
      <c r="F46" s="169"/>
      <c r="G46" s="169"/>
      <c r="H46" s="15"/>
      <c r="I46" s="15"/>
      <c r="J46" s="15"/>
    </row>
    <row r="47" spans="1:10" ht="79.5" customHeight="1" x14ac:dyDescent="0.3">
      <c r="A47" s="169"/>
      <c r="B47" s="169"/>
      <c r="C47" s="169"/>
      <c r="D47" s="169"/>
      <c r="E47" s="169"/>
      <c r="F47" s="169"/>
      <c r="G47" s="169"/>
      <c r="H47" s="15"/>
      <c r="I47" s="15"/>
      <c r="J47" s="15"/>
    </row>
    <row r="48" spans="1:10" x14ac:dyDescent="0.3">
      <c r="A48" s="168" t="s">
        <v>72</v>
      </c>
      <c r="B48" s="168"/>
      <c r="C48" s="168"/>
      <c r="D48" s="168"/>
      <c r="E48" s="168"/>
      <c r="F48" s="168"/>
      <c r="G48" s="168"/>
      <c r="H48" s="15"/>
      <c r="I48" s="15"/>
      <c r="J48" s="15"/>
    </row>
    <row r="49" spans="1:10" x14ac:dyDescent="0.3">
      <c r="A49" s="169" t="s">
        <v>175</v>
      </c>
      <c r="B49" s="169"/>
      <c r="C49" s="169"/>
      <c r="D49" s="169"/>
      <c r="E49" s="169"/>
      <c r="F49" s="169"/>
      <c r="G49" s="169"/>
      <c r="H49" s="15"/>
      <c r="I49" s="15"/>
      <c r="J49" s="15"/>
    </row>
    <row r="50" spans="1:10" ht="22.5" customHeight="1" x14ac:dyDescent="0.3">
      <c r="A50" s="169"/>
      <c r="B50" s="169"/>
      <c r="C50" s="169"/>
      <c r="D50" s="169"/>
      <c r="E50" s="169"/>
      <c r="F50" s="169"/>
      <c r="G50" s="169"/>
      <c r="H50" s="15"/>
      <c r="I50" s="15"/>
      <c r="J50" s="15"/>
    </row>
    <row r="51" spans="1:10" x14ac:dyDescent="0.3">
      <c r="A51" s="168" t="s">
        <v>73</v>
      </c>
      <c r="B51" s="168"/>
      <c r="C51" s="168"/>
      <c r="D51" s="168"/>
      <c r="E51" s="168"/>
      <c r="F51" s="168"/>
      <c r="G51" s="168"/>
      <c r="H51" s="15"/>
      <c r="I51" s="15"/>
      <c r="J51" s="15"/>
    </row>
    <row r="52" spans="1:10" ht="19.5" customHeight="1" x14ac:dyDescent="0.3">
      <c r="A52" s="169" t="s">
        <v>181</v>
      </c>
      <c r="B52" s="169"/>
      <c r="C52" s="169"/>
      <c r="D52" s="169"/>
      <c r="E52" s="169"/>
      <c r="F52" s="169"/>
      <c r="G52" s="169"/>
      <c r="H52" s="15"/>
      <c r="I52" s="15"/>
      <c r="J52" s="15"/>
    </row>
    <row r="53" spans="1:10" ht="29.25" customHeight="1" x14ac:dyDescent="0.3">
      <c r="A53" s="169"/>
      <c r="B53" s="169"/>
      <c r="C53" s="169"/>
      <c r="D53" s="169"/>
      <c r="E53" s="169"/>
      <c r="F53" s="169"/>
      <c r="G53" s="169"/>
      <c r="H53" s="15"/>
      <c r="I53" s="15"/>
      <c r="J53" s="15"/>
    </row>
    <row r="54" spans="1:10" x14ac:dyDescent="0.3">
      <c r="A54" s="168" t="s">
        <v>74</v>
      </c>
      <c r="B54" s="168"/>
      <c r="C54" s="168"/>
      <c r="D54" s="168"/>
      <c r="E54" s="168"/>
      <c r="F54" s="168"/>
      <c r="G54" s="168"/>
      <c r="H54" s="15"/>
      <c r="I54" s="15"/>
      <c r="J54" s="15"/>
    </row>
    <row r="55" spans="1:10" ht="15.75" customHeight="1" x14ac:dyDescent="0.3">
      <c r="A55" s="169" t="s">
        <v>182</v>
      </c>
      <c r="B55" s="169"/>
      <c r="C55" s="169"/>
      <c r="D55" s="169"/>
      <c r="E55" s="169"/>
      <c r="F55" s="169"/>
      <c r="G55" s="169"/>
      <c r="H55" s="15"/>
      <c r="I55" s="15"/>
      <c r="J55" s="15"/>
    </row>
    <row r="56" spans="1:10" ht="23.25" customHeight="1" x14ac:dyDescent="0.3">
      <c r="A56" s="169"/>
      <c r="B56" s="169"/>
      <c r="C56" s="169"/>
      <c r="D56" s="169"/>
      <c r="E56" s="169"/>
      <c r="F56" s="169"/>
      <c r="G56" s="169"/>
      <c r="H56" s="15"/>
      <c r="I56" s="15"/>
      <c r="J56" s="15"/>
    </row>
    <row r="57" spans="1:10" x14ac:dyDescent="0.3">
      <c r="A57" s="168" t="s">
        <v>75</v>
      </c>
      <c r="B57" s="168"/>
      <c r="C57" s="168"/>
      <c r="D57" s="168"/>
      <c r="E57" s="168"/>
      <c r="F57" s="168"/>
      <c r="G57" s="168"/>
      <c r="H57" s="15"/>
      <c r="I57" s="15"/>
      <c r="J57" s="15"/>
    </row>
    <row r="58" spans="1:10" x14ac:dyDescent="0.3">
      <c r="A58" s="169" t="s">
        <v>176</v>
      </c>
      <c r="B58" s="169"/>
      <c r="C58" s="169"/>
      <c r="D58" s="169"/>
      <c r="E58" s="169"/>
      <c r="F58" s="169"/>
      <c r="G58" s="169"/>
      <c r="H58" s="15"/>
      <c r="I58" s="15"/>
      <c r="J58" s="15"/>
    </row>
    <row r="59" spans="1:10" ht="24.75" customHeight="1" x14ac:dyDescent="0.3">
      <c r="A59" s="169"/>
      <c r="B59" s="169"/>
      <c r="C59" s="169"/>
      <c r="D59" s="169"/>
      <c r="E59" s="169"/>
      <c r="F59" s="169"/>
      <c r="G59" s="169"/>
      <c r="H59" s="15"/>
      <c r="I59" s="15"/>
      <c r="J59" s="15"/>
    </row>
    <row r="60" spans="1:10" ht="31.5" customHeight="1" x14ac:dyDescent="0.3">
      <c r="A60" s="169" t="s">
        <v>237</v>
      </c>
      <c r="B60" s="172"/>
      <c r="C60" s="172"/>
      <c r="D60" s="172"/>
      <c r="E60" s="172"/>
      <c r="F60" s="172"/>
      <c r="G60" s="172"/>
      <c r="H60" s="15"/>
      <c r="I60" s="15"/>
      <c r="J60" s="15"/>
    </row>
    <row r="61" spans="1:10" ht="33" customHeight="1" x14ac:dyDescent="0.3">
      <c r="A61" s="169" t="s">
        <v>183</v>
      </c>
      <c r="B61" s="169"/>
      <c r="C61" s="169"/>
      <c r="D61" s="169"/>
      <c r="E61" s="169"/>
      <c r="F61" s="169"/>
      <c r="G61" s="169"/>
      <c r="H61" s="15"/>
      <c r="I61" s="15"/>
      <c r="J61" s="15"/>
    </row>
    <row r="62" spans="1:10" ht="54.75" customHeight="1" x14ac:dyDescent="0.3">
      <c r="A62" s="169" t="s">
        <v>184</v>
      </c>
      <c r="B62" s="169"/>
      <c r="C62" s="169"/>
      <c r="D62" s="169"/>
      <c r="E62" s="169"/>
      <c r="F62" s="169"/>
      <c r="G62" s="169"/>
      <c r="H62" s="15"/>
      <c r="I62" s="15"/>
      <c r="J62" s="15"/>
    </row>
    <row r="63" spans="1:10" ht="38.25" customHeight="1" x14ac:dyDescent="0.3">
      <c r="A63" s="169" t="s">
        <v>185</v>
      </c>
      <c r="B63" s="169"/>
      <c r="C63" s="169"/>
      <c r="D63" s="169"/>
      <c r="E63" s="169"/>
      <c r="F63" s="169"/>
      <c r="G63" s="169"/>
      <c r="H63" s="15"/>
      <c r="I63" s="15"/>
      <c r="J63" s="15"/>
    </row>
    <row r="64" spans="1:10" ht="14.25" customHeight="1" x14ac:dyDescent="0.3">
      <c r="A64" s="169" t="s">
        <v>186</v>
      </c>
      <c r="B64" s="169"/>
      <c r="C64" s="169"/>
      <c r="D64" s="169"/>
      <c r="E64" s="169"/>
      <c r="F64" s="169"/>
      <c r="G64" s="169"/>
      <c r="H64" s="15"/>
      <c r="I64" s="15"/>
      <c r="J64" s="15"/>
    </row>
    <row r="65" spans="1:10" x14ac:dyDescent="0.3">
      <c r="A65" s="169"/>
      <c r="B65" s="169"/>
      <c r="C65" s="169"/>
      <c r="D65" s="169"/>
      <c r="E65" s="169"/>
      <c r="F65" s="169"/>
      <c r="G65" s="169"/>
      <c r="H65" s="15"/>
      <c r="I65" s="15"/>
      <c r="J65" s="15"/>
    </row>
    <row r="66" spans="1:10" x14ac:dyDescent="0.3">
      <c r="A66" s="47"/>
      <c r="B66" s="47"/>
      <c r="C66" s="47"/>
      <c r="D66" s="47"/>
      <c r="E66" s="47"/>
      <c r="F66" s="47"/>
      <c r="G66" s="47"/>
      <c r="H66" s="15"/>
      <c r="I66" s="15"/>
      <c r="J66" s="15"/>
    </row>
    <row r="67" spans="1:10" x14ac:dyDescent="0.3">
      <c r="A67" s="107"/>
      <c r="B67" s="15"/>
      <c r="C67" s="15"/>
      <c r="D67" s="15"/>
      <c r="E67" s="15"/>
      <c r="F67" s="15"/>
      <c r="G67" s="15"/>
      <c r="H67" s="15"/>
      <c r="I67" s="15"/>
      <c r="J67" s="15"/>
    </row>
    <row r="68" spans="1:10" x14ac:dyDescent="0.3">
      <c r="A68" s="108" t="s">
        <v>76</v>
      </c>
      <c r="B68" s="15"/>
      <c r="C68" s="15"/>
      <c r="D68" s="15"/>
      <c r="E68" s="15"/>
      <c r="F68" s="15"/>
      <c r="G68" s="15"/>
      <c r="H68" s="15"/>
      <c r="I68" s="15"/>
      <c r="J68" s="15"/>
    </row>
    <row r="69" spans="1:10" x14ac:dyDescent="0.3">
      <c r="A69" s="108"/>
      <c r="B69" s="15"/>
      <c r="C69" s="15"/>
      <c r="D69" s="15"/>
      <c r="E69" s="15"/>
      <c r="F69" s="15"/>
      <c r="G69" s="15"/>
      <c r="H69" s="15"/>
      <c r="I69" s="15"/>
      <c r="J69" s="15"/>
    </row>
    <row r="70" spans="1:10" ht="30" x14ac:dyDescent="0.3">
      <c r="A70" s="15"/>
      <c r="B70" s="114"/>
      <c r="C70" s="112" t="s">
        <v>77</v>
      </c>
      <c r="D70" s="112" t="s">
        <v>78</v>
      </c>
      <c r="E70" s="112" t="s">
        <v>79</v>
      </c>
      <c r="F70" s="15"/>
      <c r="G70" s="15"/>
      <c r="H70" s="15"/>
      <c r="I70" s="15"/>
      <c r="J70" s="15"/>
    </row>
    <row r="71" spans="1:10" x14ac:dyDescent="0.3">
      <c r="A71" s="15"/>
      <c r="B71" s="111" t="s">
        <v>80</v>
      </c>
      <c r="C71" s="149">
        <v>7263.59</v>
      </c>
      <c r="D71" s="149">
        <v>7419.12</v>
      </c>
      <c r="E71" s="110">
        <v>7322.9</v>
      </c>
      <c r="F71" s="15"/>
      <c r="G71" s="15"/>
      <c r="H71" s="15"/>
      <c r="I71" s="15"/>
      <c r="J71" s="15"/>
    </row>
    <row r="72" spans="1:10" x14ac:dyDescent="0.3">
      <c r="A72" s="15"/>
      <c r="B72" s="111" t="s">
        <v>82</v>
      </c>
      <c r="C72" s="149">
        <v>7283.62</v>
      </c>
      <c r="D72" s="149">
        <v>7419.14</v>
      </c>
      <c r="E72" s="110">
        <v>7339.62</v>
      </c>
      <c r="F72" s="15"/>
      <c r="G72" s="15"/>
      <c r="H72" s="15"/>
      <c r="I72" s="15"/>
      <c r="J72" s="15"/>
    </row>
    <row r="73" spans="1:10" x14ac:dyDescent="0.3">
      <c r="A73" s="108"/>
      <c r="B73" s="15"/>
      <c r="C73" s="15"/>
      <c r="D73" s="15"/>
      <c r="E73" s="15"/>
      <c r="F73" s="15"/>
      <c r="G73" s="15"/>
      <c r="H73" s="15"/>
      <c r="I73" s="15"/>
      <c r="J73" s="15"/>
    </row>
    <row r="74" spans="1:10" x14ac:dyDescent="0.3">
      <c r="A74" s="108"/>
      <c r="B74" s="15"/>
      <c r="C74" s="15"/>
      <c r="D74" s="15"/>
      <c r="E74" s="15"/>
      <c r="F74" s="15"/>
      <c r="G74" s="15"/>
      <c r="H74" s="15"/>
      <c r="I74" s="15"/>
      <c r="J74" s="15"/>
    </row>
    <row r="75" spans="1:10" x14ac:dyDescent="0.3">
      <c r="A75" s="108" t="s">
        <v>157</v>
      </c>
      <c r="B75" s="15"/>
      <c r="C75" s="15"/>
      <c r="D75" s="15"/>
      <c r="E75" s="15"/>
      <c r="F75" s="15"/>
      <c r="G75" s="15"/>
      <c r="H75" s="15"/>
      <c r="I75" s="15"/>
      <c r="J75" s="15"/>
    </row>
    <row r="76" spans="1:10" x14ac:dyDescent="0.3">
      <c r="A76" s="108"/>
      <c r="B76" s="15"/>
      <c r="C76" s="15"/>
      <c r="D76" s="15"/>
      <c r="E76" s="15"/>
      <c r="F76" s="15"/>
      <c r="G76" s="15"/>
      <c r="H76" s="15"/>
      <c r="I76" s="15"/>
      <c r="J76" s="15"/>
    </row>
    <row r="77" spans="1:10" ht="45" x14ac:dyDescent="0.3">
      <c r="A77" s="15"/>
      <c r="B77" s="114" t="s">
        <v>83</v>
      </c>
      <c r="C77" s="112" t="s">
        <v>84</v>
      </c>
      <c r="D77" s="112" t="s">
        <v>85</v>
      </c>
      <c r="E77" s="112" t="s">
        <v>86</v>
      </c>
      <c r="F77" s="112" t="s">
        <v>87</v>
      </c>
      <c r="G77" s="15"/>
      <c r="H77" s="15"/>
      <c r="I77" s="15"/>
      <c r="J77" s="15"/>
    </row>
    <row r="78" spans="1:10" x14ac:dyDescent="0.3">
      <c r="A78" s="15"/>
      <c r="B78" s="109" t="s">
        <v>88</v>
      </c>
      <c r="C78" s="178" t="s">
        <v>81</v>
      </c>
      <c r="D78" s="179"/>
      <c r="E78" s="179"/>
      <c r="F78" s="180"/>
      <c r="G78" s="15"/>
      <c r="H78" s="15"/>
      <c r="I78" s="15"/>
      <c r="J78" s="15"/>
    </row>
    <row r="79" spans="1:10" x14ac:dyDescent="0.3">
      <c r="A79" s="15"/>
      <c r="B79" s="109" t="s">
        <v>89</v>
      </c>
      <c r="C79" s="181"/>
      <c r="D79" s="182"/>
      <c r="E79" s="182"/>
      <c r="F79" s="183"/>
      <c r="G79" s="15"/>
      <c r="H79" s="15"/>
      <c r="I79" s="15"/>
      <c r="J79" s="15"/>
    </row>
    <row r="80" spans="1:10" x14ac:dyDescent="0.3">
      <c r="A80" s="108"/>
      <c r="B80" s="15"/>
      <c r="C80" s="15"/>
      <c r="D80" s="15"/>
      <c r="E80" s="15"/>
      <c r="F80" s="15"/>
      <c r="G80" s="15"/>
      <c r="H80" s="15"/>
      <c r="I80" s="15"/>
      <c r="J80" s="15"/>
    </row>
    <row r="81" spans="1:10" x14ac:dyDescent="0.3">
      <c r="A81" s="108"/>
      <c r="B81" s="15"/>
      <c r="C81" s="15"/>
      <c r="D81" s="15"/>
      <c r="E81" s="15"/>
      <c r="F81" s="15"/>
      <c r="G81" s="15"/>
      <c r="H81" s="15"/>
      <c r="I81" s="15"/>
      <c r="J81" s="15"/>
    </row>
    <row r="82" spans="1:10" x14ac:dyDescent="0.3">
      <c r="A82" s="168" t="s">
        <v>158</v>
      </c>
      <c r="B82" s="168"/>
      <c r="C82" s="168"/>
      <c r="D82" s="168"/>
      <c r="E82" s="168"/>
      <c r="F82" s="168"/>
      <c r="G82" s="168"/>
      <c r="H82" s="15"/>
      <c r="I82" s="15"/>
      <c r="J82" s="15"/>
    </row>
    <row r="83" spans="1:10" x14ac:dyDescent="0.3">
      <c r="A83" s="108" t="s">
        <v>177</v>
      </c>
      <c r="B83" s="15"/>
      <c r="C83" s="15"/>
      <c r="D83" s="15"/>
      <c r="E83" s="15"/>
      <c r="F83" s="15"/>
      <c r="G83" s="15"/>
      <c r="H83" s="15"/>
      <c r="I83" s="15"/>
      <c r="J83" s="15"/>
    </row>
    <row r="84" spans="1:10" x14ac:dyDescent="0.3">
      <c r="A84" s="108"/>
      <c r="B84" s="15"/>
      <c r="C84" s="15"/>
      <c r="D84" s="15"/>
      <c r="E84" s="15"/>
      <c r="F84" s="15"/>
      <c r="G84" s="15"/>
      <c r="H84" s="15"/>
      <c r="I84" s="15"/>
      <c r="J84" s="15"/>
    </row>
    <row r="85" spans="1:10" x14ac:dyDescent="0.3">
      <c r="A85" s="170" t="s">
        <v>159</v>
      </c>
      <c r="B85" s="170"/>
      <c r="C85" s="170"/>
      <c r="D85" s="170"/>
      <c r="E85" s="170"/>
      <c r="F85" s="170"/>
      <c r="G85" s="170"/>
      <c r="H85" s="15"/>
      <c r="I85" s="15"/>
      <c r="J85" s="15"/>
    </row>
    <row r="86" spans="1:10" x14ac:dyDescent="0.3">
      <c r="A86" s="108"/>
      <c r="B86" s="15"/>
      <c r="C86" s="15"/>
      <c r="D86" s="15"/>
      <c r="E86" s="15"/>
      <c r="F86" s="15"/>
      <c r="G86" s="15"/>
      <c r="H86" s="15"/>
      <c r="I86" s="15"/>
      <c r="J86" s="15"/>
    </row>
    <row r="87" spans="1:10" x14ac:dyDescent="0.3">
      <c r="A87" s="173" t="s">
        <v>187</v>
      </c>
      <c r="B87" s="173"/>
      <c r="C87" s="173"/>
      <c r="D87" s="173"/>
      <c r="E87" s="173"/>
      <c r="F87" s="173"/>
      <c r="G87" s="173"/>
      <c r="H87" s="15"/>
      <c r="I87" s="15"/>
      <c r="J87" s="15"/>
    </row>
    <row r="88" spans="1:10" ht="37.5" customHeight="1" x14ac:dyDescent="0.3">
      <c r="A88" s="173"/>
      <c r="B88" s="173"/>
      <c r="C88" s="173"/>
      <c r="D88" s="173"/>
      <c r="E88" s="173"/>
      <c r="F88" s="173"/>
      <c r="G88" s="173"/>
      <c r="H88" s="15"/>
      <c r="I88" s="15"/>
      <c r="J88" s="15"/>
    </row>
    <row r="89" spans="1:10" x14ac:dyDescent="0.3">
      <c r="A89" s="173" t="s">
        <v>188</v>
      </c>
      <c r="B89" s="173"/>
      <c r="C89" s="173"/>
      <c r="D89" s="173"/>
      <c r="E89" s="173"/>
      <c r="F89" s="173"/>
      <c r="G89" s="173"/>
      <c r="H89" s="15"/>
      <c r="I89" s="15"/>
      <c r="J89" s="15"/>
    </row>
    <row r="90" spans="1:10" ht="37.5" customHeight="1" x14ac:dyDescent="0.3">
      <c r="A90" s="173"/>
      <c r="B90" s="173"/>
      <c r="C90" s="173"/>
      <c r="D90" s="173"/>
      <c r="E90" s="173"/>
      <c r="F90" s="173"/>
      <c r="G90" s="173"/>
      <c r="H90" s="15"/>
      <c r="I90" s="15"/>
      <c r="J90" s="15"/>
    </row>
    <row r="91" spans="1:10" x14ac:dyDescent="0.3">
      <c r="A91" s="173" t="s">
        <v>189</v>
      </c>
      <c r="B91" s="173"/>
      <c r="C91" s="173"/>
      <c r="D91" s="173"/>
      <c r="E91" s="173"/>
      <c r="F91" s="173"/>
      <c r="G91" s="173"/>
      <c r="H91" s="15"/>
      <c r="I91" s="15"/>
      <c r="J91" s="15"/>
    </row>
    <row r="92" spans="1:10" ht="25.5" customHeight="1" x14ac:dyDescent="0.3">
      <c r="A92" s="173"/>
      <c r="B92" s="173"/>
      <c r="C92" s="173"/>
      <c r="D92" s="173"/>
      <c r="E92" s="173"/>
      <c r="F92" s="173"/>
      <c r="G92" s="173"/>
      <c r="H92" s="15"/>
      <c r="I92" s="15"/>
      <c r="J92" s="15"/>
    </row>
    <row r="93" spans="1:10" x14ac:dyDescent="0.3">
      <c r="A93" s="108"/>
      <c r="B93" s="15"/>
      <c r="C93" s="15"/>
      <c r="D93" s="15"/>
      <c r="E93" s="15"/>
      <c r="F93" s="15"/>
      <c r="G93" s="15"/>
      <c r="H93" s="15"/>
      <c r="I93" s="15"/>
      <c r="J93" s="15"/>
    </row>
    <row r="94" spans="1:10" ht="30" x14ac:dyDescent="0.3">
      <c r="A94" s="15"/>
      <c r="B94" s="112" t="s">
        <v>90</v>
      </c>
      <c r="C94" s="112" t="s">
        <v>91</v>
      </c>
      <c r="D94" s="112" t="s">
        <v>92</v>
      </c>
      <c r="E94" s="15"/>
      <c r="F94" s="15"/>
      <c r="G94" s="15"/>
      <c r="H94" s="15"/>
      <c r="I94" s="15"/>
      <c r="J94" s="15"/>
    </row>
    <row r="95" spans="1:10" x14ac:dyDescent="0.3">
      <c r="A95" s="15"/>
      <c r="B95" s="109" t="s">
        <v>93</v>
      </c>
      <c r="C95" s="113">
        <v>37709562</v>
      </c>
      <c r="D95" s="113">
        <v>9997954</v>
      </c>
      <c r="E95" s="15"/>
      <c r="F95" s="15"/>
      <c r="G95" s="15"/>
      <c r="H95" s="15"/>
      <c r="I95" s="15"/>
      <c r="J95" s="15"/>
    </row>
    <row r="96" spans="1:10" x14ac:dyDescent="0.3">
      <c r="A96" s="15"/>
      <c r="B96" s="109" t="s">
        <v>150</v>
      </c>
      <c r="C96" s="113">
        <v>1002458</v>
      </c>
      <c r="D96" s="113">
        <v>709264</v>
      </c>
      <c r="E96" s="15"/>
      <c r="F96" s="15"/>
      <c r="G96" s="15"/>
      <c r="H96" s="15"/>
      <c r="I96" s="15"/>
      <c r="J96" s="15"/>
    </row>
    <row r="97" spans="1:10" x14ac:dyDescent="0.3">
      <c r="A97" s="15"/>
      <c r="B97" s="109" t="s">
        <v>94</v>
      </c>
      <c r="C97" s="113"/>
      <c r="D97" s="113"/>
      <c r="E97" s="15"/>
      <c r="F97" s="15"/>
      <c r="G97" s="15"/>
      <c r="H97" s="15"/>
      <c r="I97" s="15"/>
      <c r="J97" s="15"/>
    </row>
    <row r="98" spans="1:10" x14ac:dyDescent="0.3">
      <c r="A98" s="15"/>
      <c r="B98" s="114" t="s">
        <v>95</v>
      </c>
      <c r="C98" s="115">
        <f>+SUM(C95:C97)</f>
        <v>38712020</v>
      </c>
      <c r="D98" s="115">
        <f>+SUM(D95:D97)</f>
        <v>10707218</v>
      </c>
      <c r="E98" s="15"/>
      <c r="F98" s="15"/>
      <c r="G98" s="15"/>
      <c r="H98" s="15"/>
      <c r="I98" s="15"/>
      <c r="J98" s="15"/>
    </row>
    <row r="99" spans="1:10" x14ac:dyDescent="0.3">
      <c r="A99" s="108"/>
      <c r="B99" s="15"/>
      <c r="C99" s="15"/>
      <c r="D99" s="15"/>
      <c r="E99" s="15"/>
      <c r="F99" s="15"/>
      <c r="G99" s="15"/>
      <c r="H99" s="15"/>
      <c r="I99" s="15"/>
      <c r="J99" s="15"/>
    </row>
    <row r="100" spans="1:10" x14ac:dyDescent="0.3">
      <c r="A100" s="108"/>
      <c r="B100" s="15"/>
      <c r="C100" s="15"/>
      <c r="D100" s="15"/>
      <c r="E100" s="15"/>
      <c r="F100" s="15"/>
      <c r="G100" s="15"/>
      <c r="H100" s="15"/>
      <c r="I100" s="15"/>
      <c r="J100" s="15"/>
    </row>
    <row r="101" spans="1:10" x14ac:dyDescent="0.3">
      <c r="A101" s="108"/>
      <c r="B101" s="15"/>
      <c r="C101" s="15"/>
      <c r="D101" s="15"/>
      <c r="E101" s="15"/>
      <c r="F101" s="15"/>
      <c r="G101" s="15"/>
      <c r="H101" s="15"/>
      <c r="I101" s="15"/>
      <c r="J101" s="15"/>
    </row>
    <row r="102" spans="1:10" x14ac:dyDescent="0.3">
      <c r="A102" s="108" t="s">
        <v>160</v>
      </c>
      <c r="B102" s="15"/>
      <c r="C102" s="15"/>
      <c r="D102" s="15"/>
      <c r="E102" s="15"/>
      <c r="F102" s="15"/>
      <c r="G102" s="15"/>
      <c r="H102" s="15"/>
      <c r="I102" s="15"/>
      <c r="J102" s="15"/>
    </row>
    <row r="103" spans="1:10" x14ac:dyDescent="0.3">
      <c r="A103" s="108"/>
      <c r="B103" s="15"/>
      <c r="C103" s="15"/>
      <c r="D103" s="15"/>
      <c r="E103" s="15"/>
      <c r="F103" s="15"/>
      <c r="G103" s="15"/>
      <c r="H103" s="15"/>
      <c r="I103" s="15"/>
      <c r="J103" s="15"/>
    </row>
    <row r="104" spans="1:10" x14ac:dyDescent="0.3">
      <c r="A104" s="108"/>
      <c r="B104" s="15"/>
      <c r="C104" s="15"/>
      <c r="D104" s="15"/>
      <c r="E104" s="15"/>
      <c r="F104" s="15"/>
      <c r="G104" s="15"/>
      <c r="H104" s="15"/>
      <c r="I104" s="15"/>
      <c r="J104" s="15"/>
    </row>
    <row r="105" spans="1:10" ht="30" x14ac:dyDescent="0.3">
      <c r="A105" s="15"/>
      <c r="B105" s="116" t="s">
        <v>96</v>
      </c>
      <c r="C105" s="112" t="s">
        <v>97</v>
      </c>
      <c r="D105" s="112" t="s">
        <v>98</v>
      </c>
      <c r="E105" s="112" t="s">
        <v>99</v>
      </c>
      <c r="F105" s="15"/>
      <c r="G105" s="15"/>
      <c r="H105" s="15"/>
      <c r="I105" s="15"/>
      <c r="J105" s="15"/>
    </row>
    <row r="106" spans="1:10" x14ac:dyDescent="0.3">
      <c r="A106" s="15"/>
      <c r="B106" s="114" t="s">
        <v>100</v>
      </c>
      <c r="C106" s="117"/>
      <c r="D106" s="118"/>
      <c r="E106" s="117"/>
      <c r="F106" s="15"/>
      <c r="G106" s="15"/>
      <c r="H106" s="15"/>
      <c r="I106" s="15"/>
      <c r="J106" s="15"/>
    </row>
    <row r="107" spans="1:10" x14ac:dyDescent="0.3">
      <c r="A107" s="15"/>
      <c r="B107" s="109" t="s">
        <v>101</v>
      </c>
      <c r="C107" s="119">
        <v>105999.84643799999</v>
      </c>
      <c r="D107" s="256">
        <v>10392307785.781507</v>
      </c>
      <c r="E107" s="119">
        <v>63</v>
      </c>
      <c r="F107" s="15"/>
      <c r="G107" s="15"/>
      <c r="H107" s="15"/>
      <c r="I107" s="15"/>
      <c r="J107" s="15"/>
    </row>
    <row r="108" spans="1:10" x14ac:dyDescent="0.3">
      <c r="A108" s="15"/>
      <c r="B108" s="109" t="s">
        <v>102</v>
      </c>
      <c r="C108" s="119">
        <v>106788.09415</v>
      </c>
      <c r="D108" s="256">
        <v>10501548655.479412</v>
      </c>
      <c r="E108" s="119">
        <v>67</v>
      </c>
      <c r="F108" s="15"/>
      <c r="G108" s="15"/>
      <c r="H108" s="15"/>
      <c r="I108" s="15"/>
      <c r="J108" s="15"/>
    </row>
    <row r="109" spans="1:10" x14ac:dyDescent="0.3">
      <c r="A109" s="15"/>
      <c r="B109" s="109" t="s">
        <v>103</v>
      </c>
      <c r="C109" s="119">
        <v>107660.040886</v>
      </c>
      <c r="D109" s="256">
        <v>10736500229.482775</v>
      </c>
      <c r="E109" s="119">
        <v>69</v>
      </c>
      <c r="F109" s="15"/>
      <c r="G109" s="15"/>
      <c r="H109" s="15"/>
      <c r="I109" s="15"/>
      <c r="J109" s="15"/>
    </row>
    <row r="110" spans="1:10" x14ac:dyDescent="0.3">
      <c r="A110" s="15"/>
      <c r="B110" s="114" t="s">
        <v>104</v>
      </c>
      <c r="C110" s="117"/>
      <c r="D110" s="257"/>
      <c r="E110" s="117"/>
      <c r="F110" s="15"/>
      <c r="G110" s="15"/>
      <c r="H110" s="15"/>
      <c r="I110" s="15"/>
      <c r="J110" s="15"/>
    </row>
    <row r="111" spans="1:10" x14ac:dyDescent="0.3">
      <c r="A111" s="15"/>
      <c r="B111" s="109" t="s">
        <v>105</v>
      </c>
      <c r="C111" s="119">
        <v>108510.907576</v>
      </c>
      <c r="D111" s="256">
        <v>10941117910.668285</v>
      </c>
      <c r="E111" s="119">
        <v>68</v>
      </c>
      <c r="F111" s="15"/>
      <c r="G111" s="15"/>
      <c r="H111" s="15"/>
      <c r="I111" s="15"/>
      <c r="J111" s="15"/>
    </row>
    <row r="112" spans="1:10" x14ac:dyDescent="0.3">
      <c r="A112" s="15"/>
      <c r="B112" s="109" t="s">
        <v>106</v>
      </c>
      <c r="C112" s="119">
        <v>109399.13697000001</v>
      </c>
      <c r="D112" s="256">
        <v>11063741027.017721</v>
      </c>
      <c r="E112" s="119">
        <v>72</v>
      </c>
      <c r="F112" s="15"/>
      <c r="G112" s="15"/>
      <c r="H112" s="15"/>
      <c r="I112" s="15"/>
      <c r="J112" s="15"/>
    </row>
    <row r="113" spans="1:10" x14ac:dyDescent="0.3">
      <c r="A113" s="15"/>
      <c r="B113" s="109" t="s">
        <v>107</v>
      </c>
      <c r="C113" s="119">
        <v>110242.990983</v>
      </c>
      <c r="D113" s="256">
        <v>13757253140.590511</v>
      </c>
      <c r="E113" s="119">
        <v>81</v>
      </c>
      <c r="F113" s="15"/>
      <c r="G113" s="15"/>
      <c r="H113" s="15"/>
      <c r="I113" s="15"/>
      <c r="J113" s="15"/>
    </row>
    <row r="114" spans="1:10" x14ac:dyDescent="0.3">
      <c r="A114" s="15"/>
      <c r="B114" s="114" t="s">
        <v>108</v>
      </c>
      <c r="C114" s="117"/>
      <c r="D114" s="258"/>
      <c r="E114" s="117"/>
      <c r="F114" s="15"/>
      <c r="G114" s="15"/>
      <c r="H114" s="15"/>
      <c r="I114" s="15"/>
      <c r="J114" s="15"/>
    </row>
    <row r="115" spans="1:10" x14ac:dyDescent="0.3">
      <c r="A115" s="15"/>
      <c r="B115" s="109" t="s">
        <v>109</v>
      </c>
      <c r="C115" s="119">
        <v>111139.90038799999</v>
      </c>
      <c r="D115" s="256">
        <v>14691446025.251854</v>
      </c>
      <c r="E115" s="119">
        <v>93</v>
      </c>
      <c r="F115" s="15"/>
      <c r="G115" s="15"/>
      <c r="H115" s="15"/>
      <c r="I115" s="15"/>
      <c r="J115" s="15"/>
    </row>
    <row r="116" spans="1:10" x14ac:dyDescent="0.3">
      <c r="A116" s="15"/>
      <c r="B116" s="109" t="s">
        <v>110</v>
      </c>
      <c r="C116" s="119">
        <v>112001.183712</v>
      </c>
      <c r="D116" s="256">
        <v>18578105557.380455</v>
      </c>
      <c r="E116" s="119">
        <v>101</v>
      </c>
      <c r="F116" s="15"/>
      <c r="G116" s="15"/>
      <c r="H116" s="15"/>
      <c r="I116" s="15"/>
      <c r="J116" s="15"/>
    </row>
    <row r="117" spans="1:10" x14ac:dyDescent="0.3">
      <c r="A117" s="15"/>
      <c r="B117" s="109" t="s">
        <v>111</v>
      </c>
      <c r="C117" s="119">
        <v>112906.25105399999</v>
      </c>
      <c r="D117" s="256">
        <v>19303385496.734421</v>
      </c>
      <c r="E117" s="119">
        <v>111</v>
      </c>
      <c r="F117" s="15"/>
      <c r="G117" s="15"/>
      <c r="H117" s="15"/>
      <c r="I117" s="15"/>
      <c r="J117" s="15"/>
    </row>
    <row r="118" spans="1:10" x14ac:dyDescent="0.3">
      <c r="A118" s="15"/>
      <c r="B118" s="114" t="s">
        <v>112</v>
      </c>
      <c r="C118" s="117"/>
      <c r="D118" s="258"/>
      <c r="E118" s="117"/>
      <c r="F118" s="15"/>
      <c r="G118" s="15"/>
      <c r="H118" s="15"/>
      <c r="I118" s="15"/>
      <c r="J118" s="15"/>
    </row>
    <row r="119" spans="1:10" x14ac:dyDescent="0.3">
      <c r="A119" s="15"/>
      <c r="B119" s="109" t="s">
        <v>113</v>
      </c>
      <c r="C119" s="119">
        <v>113860.18062</v>
      </c>
      <c r="D119" s="256">
        <v>21375306150.212017</v>
      </c>
      <c r="E119" s="119">
        <v>123</v>
      </c>
      <c r="F119" s="15"/>
      <c r="G119" s="15"/>
      <c r="H119" s="15"/>
      <c r="I119" s="15"/>
      <c r="J119" s="15"/>
    </row>
    <row r="120" spans="1:10" x14ac:dyDescent="0.3">
      <c r="A120" s="15"/>
      <c r="B120" s="109" t="s">
        <v>114</v>
      </c>
      <c r="C120" s="119">
        <v>114783.89382300001</v>
      </c>
      <c r="D120" s="256">
        <v>22450425001.829479</v>
      </c>
      <c r="E120" s="119">
        <v>133</v>
      </c>
      <c r="F120" s="15"/>
      <c r="G120" s="15"/>
      <c r="H120" s="15"/>
      <c r="I120" s="15"/>
      <c r="J120" s="15"/>
    </row>
    <row r="121" spans="1:10" x14ac:dyDescent="0.3">
      <c r="A121" s="15"/>
      <c r="B121" s="109" t="s">
        <v>115</v>
      </c>
      <c r="C121" s="119">
        <v>115757.566194</v>
      </c>
      <c r="D121" s="256">
        <v>23039013104.872639</v>
      </c>
      <c r="E121" s="119">
        <v>138</v>
      </c>
      <c r="F121" s="15"/>
      <c r="G121" s="15"/>
      <c r="H121" s="15"/>
      <c r="I121" s="15"/>
      <c r="J121" s="15"/>
    </row>
    <row r="122" spans="1:10" x14ac:dyDescent="0.3">
      <c r="A122" s="108"/>
      <c r="B122" s="15"/>
      <c r="C122" s="15"/>
      <c r="D122" s="15"/>
      <c r="E122" s="15"/>
      <c r="F122" s="15"/>
      <c r="G122" s="15"/>
      <c r="H122" s="15"/>
      <c r="I122" s="15"/>
      <c r="J122" s="15"/>
    </row>
    <row r="123" spans="1:10" x14ac:dyDescent="0.3">
      <c r="A123" s="108"/>
      <c r="B123" s="15"/>
      <c r="C123" s="15"/>
      <c r="D123" s="15"/>
      <c r="E123" s="15"/>
      <c r="F123" s="15"/>
      <c r="G123" s="15"/>
      <c r="H123" s="15"/>
      <c r="I123" s="15"/>
      <c r="J123" s="15"/>
    </row>
    <row r="124" spans="1:10" x14ac:dyDescent="0.3">
      <c r="A124" s="108" t="s">
        <v>116</v>
      </c>
      <c r="B124" s="15"/>
      <c r="C124" s="15"/>
      <c r="D124" s="15"/>
      <c r="E124" s="15"/>
      <c r="F124" s="15"/>
      <c r="G124" s="15"/>
      <c r="H124" s="15"/>
      <c r="I124" s="15"/>
      <c r="J124" s="15"/>
    </row>
    <row r="125" spans="1:10" x14ac:dyDescent="0.3">
      <c r="A125" s="108"/>
      <c r="B125" s="15"/>
      <c r="C125" s="15"/>
      <c r="D125" s="15"/>
      <c r="E125" s="15"/>
      <c r="F125" s="15"/>
      <c r="G125" s="15"/>
      <c r="H125" s="15"/>
      <c r="I125" s="15"/>
      <c r="J125" s="15"/>
    </row>
    <row r="126" spans="1:10" x14ac:dyDescent="0.3">
      <c r="A126" s="108" t="s">
        <v>117</v>
      </c>
      <c r="B126" s="15"/>
      <c r="C126" s="15"/>
      <c r="D126" s="15"/>
      <c r="E126" s="15"/>
      <c r="F126" s="15"/>
      <c r="G126" s="15"/>
      <c r="H126" s="15"/>
      <c r="I126" s="15"/>
      <c r="J126" s="15"/>
    </row>
    <row r="127" spans="1:10" x14ac:dyDescent="0.3">
      <c r="A127" s="169" t="s">
        <v>118</v>
      </c>
      <c r="B127" s="169"/>
      <c r="C127" s="169"/>
      <c r="D127" s="169"/>
      <c r="E127" s="169"/>
      <c r="F127" s="169"/>
      <c r="G127" s="15"/>
      <c r="H127" s="15"/>
      <c r="I127" s="15"/>
      <c r="J127" s="15"/>
    </row>
    <row r="128" spans="1:10" ht="21" customHeight="1" x14ac:dyDescent="0.3">
      <c r="A128" s="169"/>
      <c r="B128" s="169"/>
      <c r="C128" s="169"/>
      <c r="D128" s="169"/>
      <c r="E128" s="169"/>
      <c r="F128" s="169"/>
      <c r="G128" s="15"/>
      <c r="H128" s="15"/>
      <c r="I128" s="15"/>
      <c r="J128" s="15"/>
    </row>
    <row r="129" spans="1:10" x14ac:dyDescent="0.3">
      <c r="A129" s="15"/>
      <c r="B129" s="184" t="s">
        <v>38</v>
      </c>
      <c r="C129" s="185"/>
      <c r="D129" s="186"/>
      <c r="E129" s="15"/>
      <c r="F129" s="15"/>
      <c r="G129" s="15"/>
      <c r="H129" s="15"/>
      <c r="I129" s="15"/>
      <c r="J129" s="15"/>
    </row>
    <row r="130" spans="1:10" ht="30" x14ac:dyDescent="0.3">
      <c r="A130" s="15"/>
      <c r="B130" s="116" t="s">
        <v>17</v>
      </c>
      <c r="C130" s="112" t="s">
        <v>240</v>
      </c>
      <c r="D130" s="112" t="s">
        <v>235</v>
      </c>
      <c r="E130" s="15"/>
      <c r="F130" s="15"/>
      <c r="G130" s="15"/>
      <c r="H130" s="15"/>
      <c r="I130" s="15"/>
      <c r="J130" s="15"/>
    </row>
    <row r="131" spans="1:10" x14ac:dyDescent="0.3">
      <c r="A131" s="15"/>
      <c r="B131" s="109"/>
      <c r="C131" s="109"/>
      <c r="D131" s="109"/>
      <c r="E131" s="15"/>
      <c r="F131" s="15"/>
      <c r="G131" s="15"/>
      <c r="H131" s="15"/>
      <c r="I131" s="15"/>
      <c r="J131" s="15"/>
    </row>
    <row r="132" spans="1:10" x14ac:dyDescent="0.3">
      <c r="A132" s="15"/>
      <c r="B132" s="109" t="s">
        <v>146</v>
      </c>
      <c r="C132" s="120">
        <v>360874941</v>
      </c>
      <c r="D132" s="120">
        <v>37327197</v>
      </c>
      <c r="E132" s="15"/>
      <c r="F132" s="15"/>
      <c r="G132" s="15"/>
      <c r="H132" s="15"/>
      <c r="I132" s="15"/>
      <c r="J132" s="15"/>
    </row>
    <row r="133" spans="1:10" x14ac:dyDescent="0.3">
      <c r="A133" s="15"/>
      <c r="B133" s="109" t="s">
        <v>239</v>
      </c>
      <c r="C133" s="120">
        <v>20000000</v>
      </c>
      <c r="D133" s="120"/>
      <c r="E133" s="15"/>
      <c r="F133" s="15"/>
      <c r="G133" s="15"/>
      <c r="H133" s="15"/>
      <c r="I133" s="15"/>
      <c r="J133" s="15"/>
    </row>
    <row r="134" spans="1:10" x14ac:dyDescent="0.3">
      <c r="A134" s="15"/>
      <c r="B134" s="109" t="s">
        <v>147</v>
      </c>
      <c r="C134" s="120">
        <v>47985145</v>
      </c>
      <c r="D134" s="120">
        <v>762329</v>
      </c>
      <c r="E134" s="15"/>
      <c r="F134" s="121"/>
      <c r="G134" s="15"/>
      <c r="H134" s="15"/>
      <c r="I134" s="15"/>
      <c r="J134" s="15"/>
    </row>
    <row r="135" spans="1:10" x14ac:dyDescent="0.3">
      <c r="A135" s="15"/>
      <c r="B135" s="109"/>
      <c r="C135" s="120"/>
      <c r="D135" s="120"/>
      <c r="E135" s="15"/>
      <c r="F135" s="15"/>
      <c r="G135" s="15"/>
      <c r="H135" s="15"/>
      <c r="I135" s="15"/>
      <c r="J135" s="15"/>
    </row>
    <row r="136" spans="1:10" x14ac:dyDescent="0.3">
      <c r="A136" s="15"/>
      <c r="B136" s="114" t="s">
        <v>95</v>
      </c>
      <c r="C136" s="122">
        <f>SUM(C132:C135)</f>
        <v>428860086</v>
      </c>
      <c r="D136" s="122">
        <f>SUM(D132:D135)</f>
        <v>38089526</v>
      </c>
      <c r="E136" s="15"/>
      <c r="F136" s="15"/>
      <c r="G136" s="15"/>
      <c r="H136" s="15"/>
      <c r="I136" s="15"/>
      <c r="J136" s="15"/>
    </row>
    <row r="137" spans="1:10" x14ac:dyDescent="0.3">
      <c r="A137" s="15"/>
      <c r="B137" s="123"/>
      <c r="C137" s="124"/>
      <c r="D137" s="124"/>
      <c r="E137" s="15"/>
      <c r="F137" s="15"/>
      <c r="G137" s="15"/>
      <c r="H137" s="15"/>
      <c r="I137" s="15"/>
      <c r="J137" s="15"/>
    </row>
    <row r="138" spans="1:10" x14ac:dyDescent="0.3">
      <c r="A138" s="108"/>
      <c r="B138" s="15"/>
      <c r="C138" s="15"/>
      <c r="D138" s="15"/>
      <c r="E138" s="15"/>
      <c r="F138" s="15"/>
      <c r="G138" s="15"/>
      <c r="H138" s="15"/>
      <c r="I138" s="15"/>
      <c r="J138" s="15"/>
    </row>
    <row r="139" spans="1:10" x14ac:dyDescent="0.3">
      <c r="A139" s="168" t="s">
        <v>122</v>
      </c>
      <c r="B139" s="168"/>
      <c r="C139" s="168"/>
      <c r="D139" s="168"/>
      <c r="E139" s="168"/>
      <c r="F139" s="168"/>
      <c r="G139" s="15"/>
      <c r="H139" s="15"/>
      <c r="I139" s="15"/>
      <c r="J139" s="15"/>
    </row>
    <row r="140" spans="1:10" x14ac:dyDescent="0.3">
      <c r="A140" s="108"/>
      <c r="B140" s="15"/>
      <c r="C140" s="15"/>
      <c r="D140" s="15"/>
      <c r="E140" s="15"/>
      <c r="F140" s="15"/>
      <c r="G140" s="15"/>
      <c r="H140" s="15"/>
      <c r="I140" s="15"/>
      <c r="J140" s="15"/>
    </row>
    <row r="141" spans="1:10" x14ac:dyDescent="0.3">
      <c r="A141" s="125" t="s">
        <v>145</v>
      </c>
      <c r="B141" s="13"/>
      <c r="C141" s="15"/>
      <c r="D141" s="15"/>
      <c r="E141" s="15"/>
      <c r="F141" s="15"/>
      <c r="G141" s="15"/>
      <c r="H141" s="15"/>
      <c r="I141" s="15"/>
      <c r="J141" s="15"/>
    </row>
    <row r="142" spans="1:10" x14ac:dyDescent="0.3">
      <c r="A142" s="108"/>
      <c r="B142" s="15"/>
      <c r="C142" s="15"/>
      <c r="D142" s="15"/>
      <c r="E142" s="15"/>
      <c r="F142" s="15"/>
      <c r="G142" s="15"/>
      <c r="H142" s="15"/>
      <c r="I142" s="15"/>
      <c r="J142" s="15"/>
    </row>
    <row r="143" spans="1:10" x14ac:dyDescent="0.3">
      <c r="A143" s="108" t="s">
        <v>119</v>
      </c>
      <c r="B143" s="15"/>
      <c r="C143" s="15"/>
      <c r="D143" s="15"/>
      <c r="E143" s="15"/>
      <c r="F143" s="15"/>
      <c r="G143" s="15"/>
      <c r="H143" s="15"/>
      <c r="I143" s="15"/>
      <c r="J143" s="15"/>
    </row>
    <row r="144" spans="1:10" x14ac:dyDescent="0.3">
      <c r="A144" s="108"/>
      <c r="B144" s="15"/>
      <c r="C144" s="15"/>
      <c r="D144" s="15"/>
      <c r="E144" s="15"/>
      <c r="F144" s="15"/>
      <c r="G144" s="15"/>
      <c r="H144" s="15"/>
      <c r="I144" s="15"/>
      <c r="J144" s="15"/>
    </row>
    <row r="145" spans="1:10" x14ac:dyDescent="0.3">
      <c r="A145" s="15"/>
      <c r="B145" s="116" t="s">
        <v>90</v>
      </c>
      <c r="C145" s="112" t="s">
        <v>77</v>
      </c>
      <c r="D145" s="112" t="s">
        <v>78</v>
      </c>
      <c r="E145" s="15"/>
      <c r="F145" s="15"/>
      <c r="G145" s="15"/>
      <c r="H145" s="15"/>
      <c r="I145" s="15"/>
      <c r="J145" s="15"/>
    </row>
    <row r="146" spans="1:10" ht="15" customHeight="1" x14ac:dyDescent="0.3">
      <c r="A146" s="15"/>
      <c r="B146" s="109"/>
      <c r="C146" s="174" t="s">
        <v>120</v>
      </c>
      <c r="D146" s="175"/>
      <c r="E146" s="15"/>
      <c r="F146" s="15"/>
      <c r="G146" s="15"/>
      <c r="H146" s="15"/>
      <c r="I146" s="15"/>
      <c r="J146" s="15"/>
    </row>
    <row r="147" spans="1:10" x14ac:dyDescent="0.3">
      <c r="A147" s="15"/>
      <c r="B147" s="109"/>
      <c r="C147" s="176"/>
      <c r="D147" s="177"/>
      <c r="E147" s="15"/>
      <c r="F147" s="15"/>
      <c r="G147" s="15"/>
      <c r="H147" s="15"/>
      <c r="I147" s="15"/>
      <c r="J147" s="15"/>
    </row>
    <row r="148" spans="1:10" x14ac:dyDescent="0.3">
      <c r="A148" s="15"/>
      <c r="B148" s="116" t="s">
        <v>95</v>
      </c>
      <c r="C148" s="109"/>
      <c r="D148" s="109"/>
      <c r="E148" s="15"/>
      <c r="F148" s="15"/>
      <c r="G148" s="15"/>
      <c r="H148" s="15"/>
      <c r="I148" s="15"/>
      <c r="J148" s="15"/>
    </row>
    <row r="149" spans="1:10" x14ac:dyDescent="0.3">
      <c r="A149" s="108"/>
      <c r="B149" s="15"/>
      <c r="C149" s="15"/>
      <c r="D149" s="15"/>
      <c r="E149" s="15"/>
      <c r="F149" s="15"/>
      <c r="G149" s="15"/>
      <c r="H149" s="15"/>
      <c r="I149" s="15"/>
      <c r="J149" s="15"/>
    </row>
    <row r="150" spans="1:10" x14ac:dyDescent="0.3">
      <c r="A150" s="108"/>
      <c r="B150" s="15"/>
      <c r="C150" s="15"/>
      <c r="D150" s="15"/>
      <c r="E150" s="15"/>
      <c r="F150" s="15"/>
      <c r="G150" s="15"/>
      <c r="H150" s="15"/>
      <c r="I150" s="15"/>
      <c r="J150" s="15"/>
    </row>
    <row r="151" spans="1:10" x14ac:dyDescent="0.3">
      <c r="A151" s="108" t="s">
        <v>121</v>
      </c>
      <c r="B151" s="15"/>
      <c r="C151" s="15"/>
      <c r="D151" s="15"/>
      <c r="E151" s="15"/>
      <c r="F151" s="15"/>
      <c r="G151" s="15"/>
      <c r="H151" s="15"/>
      <c r="I151" s="15"/>
      <c r="J151" s="15"/>
    </row>
    <row r="152" spans="1:10" x14ac:dyDescent="0.3">
      <c r="A152" s="108"/>
      <c r="B152" s="15"/>
      <c r="C152" s="15"/>
      <c r="D152" s="15"/>
      <c r="E152" s="15"/>
      <c r="F152" s="15"/>
      <c r="G152" s="15"/>
      <c r="H152" s="15"/>
      <c r="I152" s="15"/>
      <c r="J152" s="15"/>
    </row>
    <row r="153" spans="1:10" x14ac:dyDescent="0.3">
      <c r="A153" s="15"/>
      <c r="B153" s="112" t="s">
        <v>90</v>
      </c>
      <c r="C153" s="112" t="s">
        <v>77</v>
      </c>
      <c r="D153" s="112" t="s">
        <v>78</v>
      </c>
      <c r="E153" s="15"/>
      <c r="F153" s="15"/>
      <c r="G153" s="15"/>
      <c r="H153" s="15"/>
      <c r="I153" s="15"/>
      <c r="J153" s="15"/>
    </row>
    <row r="154" spans="1:10" x14ac:dyDescent="0.3">
      <c r="A154" s="15"/>
      <c r="B154" s="109" t="s">
        <v>30</v>
      </c>
      <c r="C154" s="126">
        <v>3892224</v>
      </c>
      <c r="D154" s="126">
        <v>2162932</v>
      </c>
      <c r="E154" s="15"/>
      <c r="F154" s="15"/>
      <c r="G154" s="15"/>
      <c r="H154" s="15"/>
      <c r="I154" s="15"/>
      <c r="J154" s="15"/>
    </row>
    <row r="155" spans="1:10" x14ac:dyDescent="0.3">
      <c r="A155" s="15"/>
      <c r="B155" s="109"/>
      <c r="C155" s="127"/>
      <c r="D155" s="127"/>
      <c r="E155" s="15"/>
      <c r="F155" s="15"/>
      <c r="G155" s="15"/>
      <c r="H155" s="15"/>
      <c r="I155" s="15"/>
      <c r="J155" s="15"/>
    </row>
    <row r="156" spans="1:10" x14ac:dyDescent="0.3">
      <c r="A156" s="15"/>
      <c r="B156" s="116" t="s">
        <v>95</v>
      </c>
      <c r="C156" s="128">
        <f>SUM(C154:C155)</f>
        <v>3892224</v>
      </c>
      <c r="D156" s="128">
        <f>SUM(D154:D155)</f>
        <v>2162932</v>
      </c>
      <c r="E156" s="15"/>
      <c r="F156" s="15"/>
      <c r="G156" s="15"/>
      <c r="H156" s="15"/>
      <c r="I156" s="15"/>
      <c r="J156" s="15"/>
    </row>
    <row r="157" spans="1:10" x14ac:dyDescent="0.3">
      <c r="A157" s="107"/>
      <c r="B157" s="15"/>
      <c r="C157" s="15"/>
      <c r="D157" s="15"/>
      <c r="E157" s="15"/>
      <c r="F157" s="15"/>
      <c r="G157" s="15"/>
      <c r="H157" s="15"/>
      <c r="I157" s="15"/>
      <c r="J157" s="15"/>
    </row>
    <row r="158" spans="1:10" x14ac:dyDescent="0.3">
      <c r="A158" s="15"/>
      <c r="B158" s="15"/>
      <c r="C158" s="15"/>
      <c r="D158" s="15"/>
      <c r="E158" s="15"/>
      <c r="F158" s="15"/>
      <c r="G158" s="15"/>
      <c r="H158" s="15"/>
      <c r="I158" s="15"/>
      <c r="J158" s="15"/>
    </row>
    <row r="159" spans="1:10" x14ac:dyDescent="0.3">
      <c r="A159" s="129" t="s">
        <v>156</v>
      </c>
      <c r="B159" s="15"/>
      <c r="C159" s="15"/>
      <c r="D159" s="15"/>
      <c r="E159" s="15"/>
      <c r="F159" s="15"/>
      <c r="G159" s="15"/>
      <c r="H159" s="15"/>
      <c r="I159" s="15"/>
      <c r="J159" s="15"/>
    </row>
    <row r="160" spans="1:10" ht="14.25" customHeight="1" x14ac:dyDescent="0.3">
      <c r="A160" s="130"/>
      <c r="B160" s="130"/>
      <c r="C160" s="130"/>
      <c r="D160" s="130"/>
      <c r="E160" s="130"/>
      <c r="F160" s="15"/>
      <c r="G160" s="15"/>
      <c r="H160" s="15"/>
      <c r="I160" s="15"/>
      <c r="J160" s="15"/>
    </row>
    <row r="161" spans="1:10" ht="14.25" customHeight="1" x14ac:dyDescent="0.3">
      <c r="A161" s="173" t="s">
        <v>238</v>
      </c>
      <c r="B161" s="173"/>
      <c r="C161" s="173"/>
      <c r="D161" s="173"/>
      <c r="E161" s="173"/>
      <c r="F161" s="15"/>
      <c r="G161" s="15"/>
      <c r="H161" s="15"/>
      <c r="I161" s="15"/>
      <c r="J161" s="15"/>
    </row>
    <row r="162" spans="1:10" ht="14.25" customHeight="1" x14ac:dyDescent="0.3">
      <c r="A162" s="173"/>
      <c r="B162" s="173"/>
      <c r="C162" s="173"/>
      <c r="D162" s="173"/>
      <c r="E162" s="173"/>
      <c r="F162" s="15"/>
      <c r="G162" s="15"/>
      <c r="H162" s="15"/>
      <c r="I162" s="15"/>
      <c r="J162" s="15"/>
    </row>
    <row r="163" spans="1:10" ht="14.25" customHeight="1" x14ac:dyDescent="0.3">
      <c r="A163" s="173"/>
      <c r="B163" s="173"/>
      <c r="C163" s="173"/>
      <c r="D163" s="173"/>
      <c r="E163" s="173"/>
      <c r="F163" s="15"/>
      <c r="G163" s="15"/>
      <c r="H163" s="15"/>
      <c r="I163" s="15"/>
      <c r="J163" s="15"/>
    </row>
    <row r="164" spans="1:10" ht="14.25" customHeight="1" x14ac:dyDescent="0.3">
      <c r="A164" s="173"/>
      <c r="B164" s="173"/>
      <c r="C164" s="173"/>
      <c r="D164" s="173"/>
      <c r="E164" s="173"/>
      <c r="F164" s="15"/>
      <c r="G164" s="15"/>
      <c r="H164" s="15"/>
      <c r="I164" s="15"/>
      <c r="J164" s="15"/>
    </row>
    <row r="165" spans="1:10" ht="14.25" customHeight="1" x14ac:dyDescent="0.3">
      <c r="A165" s="173"/>
      <c r="B165" s="173"/>
      <c r="C165" s="173"/>
      <c r="D165" s="173"/>
      <c r="E165" s="173"/>
      <c r="F165" s="15"/>
      <c r="G165" s="15"/>
      <c r="H165" s="15"/>
      <c r="I165" s="15"/>
      <c r="J165" s="15"/>
    </row>
    <row r="166" spans="1:10" ht="14.25" customHeight="1" x14ac:dyDescent="0.3">
      <c r="A166" s="282"/>
      <c r="B166" s="282"/>
      <c r="C166" s="282"/>
      <c r="D166" s="282"/>
      <c r="E166" s="282"/>
    </row>
    <row r="167" spans="1:10" ht="14.25" customHeight="1" x14ac:dyDescent="0.3">
      <c r="A167" s="282"/>
      <c r="B167" s="282"/>
      <c r="C167" s="282"/>
      <c r="D167" s="282"/>
      <c r="E167" s="282"/>
    </row>
    <row r="168" spans="1:10" ht="14.25" customHeight="1" x14ac:dyDescent="0.3">
      <c r="A168" s="282"/>
      <c r="B168" s="282"/>
      <c r="C168" s="282"/>
      <c r="D168" s="282"/>
      <c r="E168" s="282"/>
    </row>
    <row r="169" spans="1:10" ht="14.25" customHeight="1" x14ac:dyDescent="0.3">
      <c r="A169" s="282"/>
      <c r="B169" s="282"/>
      <c r="C169" s="282"/>
      <c r="D169" s="282"/>
      <c r="E169" s="282"/>
    </row>
    <row r="170" spans="1:10" ht="14.25" customHeight="1" x14ac:dyDescent="0.3">
      <c r="A170" s="282"/>
      <c r="B170" s="282"/>
      <c r="C170" s="282"/>
      <c r="D170" s="282"/>
      <c r="E170" s="282"/>
    </row>
    <row r="171" spans="1:10" ht="14.25" customHeight="1" x14ac:dyDescent="0.3">
      <c r="A171" s="282"/>
      <c r="B171" s="282"/>
      <c r="C171" s="282"/>
      <c r="D171" s="282"/>
      <c r="E171" s="282"/>
    </row>
    <row r="172" spans="1:10" ht="14.25" customHeight="1" x14ac:dyDescent="0.3">
      <c r="A172" s="282"/>
      <c r="B172" s="282"/>
      <c r="C172" s="282"/>
      <c r="D172" s="282"/>
      <c r="E172" s="282"/>
    </row>
    <row r="173" spans="1:10" ht="14.25" customHeight="1" x14ac:dyDescent="0.3">
      <c r="A173" s="282"/>
      <c r="B173" s="282"/>
      <c r="C173" s="282"/>
      <c r="D173" s="282"/>
      <c r="E173" s="282"/>
    </row>
    <row r="174" spans="1:10" ht="14.25" customHeight="1" x14ac:dyDescent="0.3">
      <c r="A174" s="282"/>
      <c r="B174" s="282"/>
      <c r="C174" s="282"/>
      <c r="D174" s="282"/>
      <c r="E174" s="282"/>
    </row>
    <row r="175" spans="1:10" ht="14.25" customHeight="1" x14ac:dyDescent="0.3">
      <c r="A175" s="282"/>
      <c r="B175" s="282"/>
      <c r="C175" s="282"/>
      <c r="D175" s="282"/>
      <c r="E175" s="282"/>
    </row>
    <row r="176" spans="1:10" ht="14.25" customHeight="1" x14ac:dyDescent="0.3">
      <c r="A176" s="282"/>
      <c r="B176" s="282"/>
      <c r="C176" s="282"/>
      <c r="D176" s="282"/>
      <c r="E176" s="282"/>
    </row>
    <row r="177" spans="1:5" ht="14.25" customHeight="1" x14ac:dyDescent="0.3">
      <c r="A177" s="282"/>
      <c r="B177" s="282"/>
      <c r="C177" s="282"/>
      <c r="D177" s="282"/>
      <c r="E177" s="282"/>
    </row>
    <row r="178" spans="1:5" ht="14.25" customHeight="1" x14ac:dyDescent="0.3">
      <c r="A178" s="282"/>
      <c r="B178" s="282"/>
      <c r="C178" s="282"/>
      <c r="D178" s="282"/>
      <c r="E178" s="282"/>
    </row>
    <row r="179" spans="1:5" ht="14.25" customHeight="1" x14ac:dyDescent="0.3">
      <c r="A179" s="282"/>
      <c r="B179" s="282"/>
      <c r="C179" s="282"/>
      <c r="D179" s="282"/>
      <c r="E179" s="282"/>
    </row>
    <row r="180" spans="1:5" ht="14.25" customHeight="1" x14ac:dyDescent="0.3">
      <c r="A180" s="282"/>
      <c r="B180" s="282"/>
      <c r="C180" s="282"/>
      <c r="D180" s="282"/>
      <c r="E180" s="282"/>
    </row>
  </sheetData>
  <mergeCells count="40">
    <mergeCell ref="A161:E165"/>
    <mergeCell ref="A61:G61"/>
    <mergeCell ref="A62:G62"/>
    <mergeCell ref="A139:F139"/>
    <mergeCell ref="C146:D147"/>
    <mergeCell ref="A64:G65"/>
    <mergeCell ref="C78:F79"/>
    <mergeCell ref="A82:G82"/>
    <mergeCell ref="A85:G85"/>
    <mergeCell ref="A87:G88"/>
    <mergeCell ref="A89:G90"/>
    <mergeCell ref="A91:G92"/>
    <mergeCell ref="A127:F128"/>
    <mergeCell ref="B129:D129"/>
    <mergeCell ref="A63:G63"/>
    <mergeCell ref="A54:G54"/>
    <mergeCell ref="A55:G56"/>
    <mergeCell ref="A57:G57"/>
    <mergeCell ref="A58:G59"/>
    <mergeCell ref="A60:G60"/>
    <mergeCell ref="A2:G2"/>
    <mergeCell ref="A3:G3"/>
    <mergeCell ref="A4:G4"/>
    <mergeCell ref="A5:G5"/>
    <mergeCell ref="A35:G36"/>
    <mergeCell ref="A13:G13"/>
    <mergeCell ref="A31:I32"/>
    <mergeCell ref="A6:G6"/>
    <mergeCell ref="A8:G8"/>
    <mergeCell ref="A10:G11"/>
    <mergeCell ref="A48:G48"/>
    <mergeCell ref="A49:G50"/>
    <mergeCell ref="A51:G51"/>
    <mergeCell ref="A52:G53"/>
    <mergeCell ref="A34:G34"/>
    <mergeCell ref="A46:G47"/>
    <mergeCell ref="A37:G38"/>
    <mergeCell ref="A39:G40"/>
    <mergeCell ref="A41:G41"/>
    <mergeCell ref="A42:G43"/>
  </mergeCells>
  <hyperlinks>
    <hyperlink ref="A141" location="'6'!A1" display="Ver Cuadro" xr:uid="{00000000-0004-0000-0500-000000000000}"/>
  </hyperlinks>
  <pageMargins left="0.35539215686274511"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A5DAD-0576-42EA-81C9-8014BA86E8A9}">
  <dimension ref="A2:H21"/>
  <sheetViews>
    <sheetView showGridLines="0" zoomScale="110" zoomScaleNormal="110" workbookViewId="0">
      <selection activeCell="B10" sqref="B10:H11"/>
    </sheetView>
  </sheetViews>
  <sheetFormatPr baseColWidth="10" defaultRowHeight="16.5" x14ac:dyDescent="0.3"/>
  <cols>
    <col min="1" max="16384" width="11.42578125" style="11"/>
  </cols>
  <sheetData>
    <row r="2" spans="1:8" x14ac:dyDescent="0.3">
      <c r="B2" s="283"/>
    </row>
    <row r="3" spans="1:8" x14ac:dyDescent="0.3">
      <c r="B3" s="284" t="s">
        <v>241</v>
      </c>
      <c r="C3" s="284"/>
      <c r="D3" s="284"/>
      <c r="E3" s="284"/>
      <c r="F3" s="284"/>
      <c r="G3" s="284"/>
      <c r="H3" s="284"/>
    </row>
    <row r="4" spans="1:8" x14ac:dyDescent="0.3">
      <c r="B4" s="283"/>
    </row>
    <row r="5" spans="1:8" x14ac:dyDescent="0.3">
      <c r="A5" s="285"/>
      <c r="B5" s="286"/>
      <c r="C5" s="285"/>
      <c r="D5" s="285"/>
      <c r="E5" s="285"/>
      <c r="F5" s="285"/>
      <c r="G5" s="285"/>
      <c r="H5" s="285"/>
    </row>
    <row r="6" spans="1:8" x14ac:dyDescent="0.3">
      <c r="A6" s="285"/>
      <c r="B6" s="286" t="s">
        <v>242</v>
      </c>
      <c r="C6" s="285"/>
      <c r="D6" s="285"/>
      <c r="E6" s="285"/>
      <c r="F6" s="285"/>
      <c r="G6" s="285"/>
      <c r="H6" s="285"/>
    </row>
    <row r="7" spans="1:8" x14ac:dyDescent="0.3">
      <c r="A7" s="285"/>
      <c r="B7" s="287" t="s">
        <v>162</v>
      </c>
      <c r="C7" s="285"/>
      <c r="D7" s="285"/>
      <c r="E7" s="285"/>
      <c r="F7" s="285"/>
      <c r="G7" s="285"/>
      <c r="H7" s="285"/>
    </row>
    <row r="8" spans="1:8" x14ac:dyDescent="0.3">
      <c r="A8" s="285"/>
      <c r="B8" s="285"/>
      <c r="C8" s="285"/>
      <c r="D8" s="285"/>
      <c r="E8" s="285"/>
      <c r="F8" s="285"/>
      <c r="G8" s="285"/>
      <c r="H8" s="285"/>
    </row>
    <row r="9" spans="1:8" x14ac:dyDescent="0.3">
      <c r="A9" s="285"/>
      <c r="B9" s="286"/>
      <c r="C9" s="285"/>
      <c r="D9" s="285"/>
      <c r="E9" s="285"/>
      <c r="F9" s="285"/>
      <c r="G9" s="285"/>
      <c r="H9" s="285"/>
    </row>
    <row r="10" spans="1:8" ht="46.5" customHeight="1" x14ac:dyDescent="0.3">
      <c r="A10" s="285"/>
      <c r="B10" s="288" t="s">
        <v>243</v>
      </c>
      <c r="C10" s="288"/>
      <c r="D10" s="288"/>
      <c r="E10" s="288"/>
      <c r="F10" s="288"/>
      <c r="G10" s="288"/>
      <c r="H10" s="288"/>
    </row>
    <row r="11" spans="1:8" ht="39.75" customHeight="1" x14ac:dyDescent="0.3">
      <c r="A11" s="285"/>
      <c r="B11" s="288"/>
      <c r="C11" s="288"/>
      <c r="D11" s="288"/>
      <c r="E11" s="288"/>
      <c r="F11" s="288"/>
      <c r="G11" s="288"/>
      <c r="H11" s="288"/>
    </row>
    <row r="12" spans="1:8" x14ac:dyDescent="0.3">
      <c r="A12" s="285"/>
      <c r="B12" s="285"/>
      <c r="C12" s="285"/>
      <c r="D12" s="285"/>
      <c r="E12" s="285"/>
      <c r="F12" s="285"/>
      <c r="G12" s="285"/>
      <c r="H12" s="285"/>
    </row>
    <row r="13" spans="1:8" x14ac:dyDescent="0.3">
      <c r="A13" s="285"/>
      <c r="B13" s="286"/>
      <c r="C13" s="285"/>
      <c r="D13" s="285"/>
      <c r="E13" s="285"/>
      <c r="F13" s="285"/>
      <c r="G13" s="285"/>
      <c r="H13" s="285"/>
    </row>
    <row r="14" spans="1:8" x14ac:dyDescent="0.3">
      <c r="A14" s="285"/>
      <c r="B14" s="286" t="s">
        <v>244</v>
      </c>
      <c r="C14" s="285"/>
      <c r="D14" s="285"/>
      <c r="E14" s="285"/>
      <c r="F14" s="285"/>
      <c r="G14" s="285"/>
      <c r="H14" s="285"/>
    </row>
    <row r="15" spans="1:8" x14ac:dyDescent="0.3">
      <c r="A15" s="285"/>
      <c r="B15" s="286"/>
      <c r="C15" s="285"/>
      <c r="D15" s="285"/>
      <c r="E15" s="285"/>
      <c r="F15" s="285"/>
      <c r="G15" s="285"/>
      <c r="H15" s="285"/>
    </row>
    <row r="16" spans="1:8" x14ac:dyDescent="0.3">
      <c r="A16" s="285"/>
      <c r="B16" s="285"/>
      <c r="C16" s="285"/>
      <c r="D16" s="285"/>
      <c r="E16" s="285"/>
      <c r="F16" s="285"/>
      <c r="G16" s="285"/>
      <c r="H16" s="285"/>
    </row>
    <row r="17" spans="1:8" x14ac:dyDescent="0.3">
      <c r="A17" s="285"/>
      <c r="B17" s="285"/>
      <c r="C17" s="285"/>
      <c r="D17" s="285"/>
      <c r="E17" s="285"/>
      <c r="F17" s="285"/>
      <c r="G17" s="285"/>
      <c r="H17" s="285"/>
    </row>
    <row r="18" spans="1:8" x14ac:dyDescent="0.3">
      <c r="A18" s="285"/>
      <c r="B18" s="287" t="s">
        <v>245</v>
      </c>
      <c r="C18" s="285"/>
      <c r="D18" s="285"/>
      <c r="E18" s="285"/>
      <c r="F18" s="285"/>
      <c r="G18" s="285"/>
      <c r="H18" s="285"/>
    </row>
    <row r="19" spans="1:8" x14ac:dyDescent="0.3">
      <c r="A19" s="285"/>
      <c r="B19" s="286" t="s">
        <v>246</v>
      </c>
      <c r="C19" s="285"/>
      <c r="D19" s="285"/>
      <c r="E19" s="285"/>
      <c r="F19" s="285"/>
      <c r="G19" s="285"/>
      <c r="H19" s="285"/>
    </row>
    <row r="20" spans="1:8" x14ac:dyDescent="0.3">
      <c r="A20" s="285"/>
      <c r="B20" s="285"/>
      <c r="C20" s="285"/>
      <c r="D20" s="285"/>
      <c r="E20" s="285"/>
      <c r="F20" s="285"/>
      <c r="G20" s="285"/>
      <c r="H20" s="285"/>
    </row>
    <row r="21" spans="1:8" x14ac:dyDescent="0.3">
      <c r="A21" s="285"/>
      <c r="B21" s="285"/>
      <c r="C21" s="285"/>
      <c r="D21" s="285"/>
      <c r="E21" s="285"/>
      <c r="F21" s="285"/>
      <c r="G21" s="285"/>
      <c r="H21" s="285"/>
    </row>
  </sheetData>
  <mergeCells count="2">
    <mergeCell ref="B3:H3"/>
    <mergeCell ref="B10: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4"/>
  <sheetViews>
    <sheetView showGridLines="0" zoomScale="85" zoomScaleNormal="85" workbookViewId="0">
      <pane ySplit="4" topLeftCell="A67" activePane="bottomLeft" state="frozen"/>
      <selection pane="bottomLeft" activeCell="C71" sqref="C71"/>
    </sheetView>
  </sheetViews>
  <sheetFormatPr baseColWidth="10" defaultColWidth="11.42578125" defaultRowHeight="15" x14ac:dyDescent="0.3"/>
  <cols>
    <col min="1" max="1" width="24.42578125" style="15" customWidth="1"/>
    <col min="2" max="2" width="47.42578125" style="15" customWidth="1"/>
    <col min="3" max="3" width="23.85546875" style="15" bestFit="1" customWidth="1"/>
    <col min="4" max="4" width="13.28515625" style="15" customWidth="1"/>
    <col min="5" max="5" width="19.7109375" style="15" customWidth="1"/>
    <col min="6" max="6" width="22.140625" style="15" bestFit="1" customWidth="1"/>
    <col min="7" max="7" width="11.42578125" style="15" bestFit="1" customWidth="1"/>
    <col min="8" max="9" width="17.140625" style="15" bestFit="1" customWidth="1"/>
    <col min="10" max="10" width="21.28515625" style="15" bestFit="1" customWidth="1"/>
    <col min="11" max="11" width="17.140625" style="15" bestFit="1" customWidth="1"/>
    <col min="12" max="16384" width="11.42578125" style="15"/>
  </cols>
  <sheetData>
    <row r="1" spans="1:15" x14ac:dyDescent="0.3">
      <c r="A1" s="187" t="s">
        <v>123</v>
      </c>
      <c r="B1" s="187"/>
    </row>
    <row r="2" spans="1:15" x14ac:dyDescent="0.3">
      <c r="A2" s="188" t="str">
        <f>+"COMPOSICIÓN DE LAS INVERSIONES DEL FONDO MUTUO INVESTOR RENDIMIENTO TOTAL GUARANÍES CORRESPONDIENTE AL "&amp;UPPER(TEXT(Indice!$N$3,"DD \D\E MMMM \D\E yyyy"))</f>
        <v>COMPOSICIÓN DE LAS INVERSIONES DEL FONDO MUTUO INVESTOR RENDIMIENTO TOTAL GUARANÍES CORRESPONDIENTE AL 31 DE DICIEMBRE DE 2023</v>
      </c>
      <c r="B2" s="189"/>
      <c r="C2" s="189"/>
      <c r="D2" s="189"/>
      <c r="E2" s="189"/>
      <c r="F2" s="189"/>
      <c r="G2" s="189"/>
      <c r="H2" s="189"/>
      <c r="I2" s="189"/>
    </row>
    <row r="3" spans="1:15" ht="15" customHeight="1" x14ac:dyDescent="0.3"/>
    <row r="4" spans="1:15" ht="105" x14ac:dyDescent="0.3">
      <c r="A4" s="65" t="s">
        <v>124</v>
      </c>
      <c r="B4" s="65" t="s">
        <v>125</v>
      </c>
      <c r="C4" s="65" t="s">
        <v>130</v>
      </c>
      <c r="D4" s="65" t="s">
        <v>131</v>
      </c>
      <c r="E4" s="131" t="s">
        <v>132</v>
      </c>
      <c r="F4" s="65" t="s">
        <v>126</v>
      </c>
      <c r="G4" s="65" t="s">
        <v>133</v>
      </c>
      <c r="H4" s="65" t="s">
        <v>134</v>
      </c>
      <c r="I4" s="65" t="s">
        <v>135</v>
      </c>
      <c r="J4" s="65" t="s">
        <v>136</v>
      </c>
      <c r="K4" s="65" t="s">
        <v>137</v>
      </c>
      <c r="L4" s="65" t="s">
        <v>138</v>
      </c>
      <c r="M4" s="65" t="s">
        <v>139</v>
      </c>
      <c r="N4" s="65" t="s">
        <v>140</v>
      </c>
      <c r="O4" s="65" t="s">
        <v>141</v>
      </c>
    </row>
    <row r="5" spans="1:15" x14ac:dyDescent="0.3">
      <c r="A5" s="136" t="s">
        <v>190</v>
      </c>
      <c r="B5" s="136" t="s">
        <v>248</v>
      </c>
      <c r="C5" s="136" t="s">
        <v>198</v>
      </c>
      <c r="D5" s="136" t="s">
        <v>200</v>
      </c>
      <c r="E5" s="135" t="s">
        <v>201</v>
      </c>
      <c r="F5" s="134" t="s">
        <v>202</v>
      </c>
      <c r="G5" s="134" t="s">
        <v>234</v>
      </c>
      <c r="H5" s="141">
        <v>14188493.08</v>
      </c>
      <c r="I5" s="141">
        <v>8886705.8582323305</v>
      </c>
      <c r="J5" s="141">
        <v>10641674.629068291</v>
      </c>
      <c r="K5" s="141">
        <v>14188493.08</v>
      </c>
      <c r="L5" s="142">
        <v>0.14000000000000001</v>
      </c>
      <c r="M5" s="142">
        <v>0.1</v>
      </c>
      <c r="N5" s="142">
        <f>J5/$C$92</f>
        <v>4.5463542539703222E-4</v>
      </c>
      <c r="O5" s="142">
        <f>SUMIFS($N$5:$N$89,$B5:$B89,B5)</f>
        <v>4.5463542539703222E-4</v>
      </c>
    </row>
    <row r="6" spans="1:15" x14ac:dyDescent="0.3">
      <c r="A6" s="136" t="s">
        <v>190</v>
      </c>
      <c r="B6" s="136" t="s">
        <v>193</v>
      </c>
      <c r="C6" s="136" t="s">
        <v>198</v>
      </c>
      <c r="D6" s="136" t="s">
        <v>200</v>
      </c>
      <c r="E6" s="135" t="s">
        <v>201</v>
      </c>
      <c r="F6" s="134" t="s">
        <v>203</v>
      </c>
      <c r="G6" s="134" t="s">
        <v>234</v>
      </c>
      <c r="H6" s="141">
        <v>10303671.232896</v>
      </c>
      <c r="I6" s="141">
        <v>6864963.1435657404</v>
      </c>
      <c r="J6" s="141">
        <v>8039987.7493560789</v>
      </c>
      <c r="K6" s="141">
        <v>10303671.232896</v>
      </c>
      <c r="L6" s="142">
        <v>0.105</v>
      </c>
      <c r="M6" s="142">
        <v>0.1</v>
      </c>
      <c r="N6" s="142">
        <f t="shared" ref="N6:N69" si="0">J6/$C$92</f>
        <v>3.434857179931893E-4</v>
      </c>
      <c r="O6" s="142">
        <f t="shared" ref="O6:O69" si="1">SUMIFS($N$5:$N$89,$B6:$B90,B6)</f>
        <v>0.12765201494365919</v>
      </c>
    </row>
    <row r="7" spans="1:15" x14ac:dyDescent="0.3">
      <c r="A7" s="136" t="s">
        <v>190</v>
      </c>
      <c r="B7" s="136" t="s">
        <v>193</v>
      </c>
      <c r="C7" s="136" t="s">
        <v>198</v>
      </c>
      <c r="D7" s="136" t="s">
        <v>200</v>
      </c>
      <c r="E7" s="135" t="s">
        <v>201</v>
      </c>
      <c r="F7" s="134" t="s">
        <v>204</v>
      </c>
      <c r="G7" s="134" t="s">
        <v>234</v>
      </c>
      <c r="H7" s="141">
        <v>62777397.260499999</v>
      </c>
      <c r="I7" s="141">
        <v>43713126.196937896</v>
      </c>
      <c r="J7" s="141">
        <v>51003614.048215307</v>
      </c>
      <c r="K7" s="141">
        <v>62777397.260499999</v>
      </c>
      <c r="L7" s="142">
        <v>0.10249999999999999</v>
      </c>
      <c r="M7" s="142">
        <v>0.1</v>
      </c>
      <c r="N7" s="142">
        <f t="shared" si="0"/>
        <v>2.178985035518474E-3</v>
      </c>
      <c r="O7" s="142">
        <f t="shared" si="1"/>
        <v>0.19155925392359618</v>
      </c>
    </row>
    <row r="8" spans="1:15" x14ac:dyDescent="0.3">
      <c r="A8" s="136" t="s">
        <v>190</v>
      </c>
      <c r="B8" s="136" t="s">
        <v>193</v>
      </c>
      <c r="C8" s="136" t="s">
        <v>198</v>
      </c>
      <c r="D8" s="136" t="s">
        <v>200</v>
      </c>
      <c r="E8" s="135" t="s">
        <v>205</v>
      </c>
      <c r="F8" s="134" t="s">
        <v>204</v>
      </c>
      <c r="G8" s="134" t="s">
        <v>234</v>
      </c>
      <c r="H8" s="141">
        <v>37666438.356299996</v>
      </c>
      <c r="I8" s="141">
        <v>26248712.509219099</v>
      </c>
      <c r="J8" s="141">
        <v>30596653.98672998</v>
      </c>
      <c r="K8" s="141">
        <v>37666438.356299996</v>
      </c>
      <c r="L8" s="142">
        <v>0.10249999999999999</v>
      </c>
      <c r="M8" s="142">
        <v>0.1</v>
      </c>
      <c r="N8" s="142">
        <f t="shared" si="0"/>
        <v>1.307155432377721E-3</v>
      </c>
      <c r="O8" s="142">
        <f t="shared" si="1"/>
        <v>0.18042740090449202</v>
      </c>
    </row>
    <row r="9" spans="1:15" x14ac:dyDescent="0.3">
      <c r="A9" s="136" t="s">
        <v>190</v>
      </c>
      <c r="B9" s="136" t="s">
        <v>193</v>
      </c>
      <c r="C9" s="136" t="s">
        <v>198</v>
      </c>
      <c r="D9" s="136" t="s">
        <v>200</v>
      </c>
      <c r="E9" s="135" t="s">
        <v>206</v>
      </c>
      <c r="F9" s="134" t="s">
        <v>204</v>
      </c>
      <c r="G9" s="134" t="s">
        <v>234</v>
      </c>
      <c r="H9" s="141">
        <v>27622054.79462</v>
      </c>
      <c r="I9" s="141">
        <v>19264965.215138599</v>
      </c>
      <c r="J9" s="141">
        <v>22437474.621424239</v>
      </c>
      <c r="K9" s="141">
        <v>27622054.79462</v>
      </c>
      <c r="L9" s="142">
        <v>0.10249999999999999</v>
      </c>
      <c r="M9" s="142">
        <v>0.1</v>
      </c>
      <c r="N9" s="142">
        <f t="shared" si="0"/>
        <v>9.5857758998589484E-4</v>
      </c>
      <c r="O9" s="142">
        <f t="shared" si="1"/>
        <v>0.22194658776578916</v>
      </c>
    </row>
    <row r="10" spans="1:15" x14ac:dyDescent="0.3">
      <c r="A10" s="136" t="s">
        <v>190</v>
      </c>
      <c r="B10" s="136" t="s">
        <v>197</v>
      </c>
      <c r="C10" s="136" t="s">
        <v>198</v>
      </c>
      <c r="D10" s="136" t="s">
        <v>200</v>
      </c>
      <c r="E10" s="135" t="s">
        <v>207</v>
      </c>
      <c r="F10" s="134" t="s">
        <v>208</v>
      </c>
      <c r="G10" s="134" t="s">
        <v>234</v>
      </c>
      <c r="H10" s="141">
        <v>48772602.73962</v>
      </c>
      <c r="I10" s="141">
        <v>26286600.235926699</v>
      </c>
      <c r="J10" s="141">
        <v>30244486.491279311</v>
      </c>
      <c r="K10" s="141">
        <v>48772602.73962</v>
      </c>
      <c r="L10" s="142">
        <v>0.1</v>
      </c>
      <c r="M10" s="142">
        <v>0.1</v>
      </c>
      <c r="N10" s="142">
        <f t="shared" si="0"/>
        <v>1.2921100730065673E-3</v>
      </c>
      <c r="O10" s="142">
        <f t="shared" si="1"/>
        <v>0.21556774426525113</v>
      </c>
    </row>
    <row r="11" spans="1:15" ht="12" customHeight="1" x14ac:dyDescent="0.3">
      <c r="A11" s="136" t="s">
        <v>191</v>
      </c>
      <c r="B11" s="136" t="s">
        <v>194</v>
      </c>
      <c r="C11" s="136" t="s">
        <v>199</v>
      </c>
      <c r="D11" s="136" t="s">
        <v>200</v>
      </c>
      <c r="E11" s="135" t="s">
        <v>209</v>
      </c>
      <c r="F11" s="134" t="s">
        <v>210</v>
      </c>
      <c r="G11" s="134" t="s">
        <v>234</v>
      </c>
      <c r="H11" s="141">
        <v>39024657.534149997</v>
      </c>
      <c r="I11" s="141">
        <v>27131041.4842273</v>
      </c>
      <c r="J11" s="141">
        <v>30953677.139248762</v>
      </c>
      <c r="K11" s="141">
        <v>39024657.534149997</v>
      </c>
      <c r="L11" s="142">
        <v>0.1</v>
      </c>
      <c r="M11" s="142">
        <v>0.1</v>
      </c>
      <c r="N11" s="142">
        <f t="shared" si="0"/>
        <v>1.3224082359523195E-3</v>
      </c>
      <c r="O11" s="142">
        <f t="shared" si="1"/>
        <v>5.923561642525335E-3</v>
      </c>
    </row>
    <row r="12" spans="1:15" x14ac:dyDescent="0.3">
      <c r="A12" s="136" t="s">
        <v>192</v>
      </c>
      <c r="B12" s="136" t="s">
        <v>195</v>
      </c>
      <c r="C12" s="136" t="s">
        <v>199</v>
      </c>
      <c r="D12" s="136" t="s">
        <v>200</v>
      </c>
      <c r="E12" s="135" t="s">
        <v>211</v>
      </c>
      <c r="F12" s="134" t="s">
        <v>212</v>
      </c>
      <c r="G12" s="134" t="s">
        <v>234</v>
      </c>
      <c r="H12" s="141">
        <v>378082192</v>
      </c>
      <c r="I12" s="141">
        <v>198900343.94021901</v>
      </c>
      <c r="J12" s="141">
        <v>231405655.16192237</v>
      </c>
      <c r="K12" s="141">
        <v>378082192</v>
      </c>
      <c r="L12" s="142">
        <v>8.5000000000000006E-2</v>
      </c>
      <c r="M12" s="142">
        <v>0.1</v>
      </c>
      <c r="N12" s="142">
        <f t="shared" si="0"/>
        <v>9.8861515824253815E-3</v>
      </c>
      <c r="O12" s="142">
        <f t="shared" si="1"/>
        <v>4.5463542539703222E-4</v>
      </c>
    </row>
    <row r="13" spans="1:15" x14ac:dyDescent="0.3">
      <c r="A13" s="136" t="s">
        <v>190</v>
      </c>
      <c r="B13" s="136" t="s">
        <v>193</v>
      </c>
      <c r="C13" s="136" t="s">
        <v>198</v>
      </c>
      <c r="D13" s="136" t="s">
        <v>200</v>
      </c>
      <c r="E13" s="135" t="s">
        <v>213</v>
      </c>
      <c r="F13" s="134" t="s">
        <v>203</v>
      </c>
      <c r="G13" s="134" t="s">
        <v>234</v>
      </c>
      <c r="H13" s="141">
        <v>46366520.548032001</v>
      </c>
      <c r="I13" s="141">
        <v>31105488.253097001</v>
      </c>
      <c r="J13" s="141">
        <v>36181436.580526814</v>
      </c>
      <c r="K13" s="141">
        <v>46366520.548032001</v>
      </c>
      <c r="L13" s="142">
        <v>0.105</v>
      </c>
      <c r="M13" s="142">
        <v>0.1</v>
      </c>
      <c r="N13" s="142">
        <f t="shared" si="0"/>
        <v>1.5457494599892441E-3</v>
      </c>
      <c r="O13" s="142">
        <f t="shared" si="1"/>
        <v>0.12256922253232455</v>
      </c>
    </row>
    <row r="14" spans="1:15" x14ac:dyDescent="0.3">
      <c r="A14" s="136" t="s">
        <v>190</v>
      </c>
      <c r="B14" s="136" t="s">
        <v>193</v>
      </c>
      <c r="C14" s="136" t="s">
        <v>198</v>
      </c>
      <c r="D14" s="136" t="s">
        <v>200</v>
      </c>
      <c r="E14" s="135" t="s">
        <v>213</v>
      </c>
      <c r="F14" s="134" t="s">
        <v>214</v>
      </c>
      <c r="G14" s="134" t="s">
        <v>234</v>
      </c>
      <c r="H14" s="141">
        <v>23490410.958859999</v>
      </c>
      <c r="I14" s="141">
        <v>17400116.813216198</v>
      </c>
      <c r="J14" s="141">
        <v>20095577.495618772</v>
      </c>
      <c r="K14" s="141">
        <v>23490410.958859999</v>
      </c>
      <c r="L14" s="142">
        <v>0.1</v>
      </c>
      <c r="M14" s="142">
        <v>0.1</v>
      </c>
      <c r="N14" s="142">
        <f t="shared" si="0"/>
        <v>8.5852666443717095E-4</v>
      </c>
      <c r="O14" s="142">
        <f t="shared" si="1"/>
        <v>0.18191663162842803</v>
      </c>
    </row>
    <row r="15" spans="1:15" x14ac:dyDescent="0.3">
      <c r="A15" s="136" t="s">
        <v>190</v>
      </c>
      <c r="B15" s="136" t="s">
        <v>193</v>
      </c>
      <c r="C15" s="136" t="s">
        <v>198</v>
      </c>
      <c r="D15" s="136" t="s">
        <v>200</v>
      </c>
      <c r="E15" s="135" t="s">
        <v>216</v>
      </c>
      <c r="F15" s="134" t="s">
        <v>204</v>
      </c>
      <c r="G15" s="134" t="s">
        <v>234</v>
      </c>
      <c r="H15" s="141">
        <v>56499657.534450002</v>
      </c>
      <c r="I15" s="141">
        <v>39722627.616612002</v>
      </c>
      <c r="J15" s="141">
        <v>45901586.461875252</v>
      </c>
      <c r="K15" s="141">
        <v>56499657.534450002</v>
      </c>
      <c r="L15" s="142">
        <v>0.10249999999999999</v>
      </c>
      <c r="M15" s="142">
        <v>0.1</v>
      </c>
      <c r="N15" s="142">
        <f t="shared" si="0"/>
        <v>1.9610153490776674E-3</v>
      </c>
      <c r="O15" s="142">
        <f t="shared" si="1"/>
        <v>0.16462308864672875</v>
      </c>
    </row>
    <row r="16" spans="1:15" x14ac:dyDescent="0.3">
      <c r="A16" s="136" t="s">
        <v>190</v>
      </c>
      <c r="B16" s="136" t="s">
        <v>193</v>
      </c>
      <c r="C16" s="136" t="s">
        <v>198</v>
      </c>
      <c r="D16" s="136" t="s">
        <v>200</v>
      </c>
      <c r="E16" s="135" t="s">
        <v>217</v>
      </c>
      <c r="F16" s="134" t="s">
        <v>214</v>
      </c>
      <c r="G16" s="134" t="s">
        <v>234</v>
      </c>
      <c r="H16" s="141">
        <v>5872602.7397149997</v>
      </c>
      <c r="I16" s="141">
        <v>4366587.2837947505</v>
      </c>
      <c r="J16" s="141">
        <v>5023935.20874066</v>
      </c>
      <c r="K16" s="141">
        <v>5872602.7397149997</v>
      </c>
      <c r="L16" s="142">
        <v>0.1</v>
      </c>
      <c r="M16" s="142">
        <v>0.1</v>
      </c>
      <c r="N16" s="142">
        <f t="shared" si="0"/>
        <v>2.1463341066206923E-4</v>
      </c>
      <c r="O16" s="142">
        <f t="shared" si="1"/>
        <v>9.4324548330082122E-2</v>
      </c>
    </row>
    <row r="17" spans="1:15" x14ac:dyDescent="0.3">
      <c r="A17" s="136" t="s">
        <v>190</v>
      </c>
      <c r="B17" s="136" t="s">
        <v>196</v>
      </c>
      <c r="C17" s="136" t="s">
        <v>198</v>
      </c>
      <c r="D17" s="136" t="s">
        <v>200</v>
      </c>
      <c r="E17" s="135" t="s">
        <v>249</v>
      </c>
      <c r="F17" s="134" t="s">
        <v>215</v>
      </c>
      <c r="G17" s="134" t="s">
        <v>234</v>
      </c>
      <c r="H17" s="141">
        <v>1152280479.44664</v>
      </c>
      <c r="I17" s="141">
        <v>707354455.22215104</v>
      </c>
      <c r="J17" s="141">
        <v>828311855.19827831</v>
      </c>
      <c r="K17" s="141">
        <v>1152280479.44664</v>
      </c>
      <c r="L17" s="142">
        <v>0.1125</v>
      </c>
      <c r="M17" s="142">
        <v>0.1</v>
      </c>
      <c r="N17" s="142">
        <f t="shared" si="0"/>
        <v>3.5387279331095735E-2</v>
      </c>
      <c r="O17" s="142">
        <f t="shared" si="1"/>
        <v>3.5965403115787324E-2</v>
      </c>
    </row>
    <row r="18" spans="1:15" x14ac:dyDescent="0.3">
      <c r="A18" s="136" t="s">
        <v>190</v>
      </c>
      <c r="B18" s="136" t="s">
        <v>193</v>
      </c>
      <c r="C18" s="136" t="s">
        <v>198</v>
      </c>
      <c r="D18" s="136" t="s">
        <v>200</v>
      </c>
      <c r="E18" s="135" t="s">
        <v>218</v>
      </c>
      <c r="F18" s="134" t="s">
        <v>219</v>
      </c>
      <c r="G18" s="134" t="s">
        <v>234</v>
      </c>
      <c r="H18" s="141">
        <v>179917808.21880001</v>
      </c>
      <c r="I18" s="141">
        <v>133171911.204399</v>
      </c>
      <c r="J18" s="141">
        <v>152933692.09349218</v>
      </c>
      <c r="K18" s="141">
        <v>179917808.21880001</v>
      </c>
      <c r="L18" s="142">
        <v>0.1</v>
      </c>
      <c r="M18" s="142">
        <v>0.1</v>
      </c>
      <c r="N18" s="142">
        <f t="shared" si="0"/>
        <v>6.5336590890066552E-3</v>
      </c>
      <c r="O18" s="142">
        <f t="shared" si="1"/>
        <v>0.10438939979917736</v>
      </c>
    </row>
    <row r="19" spans="1:15" x14ac:dyDescent="0.3">
      <c r="A19" s="136" t="s">
        <v>190</v>
      </c>
      <c r="B19" s="136" t="s">
        <v>193</v>
      </c>
      <c r="C19" s="136" t="s">
        <v>198</v>
      </c>
      <c r="D19" s="136" t="s">
        <v>200</v>
      </c>
      <c r="E19" s="135" t="s">
        <v>218</v>
      </c>
      <c r="F19" s="134" t="s">
        <v>214</v>
      </c>
      <c r="G19" s="134" t="s">
        <v>234</v>
      </c>
      <c r="H19" s="141">
        <v>11745205.479429999</v>
      </c>
      <c r="I19" s="141">
        <v>8749725.9741797801</v>
      </c>
      <c r="J19" s="141">
        <v>10047879.223825715</v>
      </c>
      <c r="K19" s="141">
        <v>11745205.479429999</v>
      </c>
      <c r="L19" s="142">
        <v>0.1</v>
      </c>
      <c r="M19" s="142">
        <v>0.1</v>
      </c>
      <c r="N19" s="142">
        <f t="shared" si="0"/>
        <v>4.2926719755027485E-4</v>
      </c>
      <c r="O19" s="142">
        <f t="shared" si="1"/>
        <v>9.2760205440092725E-2</v>
      </c>
    </row>
    <row r="20" spans="1:15" x14ac:dyDescent="0.3">
      <c r="A20" s="136" t="s">
        <v>190</v>
      </c>
      <c r="B20" s="136" t="s">
        <v>193</v>
      </c>
      <c r="C20" s="136" t="s">
        <v>198</v>
      </c>
      <c r="D20" s="136" t="s">
        <v>200</v>
      </c>
      <c r="E20" s="135" t="s">
        <v>250</v>
      </c>
      <c r="F20" s="134" t="s">
        <v>214</v>
      </c>
      <c r="G20" s="134" t="s">
        <v>234</v>
      </c>
      <c r="H20" s="141">
        <v>21141369.862973999</v>
      </c>
      <c r="I20" s="141">
        <v>15739166.6974873</v>
      </c>
      <c r="J20" s="141">
        <v>18086182.602886267</v>
      </c>
      <c r="K20" s="141">
        <v>21141369.862973999</v>
      </c>
      <c r="L20" s="142">
        <v>0.1</v>
      </c>
      <c r="M20" s="142">
        <v>0.1</v>
      </c>
      <c r="N20" s="142">
        <f t="shared" si="0"/>
        <v>7.7268095559049387E-4</v>
      </c>
      <c r="O20" s="142">
        <f t="shared" si="1"/>
        <v>0.10652276220789428</v>
      </c>
    </row>
    <row r="21" spans="1:15" x14ac:dyDescent="0.3">
      <c r="A21" s="136" t="s">
        <v>190</v>
      </c>
      <c r="B21" s="136" t="s">
        <v>251</v>
      </c>
      <c r="C21" s="136" t="s">
        <v>198</v>
      </c>
      <c r="D21" s="136" t="s">
        <v>200</v>
      </c>
      <c r="E21" s="135" t="s">
        <v>220</v>
      </c>
      <c r="F21" s="134" t="s">
        <v>221</v>
      </c>
      <c r="G21" s="134" t="s">
        <v>234</v>
      </c>
      <c r="H21" s="141">
        <v>1901247945.1938</v>
      </c>
      <c r="I21" s="141">
        <v>1184167602.0768499</v>
      </c>
      <c r="J21" s="141">
        <v>1339171100.2577887</v>
      </c>
      <c r="K21" s="141">
        <v>1901247945.1938</v>
      </c>
      <c r="L21" s="142">
        <v>0.1125</v>
      </c>
      <c r="M21" s="142">
        <v>0.1</v>
      </c>
      <c r="N21" s="142">
        <f t="shared" si="0"/>
        <v>5.721229449940593E-2</v>
      </c>
      <c r="O21" s="142">
        <f t="shared" si="1"/>
        <v>1.9923965000980524E-3</v>
      </c>
    </row>
    <row r="22" spans="1:15" x14ac:dyDescent="0.3">
      <c r="A22" s="136" t="s">
        <v>191</v>
      </c>
      <c r="B22" s="136" t="s">
        <v>194</v>
      </c>
      <c r="C22" s="136" t="s">
        <v>199</v>
      </c>
      <c r="D22" s="136" t="s">
        <v>200</v>
      </c>
      <c r="E22" s="135" t="s">
        <v>222</v>
      </c>
      <c r="F22" s="134" t="s">
        <v>210</v>
      </c>
      <c r="G22" s="134" t="s">
        <v>234</v>
      </c>
      <c r="H22" s="141">
        <v>91057534.246350005</v>
      </c>
      <c r="I22" s="141">
        <v>61430099.5159216</v>
      </c>
      <c r="J22" s="141">
        <v>70432882.891083509</v>
      </c>
      <c r="K22" s="141">
        <v>91057534.246350005</v>
      </c>
      <c r="L22" s="142">
        <v>0.1</v>
      </c>
      <c r="M22" s="142">
        <v>0.1</v>
      </c>
      <c r="N22" s="142">
        <f t="shared" si="0"/>
        <v>3.0090455488705971E-3</v>
      </c>
      <c r="O22" s="142">
        <f t="shared" si="1"/>
        <v>6.0950353509832952E-2</v>
      </c>
    </row>
    <row r="23" spans="1:15" x14ac:dyDescent="0.3">
      <c r="A23" s="136" t="s">
        <v>190</v>
      </c>
      <c r="B23" s="148" t="s">
        <v>197</v>
      </c>
      <c r="C23" s="136" t="s">
        <v>198</v>
      </c>
      <c r="D23" s="136" t="s">
        <v>200</v>
      </c>
      <c r="E23" s="135" t="s">
        <v>223</v>
      </c>
      <c r="F23" s="134" t="s">
        <v>224</v>
      </c>
      <c r="G23" s="134" t="s">
        <v>234</v>
      </c>
      <c r="H23" s="141">
        <v>46512328.767030001</v>
      </c>
      <c r="I23" s="141">
        <v>26397937.6086272</v>
      </c>
      <c r="J23" s="141">
        <v>30244608.333070863</v>
      </c>
      <c r="K23" s="141">
        <v>46512328.767030001</v>
      </c>
      <c r="L23" s="142">
        <v>0.1</v>
      </c>
      <c r="M23" s="142">
        <v>0.1</v>
      </c>
      <c r="N23" s="142">
        <f t="shared" si="0"/>
        <v>1.2921152783522166E-3</v>
      </c>
      <c r="O23" s="142">
        <f t="shared" si="1"/>
        <v>0.10463359536338625</v>
      </c>
    </row>
    <row r="24" spans="1:15" x14ac:dyDescent="0.3">
      <c r="A24" s="136" t="s">
        <v>190</v>
      </c>
      <c r="B24" s="148" t="s">
        <v>193</v>
      </c>
      <c r="C24" s="136" t="s">
        <v>198</v>
      </c>
      <c r="D24" s="136" t="s">
        <v>200</v>
      </c>
      <c r="E24" s="135" t="s">
        <v>225</v>
      </c>
      <c r="F24" s="134" t="s">
        <v>226</v>
      </c>
      <c r="G24" s="134" t="s">
        <v>234</v>
      </c>
      <c r="H24" s="141">
        <v>12299931.506890001</v>
      </c>
      <c r="I24" s="141">
        <v>8754685.3992457595</v>
      </c>
      <c r="J24" s="141">
        <v>10049151.970485218</v>
      </c>
      <c r="K24" s="141">
        <v>12299931.506890001</v>
      </c>
      <c r="L24" s="142">
        <v>0.10249999999999999</v>
      </c>
      <c r="M24" s="142">
        <v>0.1</v>
      </c>
      <c r="N24" s="142">
        <f t="shared" si="0"/>
        <v>4.2932157204856903E-4</v>
      </c>
      <c r="O24" s="142">
        <f t="shared" si="1"/>
        <v>0.13866705617216599</v>
      </c>
    </row>
    <row r="25" spans="1:15" x14ac:dyDescent="0.3">
      <c r="A25" s="136" t="s">
        <v>190</v>
      </c>
      <c r="B25" s="148" t="s">
        <v>193</v>
      </c>
      <c r="C25" s="136" t="s">
        <v>198</v>
      </c>
      <c r="D25" s="136" t="s">
        <v>200</v>
      </c>
      <c r="E25" s="135" t="s">
        <v>227</v>
      </c>
      <c r="F25" s="134" t="s">
        <v>214</v>
      </c>
      <c r="G25" s="134" t="s">
        <v>234</v>
      </c>
      <c r="H25" s="141">
        <v>23490410.958859999</v>
      </c>
      <c r="I25" s="141">
        <v>17570346.0540847</v>
      </c>
      <c r="J25" s="141">
        <v>20095642.113468673</v>
      </c>
      <c r="K25" s="141">
        <v>23490410.958859999</v>
      </c>
      <c r="L25" s="142">
        <v>0.1</v>
      </c>
      <c r="M25" s="142">
        <v>0.1</v>
      </c>
      <c r="N25" s="142">
        <f t="shared" si="0"/>
        <v>8.5852942505189572E-4</v>
      </c>
      <c r="O25" s="142">
        <f t="shared" si="1"/>
        <v>0.13484977375021612</v>
      </c>
    </row>
    <row r="26" spans="1:15" x14ac:dyDescent="0.3">
      <c r="A26" s="136" t="s">
        <v>190</v>
      </c>
      <c r="B26" s="148" t="s">
        <v>197</v>
      </c>
      <c r="C26" s="136" t="s">
        <v>198</v>
      </c>
      <c r="D26" s="136" t="s">
        <v>200</v>
      </c>
      <c r="E26" s="135" t="s">
        <v>252</v>
      </c>
      <c r="F26" s="134" t="s">
        <v>228</v>
      </c>
      <c r="G26" s="134" t="s">
        <v>234</v>
      </c>
      <c r="H26" s="141">
        <v>38560684.93158</v>
      </c>
      <c r="I26" s="141">
        <v>26705650.8948613</v>
      </c>
      <c r="J26" s="141">
        <v>30226240.679812439</v>
      </c>
      <c r="K26" s="141">
        <v>38560684.93158</v>
      </c>
      <c r="L26" s="142">
        <v>9.2499999999999999E-2</v>
      </c>
      <c r="M26" s="142">
        <v>0.1</v>
      </c>
      <c r="N26" s="142">
        <f t="shared" si="0"/>
        <v>1.2913305723596205E-3</v>
      </c>
      <c r="O26" s="142">
        <f t="shared" si="1"/>
        <v>9.9807331084640294E-2</v>
      </c>
    </row>
    <row r="27" spans="1:15" x14ac:dyDescent="0.3">
      <c r="A27" s="136" t="s">
        <v>190</v>
      </c>
      <c r="B27" s="148" t="s">
        <v>251</v>
      </c>
      <c r="C27" s="136" t="s">
        <v>198</v>
      </c>
      <c r="D27" s="136" t="s">
        <v>200</v>
      </c>
      <c r="E27" s="135" t="s">
        <v>252</v>
      </c>
      <c r="F27" s="134" t="s">
        <v>221</v>
      </c>
      <c r="G27" s="134" t="s">
        <v>234</v>
      </c>
      <c r="H27" s="141">
        <v>374630136.98400003</v>
      </c>
      <c r="I27" s="141">
        <v>216693570.96217901</v>
      </c>
      <c r="J27" s="141">
        <v>249081973.95195052</v>
      </c>
      <c r="K27" s="141">
        <v>374630136.98400003</v>
      </c>
      <c r="L27" s="142">
        <v>0.1125</v>
      </c>
      <c r="M27" s="142">
        <v>0.1</v>
      </c>
      <c r="N27" s="142">
        <f t="shared" si="0"/>
        <v>1.0641322266803054E-2</v>
      </c>
      <c r="O27" s="142">
        <f t="shared" si="1"/>
        <v>1.7467507037492488E-3</v>
      </c>
    </row>
    <row r="28" spans="1:15" ht="45" x14ac:dyDescent="0.3">
      <c r="A28" s="136" t="s">
        <v>191</v>
      </c>
      <c r="B28" s="148" t="s">
        <v>194</v>
      </c>
      <c r="C28" s="136" t="s">
        <v>199</v>
      </c>
      <c r="D28" s="136" t="s">
        <v>200</v>
      </c>
      <c r="E28" s="138" t="s">
        <v>229</v>
      </c>
      <c r="F28" s="134" t="s">
        <v>210</v>
      </c>
      <c r="G28" s="134" t="s">
        <v>234</v>
      </c>
      <c r="H28" s="141">
        <v>52032876.712200001</v>
      </c>
      <c r="I28" s="141">
        <v>35769638.8629926</v>
      </c>
      <c r="J28" s="141">
        <v>40598070.968200065</v>
      </c>
      <c r="K28" s="141">
        <v>52032876.712200001</v>
      </c>
      <c r="L28" s="142">
        <v>0.1</v>
      </c>
      <c r="M28" s="142">
        <v>0.1</v>
      </c>
      <c r="N28" s="142">
        <f t="shared" si="0"/>
        <v>1.7344376621428925E-3</v>
      </c>
      <c r="O28" s="142">
        <f t="shared" si="1"/>
        <v>3.3742283644605945E-3</v>
      </c>
    </row>
    <row r="29" spans="1:15" x14ac:dyDescent="0.3">
      <c r="A29" s="136" t="s">
        <v>190</v>
      </c>
      <c r="B29" s="148" t="s">
        <v>197</v>
      </c>
      <c r="C29" s="136" t="s">
        <v>198</v>
      </c>
      <c r="D29" s="136" t="s">
        <v>200</v>
      </c>
      <c r="E29" s="135" t="s">
        <v>230</v>
      </c>
      <c r="F29" s="134" t="s">
        <v>208</v>
      </c>
      <c r="G29" s="134" t="s">
        <v>234</v>
      </c>
      <c r="H29" s="141">
        <v>8087671.2328599999</v>
      </c>
      <c r="I29" s="141">
        <v>4424903.2960224403</v>
      </c>
      <c r="J29" s="141">
        <v>5040774.8987191934</v>
      </c>
      <c r="K29" s="141">
        <v>8087671.2328599999</v>
      </c>
      <c r="L29" s="142">
        <v>0.1</v>
      </c>
      <c r="M29" s="142">
        <v>0.1</v>
      </c>
      <c r="N29" s="142">
        <f t="shared" si="0"/>
        <v>2.1535283874870066E-4</v>
      </c>
      <c r="O29" s="142">
        <f t="shared" si="1"/>
        <v>8.8269824590492096E-2</v>
      </c>
    </row>
    <row r="30" spans="1:15" x14ac:dyDescent="0.3">
      <c r="A30" s="136" t="s">
        <v>190</v>
      </c>
      <c r="B30" s="148" t="s">
        <v>193</v>
      </c>
      <c r="C30" s="136" t="s">
        <v>198</v>
      </c>
      <c r="D30" s="136" t="s">
        <v>200</v>
      </c>
      <c r="E30" s="135" t="s">
        <v>232</v>
      </c>
      <c r="F30" s="134" t="s">
        <v>214</v>
      </c>
      <c r="G30" s="134" t="s">
        <v>234</v>
      </c>
      <c r="H30" s="141">
        <v>8221643.8356010001</v>
      </c>
      <c r="I30" s="141">
        <v>6214685.1597784897</v>
      </c>
      <c r="J30" s="141">
        <v>7033413.1753495205</v>
      </c>
      <c r="K30" s="141">
        <v>8221643.8356010001</v>
      </c>
      <c r="L30" s="142">
        <v>0.1</v>
      </c>
      <c r="M30" s="142">
        <v>0.1</v>
      </c>
      <c r="N30" s="142">
        <f t="shared" si="0"/>
        <v>3.0048266860495837E-4</v>
      </c>
      <c r="O30" s="142">
        <f t="shared" si="1"/>
        <v>7.7282524057341095E-2</v>
      </c>
    </row>
    <row r="31" spans="1:15" x14ac:dyDescent="0.3">
      <c r="A31" s="136" t="s">
        <v>190</v>
      </c>
      <c r="B31" s="148" t="s">
        <v>193</v>
      </c>
      <c r="C31" s="136" t="s">
        <v>198</v>
      </c>
      <c r="D31" s="136" t="s">
        <v>200</v>
      </c>
      <c r="E31" s="135" t="s">
        <v>233</v>
      </c>
      <c r="F31" s="134" t="s">
        <v>214</v>
      </c>
      <c r="G31" s="134" t="s">
        <v>234</v>
      </c>
      <c r="H31" s="141">
        <v>25839452.054745998</v>
      </c>
      <c r="I31" s="141">
        <v>19537202.113403801</v>
      </c>
      <c r="J31" s="141">
        <v>22105047.391007062</v>
      </c>
      <c r="K31" s="141">
        <v>25839452.054745998</v>
      </c>
      <c r="L31" s="142">
        <v>0.1</v>
      </c>
      <c r="M31" s="142">
        <v>0.1</v>
      </c>
      <c r="N31" s="142">
        <f t="shared" si="0"/>
        <v>9.4437557756000818E-4</v>
      </c>
      <c r="O31" s="142">
        <f t="shared" si="1"/>
        <v>8.6357273968831347E-2</v>
      </c>
    </row>
    <row r="32" spans="1:15" ht="45" x14ac:dyDescent="0.3">
      <c r="A32" s="136" t="s">
        <v>191</v>
      </c>
      <c r="B32" s="148" t="s">
        <v>194</v>
      </c>
      <c r="C32" s="136" t="s">
        <v>199</v>
      </c>
      <c r="D32" s="136" t="s">
        <v>200</v>
      </c>
      <c r="E32" s="135" t="s">
        <v>233</v>
      </c>
      <c r="F32" s="134" t="s">
        <v>210</v>
      </c>
      <c r="G32" s="134" t="s">
        <v>234</v>
      </c>
      <c r="H32" s="141">
        <v>28618082.191709999</v>
      </c>
      <c r="I32" s="141">
        <v>19816925.4672064</v>
      </c>
      <c r="J32" s="141">
        <v>22328376.585823555</v>
      </c>
      <c r="K32" s="141">
        <v>28618082.191709999</v>
      </c>
      <c r="L32" s="142">
        <v>0.1</v>
      </c>
      <c r="M32" s="142">
        <v>0.1</v>
      </c>
      <c r="N32" s="142">
        <f t="shared" si="0"/>
        <v>9.5391668523601514E-4</v>
      </c>
      <c r="O32" s="142">
        <f t="shared" si="1"/>
        <v>1.7770436613493517E-3</v>
      </c>
    </row>
    <row r="33" spans="1:15" x14ac:dyDescent="0.3">
      <c r="A33" s="136" t="s">
        <v>192</v>
      </c>
      <c r="B33" s="148" t="s">
        <v>253</v>
      </c>
      <c r="C33" s="136" t="s">
        <v>199</v>
      </c>
      <c r="D33" s="136" t="s">
        <v>200</v>
      </c>
      <c r="E33" s="135" t="s">
        <v>254</v>
      </c>
      <c r="F33" s="134" t="s">
        <v>231</v>
      </c>
      <c r="G33" s="134" t="s">
        <v>234</v>
      </c>
      <c r="H33" s="141">
        <v>241079452</v>
      </c>
      <c r="I33" s="141">
        <v>181910411.822</v>
      </c>
      <c r="J33" s="141">
        <v>205634228.01467448</v>
      </c>
      <c r="K33" s="141">
        <v>241079452</v>
      </c>
      <c r="L33" s="142">
        <v>0.10199999999999999</v>
      </c>
      <c r="M33" s="142">
        <v>0.1</v>
      </c>
      <c r="N33" s="142">
        <f t="shared" si="0"/>
        <v>8.7851403081121125E-3</v>
      </c>
      <c r="O33" s="142">
        <f t="shared" si="1"/>
        <v>7.2043625621745683E-2</v>
      </c>
    </row>
    <row r="34" spans="1:15" x14ac:dyDescent="0.3">
      <c r="A34" s="137" t="s">
        <v>190</v>
      </c>
      <c r="B34" s="147" t="s">
        <v>255</v>
      </c>
      <c r="C34" s="137" t="s">
        <v>198</v>
      </c>
      <c r="D34" s="137" t="s">
        <v>200</v>
      </c>
      <c r="E34" s="139" t="s">
        <v>256</v>
      </c>
      <c r="F34" s="140" t="s">
        <v>257</v>
      </c>
      <c r="G34" s="134" t="s">
        <v>234</v>
      </c>
      <c r="H34" s="145">
        <v>38605109.58918</v>
      </c>
      <c r="I34" s="145">
        <v>24821259.270291802</v>
      </c>
      <c r="J34" s="145">
        <v>28354851.928763274</v>
      </c>
      <c r="K34" s="145">
        <v>38605109.58918</v>
      </c>
      <c r="L34" s="146">
        <v>8.8499999999999995E-2</v>
      </c>
      <c r="M34" s="142">
        <v>0.1</v>
      </c>
      <c r="N34" s="142">
        <f t="shared" si="0"/>
        <v>1.2113807852657309E-3</v>
      </c>
      <c r="O34" s="142">
        <f t="shared" si="1"/>
        <v>4.5463542539703222E-4</v>
      </c>
    </row>
    <row r="35" spans="1:15" x14ac:dyDescent="0.3">
      <c r="A35" s="137" t="s">
        <v>192</v>
      </c>
      <c r="B35" s="147" t="s">
        <v>258</v>
      </c>
      <c r="C35" s="137" t="s">
        <v>199</v>
      </c>
      <c r="D35" s="137" t="s">
        <v>200</v>
      </c>
      <c r="E35" s="139" t="s">
        <v>259</v>
      </c>
      <c r="F35" s="140" t="s">
        <v>260</v>
      </c>
      <c r="G35" s="134" t="s">
        <v>234</v>
      </c>
      <c r="H35" s="145">
        <v>366542464</v>
      </c>
      <c r="I35" s="145">
        <v>269545227.42129099</v>
      </c>
      <c r="J35" s="145">
        <v>306388949.63187331</v>
      </c>
      <c r="K35" s="145">
        <v>366542464</v>
      </c>
      <c r="L35" s="146">
        <v>0.11</v>
      </c>
      <c r="M35" s="142">
        <v>0.1</v>
      </c>
      <c r="N35" s="142">
        <f t="shared" si="0"/>
        <v>1.3089600585263553E-2</v>
      </c>
      <c r="O35" s="142">
        <f t="shared" si="1"/>
        <v>9.5656253581493572E-2</v>
      </c>
    </row>
    <row r="36" spans="1:15" x14ac:dyDescent="0.3">
      <c r="A36" s="137" t="s">
        <v>190</v>
      </c>
      <c r="B36" s="147" t="s">
        <v>193</v>
      </c>
      <c r="C36" s="137" t="s">
        <v>198</v>
      </c>
      <c r="D36" s="137" t="s">
        <v>200</v>
      </c>
      <c r="E36" s="139" t="s">
        <v>261</v>
      </c>
      <c r="F36" s="140" t="s">
        <v>226</v>
      </c>
      <c r="G36" s="134" t="s">
        <v>234</v>
      </c>
      <c r="H36" s="145">
        <v>61499657.534450002</v>
      </c>
      <c r="I36" s="145">
        <v>45014132.861129001</v>
      </c>
      <c r="J36" s="145">
        <v>50235916.753687181</v>
      </c>
      <c r="K36" s="145">
        <v>61499657.534450002</v>
      </c>
      <c r="L36" s="146">
        <v>0.10249999999999999</v>
      </c>
      <c r="M36" s="142">
        <v>0.1</v>
      </c>
      <c r="N36" s="142">
        <f t="shared" si="0"/>
        <v>2.1461873417118458E-3</v>
      </c>
      <c r="O36" s="142">
        <f t="shared" si="1"/>
        <v>4.9131116769388014E-2</v>
      </c>
    </row>
    <row r="37" spans="1:15" x14ac:dyDescent="0.3">
      <c r="A37" s="137" t="s">
        <v>190</v>
      </c>
      <c r="B37" s="147" t="s">
        <v>196</v>
      </c>
      <c r="C37" s="137" t="s">
        <v>198</v>
      </c>
      <c r="D37" s="137" t="s">
        <v>200</v>
      </c>
      <c r="E37" s="139" t="s">
        <v>262</v>
      </c>
      <c r="F37" s="140" t="s">
        <v>263</v>
      </c>
      <c r="G37" s="134" t="s">
        <v>234</v>
      </c>
      <c r="H37" s="145">
        <v>932665890.40620005</v>
      </c>
      <c r="I37" s="145">
        <v>513527395.173311</v>
      </c>
      <c r="J37" s="145">
        <v>585052229.86368299</v>
      </c>
      <c r="K37" s="145">
        <v>932665890.40620005</v>
      </c>
      <c r="L37" s="146">
        <v>0.1225</v>
      </c>
      <c r="M37" s="142">
        <v>0.1</v>
      </c>
      <c r="N37" s="142">
        <f t="shared" si="0"/>
        <v>2.4994700427788365E-2</v>
      </c>
      <c r="O37" s="142">
        <f t="shared" si="1"/>
        <v>4.1422376917449197E-2</v>
      </c>
    </row>
    <row r="38" spans="1:15" ht="45" x14ac:dyDescent="0.3">
      <c r="A38" s="137" t="s">
        <v>191</v>
      </c>
      <c r="B38" s="147" t="s">
        <v>194</v>
      </c>
      <c r="C38" s="137" t="s">
        <v>199</v>
      </c>
      <c r="D38" s="137" t="s">
        <v>200</v>
      </c>
      <c r="E38" s="139" t="s">
        <v>264</v>
      </c>
      <c r="F38" s="140" t="s">
        <v>210</v>
      </c>
      <c r="G38" s="134" t="s">
        <v>234</v>
      </c>
      <c r="H38" s="145">
        <v>13008219.17805</v>
      </c>
      <c r="I38" s="145">
        <v>9096893.3324802499</v>
      </c>
      <c r="J38" s="145">
        <v>10061755.408192782</v>
      </c>
      <c r="K38" s="145">
        <v>13008219.17805</v>
      </c>
      <c r="L38" s="146">
        <v>0.1</v>
      </c>
      <c r="M38" s="142">
        <v>0.1</v>
      </c>
      <c r="N38" s="142">
        <f t="shared" si="0"/>
        <v>4.298600182483797E-4</v>
      </c>
      <c r="O38" s="142">
        <f t="shared" si="1"/>
        <v>4.5463542539703222E-4</v>
      </c>
    </row>
    <row r="39" spans="1:15" x14ac:dyDescent="0.3">
      <c r="A39" s="137" t="s">
        <v>190</v>
      </c>
      <c r="B39" s="147" t="s">
        <v>193</v>
      </c>
      <c r="C39" s="137" t="s">
        <v>198</v>
      </c>
      <c r="D39" s="137" t="s">
        <v>200</v>
      </c>
      <c r="E39" s="139" t="s">
        <v>265</v>
      </c>
      <c r="F39" s="140" t="s">
        <v>204</v>
      </c>
      <c r="G39" s="134" t="s">
        <v>234</v>
      </c>
      <c r="H39" s="145">
        <v>125554794.521</v>
      </c>
      <c r="I39" s="145">
        <v>92204355.299635097</v>
      </c>
      <c r="J39" s="145">
        <v>102009212.74431238</v>
      </c>
      <c r="K39" s="145">
        <v>125554794.521</v>
      </c>
      <c r="L39" s="146">
        <v>0.10249999999999999</v>
      </c>
      <c r="M39" s="142">
        <v>0.1</v>
      </c>
      <c r="N39" s="142">
        <f t="shared" si="0"/>
        <v>4.3580548594998022E-3</v>
      </c>
      <c r="O39" s="142">
        <f t="shared" si="1"/>
        <v>8.579520619932747E-2</v>
      </c>
    </row>
    <row r="40" spans="1:15" x14ac:dyDescent="0.3">
      <c r="A40" s="137" t="s">
        <v>190</v>
      </c>
      <c r="B40" s="147" t="s">
        <v>196</v>
      </c>
      <c r="C40" s="137" t="s">
        <v>198</v>
      </c>
      <c r="D40" s="137" t="s">
        <v>200</v>
      </c>
      <c r="E40" s="139" t="s">
        <v>265</v>
      </c>
      <c r="F40" s="140" t="s">
        <v>266</v>
      </c>
      <c r="G40" s="134" t="s">
        <v>234</v>
      </c>
      <c r="H40" s="145">
        <v>660723287.67446399</v>
      </c>
      <c r="I40" s="145">
        <v>337876389.24022901</v>
      </c>
      <c r="J40" s="145">
        <v>382065961.16912156</v>
      </c>
      <c r="K40" s="145">
        <v>660723287.67446399</v>
      </c>
      <c r="L40" s="146">
        <v>0.125</v>
      </c>
      <c r="M40" s="142">
        <v>0.1</v>
      </c>
      <c r="N40" s="142">
        <f t="shared" si="0"/>
        <v>1.6322686686113946E-2</v>
      </c>
      <c r="O40" s="142">
        <f t="shared" si="1"/>
        <v>6.6169026802709863E-2</v>
      </c>
    </row>
    <row r="41" spans="1:15" x14ac:dyDescent="0.3">
      <c r="A41" s="137" t="s">
        <v>190</v>
      </c>
      <c r="B41" s="147" t="s">
        <v>193</v>
      </c>
      <c r="C41" s="137" t="s">
        <v>198</v>
      </c>
      <c r="D41" s="137" t="s">
        <v>200</v>
      </c>
      <c r="E41" s="139" t="s">
        <v>265</v>
      </c>
      <c r="F41" s="140" t="s">
        <v>226</v>
      </c>
      <c r="G41" s="134" t="s">
        <v>234</v>
      </c>
      <c r="H41" s="145">
        <v>245998630.13780001</v>
      </c>
      <c r="I41" s="145">
        <v>181665553.444363</v>
      </c>
      <c r="J41" s="145">
        <v>200984053.50722387</v>
      </c>
      <c r="K41" s="145">
        <v>245998630.13780001</v>
      </c>
      <c r="L41" s="146">
        <v>0.10249999999999999</v>
      </c>
      <c r="M41" s="142">
        <v>0.1</v>
      </c>
      <c r="N41" s="142">
        <f t="shared" si="0"/>
        <v>8.5864747654173217E-3</v>
      </c>
      <c r="O41" s="142">
        <f t="shared" si="1"/>
        <v>2.4788310450803836E-2</v>
      </c>
    </row>
    <row r="42" spans="1:15" x14ac:dyDescent="0.3">
      <c r="A42" s="137" t="s">
        <v>190</v>
      </c>
      <c r="B42" s="147" t="s">
        <v>197</v>
      </c>
      <c r="C42" s="137" t="s">
        <v>198</v>
      </c>
      <c r="D42" s="137" t="s">
        <v>200</v>
      </c>
      <c r="E42" s="139" t="s">
        <v>267</v>
      </c>
      <c r="F42" s="140" t="s">
        <v>208</v>
      </c>
      <c r="G42" s="134" t="s">
        <v>234</v>
      </c>
      <c r="H42" s="145">
        <v>40438356.164300002</v>
      </c>
      <c r="I42" s="145">
        <v>22998242.3715946</v>
      </c>
      <c r="J42" s="145">
        <v>25204081.45240891</v>
      </c>
      <c r="K42" s="145">
        <v>40438356.164300002</v>
      </c>
      <c r="L42" s="146">
        <v>0.1</v>
      </c>
      <c r="M42" s="142">
        <v>0.1</v>
      </c>
      <c r="N42" s="142">
        <f t="shared" si="0"/>
        <v>1.076773035472953E-3</v>
      </c>
      <c r="O42" s="142">
        <f t="shared" si="1"/>
        <v>4.0775383440262977E-2</v>
      </c>
    </row>
    <row r="43" spans="1:15" x14ac:dyDescent="0.3">
      <c r="A43" s="137" t="s">
        <v>268</v>
      </c>
      <c r="B43" s="147" t="s">
        <v>269</v>
      </c>
      <c r="C43" s="137" t="s">
        <v>199</v>
      </c>
      <c r="D43" s="137" t="s">
        <v>200</v>
      </c>
      <c r="E43" s="139" t="s">
        <v>270</v>
      </c>
      <c r="F43" s="140" t="s">
        <v>271</v>
      </c>
      <c r="G43" s="134" t="s">
        <v>234</v>
      </c>
      <c r="H43" s="145">
        <v>26302465.75336</v>
      </c>
      <c r="I43" s="145">
        <v>17921620.1874649</v>
      </c>
      <c r="J43" s="145">
        <v>19574426.648369994</v>
      </c>
      <c r="K43" s="145">
        <v>26302465.75336</v>
      </c>
      <c r="L43" s="146">
        <v>0.09</v>
      </c>
      <c r="M43" s="142">
        <v>0.1</v>
      </c>
      <c r="N43" s="142">
        <f t="shared" si="0"/>
        <v>8.3626196969751264E-4</v>
      </c>
      <c r="O43" s="142">
        <f t="shared" si="1"/>
        <v>1.227316380987526E-3</v>
      </c>
    </row>
    <row r="44" spans="1:15" x14ac:dyDescent="0.3">
      <c r="A44" s="137" t="s">
        <v>190</v>
      </c>
      <c r="B44" s="147" t="s">
        <v>193</v>
      </c>
      <c r="C44" s="137" t="s">
        <v>198</v>
      </c>
      <c r="D44" s="137" t="s">
        <v>200</v>
      </c>
      <c r="E44" s="139" t="s">
        <v>272</v>
      </c>
      <c r="F44" s="140" t="s">
        <v>214</v>
      </c>
      <c r="G44" s="134" t="s">
        <v>234</v>
      </c>
      <c r="H44" s="145">
        <v>11745205.479429999</v>
      </c>
      <c r="I44" s="145">
        <v>9260853.5176461898</v>
      </c>
      <c r="J44" s="145">
        <v>10048014.925338238</v>
      </c>
      <c r="K44" s="145">
        <v>11745205.479429999</v>
      </c>
      <c r="L44" s="146">
        <v>0.1</v>
      </c>
      <c r="M44" s="142">
        <v>0.1</v>
      </c>
      <c r="N44" s="142">
        <f t="shared" si="0"/>
        <v>4.2927299501327042E-4</v>
      </c>
      <c r="O44" s="142">
        <f t="shared" si="1"/>
        <v>4.3298543543812108E-2</v>
      </c>
    </row>
    <row r="45" spans="1:15" x14ac:dyDescent="0.3">
      <c r="A45" s="137" t="s">
        <v>190</v>
      </c>
      <c r="B45" s="147" t="s">
        <v>251</v>
      </c>
      <c r="C45" s="137" t="s">
        <v>198</v>
      </c>
      <c r="D45" s="137" t="s">
        <v>200</v>
      </c>
      <c r="E45" s="139" t="s">
        <v>273</v>
      </c>
      <c r="F45" s="140" t="s">
        <v>221</v>
      </c>
      <c r="G45" s="134" t="s">
        <v>234</v>
      </c>
      <c r="H45" s="145">
        <v>15609589.040999999</v>
      </c>
      <c r="I45" s="145">
        <v>9212047.7757305391</v>
      </c>
      <c r="J45" s="145">
        <v>10093487.235256355</v>
      </c>
      <c r="K45" s="145">
        <v>15609589.040999999</v>
      </c>
      <c r="L45" s="146">
        <v>0.1125</v>
      </c>
      <c r="M45" s="142">
        <v>0.1</v>
      </c>
      <c r="N45" s="142">
        <f t="shared" si="0"/>
        <v>4.3121567073715872E-4</v>
      </c>
      <c r="O45" s="142">
        <f t="shared" si="1"/>
        <v>4.5463542539703222E-4</v>
      </c>
    </row>
    <row r="46" spans="1:15" x14ac:dyDescent="0.3">
      <c r="A46" s="137" t="s">
        <v>190</v>
      </c>
      <c r="B46" s="147" t="s">
        <v>193</v>
      </c>
      <c r="C46" s="137" t="s">
        <v>198</v>
      </c>
      <c r="D46" s="137" t="s">
        <v>200</v>
      </c>
      <c r="E46" s="139" t="s">
        <v>274</v>
      </c>
      <c r="F46" s="140" t="s">
        <v>214</v>
      </c>
      <c r="G46" s="134" t="s">
        <v>234</v>
      </c>
      <c r="H46" s="145">
        <v>76343835.616294995</v>
      </c>
      <c r="I46" s="145">
        <v>60308477.512878299</v>
      </c>
      <c r="J46" s="145">
        <v>65311347.799727142</v>
      </c>
      <c r="K46" s="145">
        <v>76343835.616294995</v>
      </c>
      <c r="L46" s="146">
        <v>0.1</v>
      </c>
      <c r="M46" s="142">
        <v>0.1</v>
      </c>
      <c r="N46" s="142">
        <f t="shared" si="0"/>
        <v>2.790242459497389E-3</v>
      </c>
      <c r="O46" s="142">
        <f t="shared" si="1"/>
        <v>1.5928872417830101E-2</v>
      </c>
    </row>
    <row r="47" spans="1:15" x14ac:dyDescent="0.3">
      <c r="A47" s="137" t="s">
        <v>190</v>
      </c>
      <c r="B47" s="147" t="s">
        <v>193</v>
      </c>
      <c r="C47" s="137" t="s">
        <v>198</v>
      </c>
      <c r="D47" s="137" t="s">
        <v>200</v>
      </c>
      <c r="E47" s="139" t="s">
        <v>275</v>
      </c>
      <c r="F47" s="140" t="s">
        <v>226</v>
      </c>
      <c r="G47" s="134" t="s">
        <v>234</v>
      </c>
      <c r="H47" s="145">
        <v>245998630.13780001</v>
      </c>
      <c r="I47" s="145">
        <v>186150562.456678</v>
      </c>
      <c r="J47" s="145">
        <v>200986195.73955449</v>
      </c>
      <c r="K47" s="145">
        <v>245998630.13780001</v>
      </c>
      <c r="L47" s="146">
        <v>0.10249999999999999</v>
      </c>
      <c r="M47" s="142">
        <v>0.1</v>
      </c>
      <c r="N47" s="142">
        <f t="shared" si="0"/>
        <v>8.5865662862296827E-3</v>
      </c>
      <c r="O47" s="142">
        <f t="shared" si="1"/>
        <v>2.9411235536355964E-2</v>
      </c>
    </row>
    <row r="48" spans="1:15" x14ac:dyDescent="0.3">
      <c r="A48" s="137" t="s">
        <v>190</v>
      </c>
      <c r="B48" s="147" t="s">
        <v>193</v>
      </c>
      <c r="C48" s="137" t="s">
        <v>198</v>
      </c>
      <c r="D48" s="137" t="s">
        <v>200</v>
      </c>
      <c r="E48" s="139" t="s">
        <v>276</v>
      </c>
      <c r="F48" s="140" t="s">
        <v>226</v>
      </c>
      <c r="G48" s="134" t="s">
        <v>234</v>
      </c>
      <c r="H48" s="145">
        <v>245998630.13780001</v>
      </c>
      <c r="I48" s="145">
        <v>187710666.99769801</v>
      </c>
      <c r="J48" s="145">
        <v>200950164.52748227</v>
      </c>
      <c r="K48" s="145">
        <v>245998630.13780001</v>
      </c>
      <c r="L48" s="146">
        <v>0.10249999999999999</v>
      </c>
      <c r="M48" s="142">
        <v>0.1</v>
      </c>
      <c r="N48" s="142">
        <f t="shared" si="0"/>
        <v>8.5850269546865737E-3</v>
      </c>
      <c r="O48" s="142">
        <f t="shared" si="1"/>
        <v>1.7566999563263779E-2</v>
      </c>
    </row>
    <row r="49" spans="1:15" x14ac:dyDescent="0.3">
      <c r="A49" s="137" t="s">
        <v>190</v>
      </c>
      <c r="B49" s="147" t="s">
        <v>197</v>
      </c>
      <c r="C49" s="137" t="s">
        <v>198</v>
      </c>
      <c r="D49" s="137" t="s">
        <v>200</v>
      </c>
      <c r="E49" s="139" t="s">
        <v>277</v>
      </c>
      <c r="F49" s="140" t="s">
        <v>224</v>
      </c>
      <c r="G49" s="134" t="s">
        <v>234</v>
      </c>
      <c r="H49" s="145">
        <v>77520547.945050001</v>
      </c>
      <c r="I49" s="145">
        <v>47204094.038451299</v>
      </c>
      <c r="J49" s="145">
        <v>50408499.285977758</v>
      </c>
      <c r="K49" s="145">
        <v>77520547.945050001</v>
      </c>
      <c r="L49" s="146">
        <v>0.1</v>
      </c>
      <c r="M49" s="142">
        <v>0.1</v>
      </c>
      <c r="N49" s="142">
        <f t="shared" si="0"/>
        <v>2.1535604418787785E-3</v>
      </c>
      <c r="O49" s="142">
        <f t="shared" si="1"/>
        <v>6.3985691615281462E-2</v>
      </c>
    </row>
    <row r="50" spans="1:15" x14ac:dyDescent="0.3">
      <c r="A50" s="137" t="s">
        <v>278</v>
      </c>
      <c r="B50" s="147" t="s">
        <v>253</v>
      </c>
      <c r="C50" s="137" t="s">
        <v>199</v>
      </c>
      <c r="D50" s="137" t="s">
        <v>200</v>
      </c>
      <c r="E50" s="139" t="s">
        <v>279</v>
      </c>
      <c r="F50" s="140" t="s">
        <v>280</v>
      </c>
      <c r="G50" s="134" t="s">
        <v>234</v>
      </c>
      <c r="H50" s="145">
        <v>3225000000.0149999</v>
      </c>
      <c r="I50" s="145">
        <v>1407861377.9651899</v>
      </c>
      <c r="J50" s="145">
        <v>1514552008.444325</v>
      </c>
      <c r="K50" s="145">
        <v>3225000000.0149999</v>
      </c>
      <c r="L50" s="146">
        <v>0.125</v>
      </c>
      <c r="M50" s="142">
        <v>0.1</v>
      </c>
      <c r="N50" s="142">
        <f t="shared" si="0"/>
        <v>6.4704947355198494E-2</v>
      </c>
      <c r="O50" s="142">
        <f t="shared" si="1"/>
        <v>1.2716163172256822E-2</v>
      </c>
    </row>
    <row r="51" spans="1:15" x14ac:dyDescent="0.3">
      <c r="A51" s="137" t="s">
        <v>192</v>
      </c>
      <c r="B51" s="147" t="s">
        <v>253</v>
      </c>
      <c r="C51" s="137" t="s">
        <v>199</v>
      </c>
      <c r="D51" s="137" t="s">
        <v>200</v>
      </c>
      <c r="E51" s="139" t="s">
        <v>262</v>
      </c>
      <c r="F51" s="140" t="s">
        <v>281</v>
      </c>
      <c r="G51" s="134" t="s">
        <v>234</v>
      </c>
      <c r="H51" s="145">
        <v>120539726</v>
      </c>
      <c r="I51" s="145">
        <v>96967074.153682396</v>
      </c>
      <c r="J51" s="145">
        <v>102723529.29967847</v>
      </c>
      <c r="K51" s="145">
        <v>120539726</v>
      </c>
      <c r="L51" s="146">
        <v>0.10199999999999999</v>
      </c>
      <c r="M51" s="142">
        <v>0.1</v>
      </c>
      <c r="N51" s="142">
        <f t="shared" si="0"/>
        <v>4.3885720123292941E-3</v>
      </c>
      <c r="O51" s="142">
        <f t="shared" si="1"/>
        <v>2.6964134061862447E-3</v>
      </c>
    </row>
    <row r="52" spans="1:15" x14ac:dyDescent="0.3">
      <c r="A52" s="137" t="s">
        <v>278</v>
      </c>
      <c r="B52" s="147" t="s">
        <v>253</v>
      </c>
      <c r="C52" s="137" t="s">
        <v>199</v>
      </c>
      <c r="D52" s="137" t="s">
        <v>200</v>
      </c>
      <c r="E52" s="139" t="s">
        <v>282</v>
      </c>
      <c r="F52" s="140" t="s">
        <v>280</v>
      </c>
      <c r="G52" s="134" t="s">
        <v>234</v>
      </c>
      <c r="H52" s="145">
        <v>391300000.00182003</v>
      </c>
      <c r="I52" s="145">
        <v>171009222.175302</v>
      </c>
      <c r="J52" s="145">
        <v>183760792.32610935</v>
      </c>
      <c r="K52" s="145">
        <v>391300000.00182003</v>
      </c>
      <c r="L52" s="146">
        <v>0.125</v>
      </c>
      <c r="M52" s="142">
        <v>0.1</v>
      </c>
      <c r="N52" s="142">
        <f t="shared" si="0"/>
        <v>7.8506596849213153E-3</v>
      </c>
      <c r="O52" s="142">
        <f t="shared" si="1"/>
        <v>1.6994936715619988E-3</v>
      </c>
    </row>
    <row r="53" spans="1:15" x14ac:dyDescent="0.3">
      <c r="A53" s="137" t="s">
        <v>192</v>
      </c>
      <c r="B53" s="147" t="s">
        <v>283</v>
      </c>
      <c r="C53" s="137" t="s">
        <v>199</v>
      </c>
      <c r="D53" s="137" t="s">
        <v>200</v>
      </c>
      <c r="E53" s="139" t="s">
        <v>284</v>
      </c>
      <c r="F53" s="140" t="s">
        <v>285</v>
      </c>
      <c r="G53" s="134" t="s">
        <v>234</v>
      </c>
      <c r="H53" s="145">
        <v>420482180</v>
      </c>
      <c r="I53" s="145">
        <v>384187633.85098201</v>
      </c>
      <c r="J53" s="145">
        <v>402594506.21814752</v>
      </c>
      <c r="K53" s="145">
        <v>420482180</v>
      </c>
      <c r="L53" s="146">
        <v>0.105</v>
      </c>
      <c r="M53" s="142">
        <v>0.1</v>
      </c>
      <c r="N53" s="142">
        <f t="shared" si="0"/>
        <v>1.7199710663679701E-2</v>
      </c>
      <c r="O53" s="142">
        <f t="shared" si="1"/>
        <v>4.5463542539703222E-4</v>
      </c>
    </row>
    <row r="54" spans="1:15" x14ac:dyDescent="0.3">
      <c r="A54" s="137" t="s">
        <v>190</v>
      </c>
      <c r="B54" s="147" t="s">
        <v>193</v>
      </c>
      <c r="C54" s="137" t="s">
        <v>198</v>
      </c>
      <c r="D54" s="137" t="s">
        <v>200</v>
      </c>
      <c r="E54" s="139" t="s">
        <v>286</v>
      </c>
      <c r="F54" s="140" t="s">
        <v>214</v>
      </c>
      <c r="G54" s="134" t="s">
        <v>234</v>
      </c>
      <c r="H54" s="145">
        <v>27013972.602689002</v>
      </c>
      <c r="I54" s="145">
        <v>22026979.626454301</v>
      </c>
      <c r="J54" s="145">
        <v>23111391.869408105</v>
      </c>
      <c r="K54" s="145">
        <v>27013972.602689002</v>
      </c>
      <c r="L54" s="146">
        <v>0.1</v>
      </c>
      <c r="M54" s="142">
        <v>0.1</v>
      </c>
      <c r="N54" s="142">
        <f t="shared" si="0"/>
        <v>9.8736879676481946E-4</v>
      </c>
      <c r="O54" s="142">
        <f t="shared" si="1"/>
        <v>1.1762246487020808E-2</v>
      </c>
    </row>
    <row r="55" spans="1:15" x14ac:dyDescent="0.3">
      <c r="A55" s="137" t="s">
        <v>190</v>
      </c>
      <c r="B55" s="147" t="s">
        <v>193</v>
      </c>
      <c r="C55" s="137" t="s">
        <v>198</v>
      </c>
      <c r="D55" s="137" t="s">
        <v>200</v>
      </c>
      <c r="E55" s="139" t="s">
        <v>286</v>
      </c>
      <c r="F55" s="140" t="s">
        <v>204</v>
      </c>
      <c r="G55" s="134" t="s">
        <v>234</v>
      </c>
      <c r="H55" s="145">
        <v>30133150.685040001</v>
      </c>
      <c r="I55" s="145">
        <v>23306215.094850499</v>
      </c>
      <c r="J55" s="145">
        <v>24482925.529204223</v>
      </c>
      <c r="K55" s="145">
        <v>30133150.685040001</v>
      </c>
      <c r="L55" s="146">
        <v>0.10249999999999999</v>
      </c>
      <c r="M55" s="142">
        <v>0.1</v>
      </c>
      <c r="N55" s="142">
        <f t="shared" si="0"/>
        <v>1.0459636900125894E-3</v>
      </c>
      <c r="O55" s="142">
        <f t="shared" si="1"/>
        <v>1.7520378286262368E-3</v>
      </c>
    </row>
    <row r="56" spans="1:15" x14ac:dyDescent="0.3">
      <c r="A56" s="137" t="s">
        <v>190</v>
      </c>
      <c r="B56" s="147" t="s">
        <v>193</v>
      </c>
      <c r="C56" s="137" t="s">
        <v>198</v>
      </c>
      <c r="D56" s="137" t="s">
        <v>200</v>
      </c>
      <c r="E56" s="139" t="s">
        <v>286</v>
      </c>
      <c r="F56" s="140" t="s">
        <v>219</v>
      </c>
      <c r="G56" s="134" t="s">
        <v>234</v>
      </c>
      <c r="H56" s="145">
        <v>311857534.24592</v>
      </c>
      <c r="I56" s="145">
        <v>252663742.78786099</v>
      </c>
      <c r="J56" s="145">
        <v>265103822.63177454</v>
      </c>
      <c r="K56" s="145">
        <v>311857534.24592</v>
      </c>
      <c r="L56" s="146">
        <v>0.1</v>
      </c>
      <c r="M56" s="142">
        <v>0.1</v>
      </c>
      <c r="N56" s="142">
        <f t="shared" si="0"/>
        <v>1.132581039899061E-2</v>
      </c>
      <c r="O56" s="142">
        <f t="shared" si="1"/>
        <v>1.3990110029570403E-3</v>
      </c>
    </row>
    <row r="57" spans="1:15" x14ac:dyDescent="0.3">
      <c r="A57" s="137" t="s">
        <v>192</v>
      </c>
      <c r="B57" s="147" t="s">
        <v>258</v>
      </c>
      <c r="C57" s="137" t="s">
        <v>199</v>
      </c>
      <c r="D57" s="137" t="s">
        <v>200</v>
      </c>
      <c r="E57" s="139" t="s">
        <v>287</v>
      </c>
      <c r="F57" s="140" t="s">
        <v>288</v>
      </c>
      <c r="G57" s="134" t="s">
        <v>234</v>
      </c>
      <c r="H57" s="145">
        <v>318835616</v>
      </c>
      <c r="I57" s="145">
        <v>243983931.93052399</v>
      </c>
      <c r="J57" s="145">
        <v>250125430.49239898</v>
      </c>
      <c r="K57" s="145">
        <v>318835616</v>
      </c>
      <c r="L57" s="146">
        <v>0.1</v>
      </c>
      <c r="M57" s="142">
        <v>0.1</v>
      </c>
      <c r="N57" s="142">
        <f t="shared" si="0"/>
        <v>1.0685900993806627E-2</v>
      </c>
      <c r="O57" s="142">
        <f t="shared" si="1"/>
        <v>2.8128149092888299E-2</v>
      </c>
    </row>
    <row r="58" spans="1:15" x14ac:dyDescent="0.3">
      <c r="A58" s="137" t="s">
        <v>268</v>
      </c>
      <c r="B58" s="147" t="s">
        <v>269</v>
      </c>
      <c r="C58" s="137" t="s">
        <v>199</v>
      </c>
      <c r="D58" s="137" t="s">
        <v>200</v>
      </c>
      <c r="E58" s="139" t="s">
        <v>289</v>
      </c>
      <c r="F58" s="140" t="s">
        <v>271</v>
      </c>
      <c r="G58" s="134" t="s">
        <v>234</v>
      </c>
      <c r="H58" s="145">
        <v>52604931.506719999</v>
      </c>
      <c r="I58" s="145">
        <v>38659019.659744501</v>
      </c>
      <c r="J58" s="145">
        <v>40295903.134874597</v>
      </c>
      <c r="K58" s="145">
        <v>52604931.506719999</v>
      </c>
      <c r="L58" s="146">
        <v>0.09</v>
      </c>
      <c r="M58" s="142">
        <v>0.1</v>
      </c>
      <c r="N58" s="142">
        <f t="shared" si="0"/>
        <v>1.7215283968032087E-3</v>
      </c>
      <c r="O58" s="142">
        <f t="shared" si="1"/>
        <v>4.5463542539703222E-4</v>
      </c>
    </row>
    <row r="59" spans="1:15" x14ac:dyDescent="0.3">
      <c r="A59" s="137" t="s">
        <v>290</v>
      </c>
      <c r="B59" s="147" t="s">
        <v>291</v>
      </c>
      <c r="C59" s="137" t="s">
        <v>292</v>
      </c>
      <c r="D59" s="137" t="s">
        <v>200</v>
      </c>
      <c r="E59" s="139" t="s">
        <v>289</v>
      </c>
      <c r="F59" s="140" t="s">
        <v>293</v>
      </c>
      <c r="G59" s="134" t="s">
        <v>234</v>
      </c>
      <c r="H59" s="145">
        <v>95217000</v>
      </c>
      <c r="I59" s="145">
        <v>59688551.357101001</v>
      </c>
      <c r="J59" s="145">
        <v>62160651.306288995</v>
      </c>
      <c r="K59" s="145">
        <v>95217000</v>
      </c>
      <c r="L59" s="146">
        <v>9.0299999999999991E-2</v>
      </c>
      <c r="M59" s="142">
        <v>0.1</v>
      </c>
      <c r="N59" s="142">
        <f t="shared" si="0"/>
        <v>2.6556378704152852E-3</v>
      </c>
      <c r="O59" s="142">
        <f t="shared" si="1"/>
        <v>4.5463542539703222E-4</v>
      </c>
    </row>
    <row r="60" spans="1:15" x14ac:dyDescent="0.3">
      <c r="A60" s="137" t="s">
        <v>190</v>
      </c>
      <c r="B60" s="147" t="s">
        <v>196</v>
      </c>
      <c r="C60" s="137" t="s">
        <v>198</v>
      </c>
      <c r="D60" s="137" t="s">
        <v>200</v>
      </c>
      <c r="E60" s="139" t="s">
        <v>294</v>
      </c>
      <c r="F60" s="140" t="s">
        <v>215</v>
      </c>
      <c r="G60" s="134" t="s">
        <v>234</v>
      </c>
      <c r="H60" s="145">
        <v>7112842.4657199997</v>
      </c>
      <c r="I60" s="145">
        <v>4867956.3826638404</v>
      </c>
      <c r="J60" s="145">
        <v>5113138.5844032373</v>
      </c>
      <c r="K60" s="145">
        <v>7112842.4657199997</v>
      </c>
      <c r="L60" s="146">
        <v>0.1125</v>
      </c>
      <c r="M60" s="142">
        <v>0.1</v>
      </c>
      <c r="N60" s="142">
        <f t="shared" si="0"/>
        <v>2.1844437238142391E-4</v>
      </c>
      <c r="O60" s="142">
        <f t="shared" si="1"/>
        <v>5.4419131905918405E-2</v>
      </c>
    </row>
    <row r="61" spans="1:15" x14ac:dyDescent="0.3">
      <c r="A61" s="137" t="s">
        <v>190</v>
      </c>
      <c r="B61" s="147" t="s">
        <v>196</v>
      </c>
      <c r="C61" s="137" t="s">
        <v>198</v>
      </c>
      <c r="D61" s="137" t="s">
        <v>200</v>
      </c>
      <c r="E61" s="139" t="s">
        <v>295</v>
      </c>
      <c r="F61" s="140" t="s">
        <v>266</v>
      </c>
      <c r="G61" s="134" t="s">
        <v>234</v>
      </c>
      <c r="H61" s="145">
        <v>12235616.438416</v>
      </c>
      <c r="I61" s="145">
        <v>6731823.9589556996</v>
      </c>
      <c r="J61" s="145">
        <v>7075410.0830480661</v>
      </c>
      <c r="K61" s="145">
        <v>12235616.438416</v>
      </c>
      <c r="L61" s="146">
        <v>0.125</v>
      </c>
      <c r="M61" s="142">
        <v>0.1</v>
      </c>
      <c r="N61" s="142">
        <f t="shared" si="0"/>
        <v>3.022768676067521E-4</v>
      </c>
      <c r="O61" s="142">
        <f t="shared" si="1"/>
        <v>3.8813367094388034E-2</v>
      </c>
    </row>
    <row r="62" spans="1:15" x14ac:dyDescent="0.3">
      <c r="A62" s="137" t="s">
        <v>192</v>
      </c>
      <c r="B62" s="147" t="s">
        <v>296</v>
      </c>
      <c r="C62" s="137" t="s">
        <v>199</v>
      </c>
      <c r="D62" s="137" t="s">
        <v>200</v>
      </c>
      <c r="E62" s="139" t="s">
        <v>295</v>
      </c>
      <c r="F62" s="140" t="s">
        <v>297</v>
      </c>
      <c r="G62" s="134" t="s">
        <v>234</v>
      </c>
      <c r="H62" s="145">
        <v>1180945198</v>
      </c>
      <c r="I62" s="145">
        <v>974798984.54139102</v>
      </c>
      <c r="J62" s="145">
        <v>1015417634.6561248</v>
      </c>
      <c r="K62" s="145">
        <v>1180945198</v>
      </c>
      <c r="L62" s="146">
        <v>0.10199999999999999</v>
      </c>
      <c r="M62" s="142">
        <v>0.1</v>
      </c>
      <c r="N62" s="142">
        <f t="shared" si="0"/>
        <v>4.3380844122646686E-2</v>
      </c>
      <c r="O62" s="142">
        <f t="shared" si="1"/>
        <v>1.3131620898342031E-3</v>
      </c>
    </row>
    <row r="63" spans="1:15" x14ac:dyDescent="0.3">
      <c r="A63" s="137" t="s">
        <v>190</v>
      </c>
      <c r="B63" s="147" t="s">
        <v>197</v>
      </c>
      <c r="C63" s="137" t="s">
        <v>198</v>
      </c>
      <c r="D63" s="137" t="s">
        <v>200</v>
      </c>
      <c r="E63" s="139" t="s">
        <v>298</v>
      </c>
      <c r="F63" s="140" t="s">
        <v>224</v>
      </c>
      <c r="G63" s="134" t="s">
        <v>234</v>
      </c>
      <c r="H63" s="145">
        <v>1217072602.7372799</v>
      </c>
      <c r="I63" s="145">
        <v>761156902.39369202</v>
      </c>
      <c r="J63" s="145">
        <v>791421394.60856259</v>
      </c>
      <c r="K63" s="145">
        <v>1217072602.7372799</v>
      </c>
      <c r="L63" s="146">
        <v>0.1</v>
      </c>
      <c r="M63" s="142">
        <v>0.1</v>
      </c>
      <c r="N63" s="142">
        <f t="shared" si="0"/>
        <v>3.381123882733094E-2</v>
      </c>
      <c r="O63" s="142">
        <f t="shared" si="1"/>
        <v>7.728505202900077E-3</v>
      </c>
    </row>
    <row r="64" spans="1:15" x14ac:dyDescent="0.3">
      <c r="A64" s="137" t="s">
        <v>190</v>
      </c>
      <c r="B64" s="147" t="s">
        <v>299</v>
      </c>
      <c r="C64" s="137" t="s">
        <v>198</v>
      </c>
      <c r="D64" s="137" t="s">
        <v>200</v>
      </c>
      <c r="E64" s="139" t="s">
        <v>300</v>
      </c>
      <c r="F64" s="140" t="s">
        <v>301</v>
      </c>
      <c r="G64" s="134" t="s">
        <v>234</v>
      </c>
      <c r="H64" s="145">
        <v>876229671.232548</v>
      </c>
      <c r="I64" s="145">
        <v>828936745.93254197</v>
      </c>
      <c r="J64" s="145">
        <v>857742558.65900028</v>
      </c>
      <c r="K64" s="145">
        <v>876229671.232548</v>
      </c>
      <c r="L64" s="146">
        <v>0.09</v>
      </c>
      <c r="M64" s="142">
        <v>0.1</v>
      </c>
      <c r="N64" s="142">
        <f t="shared" si="0"/>
        <v>3.6644622827677602E-2</v>
      </c>
      <c r="O64" s="142">
        <f t="shared" si="1"/>
        <v>4.5463542539703222E-4</v>
      </c>
    </row>
    <row r="65" spans="1:15" x14ac:dyDescent="0.3">
      <c r="A65" s="137" t="s">
        <v>190</v>
      </c>
      <c r="B65" s="147" t="s">
        <v>197</v>
      </c>
      <c r="C65" s="137" t="s">
        <v>198</v>
      </c>
      <c r="D65" s="137" t="s">
        <v>200</v>
      </c>
      <c r="E65" s="139" t="s">
        <v>302</v>
      </c>
      <c r="F65" s="140" t="s">
        <v>224</v>
      </c>
      <c r="G65" s="134" t="s">
        <v>234</v>
      </c>
      <c r="H65" s="145">
        <v>77520547.945050001</v>
      </c>
      <c r="I65" s="145">
        <v>48522681.4243562</v>
      </c>
      <c r="J65" s="145">
        <v>50409033.078929953</v>
      </c>
      <c r="K65" s="145">
        <v>77520547.945050001</v>
      </c>
      <c r="L65" s="146">
        <v>0.1</v>
      </c>
      <c r="M65" s="142">
        <v>0.1</v>
      </c>
      <c r="N65" s="142">
        <f t="shared" si="0"/>
        <v>2.1535832466716663E-3</v>
      </c>
      <c r="O65" s="142">
        <f t="shared" si="1"/>
        <v>6.1013658657094825E-3</v>
      </c>
    </row>
    <row r="66" spans="1:15" x14ac:dyDescent="0.3">
      <c r="A66" s="137" t="s">
        <v>190</v>
      </c>
      <c r="B66" s="147" t="s">
        <v>197</v>
      </c>
      <c r="C66" s="137" t="s">
        <v>198</v>
      </c>
      <c r="D66" s="137" t="s">
        <v>200</v>
      </c>
      <c r="E66" s="139" t="s">
        <v>302</v>
      </c>
      <c r="F66" s="140" t="s">
        <v>303</v>
      </c>
      <c r="G66" s="134" t="s">
        <v>234</v>
      </c>
      <c r="H66" s="145">
        <v>51427945.205375999</v>
      </c>
      <c r="I66" s="145">
        <v>31054507.056669701</v>
      </c>
      <c r="J66" s="145">
        <v>32261832.38022574</v>
      </c>
      <c r="K66" s="145">
        <v>51427945.205375999</v>
      </c>
      <c r="L66" s="146">
        <v>0.1</v>
      </c>
      <c r="M66" s="142">
        <v>0.1</v>
      </c>
      <c r="N66" s="142">
        <f t="shared" si="0"/>
        <v>1.3782954656597923E-3</v>
      </c>
      <c r="O66" s="142">
        <f t="shared" si="1"/>
        <v>5.8300110712756602E-3</v>
      </c>
    </row>
    <row r="67" spans="1:15" x14ac:dyDescent="0.3">
      <c r="A67" s="137" t="s">
        <v>190</v>
      </c>
      <c r="B67" s="147" t="s">
        <v>197</v>
      </c>
      <c r="C67" s="137" t="s">
        <v>198</v>
      </c>
      <c r="D67" s="137" t="s">
        <v>200</v>
      </c>
      <c r="E67" s="139" t="s">
        <v>302</v>
      </c>
      <c r="F67" s="140" t="s">
        <v>228</v>
      </c>
      <c r="G67" s="134" t="s">
        <v>234</v>
      </c>
      <c r="H67" s="145">
        <v>77121369.863159999</v>
      </c>
      <c r="I67" s="145">
        <v>57326223.5497633</v>
      </c>
      <c r="J67" s="145">
        <v>59520432.493988171</v>
      </c>
      <c r="K67" s="145">
        <v>77121369.863159999</v>
      </c>
      <c r="L67" s="146">
        <v>9.2499999999999999E-2</v>
      </c>
      <c r="M67" s="142">
        <v>0.1</v>
      </c>
      <c r="N67" s="142">
        <f t="shared" si="0"/>
        <v>2.5428419952629993E-3</v>
      </c>
      <c r="O67" s="142">
        <f t="shared" si="1"/>
        <v>1.2863257761334077E-2</v>
      </c>
    </row>
    <row r="68" spans="1:15" x14ac:dyDescent="0.3">
      <c r="A68" s="137" t="s">
        <v>190</v>
      </c>
      <c r="B68" s="147" t="s">
        <v>197</v>
      </c>
      <c r="C68" s="137" t="s">
        <v>198</v>
      </c>
      <c r="D68" s="137" t="s">
        <v>200</v>
      </c>
      <c r="E68" s="139" t="s">
        <v>302</v>
      </c>
      <c r="F68" s="140" t="s">
        <v>303</v>
      </c>
      <c r="G68" s="134" t="s">
        <v>234</v>
      </c>
      <c r="H68" s="145">
        <v>72320547.94506</v>
      </c>
      <c r="I68" s="145">
        <v>45179234.268606998</v>
      </c>
      <c r="J68" s="145">
        <v>46811786.542409703</v>
      </c>
      <c r="K68" s="145">
        <v>72320547.94506</v>
      </c>
      <c r="L68" s="146">
        <v>0.1</v>
      </c>
      <c r="M68" s="142">
        <v>0.1</v>
      </c>
      <c r="N68" s="142">
        <f t="shared" si="0"/>
        <v>1.9999010710372404E-3</v>
      </c>
      <c r="O68" s="142">
        <f t="shared" si="1"/>
        <v>2.1205293793425412E-3</v>
      </c>
    </row>
    <row r="69" spans="1:15" x14ac:dyDescent="0.3">
      <c r="A69" s="137" t="s">
        <v>190</v>
      </c>
      <c r="B69" s="147" t="s">
        <v>197</v>
      </c>
      <c r="C69" s="137" t="s">
        <v>198</v>
      </c>
      <c r="D69" s="137" t="s">
        <v>200</v>
      </c>
      <c r="E69" s="139" t="s">
        <v>302</v>
      </c>
      <c r="F69" s="140" t="s">
        <v>224</v>
      </c>
      <c r="G69" s="134" t="s">
        <v>234</v>
      </c>
      <c r="H69" s="145">
        <v>333338356.163715</v>
      </c>
      <c r="I69" s="145">
        <v>212940520.65039799</v>
      </c>
      <c r="J69" s="145">
        <v>220843299.65849552</v>
      </c>
      <c r="K69" s="145">
        <v>333338356.163715</v>
      </c>
      <c r="L69" s="146">
        <v>0.1</v>
      </c>
      <c r="M69" s="142">
        <v>0.1</v>
      </c>
      <c r="N69" s="142">
        <f t="shared" si="0"/>
        <v>9.434904842144657E-3</v>
      </c>
      <c r="O69" s="142">
        <f t="shared" si="1"/>
        <v>1.7467454984035995E-3</v>
      </c>
    </row>
    <row r="70" spans="1:15" x14ac:dyDescent="0.3">
      <c r="A70" s="137" t="s">
        <v>190</v>
      </c>
      <c r="B70" s="147" t="s">
        <v>196</v>
      </c>
      <c r="C70" s="137" t="s">
        <v>198</v>
      </c>
      <c r="D70" s="137" t="s">
        <v>200</v>
      </c>
      <c r="E70" s="139" t="s">
        <v>304</v>
      </c>
      <c r="F70" s="140" t="s">
        <v>215</v>
      </c>
      <c r="G70" s="134" t="s">
        <v>234</v>
      </c>
      <c r="H70" s="145">
        <v>71128424.657199994</v>
      </c>
      <c r="I70" s="145">
        <v>49265639.227288201</v>
      </c>
      <c r="J70" s="145">
        <v>51135964.539876133</v>
      </c>
      <c r="K70" s="145">
        <v>71128424.657199994</v>
      </c>
      <c r="L70" s="146">
        <v>0.1125</v>
      </c>
      <c r="M70" s="142">
        <v>0.1</v>
      </c>
      <c r="N70" s="142">
        <f t="shared" ref="N70:N89" si="2">J70/$C$92</f>
        <v>2.1846393356333605E-3</v>
      </c>
      <c r="O70" s="142">
        <f t="shared" ref="O70:O89" si="3">SUMIFS($N$5:$N$89,$B70:$B154,B70)</f>
        <v>8.241936720516041E-3</v>
      </c>
    </row>
    <row r="71" spans="1:15" x14ac:dyDescent="0.3">
      <c r="A71" s="137" t="s">
        <v>192</v>
      </c>
      <c r="B71" s="147" t="s">
        <v>296</v>
      </c>
      <c r="C71" s="137" t="s">
        <v>199</v>
      </c>
      <c r="D71" s="137" t="s">
        <v>200</v>
      </c>
      <c r="E71" s="139" t="s">
        <v>305</v>
      </c>
      <c r="F71" s="140" t="s">
        <v>306</v>
      </c>
      <c r="G71" s="134" t="s">
        <v>234</v>
      </c>
      <c r="H71" s="145">
        <v>871364370</v>
      </c>
      <c r="I71" s="145">
        <v>728577238.07393003</v>
      </c>
      <c r="J71" s="145">
        <v>754014649.17650962</v>
      </c>
      <c r="K71" s="145">
        <v>871364370</v>
      </c>
      <c r="L71" s="146">
        <v>0.107</v>
      </c>
      <c r="M71" s="142">
        <v>0.1</v>
      </c>
      <c r="N71" s="142">
        <f t="shared" si="2"/>
        <v>3.2213141515112245E-2</v>
      </c>
      <c r="O71" s="142">
        <f t="shared" si="3"/>
        <v>4.5463542539703222E-4</v>
      </c>
    </row>
    <row r="72" spans="1:15" x14ac:dyDescent="0.3">
      <c r="A72" s="137" t="s">
        <v>190</v>
      </c>
      <c r="B72" s="147" t="s">
        <v>196</v>
      </c>
      <c r="C72" s="137" t="s">
        <v>198</v>
      </c>
      <c r="D72" s="137" t="s">
        <v>200</v>
      </c>
      <c r="E72" s="139" t="s">
        <v>307</v>
      </c>
      <c r="F72" s="140" t="s">
        <v>308</v>
      </c>
      <c r="G72" s="134" t="s">
        <v>234</v>
      </c>
      <c r="H72" s="145">
        <v>2714136986.3295002</v>
      </c>
      <c r="I72" s="145">
        <v>1456415828.13094</v>
      </c>
      <c r="J72" s="145">
        <v>1511596655.1776526</v>
      </c>
      <c r="K72" s="145">
        <v>2714136986.3295002</v>
      </c>
      <c r="L72" s="146">
        <v>0.12</v>
      </c>
      <c r="M72" s="142">
        <v>0.1</v>
      </c>
      <c r="N72" s="142">
        <f t="shared" si="2"/>
        <v>6.4578688252526634E-2</v>
      </c>
      <c r="O72" s="142">
        <f t="shared" si="3"/>
        <v>5.8783096598386646E-2</v>
      </c>
    </row>
    <row r="73" spans="1:15" x14ac:dyDescent="0.3">
      <c r="A73" s="137" t="s">
        <v>190</v>
      </c>
      <c r="B73" s="147" t="s">
        <v>196</v>
      </c>
      <c r="C73" s="137" t="s">
        <v>198</v>
      </c>
      <c r="D73" s="137" t="s">
        <v>200</v>
      </c>
      <c r="E73" s="139" t="s">
        <v>307</v>
      </c>
      <c r="F73" s="140" t="s">
        <v>309</v>
      </c>
      <c r="G73" s="134" t="s">
        <v>234</v>
      </c>
      <c r="H73" s="145">
        <v>1665923479.4576199</v>
      </c>
      <c r="I73" s="145">
        <v>1048249777.70084</v>
      </c>
      <c r="J73" s="145">
        <v>1085934528.80388</v>
      </c>
      <c r="K73" s="145">
        <v>1665923479.4576199</v>
      </c>
      <c r="L73" s="146">
        <v>0.115</v>
      </c>
      <c r="M73" s="142">
        <v>0.1</v>
      </c>
      <c r="N73" s="142">
        <f t="shared" si="2"/>
        <v>4.639347881464996E-2</v>
      </c>
      <c r="O73" s="142">
        <f t="shared" si="3"/>
        <v>1.6565835785378009E-3</v>
      </c>
    </row>
    <row r="74" spans="1:15" x14ac:dyDescent="0.3">
      <c r="A74" s="137" t="s">
        <v>190</v>
      </c>
      <c r="B74" s="147" t="s">
        <v>197</v>
      </c>
      <c r="C74" s="137" t="s">
        <v>198</v>
      </c>
      <c r="D74" s="137" t="s">
        <v>200</v>
      </c>
      <c r="E74" s="139" t="s">
        <v>310</v>
      </c>
      <c r="F74" s="140" t="s">
        <v>224</v>
      </c>
      <c r="G74" s="134" t="s">
        <v>234</v>
      </c>
      <c r="H74" s="145">
        <v>403106849.31426001</v>
      </c>
      <c r="I74" s="145">
        <v>254251774.33119401</v>
      </c>
      <c r="J74" s="145">
        <v>262127122.38149694</v>
      </c>
      <c r="K74" s="145">
        <v>403106849.31426001</v>
      </c>
      <c r="L74" s="146">
        <v>0.1</v>
      </c>
      <c r="M74" s="142">
        <v>0.1</v>
      </c>
      <c r="N74" s="142">
        <f t="shared" si="2"/>
        <v>1.1198639306870602E-2</v>
      </c>
      <c r="O74" s="142">
        <f t="shared" si="3"/>
        <v>4.5463542539703222E-4</v>
      </c>
    </row>
    <row r="75" spans="1:15" x14ac:dyDescent="0.3">
      <c r="A75" s="137" t="s">
        <v>192</v>
      </c>
      <c r="B75" s="147" t="s">
        <v>311</v>
      </c>
      <c r="C75" s="137" t="s">
        <v>199</v>
      </c>
      <c r="D75" s="137" t="s">
        <v>200</v>
      </c>
      <c r="E75" s="139" t="s">
        <v>312</v>
      </c>
      <c r="F75" s="140" t="s">
        <v>313</v>
      </c>
      <c r="G75" s="134" t="s">
        <v>234</v>
      </c>
      <c r="H75" s="145">
        <v>264326438</v>
      </c>
      <c r="I75" s="145">
        <v>204591922.06190401</v>
      </c>
      <c r="J75" s="145">
        <v>210057437.21723714</v>
      </c>
      <c r="K75" s="145">
        <v>264326438</v>
      </c>
      <c r="L75" s="146">
        <v>0.105</v>
      </c>
      <c r="M75" s="142">
        <v>0.1</v>
      </c>
      <c r="N75" s="142">
        <f t="shared" si="2"/>
        <v>8.9741094006207424E-3</v>
      </c>
      <c r="O75" s="142">
        <f t="shared" si="3"/>
        <v>1.3131620898342031E-3</v>
      </c>
    </row>
    <row r="76" spans="1:15" x14ac:dyDescent="0.3">
      <c r="A76" s="137" t="s">
        <v>192</v>
      </c>
      <c r="B76" s="147" t="s">
        <v>314</v>
      </c>
      <c r="C76" s="137" t="s">
        <v>199</v>
      </c>
      <c r="D76" s="137" t="s">
        <v>200</v>
      </c>
      <c r="E76" s="139" t="s">
        <v>312</v>
      </c>
      <c r="F76" s="140" t="s">
        <v>231</v>
      </c>
      <c r="G76" s="134" t="s">
        <v>234</v>
      </c>
      <c r="H76" s="145">
        <v>295231508</v>
      </c>
      <c r="I76" s="145">
        <v>250975342.47000501</v>
      </c>
      <c r="J76" s="145">
        <v>256608087.61847219</v>
      </c>
      <c r="K76" s="145">
        <v>295231508</v>
      </c>
      <c r="L76" s="146">
        <v>8.900000000000001E-2</v>
      </c>
      <c r="M76" s="142">
        <v>0.1</v>
      </c>
      <c r="N76" s="142">
        <f t="shared" si="2"/>
        <v>1.0962854169218028E-2</v>
      </c>
      <c r="O76" s="142">
        <f t="shared" si="3"/>
        <v>4.5463542539703222E-4</v>
      </c>
    </row>
    <row r="77" spans="1:15" x14ac:dyDescent="0.3">
      <c r="A77" s="137" t="s">
        <v>192</v>
      </c>
      <c r="B77" s="147" t="s">
        <v>253</v>
      </c>
      <c r="C77" s="137" t="s">
        <v>199</v>
      </c>
      <c r="D77" s="137" t="s">
        <v>200</v>
      </c>
      <c r="E77" s="139" t="s">
        <v>312</v>
      </c>
      <c r="F77" s="140" t="s">
        <v>315</v>
      </c>
      <c r="G77" s="134" t="s">
        <v>234</v>
      </c>
      <c r="H77" s="145">
        <v>273756710</v>
      </c>
      <c r="I77" s="145">
        <v>213117656.38063499</v>
      </c>
      <c r="J77" s="145">
        <v>219107576.43316424</v>
      </c>
      <c r="K77" s="145">
        <v>273756710</v>
      </c>
      <c r="L77" s="146">
        <v>0.08</v>
      </c>
      <c r="M77" s="142">
        <v>0.1</v>
      </c>
      <c r="N77" s="142">
        <f t="shared" si="2"/>
        <v>9.3607509806119555E-3</v>
      </c>
      <c r="O77" s="142">
        <f t="shared" si="3"/>
        <v>7.9812114339022151E-4</v>
      </c>
    </row>
    <row r="78" spans="1:15" x14ac:dyDescent="0.3">
      <c r="A78" s="137" t="s">
        <v>278</v>
      </c>
      <c r="B78" s="147" t="s">
        <v>253</v>
      </c>
      <c r="C78" s="137" t="s">
        <v>199</v>
      </c>
      <c r="D78" s="137" t="s">
        <v>200</v>
      </c>
      <c r="E78" s="139" t="s">
        <v>316</v>
      </c>
      <c r="F78" s="140" t="s">
        <v>280</v>
      </c>
      <c r="G78" s="134" t="s">
        <v>234</v>
      </c>
      <c r="H78" s="145">
        <v>21500000.000100002</v>
      </c>
      <c r="I78" s="145">
        <v>9880092.8849426601</v>
      </c>
      <c r="J78" s="145">
        <v>10147183.780874949</v>
      </c>
      <c r="K78" s="145">
        <v>21500000.000100002</v>
      </c>
      <c r="L78" s="146">
        <v>0.125</v>
      </c>
      <c r="M78" s="142">
        <v>0.1</v>
      </c>
      <c r="N78" s="142">
        <f t="shared" si="2"/>
        <v>4.3350970365120561E-4</v>
      </c>
      <c r="O78" s="142">
        <f t="shared" si="3"/>
        <v>4.5463542539703222E-4</v>
      </c>
    </row>
    <row r="79" spans="1:15" x14ac:dyDescent="0.3">
      <c r="A79" s="137" t="s">
        <v>192</v>
      </c>
      <c r="B79" s="147" t="s">
        <v>317</v>
      </c>
      <c r="C79" s="137" t="s">
        <v>199</v>
      </c>
      <c r="D79" s="137" t="s">
        <v>200</v>
      </c>
      <c r="E79" s="139" t="s">
        <v>318</v>
      </c>
      <c r="F79" s="140" t="s">
        <v>319</v>
      </c>
      <c r="G79" s="134" t="s">
        <v>234</v>
      </c>
      <c r="H79" s="145">
        <v>126350683</v>
      </c>
      <c r="I79" s="145">
        <v>99411742.092303306</v>
      </c>
      <c r="J79" s="145">
        <v>101574357.7734336</v>
      </c>
      <c r="K79" s="145">
        <v>126350683</v>
      </c>
      <c r="L79" s="146">
        <v>0.105</v>
      </c>
      <c r="M79" s="142">
        <v>0.1</v>
      </c>
      <c r="N79" s="142">
        <f t="shared" si="2"/>
        <v>4.3394769118024106E-3</v>
      </c>
      <c r="O79" s="142">
        <f t="shared" si="3"/>
        <v>1.1663195243774733E-2</v>
      </c>
    </row>
    <row r="80" spans="1:15" x14ac:dyDescent="0.3">
      <c r="A80" s="137" t="s">
        <v>268</v>
      </c>
      <c r="B80" s="147" t="s">
        <v>258</v>
      </c>
      <c r="C80" s="137" t="s">
        <v>199</v>
      </c>
      <c r="D80" s="137" t="s">
        <v>200</v>
      </c>
      <c r="E80" s="139" t="s">
        <v>320</v>
      </c>
      <c r="F80" s="140" t="s">
        <v>321</v>
      </c>
      <c r="G80" s="134" t="s">
        <v>234</v>
      </c>
      <c r="H80" s="145">
        <v>2249178082.1834998</v>
      </c>
      <c r="I80" s="145">
        <v>1500823613.00003</v>
      </c>
      <c r="J80" s="145">
        <v>1527389884.3724504</v>
      </c>
      <c r="K80" s="145">
        <v>2249178082.1834998</v>
      </c>
      <c r="L80" s="146">
        <v>0.1</v>
      </c>
      <c r="M80" s="142">
        <v>0.1</v>
      </c>
      <c r="N80" s="142">
        <f t="shared" si="2"/>
        <v>6.5253409264364057E-2</v>
      </c>
      <c r="O80" s="142">
        <f t="shared" si="3"/>
        <v>2.6203175222119244E-3</v>
      </c>
    </row>
    <row r="81" spans="1:15" x14ac:dyDescent="0.3">
      <c r="A81" s="137" t="s">
        <v>190</v>
      </c>
      <c r="B81" s="147" t="s">
        <v>322</v>
      </c>
      <c r="C81" s="137" t="s">
        <v>198</v>
      </c>
      <c r="D81" s="137" t="s">
        <v>200</v>
      </c>
      <c r="E81" s="139" t="s">
        <v>323</v>
      </c>
      <c r="F81" s="140" t="s">
        <v>324</v>
      </c>
      <c r="G81" s="134" t="s">
        <v>234</v>
      </c>
      <c r="H81" s="145">
        <v>99047219.178222001</v>
      </c>
      <c r="I81" s="145">
        <v>64559106.870000497</v>
      </c>
      <c r="J81" s="145">
        <v>65758727.125177734</v>
      </c>
      <c r="K81" s="145">
        <v>99047219.178222001</v>
      </c>
      <c r="L81" s="146">
        <v>0.1275</v>
      </c>
      <c r="M81" s="142">
        <v>0.1</v>
      </c>
      <c r="N81" s="142">
        <f t="shared" si="2"/>
        <v>2.8093554747914747E-3</v>
      </c>
      <c r="O81" s="142">
        <f t="shared" si="3"/>
        <v>4.5463542539703222E-4</v>
      </c>
    </row>
    <row r="82" spans="1:15" x14ac:dyDescent="0.3">
      <c r="A82" s="137" t="s">
        <v>190</v>
      </c>
      <c r="B82" s="147" t="s">
        <v>193</v>
      </c>
      <c r="C82" s="137" t="s">
        <v>198</v>
      </c>
      <c r="D82" s="137" t="s">
        <v>200</v>
      </c>
      <c r="E82" s="139" t="s">
        <v>298</v>
      </c>
      <c r="F82" s="140" t="s">
        <v>219</v>
      </c>
      <c r="G82" s="134" t="s">
        <v>234</v>
      </c>
      <c r="H82" s="145">
        <v>2278958904.1048002</v>
      </c>
      <c r="I82" s="145">
        <v>1910414719.00002</v>
      </c>
      <c r="J82" s="145">
        <v>1937378356.3418624</v>
      </c>
      <c r="K82" s="145">
        <v>2278958904.1048002</v>
      </c>
      <c r="L82" s="146">
        <v>0.1</v>
      </c>
      <c r="M82" s="142">
        <v>0.1</v>
      </c>
      <c r="N82" s="142">
        <f t="shared" si="2"/>
        <v>8.2769006184847269E-2</v>
      </c>
      <c r="O82" s="142">
        <f t="shared" si="3"/>
        <v>4.5463542539703222E-4</v>
      </c>
    </row>
    <row r="83" spans="1:15" x14ac:dyDescent="0.3">
      <c r="A83" s="137" t="s">
        <v>268</v>
      </c>
      <c r="B83" s="147" t="s">
        <v>258</v>
      </c>
      <c r="C83" s="137" t="s">
        <v>199</v>
      </c>
      <c r="D83" s="137" t="s">
        <v>200</v>
      </c>
      <c r="E83" s="139" t="s">
        <v>325</v>
      </c>
      <c r="F83" s="140" t="s">
        <v>321</v>
      </c>
      <c r="G83" s="134" t="s">
        <v>234</v>
      </c>
      <c r="H83" s="145">
        <v>1349506849.3101001</v>
      </c>
      <c r="I83" s="145">
        <v>905919960.00001097</v>
      </c>
      <c r="J83" s="145">
        <v>916485604.17476094</v>
      </c>
      <c r="K83" s="145">
        <v>1349506849.3101001</v>
      </c>
      <c r="L83" s="146">
        <v>0.1</v>
      </c>
      <c r="M83" s="142">
        <v>0.1</v>
      </c>
      <c r="N83" s="142">
        <f t="shared" si="2"/>
        <v>3.9154253164826271E-2</v>
      </c>
      <c r="O83" s="142">
        <f t="shared" si="3"/>
        <v>1.7770436613493517E-3</v>
      </c>
    </row>
    <row r="84" spans="1:15" x14ac:dyDescent="0.3">
      <c r="A84" s="137" t="s">
        <v>192</v>
      </c>
      <c r="B84" s="147" t="s">
        <v>311</v>
      </c>
      <c r="C84" s="137" t="s">
        <v>199</v>
      </c>
      <c r="D84" s="137" t="s">
        <v>200</v>
      </c>
      <c r="E84" s="139" t="s">
        <v>326</v>
      </c>
      <c r="F84" s="140" t="s">
        <v>327</v>
      </c>
      <c r="G84" s="134" t="s">
        <v>234</v>
      </c>
      <c r="H84" s="145">
        <v>281451781</v>
      </c>
      <c r="I84" s="145">
        <v>274645479.44999999</v>
      </c>
      <c r="J84" s="145">
        <v>276875955.52533042</v>
      </c>
      <c r="K84" s="145">
        <v>281451781</v>
      </c>
      <c r="L84" s="146">
        <v>0.1</v>
      </c>
      <c r="M84" s="142">
        <v>0.1</v>
      </c>
      <c r="N84" s="142">
        <f t="shared" si="2"/>
        <v>1.1828741453777122E-2</v>
      </c>
      <c r="O84" s="142">
        <f t="shared" si="3"/>
        <v>4.5463542539703222E-4</v>
      </c>
    </row>
    <row r="85" spans="1:15" x14ac:dyDescent="0.3">
      <c r="A85" s="137" t="s">
        <v>192</v>
      </c>
      <c r="B85" s="147" t="s">
        <v>317</v>
      </c>
      <c r="C85" s="137" t="s">
        <v>199</v>
      </c>
      <c r="D85" s="137" t="s">
        <v>200</v>
      </c>
      <c r="E85" s="139" t="s">
        <v>326</v>
      </c>
      <c r="F85" s="140" t="s">
        <v>328</v>
      </c>
      <c r="G85" s="134" t="s">
        <v>234</v>
      </c>
      <c r="H85" s="145">
        <v>91559449</v>
      </c>
      <c r="I85" s="145">
        <v>78816891.450000301</v>
      </c>
      <c r="J85" s="145">
        <v>79462137.253295779</v>
      </c>
      <c r="K85" s="145">
        <v>91559449</v>
      </c>
      <c r="L85" s="146">
        <v>0.09</v>
      </c>
      <c r="M85" s="142">
        <v>0.1</v>
      </c>
      <c r="N85" s="142">
        <f t="shared" si="2"/>
        <v>3.3947948826050932E-3</v>
      </c>
      <c r="O85" s="142">
        <f t="shared" si="3"/>
        <v>7.9812114339022151E-4</v>
      </c>
    </row>
    <row r="86" spans="1:15" x14ac:dyDescent="0.3">
      <c r="A86" s="137" t="s">
        <v>192</v>
      </c>
      <c r="B86" s="147" t="s">
        <v>317</v>
      </c>
      <c r="C86" s="137" t="s">
        <v>199</v>
      </c>
      <c r="D86" s="137" t="s">
        <v>200</v>
      </c>
      <c r="E86" s="139" t="s">
        <v>326</v>
      </c>
      <c r="F86" s="140" t="s">
        <v>329</v>
      </c>
      <c r="G86" s="134" t="s">
        <v>234</v>
      </c>
      <c r="H86" s="145">
        <v>117671235</v>
      </c>
      <c r="I86" s="145">
        <v>100829186.760001</v>
      </c>
      <c r="J86" s="145">
        <v>101654575.04388691</v>
      </c>
      <c r="K86" s="145">
        <v>117671235</v>
      </c>
      <c r="L86" s="146">
        <v>0.1</v>
      </c>
      <c r="M86" s="142">
        <v>0.1</v>
      </c>
      <c r="N86" s="142">
        <f t="shared" si="2"/>
        <v>4.342903967613449E-3</v>
      </c>
      <c r="O86" s="142">
        <f t="shared" si="3"/>
        <v>4.5463542539703222E-4</v>
      </c>
    </row>
    <row r="87" spans="1:15" x14ac:dyDescent="0.3">
      <c r="A87" s="137" t="s">
        <v>190</v>
      </c>
      <c r="B87" s="147" t="s">
        <v>196</v>
      </c>
      <c r="C87" s="137" t="s">
        <v>198</v>
      </c>
      <c r="D87" s="137" t="s">
        <v>200</v>
      </c>
      <c r="E87" s="139" t="s">
        <v>330</v>
      </c>
      <c r="F87" s="140" t="s">
        <v>331</v>
      </c>
      <c r="G87" s="134" t="s">
        <v>234</v>
      </c>
      <c r="H87" s="145">
        <v>1488499150.6817999</v>
      </c>
      <c r="I87" s="145">
        <v>1180206792.00001</v>
      </c>
      <c r="J87" s="145">
        <v>1184541893.7098675</v>
      </c>
      <c r="K87" s="145">
        <v>1488499150.6817999</v>
      </c>
      <c r="L87" s="146">
        <v>0.11</v>
      </c>
      <c r="M87" s="142">
        <v>0.1</v>
      </c>
      <c r="N87" s="142">
        <f t="shared" si="2"/>
        <v>5.0606199354785386E-2</v>
      </c>
      <c r="O87" s="142">
        <f t="shared" si="3"/>
        <v>7.9812114339022151E-4</v>
      </c>
    </row>
    <row r="88" spans="1:15" x14ac:dyDescent="0.3">
      <c r="A88" s="137" t="s">
        <v>190</v>
      </c>
      <c r="B88" s="147" t="s">
        <v>196</v>
      </c>
      <c r="C88" s="137" t="s">
        <v>198</v>
      </c>
      <c r="D88" s="137" t="s">
        <v>200</v>
      </c>
      <c r="E88" s="139" t="s">
        <v>332</v>
      </c>
      <c r="F88" s="140" t="s">
        <v>331</v>
      </c>
      <c r="G88" s="134" t="s">
        <v>234</v>
      </c>
      <c r="H88" s="145">
        <v>260454794.52000001</v>
      </c>
      <c r="I88" s="145">
        <v>207220169.88000399</v>
      </c>
      <c r="J88" s="145">
        <v>207269819.41743764</v>
      </c>
      <c r="K88" s="145">
        <v>260454794.52000001</v>
      </c>
      <c r="L88" s="146">
        <v>0.11</v>
      </c>
      <c r="M88" s="142">
        <v>0.1</v>
      </c>
      <c r="N88" s="142">
        <f t="shared" si="2"/>
        <v>8.8550163209663094E-3</v>
      </c>
      <c r="O88" s="142">
        <f t="shared" si="3"/>
        <v>4.5463542539703222E-4</v>
      </c>
    </row>
    <row r="89" spans="1:15" x14ac:dyDescent="0.3">
      <c r="A89" s="137" t="s">
        <v>268</v>
      </c>
      <c r="B89" s="147" t="s">
        <v>258</v>
      </c>
      <c r="C89" s="137" t="s">
        <v>199</v>
      </c>
      <c r="D89" s="137" t="s">
        <v>200</v>
      </c>
      <c r="E89" s="139" t="s">
        <v>332</v>
      </c>
      <c r="F89" s="140" t="s">
        <v>321</v>
      </c>
      <c r="G89" s="134" t="s">
        <v>234</v>
      </c>
      <c r="H89" s="145">
        <v>74972602.739449993</v>
      </c>
      <c r="I89" s="145">
        <v>50904395.000000298</v>
      </c>
      <c r="J89" s="145">
        <v>50916591.591030471</v>
      </c>
      <c r="K89" s="145">
        <v>74972602.739449993</v>
      </c>
      <c r="L89" s="146">
        <v>0.1</v>
      </c>
      <c r="M89" s="142">
        <v>0.1</v>
      </c>
      <c r="N89" s="142">
        <f t="shared" si="2"/>
        <v>2.175267247367608E-3</v>
      </c>
      <c r="O89" s="142">
        <f t="shared" si="3"/>
        <v>4.5463542539703222E-4</v>
      </c>
    </row>
    <row r="90" spans="1:15" x14ac:dyDescent="0.3">
      <c r="A90" s="132" t="s">
        <v>127</v>
      </c>
      <c r="B90" s="133"/>
      <c r="C90" s="133"/>
      <c r="D90" s="133"/>
      <c r="E90" s="133"/>
      <c r="F90" s="133"/>
      <c r="G90" s="133"/>
      <c r="H90" s="133"/>
      <c r="I90" s="133"/>
      <c r="J90" s="36">
        <f>SUM(J5:J89)</f>
        <v>22597240617.999992</v>
      </c>
      <c r="K90" s="190"/>
      <c r="L90" s="190"/>
      <c r="M90" s="190"/>
      <c r="N90" s="190"/>
      <c r="O90" s="190"/>
    </row>
    <row r="92" spans="1:15" x14ac:dyDescent="0.3">
      <c r="A92" s="143" t="s">
        <v>247</v>
      </c>
      <c r="C92" s="144">
        <v>23407051088.847591</v>
      </c>
      <c r="J92" s="90"/>
    </row>
    <row r="94" spans="1:15" x14ac:dyDescent="0.3">
      <c r="A94" s="289"/>
      <c r="C94" s="290"/>
    </row>
  </sheetData>
  <mergeCells count="3">
    <mergeCell ref="A1:B1"/>
    <mergeCell ref="A2:I2"/>
    <mergeCell ref="K90:O90"/>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u5qrqt16sWMQaY+vYTVTh/KOKOQrC5C+HOgMRdJpX20=</DigestValue>
    </Reference>
    <Reference Type="http://www.w3.org/2000/09/xmldsig#Object" URI="#idOfficeObject">
      <DigestMethod Algorithm="http://www.w3.org/2001/04/xmlenc#sha256"/>
      <DigestValue>A/YQVW9P8ymA//eoI7jnUbmHQQTdGDHIph+lHpgHe58=</DigestValue>
    </Reference>
    <Reference Type="http://uri.etsi.org/01903#SignedProperties" URI="#idSignedProperties">
      <Transforms>
        <Transform Algorithm="http://www.w3.org/TR/2001/REC-xml-c14n-20010315"/>
      </Transforms>
      <DigestMethod Algorithm="http://www.w3.org/2001/04/xmlenc#sha256"/>
      <DigestValue>n/EGj9zJZrA+6LxiSn8eRFbYfhnuJ0MEVMUNEv10r6M=</DigestValue>
    </Reference>
    <Reference Type="http://www.w3.org/2000/09/xmldsig#Object" URI="#idValidSigLnImg">
      <DigestMethod Algorithm="http://www.w3.org/2001/04/xmlenc#sha256"/>
      <DigestValue>jr90Ds9d+lpfIFU9PTPLFJEbirdub53aqf6Tll/aTMY=</DigestValue>
    </Reference>
    <Reference Type="http://www.w3.org/2000/09/xmldsig#Object" URI="#idInvalidSigLnImg">
      <DigestMethod Algorithm="http://www.w3.org/2001/04/xmlenc#sha256"/>
      <DigestValue>g9ereKKw6JH0lkVO0NZzBFWvF6uaDeio1dbBe1c0Y2c=</DigestValue>
    </Reference>
  </SignedInfo>
  <SignatureValue>XAZMTM0Jcc9dq47lNh1NKg8H1GkCTik8ZVEyCotigqphcd6Dtu0GMMZ2eOId0quOKGobxuGThZ40
KsAMUArmOTzJw/wbhX7yvCOxm/XnCgwWG6A38+FK0Vn0dNo/i+lXy4pMn9GAl41ibZx+aysmWcGc
MzbXBC43dICqHXf1rrAumDehzzWMM695Ab87C9j/B58EKw0aINwAeBXhslmiJPD3U8RaMocVR8za
psgS2hWqJPHzNmb7Wh+5eD2y5mfDnWNo14//XRSQa0K1pj2u9v8YMm1MDAQPfKMpy6IuC2Kd/WZ6
JdqzKOZrgx7/WcdlzWtfX8yKlj52lijjbjS2bw==</SignatureValue>
  <KeyInfo>
    <X509Data>
      <X509Certificate>MIIIhjCCBm6gAwIBAgIISYhNdtcu9HAwDQYJKoZIhvcNAQELBQAwWjEaMBgGA1UEAwwRQ0EtRE9DVU1FTlRBIFMuQS4xFjAUBgNVBAUTDVJVQzgwMDUwMTcyLTExFzAVBgNVBAoMDkRPQ1VNRU5UQSBTLkEuMQswCQYDVQQGEwJQWTAeFw0yMzA5MjExOTEzMDBaFw0yNTA5MjAxOTEzMDBaMIG8MSUwIwYDVQQDDBxNQVJJQSBBR1VTVElOQSBHQVJDSUEgQUdVSUFSMREwDwYDVQQFEwhDSTMyODI2NDEXMBUGA1UEKgwOTUFSSUEgQUdVU1RJTkExFjAUBgNVBAQMDUdBUkNJQSBBR1VJQVIxCzAJBgNVBAsMAkYyMTUwMwYDVQQKDCxDRVJUSUZJQ0FETyBDVUFMSUZJQ0FETyBERSBGSVJNQSBFTEVDVFJPTklDQTELMAkGA1UEBhMCUFkwggEiMA0GCSqGSIb3DQEBAQUAA4IBDwAwggEKAoIBAQDG7SGCogoUlQUFEWDTyNKC3uMhSQEx/Y06NPlfclVlq0Hn7a49h+Gebu3Q53mStG2kwVdXx/U9uDVG4Lsr2OlmAnxGfU0mwt/eK/E3g9aWHynDznl+J7dpl1CWVSW65NLFSu/7BrjQ3Zy2p8hSeh1Hi/f3POawbFQ1DJzwxw1DUU1x2k75VZK3AimdVj0x75eL9FP/mPZ5yNHrsTLJ8s9H7Vsh4h6udW84QiFqiwvAfYJNtAyLubAoj9OEodmP7Z6+vFAy5LJR6I3UrO393CPDn8eeC9vINi1DEThgvkt87jx2PKVu/HSN5kq+HG8izrH4DIWHMkSuAs9AcY70dt2VAgMBAAGjggPrMIID5zAMBgNVHRMBAf8EAjAAMB8GA1UdIwQYMBaAFKE9hSvN2CyWHzkCDJ9TO1jYlQt7MIGUBggrBgEFBQcBAQSBhzCBhDBVBggrBgEFBQcwAoZJaHR0cHM6Ly93d3cuZGlnaXRvLmNvbS5weS91cGxvYWRzL2NlcnRpZmljYWRvLWRvY3VtZW50YS1zYS0xNTM1MTE3NzcxLmNydDArBggrBgEFBQcwAYYfaHR0cHM6Ly93d3cuZGlnaXRvLmNvbS5weS9vY3NwLzBOBgNVHREERzBFgRdtZ2FyY2lhYWd1aWFy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LvdLZAPFFymfqU0gc+hZscr2BvRMA4GA1UdDwEB/wQEAwIF4DANBgkqhkiG9w0BAQsFAAOCAgEAgvODbuaEVUzL2R6Oi4W9TZ73Zn0moHuN45UNmLHoxsybvZ1vYXnkCAv1CriZapf1TAikxnjhPlyblydn0TGHayU27eDZUXc6YwNDG2asXNnepgjL6WpKBZfGBTIyS7P2UfMoTL5vL6rjBLfZS2z7XofXPo5pNFcr0g0w7HJ1m2uk/uK0ztf+bZfKupp0YL7jqgEAANTa0F72GhupFM38588XwSl3LvH6KzM60hp32JQVUmSMwPtk+7VpZ9dwoqe7amJSxro2QHF5fRVmO6bdFM9X8fA18ttf9/gSnu+N0dXAWyGmlu47qC8IjcrOLqtWKxq0kGOhuD5W5A71l9FFCa4s8IROFKPcYNCgzz5yyuhNGGzAKov0QffMxF5tZNAyaI7hMmWOBoYwRVn86nJBXAZfzZmzdlY1sZQDH3/DLS1jET4WRSrEMm1KCK3jsxxK9l5knqjkQgvFCovNpqBywZqYZmlhNvr6mBtJHWryIIk9Iq0bnb+KHYUqsOixEEIGGLAdPsR4YOWwG9HFIukDz9llYmDmPMrQ4SSR30AnVuIbHynLogn83weBd3nDYABNDm+a4FyBMtBKc+9pHAxK8R0EGbsnkgdpojDWjmIapnvbV6L7ofFJ+I1n+u7E21w4LmkMMYit1WqPB8H1dtbX4EA6pHXFQlEpZNcyLXwiOW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oRmBaHQH+ucA0n1m/QcB1v+imdAXlF4Ek9RKL9MNAg8=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kz45cUGIG/FROmJR1Bp4mN/6dXFyzWAg5A7v3K+YsyY=</DigestValue>
      </Reference>
      <Reference URI="/xl/drawings/vmlDrawing1.vml?ContentType=application/vnd.openxmlformats-officedocument.vmlDrawing">
        <DigestMethod Algorithm="http://www.w3.org/2001/04/xmlenc#sha256"/>
        <DigestValue>Kq9U929pcT90ChY8Mrhdnw72haNlE7XJgKYyF8lEe+4=</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lyB2g2fPkfsqth7zeM/tJlaFkIFuCLdozmt2rC7saAU=</DigestValue>
      </Reference>
      <Reference URI="/xl/media/image3.emf?ContentType=image/x-emf">
        <DigestMethod Algorithm="http://www.w3.org/2001/04/xmlenc#sha256"/>
        <DigestValue>nuNRBQ3BwuxoDcHy8mw+6fS/YAFXHMXT8m8NLEP8Ux4=</DigestValue>
      </Reference>
      <Reference URI="/xl/media/image4.emf?ContentType=image/x-emf">
        <DigestMethod Algorithm="http://www.w3.org/2001/04/xmlenc#sha256"/>
        <DigestValue>bptzuXopXkY1iof0cJimeptk9J72g+iKaK+pwJ76LUw=</DigestValue>
      </Reference>
      <Reference URI="/xl/media/image5.emf?ContentType=image/x-emf">
        <DigestMethod Algorithm="http://www.w3.org/2001/04/xmlenc#sha256"/>
        <DigestValue>2wkzcItFNNd+GbSVK+3s7r9W42GVSphw8ubH5xhl27E=</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Cfw0083YUx4+c//A9/5+RCOR/iKtsVeQiYxZH4bhzc8=</DigestValue>
      </Reference>
      <Reference URI="/xl/printerSettings/printerSettings3.bin?ContentType=application/vnd.openxmlformats-officedocument.spreadsheetml.printerSettings">
        <DigestMethod Algorithm="http://www.w3.org/2001/04/xmlenc#sha256"/>
        <DigestValue>jBwDRsGvw/CED7zV3/f9Ji2rWYud80BKGG2Om7j4xVw=</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C68mfQ6lNDmmvOjq/GwOqTud0ECO0MdLr+7jCCa9lKQ=</DigestValue>
      </Reference>
      <Reference URI="/xl/styles.xml?ContentType=application/vnd.openxmlformats-officedocument.spreadsheetml.styles+xml">
        <DigestMethod Algorithm="http://www.w3.org/2001/04/xmlenc#sha256"/>
        <DigestValue>ujBpgKCPBmEog44DsL3GerzCzeXnbfZYdT86/nmUWa8=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1IJmxh6Fz8JoxgbDQ2EEvAcPx6LxEn/+B9DkEGQTBwM=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kkGVlDox40L2axAEH3tJoKB2uRb7uP3d1nCzPQnYG7o=</DigestValue>
      </Reference>
      <Reference URI="/xl/worksheets/sheet2.xml?ContentType=application/vnd.openxmlformats-officedocument.spreadsheetml.worksheet+xml">
        <DigestMethod Algorithm="http://www.w3.org/2001/04/xmlenc#sha256"/>
        <DigestValue>Gw9+dNA6PZYJf1HdHmbljJmpbE28i1wUjSgWTqnG3WU=</DigestValue>
      </Reference>
      <Reference URI="/xl/worksheets/sheet3.xml?ContentType=application/vnd.openxmlformats-officedocument.spreadsheetml.worksheet+xml">
        <DigestMethod Algorithm="http://www.w3.org/2001/04/xmlenc#sha256"/>
        <DigestValue>0RR6+q67f2Y4BGfMpSplvbi8K2tnuE1284p8BXOq1kk=</DigestValue>
      </Reference>
      <Reference URI="/xl/worksheets/sheet4.xml?ContentType=application/vnd.openxmlformats-officedocument.spreadsheetml.worksheet+xml">
        <DigestMethod Algorithm="http://www.w3.org/2001/04/xmlenc#sha256"/>
        <DigestValue>He+6j+wWZ3BqwgLMgI+Di/qGzt+R87PVurQ1IR1/kgs=</DigestValue>
      </Reference>
      <Reference URI="/xl/worksheets/sheet5.xml?ContentType=application/vnd.openxmlformats-officedocument.spreadsheetml.worksheet+xml">
        <DigestMethod Algorithm="http://www.w3.org/2001/04/xmlenc#sha256"/>
        <DigestValue>0Dq2Bbr2lmnCNf82xEKmtcxeBlVeFzf9zMS3+2M54lA=</DigestValue>
      </Reference>
      <Reference URI="/xl/worksheets/sheet6.xml?ContentType=application/vnd.openxmlformats-officedocument.spreadsheetml.worksheet+xml">
        <DigestMethod Algorithm="http://www.w3.org/2001/04/xmlenc#sha256"/>
        <DigestValue>Wd672up2eqfERqc8rqiSiEdAG1SRcxvN/fwkqoAfFdQ=</DigestValue>
      </Reference>
      <Reference URI="/xl/worksheets/sheet7.xml?ContentType=application/vnd.openxmlformats-officedocument.spreadsheetml.worksheet+xml">
        <DigestMethod Algorithm="http://www.w3.org/2001/04/xmlenc#sha256"/>
        <DigestValue>+1EDmwIuWCjnWrKJqsvJfqrtYUdueSwNhwUQKSry+uM=</DigestValue>
      </Reference>
      <Reference URI="/xl/worksheets/sheet8.xml?ContentType=application/vnd.openxmlformats-officedocument.spreadsheetml.worksheet+xml">
        <DigestMethod Algorithm="http://www.w3.org/2001/04/xmlenc#sha256"/>
        <DigestValue>Zl/wTd2bHOsspbW2sWcavENLB++XLpCPFc7cq1VptfM=</DigestValue>
      </Reference>
    </Manifest>
    <SignatureProperties>
      <SignatureProperty Id="idSignatureTime" Target="#idPackageSignature">
        <mdssi:SignatureTime xmlns:mdssi="http://schemas.openxmlformats.org/package/2006/digital-signature">
          <mdssi:Format>YYYY-MM-DDThh:mm:ssTZD</mdssi:Format>
          <mdssi:Value>2024-03-26T21:19:18Z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2024-03-26T21:19:18Z</xd:SigningTime>
          <xd:SigningCertificate>
            <xd:Cert>
              <xd:CertDigest>
                <DigestMethod Algorithm="http://www.w3.org/2001/04/xmlenc#sha256"/>
                <DigestValue>K1G4obbItPpA/lo8TvY/D1bqacgwEuEg0qadXDvD/xc=</DigestValue>
              </xd:CertDigest>
              <xd:IssuerSerial>
                <X509IssuerName>C=PY, O=DOCUMENTA S.A., SERIALNUMBER=RUC80050172-1, CN=CA-DOCUMENTA S.A.</X509IssuerName>
                <X509SerialNumber>5298570134413046896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AgAACBFTUYAAAEA7BsAAKo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E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Object Id="idInvalidSigLnImg">AQAAAGwAAAAAAAAAAAAAAAcBAAB/AAAAAAAAAAAAAAB6EgAA/AgAACBFTUYAAAEAXCEAALE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EY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Cw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2IQ4J5Qe9CM593dnh8tYPGWhmJj4C32S0iLX9FCbX0cMHbkBsgo0T2j3+GC3CV3n</DigestValue>
    </Reference>
    <Reference Type="http://www.w3.org/2000/09/xmldsig#Object" URI="#idOfficeObject">
      <DigestMethod Algorithm="http://www.w3.org/2001/04/xmldsig-more#sha384"/>
      <DigestValue>KXms/gPTVKczQcBPvtrdeVhphvfZh4ok9XfJJpBFxVjLxta2zJvcG9/cI95ryn/U</DigestValue>
    </Reference>
    <Reference Type="http://uri.etsi.org/01903#SignedProperties" URI="#idSignedProperties">
      <Transforms>
        <Transform Algorithm="http://www.w3.org/TR/2001/REC-xml-c14n-20010315"/>
      </Transforms>
      <DigestMethod Algorithm="http://www.w3.org/2001/04/xmldsig-more#sha384"/>
      <DigestValue>hTqV1LZe9RY5doVlsCNOD5MQbEuRgEEYdFKIVmG79jf61m9OxDKmgukgaxIOqtoZ</DigestValue>
    </Reference>
    <Reference Type="http://www.w3.org/2000/09/xmldsig#Object" URI="#idValidSigLnImg">
      <DigestMethod Algorithm="http://www.w3.org/2001/04/xmldsig-more#sha384"/>
      <DigestValue>d6VcZK3L0OMIMNVTyGmNiRBFZrxLB5VChyghca/QpnZ1hyIm/nUH1X8y+qaedI1P</DigestValue>
    </Reference>
    <Reference Type="http://www.w3.org/2000/09/xmldsig#Object" URI="#idInvalidSigLnImg">
      <DigestMethod Algorithm="http://www.w3.org/2001/04/xmldsig-more#sha384"/>
      <DigestValue>0k2Owyf7cMWyCXAmW4xetDDKlfSiW3v90wEz8fKjJTLjTd5D3zTpJuxOxruIx7Oz</DigestValue>
    </Reference>
  </SignedInfo>
  <SignatureValue>NX+Ecm2yB6ThU7zmtnyINbSpCC3/8naaguv+Kd1pDukS/nL2Sox1dZmz+8HtfckzFsZE/wh9rK+q
feZ5paGQU19xzTcFJWOtC2b9As8jZyyvuBB/88RnXG/Ei5VRWPqN</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dsig-more#sha384"/>
        <DigestValue>WEAoE+Ew7XRGKDa5i1z4dqVSJGP2rSBXA3I+v0K9crKYiuhG2CJYY0Q7x3qyyNbK</DigestValue>
      </Reference>
      <Reference URI="/xl/calcChain.xml?ContentType=application/vnd.openxmlformats-officedocument.spreadsheetml.calcChain+xml">
        <DigestMethod Algorithm="http://www.w3.org/2001/04/xmldsig-more#sha384"/>
        <DigestValue>3ZQKRnReNtFYi3pvrHA6Aavs3Tz9xoXE6ldEY5Hp7F6/PS1aXFyU+IUvpMhygSce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sIDGujvX7W4TjE3QvZJMcYccc/2iwT9naBOEEPmbKjZKVN/Uk1X8xfprfmNVH1X2</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JKKtXTJz56Ici9JRA0T5h5TAWTO7zG4kqKM0KtwTfyBOPs3mGtOscrwb+J1OH54D</DigestValue>
      </Reference>
      <Reference URI="/xl/drawings/vmlDrawing1.vml?ContentType=application/vnd.openxmlformats-officedocument.vmlDrawing">
        <DigestMethod Algorithm="http://www.w3.org/2001/04/xmldsig-more#sha384"/>
        <DigestValue>Xp4kNcmgeudGl6jvw5bRZWYYgshC3vbZOtXEGd0uX+Ahe+qOd8B74Oq12/Op/KTb</DigestValue>
      </Reference>
      <Reference URI="/xl/media/image1.jpg?ContentType=image/jpeg">
        <DigestMethod Algorithm="http://www.w3.org/2001/04/xmldsig-more#sha384"/>
        <DigestValue>/ekwUvPbZ3z1dCAL3USSX+zF0ajq+pDZxnGVOwlyzC+yi9fjBPUNiK8vAOWRnZT7</DigestValue>
      </Reference>
      <Reference URI="/xl/media/image2.emf?ContentType=image/x-emf">
        <DigestMethod Algorithm="http://www.w3.org/2001/04/xmldsig-more#sha384"/>
        <DigestValue>zH4jzhhz8bJKyXWJt5ZbeQmr+Eu4NfIDwgV5tpS44rUKN9Kuvd5tKuezHF9C8nRJ</DigestValue>
      </Reference>
      <Reference URI="/xl/media/image3.emf?ContentType=image/x-emf">
        <DigestMethod Algorithm="http://www.w3.org/2001/04/xmldsig-more#sha384"/>
        <DigestValue>rSDLpoaTuGJBbXFylkCSHlVaxUEpp31c7GWkTyG2KL1unf3abuK+cikSWUNw4yz9</DigestValue>
      </Reference>
      <Reference URI="/xl/media/image4.emf?ContentType=image/x-emf">
        <DigestMethod Algorithm="http://www.w3.org/2001/04/xmldsig-more#sha384"/>
        <DigestValue>B+lJZayl3VDQBOklr31IYcHzfAFtBzxFMHZGz4YvoiBkCgD2JMAqCqySrRUfncom</DigestValue>
      </Reference>
      <Reference URI="/xl/media/image5.emf?ContentType=image/x-emf">
        <DigestMethod Algorithm="http://www.w3.org/2001/04/xmldsig-more#sha384"/>
        <DigestValue>m97oTGFJ/g5+iHJoLI4d8d5DeFSf4lj/H9zbE268hhMeN8oHQiYOypLERZrAFFsU</DigestValue>
      </Reference>
      <Reference URI="/xl/media/image6.emf?ContentType=image/x-emf">
        <DigestMethod Algorithm="http://www.w3.org/2001/04/xmldsig-more#sha384"/>
        <DigestValue>D/oHuYEALZCZUKhtowvWcsd8RbqQu9YW6a1Foh34krZRSrA7XKpfeVfYjZHld3me</DigestValue>
      </Reference>
      <Reference URI="/xl/printerSettings/printerSettings1.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2.bin?ContentType=application/vnd.openxmlformats-officedocument.spreadsheetml.printerSettings">
        <DigestMethod Algorithm="http://www.w3.org/2001/04/xmldsig-more#sha384"/>
        <DigestValue>u0BHBUXiFHmcUjnn9loos+xIqISWofslrJBH8ds8C723EfiCL83tBMWwtUSngFCn</DigestValue>
      </Reference>
      <Reference URI="/xl/printerSettings/printerSettings3.bin?ContentType=application/vnd.openxmlformats-officedocument.spreadsheetml.printerSettings">
        <DigestMethod Algorithm="http://www.w3.org/2001/04/xmldsig-more#sha384"/>
        <DigestValue>70iHGUChm1NfY6wTFF5IeDRyCwYQ75xJ2S31zNsAvN/Acawk1oLIQaEKSxsWv/WH</DigestValue>
      </Reference>
      <Reference URI="/xl/printerSettings/printerSettings4.bin?ContentType=application/vnd.openxmlformats-officedocument.spreadsheetml.printerSettings">
        <DigestMethod Algorithm="http://www.w3.org/2001/04/xmldsig-more#sha384"/>
        <DigestValue>t7HFqaX+LwaeMYu5InsCDsC6n/38rLC2/jJ+hqfzdvB5Wn65bO3bdT9oBZ3/j9H2</DigestValue>
      </Reference>
      <Reference URI="/xl/sharedStrings.xml?ContentType=application/vnd.openxmlformats-officedocument.spreadsheetml.sharedStrings+xml">
        <DigestMethod Algorithm="http://www.w3.org/2001/04/xmldsig-more#sha384"/>
        <DigestValue>6DTofQZQqzZ2jfWm69G7juv52Juha3kqhH5eiey+RJ6mOmexJLhrnDQu0uGwCWO+</DigestValue>
      </Reference>
      <Reference URI="/xl/styles.xml?ContentType=application/vnd.openxmlformats-officedocument.spreadsheetml.styles+xml">
        <DigestMethod Algorithm="http://www.w3.org/2001/04/xmldsig-more#sha384"/>
        <DigestValue>qiC6oj0BSOW3nGz6WBKp41jxukLQn0qjn6fEqtekbmP5SvpDhXnL499MfhX52Hd/</DigestValue>
      </Reference>
      <Reference URI="/xl/theme/theme1.xml?ContentType=application/vnd.openxmlformats-officedocument.theme+xml">
        <DigestMethod Algorithm="http://www.w3.org/2001/04/xmldsig-more#sha384"/>
        <DigestValue>A51CMBs9ctWQ7EKuaZ9fPRuEBchyRz+vkokp0mrozYx3zKyYUQF4x1Nq7xEyzn1+</DigestValue>
      </Reference>
      <Reference URI="/xl/workbook.xml?ContentType=application/vnd.openxmlformats-officedocument.spreadsheetml.sheet.main+xml">
        <DigestMethod Algorithm="http://www.w3.org/2001/04/xmldsig-more#sha384"/>
        <DigestValue>emHtZM3GKjlCwCKmg3PZeSUJOFOQ3wGeENeEa8k4plhUI1Ia4Xpbuq2uYeLlQLeA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4myQCpJzFyFQm4JZ9bywq+iIOQhGLhtmMKWeRa/aID/reT0dKNHUA841f7r2g0Bb</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yUmahslBWmqBB82Uv2hV0/qdNKQA+6OxraqyQ1pljHt0yqrM2IrmA5qiN4AsvWw9</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sheet1.xml?ContentType=application/vnd.openxmlformats-officedocument.spreadsheetml.worksheet+xml">
        <DigestMethod Algorithm="http://www.w3.org/2001/04/xmldsig-more#sha384"/>
        <DigestValue>JSRZcpt6IYZczTuyglEsUqdnOOD6r1kd72p17xIJTruTlgpcVmvynFbYP08zGrak</DigestValue>
      </Reference>
      <Reference URI="/xl/worksheets/sheet2.xml?ContentType=application/vnd.openxmlformats-officedocument.spreadsheetml.worksheet+xml">
        <DigestMethod Algorithm="http://www.w3.org/2001/04/xmldsig-more#sha384"/>
        <DigestValue>wIvxGFZe78ATU8VGn7W9fBvcUXH8f2QDpLo5DNiDmoVQqrSpMkybbV/CW9POBBrL</DigestValue>
      </Reference>
      <Reference URI="/xl/worksheets/sheet3.xml?ContentType=application/vnd.openxmlformats-officedocument.spreadsheetml.worksheet+xml">
        <DigestMethod Algorithm="http://www.w3.org/2001/04/xmldsig-more#sha384"/>
        <DigestValue>dWn7y3ZDzDjdxFKQeXDwhOfUSkXdBFdHAdvrl3Uz1eSaGyDEXZSsEg57/8Yc/5Bk</DigestValue>
      </Reference>
      <Reference URI="/xl/worksheets/sheet4.xml?ContentType=application/vnd.openxmlformats-officedocument.spreadsheetml.worksheet+xml">
        <DigestMethod Algorithm="http://www.w3.org/2001/04/xmldsig-more#sha384"/>
        <DigestValue>Gk/BOv3SZBkgsIfuXz+s32YakjbPXxPIIgoFs2rEjFFOKU1+7/sPkaNYpzJ4VtcK</DigestValue>
      </Reference>
      <Reference URI="/xl/worksheets/sheet5.xml?ContentType=application/vnd.openxmlformats-officedocument.spreadsheetml.worksheet+xml">
        <DigestMethod Algorithm="http://www.w3.org/2001/04/xmldsig-more#sha384"/>
        <DigestValue>lqid6tsPeG8G7QjWZbcsEjLpsJIUIU8x0PY1W9dGx8iK2lmqcCtITbNut0sajHRo</DigestValue>
      </Reference>
      <Reference URI="/xl/worksheets/sheet6.xml?ContentType=application/vnd.openxmlformats-officedocument.spreadsheetml.worksheet+xml">
        <DigestMethod Algorithm="http://www.w3.org/2001/04/xmldsig-more#sha384"/>
        <DigestValue>0AxEywLscBhW44hSmcZ5kZMHf3m2T9IJb+aspMYvXueP5p5T9FcEi+OplLG62sTE</DigestValue>
      </Reference>
      <Reference URI="/xl/worksheets/sheet7.xml?ContentType=application/vnd.openxmlformats-officedocument.spreadsheetml.worksheet+xml">
        <DigestMethod Algorithm="http://www.w3.org/2001/04/xmldsig-more#sha384"/>
        <DigestValue>zG/LM/KTCUH0YYrmjZ7WX7JhGvUUYKuJDPRKDUNj3rAAMzwqec9VD0V3cFfsv59T</DigestValue>
      </Reference>
      <Reference URI="/xl/worksheets/sheet8.xml?ContentType=application/vnd.openxmlformats-officedocument.spreadsheetml.worksheet+xml">
        <DigestMethod Algorithm="http://www.w3.org/2001/04/xmldsig-more#sha384"/>
        <DigestValue>NOzOYINNQB/aPbZw8O5ervZv5pagnEYj/7KBuNyNHEFS8HTywmw66mubQjQfby9R</DigestValue>
      </Reference>
    </Manifest>
    <SignatureProperties>
      <SignatureProperty Id="idSignatureTime" Target="#idPackageSignature">
        <mdssi:SignatureTime xmlns:mdssi="http://schemas.openxmlformats.org/package/2006/digital-signature">
          <mdssi:Format>YYYY-MM-DDThh:mm:ssTZD</mdssi:Format>
          <mdssi:Value>2024-03-26T21:58:26Z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2024-03-26T21:58:26Z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AAA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8Kwl0m/uAoA3pOPfZhXF0bF/mgkdBR2OtNL9vxlivQ8=</DigestValue>
    </Reference>
    <Reference Type="http://www.w3.org/2000/09/xmldsig#Object" URI="#idOfficeObject">
      <DigestMethod Algorithm="http://www.w3.org/2001/04/xmlenc#sha256"/>
      <DigestValue>aPxzJx0DrBkMGycVW4GrM2d82lUPwFgE9+fFfrz/kbo=</DigestValue>
    </Reference>
    <Reference Type="http://uri.etsi.org/01903#SignedProperties" URI="#idSignedProperties">
      <Transforms>
        <Transform Algorithm="http://www.w3.org/TR/2001/REC-xml-c14n-20010315"/>
      </Transforms>
      <DigestMethod Algorithm="http://www.w3.org/2001/04/xmlenc#sha256"/>
      <DigestValue>B7S3mJS4h5MPmMINALZ6MSfvnJgdSAwxxsLFhLYZrmA=</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d+svTL4y9QF6Vltf/GEKMIelKN1RLD/rsQ8TnA10dhU=</DigestValue>
    </Reference>
  </SignedInfo>
  <SignatureValue>tiEs0wUgjw3zLFRjlMOYQiPclO/G9jVFI/5WycZ/XrZRijDp+k4y+FrHeun0/5Y7SL8VrHxE53YT
CrL3zo7VrTIj5YeyIuBCKGsK2ADm6OAC0QVw1hk0CZxOeLObWSN3sT7i0lzGz5A6nWCkUrgWz950
ERbmRGFYugze9fNnKoAOavwJTTFsnV9zrWsULRbQozicSkmgTs2QX/AeZaBIIP14dhxfCMJDb0+L
qQAuoSJje7YwyOXRJjsCU7aCDJFtonmUzxohgdkkhBrOp1nJhlFiGFHD+PxctYX1qIyqomrGae3g
27LeBeyymFsBz6S683K59EK+Q9Sh0X+NAhe7Rg==</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oRmBaHQH+ucA0n1m/QcB1v+imdAXlF4Ek9RKL9MNAg8=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kz45cUGIG/FROmJR1Bp4mN/6dXFyzWAg5A7v3K+YsyY=</DigestValue>
      </Reference>
      <Reference URI="/xl/drawings/vmlDrawing1.vml?ContentType=application/vnd.openxmlformats-officedocument.vmlDrawing">
        <DigestMethod Algorithm="http://www.w3.org/2001/04/xmlenc#sha256"/>
        <DigestValue>Kq9U929pcT90ChY8Mrhdnw72haNlE7XJgKYyF8lEe+4=</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lyB2g2fPkfsqth7zeM/tJlaFkIFuCLdozmt2rC7saAU=</DigestValue>
      </Reference>
      <Reference URI="/xl/media/image3.emf?ContentType=image/x-emf">
        <DigestMethod Algorithm="http://www.w3.org/2001/04/xmlenc#sha256"/>
        <DigestValue>nuNRBQ3BwuxoDcHy8mw+6fS/YAFXHMXT8m8NLEP8Ux4=</DigestValue>
      </Reference>
      <Reference URI="/xl/media/image4.emf?ContentType=image/x-emf">
        <DigestMethod Algorithm="http://www.w3.org/2001/04/xmlenc#sha256"/>
        <DigestValue>bptzuXopXkY1iof0cJimeptk9J72g+iKaK+pwJ76LUw=</DigestValue>
      </Reference>
      <Reference URI="/xl/media/image5.emf?ContentType=image/x-emf">
        <DigestMethod Algorithm="http://www.w3.org/2001/04/xmlenc#sha256"/>
        <DigestValue>2wkzcItFNNd+GbSVK+3s7r9W42GVSphw8ubH5xhl27E=</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Cfw0083YUx4+c//A9/5+RCOR/iKtsVeQiYxZH4bhzc8=</DigestValue>
      </Reference>
      <Reference URI="/xl/printerSettings/printerSettings3.bin?ContentType=application/vnd.openxmlformats-officedocument.spreadsheetml.printerSettings">
        <DigestMethod Algorithm="http://www.w3.org/2001/04/xmlenc#sha256"/>
        <DigestValue>jBwDRsGvw/CED7zV3/f9Ji2rWYud80BKGG2Om7j4xVw=</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C68mfQ6lNDmmvOjq/GwOqTud0ECO0MdLr+7jCCa9lKQ=</DigestValue>
      </Reference>
      <Reference URI="/xl/styles.xml?ContentType=application/vnd.openxmlformats-officedocument.spreadsheetml.styles+xml">
        <DigestMethod Algorithm="http://www.w3.org/2001/04/xmlenc#sha256"/>
        <DigestValue>ujBpgKCPBmEog44DsL3GerzCzeXnbfZYdT86/nmUWa8=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1IJmxh6Fz8JoxgbDQ2EEvAcPx6LxEn/+B9DkEGQTBwM=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kkGVlDox40L2axAEH3tJoKB2uRb7uP3d1nCzPQnYG7o=</DigestValue>
      </Reference>
      <Reference URI="/xl/worksheets/sheet2.xml?ContentType=application/vnd.openxmlformats-officedocument.spreadsheetml.worksheet+xml">
        <DigestMethod Algorithm="http://www.w3.org/2001/04/xmlenc#sha256"/>
        <DigestValue>Gw9+dNA6PZYJf1HdHmbljJmpbE28i1wUjSgWTqnG3WU=</DigestValue>
      </Reference>
      <Reference URI="/xl/worksheets/sheet3.xml?ContentType=application/vnd.openxmlformats-officedocument.spreadsheetml.worksheet+xml">
        <DigestMethod Algorithm="http://www.w3.org/2001/04/xmlenc#sha256"/>
        <DigestValue>0RR6+q67f2Y4BGfMpSplvbi8K2tnuE1284p8BXOq1kk=</DigestValue>
      </Reference>
      <Reference URI="/xl/worksheets/sheet4.xml?ContentType=application/vnd.openxmlformats-officedocument.spreadsheetml.worksheet+xml">
        <DigestMethod Algorithm="http://www.w3.org/2001/04/xmlenc#sha256"/>
        <DigestValue>He+6j+wWZ3BqwgLMgI+Di/qGzt+R87PVurQ1IR1/kgs=</DigestValue>
      </Reference>
      <Reference URI="/xl/worksheets/sheet5.xml?ContentType=application/vnd.openxmlformats-officedocument.spreadsheetml.worksheet+xml">
        <DigestMethod Algorithm="http://www.w3.org/2001/04/xmlenc#sha256"/>
        <DigestValue>0Dq2Bbr2lmnCNf82xEKmtcxeBlVeFzf9zMS3+2M54lA=</DigestValue>
      </Reference>
      <Reference URI="/xl/worksheets/sheet6.xml?ContentType=application/vnd.openxmlformats-officedocument.spreadsheetml.worksheet+xml">
        <DigestMethod Algorithm="http://www.w3.org/2001/04/xmlenc#sha256"/>
        <DigestValue>Wd672up2eqfERqc8rqiSiEdAG1SRcxvN/fwkqoAfFdQ=</DigestValue>
      </Reference>
      <Reference URI="/xl/worksheets/sheet7.xml?ContentType=application/vnd.openxmlformats-officedocument.spreadsheetml.worksheet+xml">
        <DigestMethod Algorithm="http://www.w3.org/2001/04/xmlenc#sha256"/>
        <DigestValue>+1EDmwIuWCjnWrKJqsvJfqrtYUdueSwNhwUQKSry+uM=</DigestValue>
      </Reference>
      <Reference URI="/xl/worksheets/sheet8.xml?ContentType=application/vnd.openxmlformats-officedocument.spreadsheetml.worksheet+xml">
        <DigestMethod Algorithm="http://www.w3.org/2001/04/xmlenc#sha256"/>
        <DigestValue>Zl/wTd2bHOsspbW2sWcavENLB++XLpCPFc7cq1VptfM=</DigestValue>
      </Reference>
    </Manifest>
    <SignatureProperties>
      <SignatureProperty Id="idSignatureTime" Target="#idPackageSignature">
        <mdssi:SignatureTime xmlns:mdssi="http://schemas.openxmlformats.org/package/2006/digital-signature">
          <mdssi:Format>YYYY-MM-DDThh:mm:ssTZD</mdssi:Format>
          <mdssi:Value>2024-03-26T22:22:39Z</mdssi:Value>
        </mdssi:SignatureTime>
      </SignatureProperty>
    </SignatureProperties>
  </Object>
  <Object Id="idOfficeObject">
    <SignatureProperties>
      <SignatureProperty Id="idOfficeV1Details" Target="#idPackageSignature">
        <SignatureInfoV1 xmlns="http://schemas.microsoft.com/office/2006/digsig">
          <SetupID>{C27691F9-9091-424E-ACBE-2459175E46C8}</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2024-03-26T22:22:39Z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Qi8RCBqJM7suzcI9R7leZA26stff/vYL06oIcfU7fiw=</DigestValue>
    </Reference>
    <Reference Type="http://www.w3.org/2000/09/xmldsig#Object" URI="#idOfficeObject">
      <DigestMethod Algorithm="http://www.w3.org/2001/04/xmlenc#sha256"/>
      <DigestValue>mIW/2q2j2sWirb7CePdXKPOczhqW+Kdfnfb7zJFYftI=</DigestValue>
    </Reference>
    <Reference Type="http://uri.etsi.org/01903#SignedProperties" URI="#idSignedProperties">
      <Transforms>
        <Transform Algorithm="http://www.w3.org/TR/2001/REC-xml-c14n-20010315"/>
      </Transforms>
      <DigestMethod Algorithm="http://www.w3.org/2001/04/xmlenc#sha256"/>
      <DigestValue>bu+V9DLgnmZ2b4BE9BqFyG+vpUPIG83RQm6yxbZntdE=</DigestValue>
    </Reference>
    <Reference Type="http://www.w3.org/2000/09/xmldsig#Object" URI="#idValidSigLnImg">
      <DigestMethod Algorithm="http://www.w3.org/2001/04/xmlenc#sha256"/>
      <DigestValue>6hWKiCvfxkjAIn4AOeC/5hMmfhG2k+k0cxMsIs0moQc=</DigestValue>
    </Reference>
    <Reference Type="http://www.w3.org/2000/09/xmldsig#Object" URI="#idInvalidSigLnImg">
      <DigestMethod Algorithm="http://www.w3.org/2001/04/xmlenc#sha256"/>
      <DigestValue>BYvEkexCNomC6gzwI527SLiKXMLEom33S6k629SxeNU=</DigestValue>
    </Reference>
  </SignedInfo>
  <SignatureValue>C3O4Nz0vcR8JWl6oOme4svb8BLiHohtNC8FMpo3ITQH+bZE9g9vgie3J2WSWjCNZzDXPP9nIrys6
RYx6nEU9eaR+1/tGEpqe3n0Opp1oAbOFgpe+YhPJwHyHSi6wlaxOsj91v9zHiPrco02qX6mCzZRb
uPtzexHv0qZcLUn00js0+Ipa/ba6cU9+nN2fb1xDe3V5AVie6gnGGswFIbs7jEJpJg8rfke0CBIo
rYWmdoMGuL87DuZkJlcGhjQZBFKQ6xdUWrRP56GfWqnJjI/HERRn3qSKv47WQl9ChxZyagdr/Xhs
I46mFjD3ATXWe3ArRRUisuBmlQt2aGfHCoUs5A==</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oRmBaHQH+ucA0n1m/QcB1v+imdAXlF4Ek9RKL9MNAg8=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kz45cUGIG/FROmJR1Bp4mN/6dXFyzWAg5A7v3K+YsyY=</DigestValue>
      </Reference>
      <Reference URI="/xl/drawings/vmlDrawing1.vml?ContentType=application/vnd.openxmlformats-officedocument.vmlDrawing">
        <DigestMethod Algorithm="http://www.w3.org/2001/04/xmlenc#sha256"/>
        <DigestValue>Kq9U929pcT90ChY8Mrhdnw72haNlE7XJgKYyF8lEe+4=</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lyB2g2fPkfsqth7zeM/tJlaFkIFuCLdozmt2rC7saAU=</DigestValue>
      </Reference>
      <Reference URI="/xl/media/image3.emf?ContentType=image/x-emf">
        <DigestMethod Algorithm="http://www.w3.org/2001/04/xmlenc#sha256"/>
        <DigestValue>nuNRBQ3BwuxoDcHy8mw+6fS/YAFXHMXT8m8NLEP8Ux4=</DigestValue>
      </Reference>
      <Reference URI="/xl/media/image4.emf?ContentType=image/x-emf">
        <DigestMethod Algorithm="http://www.w3.org/2001/04/xmlenc#sha256"/>
        <DigestValue>bptzuXopXkY1iof0cJimeptk9J72g+iKaK+pwJ76LUw=</DigestValue>
      </Reference>
      <Reference URI="/xl/media/image5.emf?ContentType=image/x-emf">
        <DigestMethod Algorithm="http://www.w3.org/2001/04/xmlenc#sha256"/>
        <DigestValue>2wkzcItFNNd+GbSVK+3s7r9W42GVSphw8ubH5xhl27E=</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Cfw0083YUx4+c//A9/5+RCOR/iKtsVeQiYxZH4bhzc8=</DigestValue>
      </Reference>
      <Reference URI="/xl/printerSettings/printerSettings3.bin?ContentType=application/vnd.openxmlformats-officedocument.spreadsheetml.printerSettings">
        <DigestMethod Algorithm="http://www.w3.org/2001/04/xmlenc#sha256"/>
        <DigestValue>jBwDRsGvw/CED7zV3/f9Ji2rWYud80BKGG2Om7j4xVw=</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C68mfQ6lNDmmvOjq/GwOqTud0ECO0MdLr+7jCCa9lKQ=</DigestValue>
      </Reference>
      <Reference URI="/xl/styles.xml?ContentType=application/vnd.openxmlformats-officedocument.spreadsheetml.styles+xml">
        <DigestMethod Algorithm="http://www.w3.org/2001/04/xmlenc#sha256"/>
        <DigestValue>ujBpgKCPBmEog44DsL3GerzCzeXnbfZYdT86/nmUWa8=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1IJmxh6Fz8JoxgbDQ2EEvAcPx6LxEn/+B9DkEGQTBwM=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kkGVlDox40L2axAEH3tJoKB2uRb7uP3d1nCzPQnYG7o=</DigestValue>
      </Reference>
      <Reference URI="/xl/worksheets/sheet2.xml?ContentType=application/vnd.openxmlformats-officedocument.spreadsheetml.worksheet+xml">
        <DigestMethod Algorithm="http://www.w3.org/2001/04/xmlenc#sha256"/>
        <DigestValue>Gw9+dNA6PZYJf1HdHmbljJmpbE28i1wUjSgWTqnG3WU=</DigestValue>
      </Reference>
      <Reference URI="/xl/worksheets/sheet3.xml?ContentType=application/vnd.openxmlformats-officedocument.spreadsheetml.worksheet+xml">
        <DigestMethod Algorithm="http://www.w3.org/2001/04/xmlenc#sha256"/>
        <DigestValue>0RR6+q67f2Y4BGfMpSplvbi8K2tnuE1284p8BXOq1kk=</DigestValue>
      </Reference>
      <Reference URI="/xl/worksheets/sheet4.xml?ContentType=application/vnd.openxmlformats-officedocument.spreadsheetml.worksheet+xml">
        <DigestMethod Algorithm="http://www.w3.org/2001/04/xmlenc#sha256"/>
        <DigestValue>He+6j+wWZ3BqwgLMgI+Di/qGzt+R87PVurQ1IR1/kgs=</DigestValue>
      </Reference>
      <Reference URI="/xl/worksheets/sheet5.xml?ContentType=application/vnd.openxmlformats-officedocument.spreadsheetml.worksheet+xml">
        <DigestMethod Algorithm="http://www.w3.org/2001/04/xmlenc#sha256"/>
        <DigestValue>0Dq2Bbr2lmnCNf82xEKmtcxeBlVeFzf9zMS3+2M54lA=</DigestValue>
      </Reference>
      <Reference URI="/xl/worksheets/sheet6.xml?ContentType=application/vnd.openxmlformats-officedocument.spreadsheetml.worksheet+xml">
        <DigestMethod Algorithm="http://www.w3.org/2001/04/xmlenc#sha256"/>
        <DigestValue>Wd672up2eqfERqc8rqiSiEdAG1SRcxvN/fwkqoAfFdQ=</DigestValue>
      </Reference>
      <Reference URI="/xl/worksheets/sheet7.xml?ContentType=application/vnd.openxmlformats-officedocument.spreadsheetml.worksheet+xml">
        <DigestMethod Algorithm="http://www.w3.org/2001/04/xmlenc#sha256"/>
        <DigestValue>+1EDmwIuWCjnWrKJqsvJfqrtYUdueSwNhwUQKSry+uM=</DigestValue>
      </Reference>
      <Reference URI="/xl/worksheets/sheet8.xml?ContentType=application/vnd.openxmlformats-officedocument.spreadsheetml.worksheet+xml">
        <DigestMethod Algorithm="http://www.w3.org/2001/04/xmlenc#sha256"/>
        <DigestValue>Zl/wTd2bHOsspbW2sWcavENLB++XLpCPFc7cq1VptfM=</DigestValue>
      </Reference>
    </Manifest>
    <SignatureProperties>
      <SignatureProperty Id="idSignatureTime" Target="#idPackageSignature">
        <mdssi:SignatureTime xmlns:mdssi="http://schemas.openxmlformats.org/package/2006/digital-signature">
          <mdssi:Format>YYYY-MM-DDThh:mm:ssTZD</mdssi:Format>
          <mdssi:Value>2024-03-26T22:59:54Z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2024-03-26T22:59:54Z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Olm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lfU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xww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NgQhAH5wkP2bdYbce2eZd7f6e11U+M0ypYegtmTJucTMOSPmjAYoLfPjdW3980GAqaok82QEeo6f
csXiV+bfGw==</DigestValue>
    </Reference>
    <Reference Type="http://www.w3.org/2000/09/xmldsig#Object" URI="#idOfficeObject">
      <DigestMethod Algorithm="http://www.w3.org/2001/04/xmlenc#sha512"/>
      <DigestValue>WY18sjbW18rxKmdB34fBG4jZIsZDi53ur+grO2XlUpz1CAOHjEz2AxeFj1tPmsIVIXY0nZK2gwiH
RomZay7u6w==</DigestValue>
    </Reference>
    <Reference Type="http://uri.etsi.org/01903#SignedProperties" URI="#idSignedProperties">
      <Transforms>
        <Transform Algorithm="http://www.w3.org/TR/2001/REC-xml-c14n-20010315"/>
      </Transforms>
      <DigestMethod Algorithm="http://www.w3.org/2001/04/xmlenc#sha512"/>
      <DigestValue>CuBDir1EqpHGbeDpNTjjWE1ta/Z187Sit+JoPDRc2X2ZVCjbkdqRYLXp4xhRjed/Ww2PQDi6kHqG
Xeq29D/kkw==</DigestValue>
    </Reference>
  </SignedInfo>
  <SignatureValue>fU+I0fUKCXJ1pf+nBVEQqOauHSe7HPXF7R+dtHkRG1fIze/RGO3xSAZSHFvvIL534rTXyHl2XCOy
kKeGpoq+HPEguMGyhHYxQG+oz32WzWaxU+lXQ2l+1V+0U/Cy2vAhwKoyW5ldslG/04Z+WLSem+2p
CAAIbjj5psVVt8J24RfA7kVcn9UDaY7sYXpDFF65oHykgavN/J3hnnJUYGPMAxEbTH6acefqkWFF
kT47Nm88G/295tMNSANz7/xnPGqxeltoVOH1ytJaeittZfL1fw8SoYXELHynOk7K42m32mDWCT7W
Tvz2h9Kwhds1rmmfpypomw9O/q4gyGVQ/tEVZw==</SignatureValue>
  <KeyInfo>
    <X509Data>
      <X509Certificate>MIIHqTCCBZGgAwIBAgIRANb1abZjFMmAT4tsJzuZfjAwDQYJKoZIhvcNAQENBQAwgYUxCzAJBgNVBAYTAlBZMQ0wCwYDVQQKEwRJQ1BQMTgwNgYDVQQLEy9QcmVzdGFkb3IgQ3VhbGlmaWNhZG8gZGUgU2VydmljaW9zIGRlIENvbmZpYW56YTEVMBMGA1UEAxMMQ09ERTEwMCBTLkEuMRYwFAYDVQQFEw1SVUM4MDA4MDYxMC03MB4XDTI0MDIyNjE0MTM1OFoXDTI2MDIyNjE0MTM1OFowgb0xCzAJBgNVBAYTAlBZMTYwNAYDVQQKDC1DRVJUSUZJQ0FETyBDVUFMSUZJQ0FETyBERSBGSVJNQSBFTEVDVFLDk05JQ0ExCzAJBgNVBAsTAkYyMRYwFAYDVQQEEw1HQUxFQU5PIFNJTFZBMRcwFQYDVQQqEw5BTlRPTklPIE1JR1VFTDElMCMGA1UEAxMcQU5UT05JTyBNSUdVRUwgR0FMRUFOTyBTSUxWQTERMA8GA1UEBRMIQ0k1NzUwMjAwggEiMA0GCSqGSIb3DQEBAQUAA4IBDwAwggEKAoIBAQDahvzkvLzJ/FkexB8M4IVatrbx037ruv6J2uH2sg3pgAqIUr03r4kOP2YONmEfpa/6uEMPUHsbyU4+PG31I6XoUf5Q75r34Jx9JousvnBjn8N5fd8QbWXWYfDHAgCHBrxCVNEdTn+xicsC1TOBd3MZmUlCLwJAL9DHLQ1CzduP4K7VPWp92wFVWxVR/OYvYqZU1b7jSYRwxX1FnDgyiGCVTFpw3KPELmGd5H7VffgOOmnbhGoiw2qpDlCTD+6Cfab7ZQ8GRl9sev3Bh1eouD5JfQjRzRBdCv/4O7zTtcs6LbUl6teA9sn+naLFWF3S8iWZC6/+STIZYk9tet9Ej8zHAgMBAAGjggLYMIIC1DAMBgNVHRMBAf8EAjAAMB0GA1UdDgQWBBRH6MkjP1EcRrYtAtar7fJJrywyjzAfBgNVHSMEGDAWgBS+NVRiaGDnJtMxwV+XseL2ZM4H9TAOBgNVHQ8BAf8EBAMCBeAwTwYDVR0RBEgwRoEXR0FMRUFOT1NJTFZBQU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BHcc7mjgAujo/7sowzYL4uPgY88wbouu2Q+ksXW7Fp7LaQaJulbDJ2hOUhZAyo8pb88KZW68Oqc62aae2M2BoX9m3uu9c++FXDpIvEXrm31ZkSJ88s/BaZo2LaZPz+RpTs17iJbgwxTrJmMvJHyohpYcO4lWX1YJumqIghvVZAMYFqSsfYDdpSZm0f2D0OsnYffiJPPzFvbDppbmemTJk2qxKNE0veg6diqFfjJi+c496qrSxQlKtOwEt9vDp9xgz2IbgBR+sZwxQcCiAIlMOEW4wKAi7Ww2RbTAmuuW4QyLN4bpZO4dgL5giMcSuDTrfizD8yWNZ9Inu7sNnS9wvjgZF+teQ01F9E0GolRALs3oKkjkalfD3f+aHmGmf9GthYDz3fqExAnmPtt7oxGbV3UjP61KHPHaLRC9S0r2jqKQ0dy3r0P3UphI2dQLl2rY7pvyHluIOwezwEvQGbZzXAxQ6m/5xsCQ2ne4KfSby7J2yInD3Ie075bdiQ8206pYdJu2wfiLtCGf9zA11gFcNAUyhvlCBgFyVEETWTW/z4nNHQqoe4pwcl68+v7PZmq9PJ63K9sJXfIJZR0Iu74i/frgyK2khVZS7agAoaRmjaNidgOxO4EI4zyZxCrlr+aVnHNts7GOvod9z6tp4HmPgfqP2Slum0nxvm23Ak2XWo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oN9gPen8XgAtQIqZwc8gv/qFaEPYQns+6YjYlgjZdIe6dgJ+GQ78mya2QHbKyT5+yyYfv+N2GUTAwohO/peMkg==</DigestValue>
      </Reference>
      <Reference URI="/xl/calcChain.xml?ContentType=application/vnd.openxmlformats-officedocument.spreadsheetml.calcChain+xml">
        <DigestMethod Algorithm="http://www.w3.org/2001/04/xmlenc#sha512"/>
        <DigestValue>Aaa5wRwcXEPgvn5Z5Qnmck+pOkDXHXzqdqGEVGBIZ6A3GbMuOloFxNRt5hqIUmMtIEsRenrC+v7gDRRR7Mtq3w==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WnLE80x6fi7lDws4e/x/3mfIDwgo/RAKWYHubpeO3Mun5Tyh3ibhCry6lgx0zkN8qrWnpL+lg9aioEnZdpe6lg==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5ScZeFVP7Jdq6aIL9ZK1BD+oi1f4phv+KRbnN1FUjWEpRPT5usApZ3ZjfZ/KrdIadbpCnb9mSk7+XYIM+3Lhew==</DigestValue>
      </Reference>
      <Reference URI="/xl/drawings/drawing1.xml?ContentType=application/vnd.openxmlformats-officedocument.drawing+xml">
        <DigestMethod Algorithm="http://www.w3.org/2001/04/xmlenc#sha512"/>
        <DigestValue>Zl/CptdgNOMefJkuVnJxYF3+sjY3jkQ6HcYR4llZpfTwNszsGvDAvfbxR5WCyJ61tEc33piDbnLhsdctoQjSuA==</DigestValue>
      </Reference>
      <Reference URI="/xl/drawings/vmlDrawing1.vml?ContentType=application/vnd.openxmlformats-officedocument.vmlDrawing">
        <DigestMethod Algorithm="http://www.w3.org/2001/04/xmlenc#sha512"/>
        <DigestValue>WktJhCKjTG5QADPdMDmL55VLqXFydR52tBNmKxU2UfkCsSeyFGfHNs9rVNFsd5/arWGpMfLX1ngiM4W7LvgOWw==</DigestValue>
      </Reference>
      <Reference URI="/xl/media/image1.jpg?ContentType=image/jpeg">
        <DigestMethod Algorithm="http://www.w3.org/2001/04/xmlenc#sha512"/>
        <DigestValue>YeBRIadmdUg7S8C2U2wbM5QooYNw8lm7cwnbHcHaLZu1YU5WvQpo6c6A5RUWHGzH6rDBid9rTmRgLRmfV4H21g==</DigestValue>
      </Reference>
      <Reference URI="/xl/media/image2.emf?ContentType=image/x-emf">
        <DigestMethod Algorithm="http://www.w3.org/2001/04/xmlenc#sha512"/>
        <DigestValue>7xCRgKzOQgO6fVD73UldvOXww9DkAvzy7y3nX3QQArGTNUwQbK8PRZQHlljkFzTSoupWKyY/dWaUfPYoduFU8g==</DigestValue>
      </Reference>
      <Reference URI="/xl/media/image3.emf?ContentType=image/x-emf">
        <DigestMethod Algorithm="http://www.w3.org/2001/04/xmlenc#sha512"/>
        <DigestValue>XKKcY59gTJfaBsSHAuZHT4HRJx/yLwDZR+V0ua9sfgArrf2Kic92lFK0C5bRsu9JBo6abQbi1NJp+IvdLZrEHw==</DigestValue>
      </Reference>
      <Reference URI="/xl/media/image4.emf?ContentType=image/x-emf">
        <DigestMethod Algorithm="http://www.w3.org/2001/04/xmlenc#sha512"/>
        <DigestValue>KrCqcAbrw8D+loytMZ6iC8JeQ7GuAM8URDM/OFY3YsTzF7c6yM+XR97f19e2z8cxQPODKoD1HyXOA3I844jrLg==</DigestValue>
      </Reference>
      <Reference URI="/xl/media/image5.emf?ContentType=image/x-emf">
        <DigestMethod Algorithm="http://www.w3.org/2001/04/xmlenc#sha512"/>
        <DigestValue>SVivixAlW51+S7ToR8Ze6rj4F1InZC4kjfVEdsp1Wd19DvRnpGPLZC7dZZMvC/n0ipYfFljgyOCo2u1BIrQLMw==</DigestValue>
      </Reference>
      <Reference URI="/xl/media/image6.emf?ContentType=image/x-emf">
        <DigestMethod Algorithm="http://www.w3.org/2001/04/xmlenc#sha512"/>
        <DigestValue>Ys6c79z5FLp/9stMK++nVBIB+PmgtK+gMDCYJEI6USC4NY4WaKY9put2kCfJefVkcTYWTJ8GvXxgEqFeCwbLGQ==</DigestValue>
      </Reference>
      <Reference URI="/xl/printerSettings/printerSettings1.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2.bin?ContentType=application/vnd.openxmlformats-officedocument.spreadsheetml.printerSettings">
        <DigestMethod Algorithm="http://www.w3.org/2001/04/xmlenc#sha512"/>
        <DigestValue>NyFwh2J4BxZrqhtt/PDvyHS0Y1RlpIwcin6WURysR05HweCcyVYlfIK/ukmdgP2/KSQKhkmhNJqti3MAgKguyg==</DigestValue>
      </Reference>
      <Reference URI="/xl/printerSettings/printerSettings3.bin?ContentType=application/vnd.openxmlformats-officedocument.spreadsheetml.printerSettings">
        <DigestMethod Algorithm="http://www.w3.org/2001/04/xmlenc#sha512"/>
        <DigestValue>6qnTkfg63XOxc0jC8B1jjMJ88xE4DNViWjzrsD17I21/tTf/IKccKWRcAKjZzkQabga/4naqMIAXDvnDziB8Nw==</DigestValue>
      </Reference>
      <Reference URI="/xl/printerSettings/printerSettings4.bin?ContentType=application/vnd.openxmlformats-officedocument.spreadsheetml.printerSettings">
        <DigestMethod Algorithm="http://www.w3.org/2001/04/xmlenc#sha512"/>
        <DigestValue>m4Z4GoBb75mJZCt63fovQ8lChqaBRUlld5WhjEMGEEWJtRAqVxZVUIgWRYhe7Uu6ffGhoYbzKC74bunrTuzmMw==</DigestValue>
      </Reference>
      <Reference URI="/xl/sharedStrings.xml?ContentType=application/vnd.openxmlformats-officedocument.spreadsheetml.sharedStrings+xml">
        <DigestMethod Algorithm="http://www.w3.org/2001/04/xmlenc#sha512"/>
        <DigestValue>9bHyy09MSfPsEelVWPfGLxGHbJYxjeCVQA48YaraFTGtksS64/uwdQVlJXRUOREaTnXKdAwRLTDPDv4Vq/ByKg==</DigestValue>
      </Reference>
      <Reference URI="/xl/styles.xml?ContentType=application/vnd.openxmlformats-officedocument.spreadsheetml.styles+xml">
        <DigestMethod Algorithm="http://www.w3.org/2001/04/xmlenc#sha512"/>
        <DigestValue>LsCALg37SNmFwojRJOjO5Qc73y9ERjRRDhg9+feUWUs2j30hWc4kK6yrAfLePwyBz97rzx2SA8WzIlARWBarpQ==</DigestValue>
      </Reference>
      <Reference URI="/xl/theme/theme1.xml?ContentType=application/vnd.openxmlformats-officedocument.theme+xml">
        <DigestMethod Algorithm="http://www.w3.org/2001/04/xmlenc#sha512"/>
        <DigestValue>gv/R0MWpXxJFqd/bXGkrLW0WE9v6RZ6/lpxrd+83U/XLlkz1VHTwS9Ajh1j66SulktCqKH3c7HvXkdywOQ/yjw==</DigestValue>
      </Reference>
      <Reference URI="/xl/workbook.xml?ContentType=application/vnd.openxmlformats-officedocument.spreadsheetml.sheet.main+xml">
        <DigestMethod Algorithm="http://www.w3.org/2001/04/xmlenc#sha512"/>
        <DigestValue>ryWOguGAy4ETvnvzgjrVD5GJNb2+BlYIKnpAXXXMhfz9DRan6chDYTdG8eWfGnME9C1MVOE5ursCTBsI5P65CQ==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qUem5huglgqa8b/GB3VJbkgBZpn1d17blgEkp0/0hLR0D/VxmL3bcE4PTVRuOXnWxBmUUO63vqT+GQOwIjVPFg==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sheet1.xml?ContentType=application/vnd.openxmlformats-officedocument.spreadsheetml.worksheet+xml">
        <DigestMethod Algorithm="http://www.w3.org/2001/04/xmlenc#sha512"/>
        <DigestValue>8oxqGQbwLGR9TXUKx8HdnJcrJsvhQYbct5UoBRNGF9MD+enFnSEV22ykpm2Xjw950l45NYpfInH5eU4JDQgPhw==</DigestValue>
      </Reference>
      <Reference URI="/xl/worksheets/sheet2.xml?ContentType=application/vnd.openxmlformats-officedocument.spreadsheetml.worksheet+xml">
        <DigestMethod Algorithm="http://www.w3.org/2001/04/xmlenc#sha512"/>
        <DigestValue>PLqGAbqaSrhMpLN0xeEK0GGaZwhC+1q+rWwOosbVSvZY74iefTFzRszXPAGvgzW2yywDCerma6WqEWlhd/d/dg==</DigestValue>
      </Reference>
      <Reference URI="/xl/worksheets/sheet3.xml?ContentType=application/vnd.openxmlformats-officedocument.spreadsheetml.worksheet+xml">
        <DigestMethod Algorithm="http://www.w3.org/2001/04/xmlenc#sha512"/>
        <DigestValue>yA7tg3VACX5Nv3WAM5alNjmJN3GafTp7K782RAePPIZ8ixzZUiTensKytFMeS+zXqC7+LR4GcL9O/QquN+0VEw==</DigestValue>
      </Reference>
      <Reference URI="/xl/worksheets/sheet4.xml?ContentType=application/vnd.openxmlformats-officedocument.spreadsheetml.worksheet+xml">
        <DigestMethod Algorithm="http://www.w3.org/2001/04/xmlenc#sha512"/>
        <DigestValue>kpJdk6QqTRDWOH2vU942Q9uU+qzC9GtGf7T629tZ78kHcVnNr8WdQDun8ZlRrbpNT+MoDEsoLPFoEXEQjj+P5g==</DigestValue>
      </Reference>
      <Reference URI="/xl/worksheets/sheet5.xml?ContentType=application/vnd.openxmlformats-officedocument.spreadsheetml.worksheet+xml">
        <DigestMethod Algorithm="http://www.w3.org/2001/04/xmlenc#sha512"/>
        <DigestValue>5gic3zWZm4H3OFNZcLfzLGqjkdDOteRl6TnMUQGw/YgWfzjjHB+JElJTRZPjK0GFW8Xc/FL8YqSxLWxZjvZPiQ==</DigestValue>
      </Reference>
      <Reference URI="/xl/worksheets/sheet6.xml?ContentType=application/vnd.openxmlformats-officedocument.spreadsheetml.worksheet+xml">
        <DigestMethod Algorithm="http://www.w3.org/2001/04/xmlenc#sha512"/>
        <DigestValue>YwUfOydr6Xau/yOgeQOKdgdthbwOcfQvrnIYIqxyfKyfmgyPqFTyX9an3LpGsK7HwYt5SLFeq9kz7gJXO8qFig==</DigestValue>
      </Reference>
      <Reference URI="/xl/worksheets/sheet7.xml?ContentType=application/vnd.openxmlformats-officedocument.spreadsheetml.worksheet+xml">
        <DigestMethod Algorithm="http://www.w3.org/2001/04/xmlenc#sha512"/>
        <DigestValue>q3ZdEydkv1He0YNOJe2AGCf3+0/6VfftQKe7NPHUDXMwVoy5C81kLnbAnmMBTsfuB6wa+TA/vwDW2jzA3EkJvA==</DigestValue>
      </Reference>
      <Reference URI="/xl/worksheets/sheet8.xml?ContentType=application/vnd.openxmlformats-officedocument.spreadsheetml.worksheet+xml">
        <DigestMethod Algorithm="http://www.w3.org/2001/04/xmlenc#sha512"/>
        <DigestValue>6X4yqkV6o3ppzUlQqdPDuGKpXOqmPczichSMjPCzt2+cxltZLFUV+VrTvS6nOnMkIC1KINrEZfAeppC/QARHTw==</DigestValue>
      </Reference>
    </Manifest>
    <SignatureProperties>
      <SignatureProperty Id="idSignatureTime" Target="#idPackageSignature">
        <mdssi:SignatureTime xmlns:mdssi="http://schemas.openxmlformats.org/package/2006/digital-signature">
          <mdssi:Format>YYYY-MM-DDThh:mm:ssTZD</mdssi:Format>
          <mdssi:Value>2024-03-27T16:00:45Z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AUDITORIA</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2024-03-27T16:00:45Z</xd:SigningTime>
          <xd:SigningCertificate>
            <xd:Cert>
              <xd:CertDigest>
                <DigestMethod Algorithm="http://www.w3.org/2001/04/xmlenc#sha512"/>
                <DigestValue>E18Z67j6VEcIJxMEiq6OZjKhrQMFBZQ5oB/vWX8BwN4F0BhJzkST4z7nKPg9PqTDB15QUiAR52CJHswvr9Ci9Q==</DigestValue>
              </xd:CertDigest>
              <xd:IssuerSerial>
                <X509IssuerName>SERIALNUMBER=RUC80080610-7, CN=CODE100 S.A., OU=Prestador Cualificado de Servicios de Confianza, O=ICPP, C=PY</X509IssuerName>
                <X509SerialNumber>285729047931511136643192185474313190960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Indice</vt:lpstr>
      <vt:lpstr>1</vt:lpstr>
      <vt:lpstr>2</vt:lpstr>
      <vt:lpstr>3</vt:lpstr>
      <vt:lpstr>4</vt:lpstr>
      <vt:lpstr>5</vt:lpstr>
      <vt:lpstr>6</vt:lpstr>
      <vt:lpstr>7</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2024-03-26T17:18:55Z</dcterms:modified>
</cp:coreProperties>
</file>