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g" ContentType="image/jpe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5.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Pablo Roa\Desktop\ESTADOS FINANCIEROS 31_12_2023\"/>
    </mc:Choice>
  </mc:AlternateContent>
  <xr:revisionPtr revIDLastSave="0" documentId="13_ncr:201_{F78DE5F1-6A0A-4FB1-B4C0-C89AE6FEBBF1}" xr6:coauthVersionLast="47" xr6:coauthVersionMax="47" xr10:uidLastSave="{00000000-0000-0000-0000-000000000000}"/>
  <bookViews>
    <workbookView xWindow="28680" yWindow="-120" windowWidth="29040" windowHeight="15720" tabRatio="713" xr2:uid="{00000000-000D-0000-FFFF-FFFF00000000}"/>
  </bookViews>
  <sheets>
    <sheet name="indice" sheetId="9" r:id="rId1"/>
    <sheet name="1" sheetId="1" r:id="rId2"/>
    <sheet name="2" sheetId="2" r:id="rId3"/>
    <sheet name="3" sheetId="3" r:id="rId4"/>
    <sheet name="4" sheetId="4" r:id="rId5"/>
    <sheet name="5" sheetId="5" r:id="rId6"/>
    <sheet name="6" sheetId="6" r:id="rId7"/>
    <sheet name="7" sheetId="7" r:id="rId8"/>
    <sheet name="8" sheetId="8" r:id="rId9"/>
    <sheet name="9" sheetId="12" r:id="rId10"/>
    <sheet name="10" sheetId="10" r:id="rId11"/>
    <sheet name="11" sheetId="11" r:id="rId12"/>
  </sheets>
  <definedNames>
    <definedName name="_Hlk486413223" localSheetId="10">'10'!$A$6</definedName>
    <definedName name="_Hlk492023274" localSheetId="10">'10'!$A$64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 i="11" l="1"/>
  <c r="A2" i="11"/>
  <c r="B124" i="10" l="1"/>
  <c r="B4" i="5" l="1"/>
  <c r="B4" i="4"/>
  <c r="E14" i="2"/>
  <c r="B4" i="1"/>
  <c r="B89" i="10"/>
  <c r="C10" i="9" l="1"/>
  <c r="C22" i="8" l="1"/>
  <c r="C16" i="8"/>
  <c r="C33" i="5"/>
  <c r="C32" i="5"/>
  <c r="C22" i="5"/>
  <c r="C34" i="5" l="1"/>
  <c r="C32" i="4"/>
  <c r="E71" i="10" l="1"/>
  <c r="E55" i="10"/>
  <c r="E54" i="10"/>
  <c r="C15" i="8"/>
  <c r="C21" i="8"/>
  <c r="C13" i="8"/>
  <c r="C21" i="5"/>
  <c r="C11" i="7"/>
  <c r="C10" i="7"/>
  <c r="C18" i="6"/>
  <c r="C17" i="6"/>
  <c r="C15" i="6"/>
  <c r="C12" i="6"/>
  <c r="C11" i="6"/>
  <c r="C36" i="5"/>
  <c r="C29" i="5"/>
  <c r="C14" i="5"/>
  <c r="C10" i="5"/>
  <c r="C9" i="5"/>
  <c r="C14" i="7" l="1"/>
  <c r="B4" i="8"/>
  <c r="E14" i="7"/>
  <c r="E7" i="7"/>
  <c r="E6" i="7"/>
  <c r="B4" i="7"/>
  <c r="B4" i="6"/>
  <c r="B4" i="3"/>
  <c r="E7" i="2"/>
  <c r="E6" i="2"/>
  <c r="B4" i="2"/>
  <c r="J5" i="11" l="1"/>
  <c r="E23" i="1" l="1"/>
  <c r="E17" i="1"/>
  <c r="C23" i="1"/>
  <c r="E24" i="1" l="1"/>
  <c r="C9" i="1" s="1"/>
  <c r="C72" i="10"/>
  <c r="C9" i="8" l="1"/>
  <c r="C124" i="10"/>
  <c r="C115" i="10"/>
  <c r="B115" i="10"/>
  <c r="C108" i="10"/>
  <c r="B108" i="10"/>
  <c r="C89" i="10" l="1"/>
  <c r="E72" i="10" l="1"/>
  <c r="E10" i="7"/>
  <c r="E11" i="7"/>
  <c r="C23" i="5"/>
  <c r="C14" i="2" l="1"/>
  <c r="C17" i="1"/>
  <c r="O4" i="9"/>
  <c r="C24" i="1" l="1"/>
  <c r="D6" i="4" l="1"/>
  <c r="C6" i="4"/>
  <c r="D5" i="5"/>
  <c r="C5" i="5"/>
  <c r="D5" i="6"/>
  <c r="C5" i="6"/>
  <c r="E5" i="8"/>
  <c r="C5" i="8"/>
  <c r="D16" i="4"/>
  <c r="D12" i="4"/>
  <c r="D5" i="3"/>
  <c r="C5" i="3"/>
  <c r="D17" i="4" l="1"/>
  <c r="C31" i="5" l="1"/>
  <c r="C35" i="5" s="1"/>
  <c r="C16" i="5"/>
  <c r="D31" i="5"/>
  <c r="D23" i="5"/>
  <c r="D16" i="5"/>
  <c r="D12" i="5"/>
  <c r="D17" i="5" l="1"/>
  <c r="D25" i="5" s="1"/>
  <c r="D34" i="5" s="1"/>
  <c r="C12" i="5"/>
  <c r="D37" i="5" l="1"/>
  <c r="D35" i="5"/>
  <c r="C17" i="5"/>
  <c r="C25" i="5" s="1"/>
  <c r="E23" i="8"/>
  <c r="E17" i="8"/>
  <c r="E24" i="8" s="1"/>
  <c r="C17" i="8"/>
  <c r="D19" i="6"/>
  <c r="C19" i="6"/>
  <c r="D13" i="6"/>
  <c r="C13" i="6"/>
  <c r="D29" i="4"/>
  <c r="C29" i="4"/>
  <c r="C33" i="4" s="1"/>
  <c r="D22" i="4"/>
  <c r="D23" i="4" s="1"/>
  <c r="C22" i="4"/>
  <c r="C16" i="4"/>
  <c r="C12" i="4"/>
  <c r="D18" i="3"/>
  <c r="C18" i="3"/>
  <c r="D12" i="3"/>
  <c r="C12" i="3"/>
  <c r="E11" i="2"/>
  <c r="E10" i="2"/>
  <c r="D20" i="6" l="1"/>
  <c r="C17" i="4"/>
  <c r="C23" i="4" s="1"/>
  <c r="C35" i="4" s="1"/>
  <c r="D19" i="3"/>
  <c r="C20" i="6"/>
  <c r="D12" i="7" s="1"/>
  <c r="D32" i="4"/>
  <c r="C19" i="3"/>
  <c r="C23" i="8"/>
  <c r="C24" i="8" s="1"/>
  <c r="D33" i="4" l="1"/>
  <c r="D35" i="4"/>
  <c r="D14" i="7"/>
  <c r="E15" i="7" s="1"/>
  <c r="E12" i="7"/>
  <c r="C37" i="5"/>
  <c r="E13" i="2"/>
  <c r="D14" i="2"/>
  <c r="E15" i="2" s="1"/>
</calcChain>
</file>

<file path=xl/sharedStrings.xml><?xml version="1.0" encoding="utf-8"?>
<sst xmlns="http://schemas.openxmlformats.org/spreadsheetml/2006/main" count="298" uniqueCount="195">
  <si>
    <t>G</t>
  </si>
  <si>
    <t>Saldo de Caja al inicio del año</t>
  </si>
  <si>
    <t>Actividades Operativas</t>
  </si>
  <si>
    <t>Causa de Las Variaciones de efectivo</t>
  </si>
  <si>
    <t>Cambios en activos y pasivos operativos</t>
  </si>
  <si>
    <t>Aumento o disminucion deudores por operaciones</t>
  </si>
  <si>
    <t>Aumento o Disminucion intereses a cobrar</t>
  </si>
  <si>
    <t>Aumentoo disminución en acreedores por operaciones</t>
  </si>
  <si>
    <t>Aumento o disminución en otros pasivos</t>
  </si>
  <si>
    <t>Flujo neto generado por actividades operativas</t>
  </si>
  <si>
    <t>Actividades de financiación</t>
  </si>
  <si>
    <t>Rescate</t>
  </si>
  <si>
    <t>Aumento o disminución de inversiones</t>
  </si>
  <si>
    <t>Suscripciones</t>
  </si>
  <si>
    <t>Flujo Neto de efectivo por actividades de financiación</t>
  </si>
  <si>
    <t>Saldo final de efectivos</t>
  </si>
  <si>
    <t>ESTADO DE VARIACIÓN DEL ACTIVO NETO</t>
  </si>
  <si>
    <t>CUENTAS</t>
  </si>
  <si>
    <t>APORTANTES</t>
  </si>
  <si>
    <t>RESULTADOS</t>
  </si>
  <si>
    <t>Saldo al inicio del periodo</t>
  </si>
  <si>
    <t>Movimientos del periodo</t>
  </si>
  <si>
    <t>Rescates</t>
  </si>
  <si>
    <t>Resultado del Periodo</t>
  </si>
  <si>
    <t>Saldo al final del periodo</t>
  </si>
  <si>
    <t>INGRESOS</t>
  </si>
  <si>
    <t>Resultado por Tenencia</t>
  </si>
  <si>
    <t xml:space="preserve">Intereses </t>
  </si>
  <si>
    <t xml:space="preserve">Otros </t>
  </si>
  <si>
    <t>Total Ingresos</t>
  </si>
  <si>
    <t>EGRESOS</t>
  </si>
  <si>
    <t>Comisión por Administración</t>
  </si>
  <si>
    <t xml:space="preserve">- Gastos de Ventas </t>
  </si>
  <si>
    <t>Comisión por Corretaje</t>
  </si>
  <si>
    <t>Otros Egresos</t>
  </si>
  <si>
    <t>Total Egresos</t>
  </si>
  <si>
    <t>Resultado del Ejercicio</t>
  </si>
  <si>
    <t>(EN MONEDA EXTRANJERA)</t>
  </si>
  <si>
    <t>ACTIVOS</t>
  </si>
  <si>
    <t>ACTIVO CORRIENTE</t>
  </si>
  <si>
    <t>DISPONIBILIDADES</t>
  </si>
  <si>
    <t>Bancos</t>
  </si>
  <si>
    <t xml:space="preserve">INVERSIONES </t>
  </si>
  <si>
    <t>Titulo de Renta Variable</t>
  </si>
  <si>
    <t>ACTIVO NO CORRIENTE</t>
  </si>
  <si>
    <t>Total de Activo Bruto</t>
  </si>
  <si>
    <t xml:space="preserve">PASIVOS </t>
  </si>
  <si>
    <t xml:space="preserve">PASIVO </t>
  </si>
  <si>
    <t>ACREEDORES POR OPERACIONES</t>
  </si>
  <si>
    <t>Comisiones a Pagar a la Administradora</t>
  </si>
  <si>
    <t>Rescates a Pagar</t>
  </si>
  <si>
    <t xml:space="preserve">Total Pasivo </t>
  </si>
  <si>
    <t>Cuotas partes en circulación</t>
  </si>
  <si>
    <t>Valor cuota parte al cierre</t>
  </si>
  <si>
    <t>(EN MONEDA LOCAL)</t>
  </si>
  <si>
    <t>TOTAL ACTIVO CORRIENTE</t>
  </si>
  <si>
    <t>TOTAL ACTIVO NO CORRIENTE</t>
  </si>
  <si>
    <t>(Moneda Local)</t>
  </si>
  <si>
    <t>Tipo de cambio Vendedor</t>
  </si>
  <si>
    <t>Desde</t>
  </si>
  <si>
    <t>Comparativo</t>
  </si>
  <si>
    <t>FECHA DE REPORTE</t>
  </si>
  <si>
    <t>USD</t>
  </si>
  <si>
    <t>Aumento o disminución en acreedores por operaciones</t>
  </si>
  <si>
    <t>Estados Financieros</t>
  </si>
  <si>
    <t>(Anexo D)</t>
  </si>
  <si>
    <t>Índice</t>
  </si>
  <si>
    <t>NOTAS A LOS ESTADOS FINANCIEROS</t>
  </si>
  <si>
    <t>ESTADO DE VARIACION DEL ACTIVO NETO EN DOLARES AMERICANOS</t>
  </si>
  <si>
    <t>ESTADO DE FLUJO DE CAJA EN DOLARES AMERICANOS</t>
  </si>
  <si>
    <t>ESTADO DE RESULTADO EN DOLARES AMERICANOS</t>
  </si>
  <si>
    <t>BALANCE GENERAL EN DOLARES AMERICANOS</t>
  </si>
  <si>
    <t>BALANCE GENERAL EN GUARANIES</t>
  </si>
  <si>
    <t>ESTADO DE RESULTADO EN GUARANIES</t>
  </si>
  <si>
    <t>ESTADO DE VARIACION DEL ACTIVO NETO EN GUARANIES</t>
  </si>
  <si>
    <t>ESTADO DE FLUJO DE CAJA EN GUARANIES</t>
  </si>
  <si>
    <t>Nota  1 – INFORMACIÓN BÁSICA DEL FONDO EN MONEDA EXTRANJERA</t>
  </si>
  <si>
    <t>Nota  2 – Información sobre la Administradora</t>
  </si>
  <si>
    <t>2.1 - INVESTOR ADMINISTRADORA DE FONDOS PATRIMONIALES DE INVERSION  SOCIEDAD ANÓNIMA ha sido constituida legalmente bajo las leyes de la República del Paraguay. Su constitución ha sido formalizada ante el escribano Publico Luis Enrique Peroni Giralt  por Escritura Publica Nº 1.201 en fecha 20 de diciembre de 2016. Se encuentra inscripta en los Registros Públicos de Comercio, bajo el Numero 7612 serie 1 folio 1 y siguientes, de la sección contratos de fecha 18 de enero de 2017.</t>
  </si>
  <si>
    <t>Nota 3.- Principales políticas y prácticas contables aplicadas.</t>
  </si>
  <si>
    <t xml:space="preserve">3.2. La moneda de cuenta </t>
  </si>
  <si>
    <t>3.3 Política de Constitución de Previsiones:</t>
  </si>
  <si>
    <t>3.5 – Valuación de las Inversiones</t>
  </si>
  <si>
    <t>3.6 Política de Reconocimiento de Ingresos:</t>
  </si>
  <si>
    <t xml:space="preserve">3.7  Flujo de Efectivo  </t>
  </si>
  <si>
    <t>3.13 Tipos de cambio utilizados para convertir en moneda nacional los saldos en Moneda Extranjera:</t>
  </si>
  <si>
    <t>Periodo actual</t>
  </si>
  <si>
    <t>Periodo anterior</t>
  </si>
  <si>
    <t>Tipo de cambio comprador</t>
  </si>
  <si>
    <t>Tipo de cambio vendedor</t>
  </si>
  <si>
    <t>Detalle</t>
  </si>
  <si>
    <t>Moneda extranjera clase</t>
  </si>
  <si>
    <t>Moneda extranjera Monto</t>
  </si>
  <si>
    <t>Cambio vigente</t>
  </si>
  <si>
    <t>Saldo periodo actual (Gs.)</t>
  </si>
  <si>
    <t>Activos</t>
  </si>
  <si>
    <t>Pasivos</t>
  </si>
  <si>
    <t>NO APLICABLE. Los fondos se constituyeron y registran en moneda extranjera, y su conversión a Guaraníes se efectúa al cierre al solo efecto de su presentación a los entes reguladores.</t>
  </si>
  <si>
    <t>Concepto</t>
  </si>
  <si>
    <t>Comisiones por Administración</t>
  </si>
  <si>
    <t>TOTAL</t>
  </si>
  <si>
    <t>4.- COMPOSICIÓN DE LAS CUENTAS</t>
  </si>
  <si>
    <t>4.1 - DIPONIBILIDADES</t>
  </si>
  <si>
    <t>Efectivos en Dólares americanos depositadas en bancos e INVESTOR CASA DE BOLSA S.A.</t>
  </si>
  <si>
    <t>4.3 – ACREEDORES  POR OPERACIONES</t>
  </si>
  <si>
    <t>Comisión por Administración ( en usd)</t>
  </si>
  <si>
    <t>INGRESOS FINANCIEROS</t>
  </si>
  <si>
    <t>CONCEPTO</t>
  </si>
  <si>
    <t xml:space="preserve">EGRESOS OPERATIVOS </t>
  </si>
  <si>
    <t>COMISIONES DE ADM. DEVENGADOS</t>
  </si>
  <si>
    <t>CUADRO DE INVERSIONES</t>
  </si>
  <si>
    <t>Instrumento</t>
  </si>
  <si>
    <t>Emisor</t>
  </si>
  <si>
    <t>Fecha de vencimiento</t>
  </si>
  <si>
    <t>Total de las Inversiones</t>
  </si>
  <si>
    <t>INFORME DEL SINDICO</t>
  </si>
  <si>
    <t>Señores accionistas de</t>
  </si>
  <si>
    <t>Es mi informe.</t>
  </si>
  <si>
    <t>Juan José Talavera</t>
  </si>
  <si>
    <t>Síndico Titular</t>
  </si>
  <si>
    <t>NOTAS A LOS ESTADOS CONTABLES</t>
  </si>
  <si>
    <t>Sector</t>
  </si>
  <si>
    <t>Pais</t>
  </si>
  <si>
    <t>Fecha de Compra</t>
  </si>
  <si>
    <t>Moneda</t>
  </si>
  <si>
    <t>Monto</t>
  </si>
  <si>
    <t>Valor de compra</t>
  </si>
  <si>
    <t>Valor contable</t>
  </si>
  <si>
    <t>Valor Nominal</t>
  </si>
  <si>
    <t>Tasa de interés</t>
  </si>
  <si>
    <t>% de las Inversiones según Reglam. Interno</t>
  </si>
  <si>
    <t>% de las Inversiones con relación al patrimonio neto del fondo</t>
  </si>
  <si>
    <t>% de las Inversiones por grupo económico</t>
  </si>
  <si>
    <t>4-2 COMPOSICIÓN DE LAS INVERSIONES</t>
  </si>
  <si>
    <t>Las cuatro (4) Notas que se acompañan son parte integrande de estos Estados Financieros</t>
  </si>
  <si>
    <t>Valores al cobro  (Nota  4.1  )</t>
  </si>
  <si>
    <t>Titulo de Renta fija (Nota  4.2  )</t>
  </si>
  <si>
    <t>El flujo de efectivos fue preparado de acuerdo con la Resolución CG N° 06/19 de la comisión Nacional de Valores.</t>
  </si>
  <si>
    <t>No aplicable. No se adeuda  ninguna operación.</t>
  </si>
  <si>
    <t xml:space="preserve">4.4 – COMISIONES A PAGAR A ADMINISTRADORA  </t>
  </si>
  <si>
    <t>4.5  – INGRESOS</t>
  </si>
  <si>
    <t>4.6 – EGRESOS</t>
  </si>
  <si>
    <t>Nota 5. HECHOS POSTERIORES</t>
  </si>
  <si>
    <t>A la fecha de cierre de los Estados Financieros del Fondo, no existen hechos posteriores que pudieran afectar significativamente los resultados y la posición financiera del Fondo.</t>
  </si>
  <si>
    <t>Fondo Mutuo INCOME PCO Dólares Americanos</t>
  </si>
  <si>
    <t>FONDO MUTUO INCOME PCO DOLARES AMERICANOS</t>
  </si>
  <si>
    <t>Ganancia por Tenencia</t>
  </si>
  <si>
    <t>Perdida por tenencia</t>
  </si>
  <si>
    <t>Plan Fondo Mutuo USD</t>
  </si>
  <si>
    <t>Resultados Acumulados</t>
  </si>
  <si>
    <t>PATRIMONIO NETO</t>
  </si>
  <si>
    <t>TOTAL PASIVO Y PATRIMONIO NETO</t>
  </si>
  <si>
    <t>3.1 Los Estados Financieros han sido preparados de acuerdo a las normas establecidas por la Comisión Nacional de Valores y Normas Internacionales de Información Financiera emitidas por IFAC</t>
  </si>
  <si>
    <t>NO APLICABLE</t>
  </si>
  <si>
    <t>Banco Familiar Cta. Cte. USD</t>
  </si>
  <si>
    <t>GANANCIA POR TENENCIA</t>
  </si>
  <si>
    <t>PERDIDA POR TENENCIA</t>
  </si>
  <si>
    <t>OTROS GASTOS BANCARIOS</t>
  </si>
  <si>
    <t>Saldo al 31/12/2022</t>
  </si>
  <si>
    <t>Los estados financieros están preparados en la moneda de curso legal en el país. Los saldos en moneda extranjera son convertidos al tipo de cambio comprador y/o vendedor de la fecha de transacción, emitidos por la SET, y ajustados al tipo de cambio de cierre: Tipo comprador para valuación de activos y pasivos 1 USD =7.322,90 Gs.</t>
  </si>
  <si>
    <t xml:space="preserve">El Fondo no tiene saldos de clientes, por tanto no existen partidas que requieran la constitución de previsiones. </t>
  </si>
  <si>
    <t>* El objeto del Fondo es invertir al menos un 90% de sus activos en las cuotas del fondo mutuo extranjero, incorporado según las leyes de la Republica de Irlanda, denominado “Income Fund” (el “Fondo Master”) administrado por “PIMCO Global Advisors (Ireland) Limited” (“PIMCO”).                                                                                                                                                                                                                                   *El objeto principal del Fondo Master busca ingresos corrientes, consistentes con una gestión prudente de inversión, con la revalorización del capital a largo plazo como un objetivo secundario. El Fondo Master, según el prospecto vigente a la fecha de este Reglamento, invierte al menos dos tercios de sus activos en una cartera diversificada de Instrumentos de Renta Fija de diversos vencimientos. Utilizará una estrategia global multisectorial que procura combinar el proceso y la filosofía de inversión de rentabilidad total con la maximización de los ingresos. La construcción de la cartera se basa en el principio de diversificación en una amplia gama de valores de renta fija mundiales. Se utilizan estrategias descendentes y ascendentes para identificar diversas fuentes de valor para generar una rentabilidad sostenible. Con fines temporales o defensivos, el Fondo Master podrá invertir el 100% de su patrimonio neto en títulos de renta fija (según se describen anteriormente) emitidos o garantizados como principal e interés por el gobierno de EE.UU. La duración media de la cartera del Fondo Master oscilará normalmente entre 0 a 8 años en función de las previsiones sobre los tipos de interés.</t>
  </si>
  <si>
    <t>* El reglamento interno de del Fondo fue aprobado por Resolución Nro. 32 E/20 de fecha 23 de Octubre de 2020, y registrado en la Dirección de Registro y Control de la Comisión Nacional de Valores mediante el Certificado de Registro Nº 91_26102020.</t>
  </si>
  <si>
    <t>Saldo al 31/12/2023</t>
  </si>
  <si>
    <t>Investor Casa d Bolsa S.A.</t>
  </si>
  <si>
    <t>De conformidad a lo establecido por el Código Civil y los Estatutos Sociales, he procedido a la revisión de los registros contables, los comprobantes que respaldan las transacciones  efectuadas, así como el Balance General, Cuadro de Resultados, Estado de Flujo de Efectivo, Variación del Patrimonio Neto y sus correspondientes Notas Contables del ejercicio cerrado al 31 de Diciembre 2023, encontrándolos todos conformes a las Leyes, los Estatutos Sociales, los Principios de Contabilidad Generalmente Aceptados y las Normas Contables indicadas por la Comisión Nacional de Valores  como así también por las normas de Contabilidad vigentes en el Paraguay, por lo que recomiendo su aprobación.</t>
  </si>
  <si>
    <r>
      <t xml:space="preserve">-       </t>
    </r>
    <r>
      <rPr>
        <b/>
        <sz val="9"/>
        <color theme="1"/>
        <rFont val="Noto Sans"/>
        <family val="2"/>
      </rPr>
      <t xml:space="preserve"> Naturaleza jurídica : </t>
    </r>
    <r>
      <rPr>
        <sz val="9"/>
        <color theme="1"/>
        <rFont val="Noto Sans"/>
        <family val="2"/>
      </rPr>
      <t xml:space="preserve">       Fondos Mutuos </t>
    </r>
  </si>
  <si>
    <t>*  Autorizados por Resolución Nro. 32 E/20 de fecha 23 de Octubre de 2020 y registrado en la Dirección de Registro y Control  de la Comisión Nacional de Valores mediante el Certificado de Registro Nº 91_26102020;</t>
  </si>
  <si>
    <t>-        Política de Inversiones de EL FONDO</t>
  </si>
  <si>
    <r>
      <t>-       Fue inscripta en la Comisión Nacional de Valores por medio de la Resolución Nro. 34 E/17 de fecha 24 de Agosto de 2017 de la Comisión Nacional de Valores</t>
    </r>
    <r>
      <rPr>
        <b/>
        <sz val="9"/>
        <color theme="1"/>
        <rFont val="Noto Sans"/>
        <family val="2"/>
      </rPr>
      <t>;</t>
    </r>
  </si>
  <si>
    <t>2.2 – Entidad encargada de la custodia:  INVESTOR Casa de Bolsa S.A.</t>
  </si>
  <si>
    <t xml:space="preserve"> Las inversiones (Acciones en cartera), se exponen a sus valores de cotización. Las diferencias  se exponen en el estado de resultados en el rubro Ganancia por tenencia o Pérdidas por tenencia, según el caso.</t>
  </si>
  <si>
    <r>
      <t>Los ingresos son reconocidos con base en el criterio de lo devengado, de conformidad con las disposiciones de las Normas Internacionales de Información Financiera</t>
    </r>
    <r>
      <rPr>
        <b/>
        <sz val="9"/>
        <color theme="1"/>
        <rFont val="Noto Sans"/>
        <family val="2"/>
      </rPr>
      <t>.</t>
    </r>
  </si>
  <si>
    <r>
      <t>3.8</t>
    </r>
    <r>
      <rPr>
        <sz val="9"/>
        <color theme="1"/>
        <rFont val="Noto Sans"/>
        <family val="2"/>
      </rPr>
      <t xml:space="preserve"> – Los estados contables corresponden al trimestre cerrado el 31 de Diciembre de 2023</t>
    </r>
  </si>
  <si>
    <r>
      <rPr>
        <b/>
        <sz val="9"/>
        <color theme="1"/>
        <rFont val="Noto Sans"/>
        <family val="2"/>
      </rPr>
      <t xml:space="preserve">3.9 </t>
    </r>
    <r>
      <rPr>
        <sz val="9"/>
        <color theme="1"/>
        <rFont val="Noto Sans"/>
        <family val="2"/>
      </rPr>
      <t>La Administradora no ha realizado cambios en la aplicación de los criterios contables del Fondo.</t>
    </r>
  </si>
  <si>
    <r>
      <rPr>
        <b/>
        <sz val="9"/>
        <color theme="1"/>
        <rFont val="Noto Sans"/>
        <family val="2"/>
      </rPr>
      <t xml:space="preserve">3.10 </t>
    </r>
    <r>
      <rPr>
        <sz val="9"/>
        <color theme="1"/>
        <rFont val="Noto Sans"/>
        <family val="2"/>
      </rPr>
      <t>– Valorización de las Inversiones. Las inversiones son incorporadas al valor de costo, y ajustadas diariamente por la cotización de las acciones en el mercado internacional, afectando a resultados las pérdidas o ganancias generadas.</t>
    </r>
  </si>
  <si>
    <r>
      <rPr>
        <b/>
        <sz val="9"/>
        <color theme="1"/>
        <rFont val="Noto Sans"/>
        <family val="2"/>
      </rPr>
      <t>3.11</t>
    </r>
    <r>
      <rPr>
        <sz val="9"/>
        <color theme="1"/>
        <rFont val="Noto Sans"/>
        <family val="2"/>
      </rPr>
      <t xml:space="preserve"> – Los ingresos y gastos del fondo son reconocidos aplicando el criterio de lo devengado;</t>
    </r>
  </si>
  <si>
    <r>
      <rPr>
        <b/>
        <sz val="9"/>
        <color theme="1"/>
        <rFont val="Noto Sans"/>
        <family val="2"/>
      </rPr>
      <t>3.12</t>
    </r>
    <r>
      <rPr>
        <sz val="9"/>
        <color theme="1"/>
        <rFont val="Noto Sans"/>
        <family val="2"/>
      </rPr>
      <t xml:space="preserve"> -  A la fecha de la información financiera, no se ajustaron los precios por inflación.</t>
    </r>
  </si>
  <si>
    <t>a)    Posición en moneda extranjera</t>
  </si>
  <si>
    <t>b)    Diferencia de cambio en Moneda Extranjera</t>
  </si>
  <si>
    <t>c)    Gastos operacionales y comisiones de la administradora con cargo al Fondo:</t>
  </si>
  <si>
    <r>
      <t xml:space="preserve">Ø  </t>
    </r>
    <r>
      <rPr>
        <u/>
        <sz val="9"/>
        <rFont val="Noto Sans"/>
        <family val="2"/>
      </rPr>
      <t>Comisiones propias de las operaciones de inversión</t>
    </r>
    <r>
      <rPr>
        <sz val="9"/>
        <rFont val="Noto Sans"/>
        <family val="2"/>
      </rPr>
      <t>: de 0% a 0,50% del monto negociado (incluye comisión de intermediación por transacciones bursátiles o extrabursátiles) y arancel BVPASA 0,025% del monto negociado también.</t>
    </r>
  </si>
  <si>
    <r>
      <t xml:space="preserve">Ø  </t>
    </r>
    <r>
      <rPr>
        <u/>
        <sz val="9"/>
        <rFont val="Noto Sans"/>
        <family val="2"/>
      </rPr>
      <t xml:space="preserve">Gastos y comisiones bancarias: </t>
    </r>
    <r>
      <rPr>
        <sz val="9"/>
        <rFont val="Noto Sans"/>
        <family val="2"/>
      </rPr>
      <t>mantenimiento de cuentas, transferencias interbancarias y otras de similar naturaleza).</t>
    </r>
  </si>
  <si>
    <t>d)    Información Estadística</t>
  </si>
  <si>
    <t>1. Titulos a plazo de instituciones habilitadas por el Banco Central del Paraguay y que cuenten con  calificación de riesgo BBB o superior.                                                                                                                                                                                                                                                                                   2. Instrumentos de Renta Fija inscriptos en la Comisión Nacional de Valores emitidos por Sociedades Nacionales Privadas, con una calificación en escala local de A y superiores.                                                                                                                                                                                                                                                                                   3. Instrumentos de deuda emitidos o garantizados por el estado de un pais Extranjero o por sus bancos centrales.                                                                                                                                                                                                                                                                                                                                  4. Instrumentos emitidos o garantizados por el Banco Central del Paraguay y/o Tesoro Nacional.</t>
  </si>
  <si>
    <t>* El Fondo invertirá sus recursos principalmente en cuotas del Fondo Máster con ISIN IE00B87KCF77, de clase institucional de acumulación o capitalización (cuotas que acumulan ingresos)                                                                                                                                                                                                                                                * Con el Objeto de mantener liquidez el Fondo podrá invertir sus recursos en los siguientes valores y bienes, sin perjuicio de las cantidades que mantenga en caja y bancos y siempre con un limite global para todas estas inversiones no superiores a un 10% del activo total del fondo:</t>
  </si>
  <si>
    <r>
      <t xml:space="preserve">Ø  </t>
    </r>
    <r>
      <rPr>
        <u/>
        <sz val="9"/>
        <color theme="1"/>
        <rFont val="Noto Sans"/>
        <family val="2"/>
      </rPr>
      <t>Comisión de administración</t>
    </r>
    <r>
      <rPr>
        <sz val="9"/>
        <color theme="1"/>
        <rFont val="Noto Sans"/>
        <family val="2"/>
      </rPr>
      <t>: De hasta 0,75% nominal anual (base 365) IVA incluido sobre el patrimonio neto de pre cierre administrado. La comisión se devenga diariamente y se cobra mensualmente.</t>
    </r>
  </si>
  <si>
    <t>Fondo de Inversión</t>
  </si>
  <si>
    <t>PIMCO GIS Income Fund Institutional USD Accumulation</t>
  </si>
  <si>
    <t>Multisector</t>
  </si>
  <si>
    <t>Estados Unidos</t>
  </si>
  <si>
    <t xml:space="preserve">                           -  </t>
  </si>
  <si>
    <t>Dólares Americanos</t>
  </si>
  <si>
    <t xml:space="preserve">                                 -  </t>
  </si>
  <si>
    <t>Patrimonio del Fondo al 31/12/2023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</si>
</sst>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 #,##0.00_ ;_ * \-#,##0.00_ ;_ * &quot;-&quot;??_ ;_ @_ "/>
    <numFmt numFmtId="164" formatCode="_-* #,##0_-;\-* #,##0_-;_-* &quot;-&quot;_-;_-@_-"/>
    <numFmt numFmtId="165" formatCode="_-* #,##0.00_-;\-* #,##0.00_-;_-* &quot;-&quot;??_-;_-@_-"/>
    <numFmt numFmtId="166" formatCode="#,##0.000000"/>
    <numFmt numFmtId="167" formatCode="#,##0.0000000"/>
    <numFmt numFmtId="168" formatCode="#,##0.00_ ;\-#,##0.00\ "/>
    <numFmt numFmtId="170" formatCode="_-* #,##0_-;\-* #,##0_-;_-* &quot;-&quot;??_-;_-@_-"/>
    <numFmt numFmtId="171" formatCode="0.0000"/>
    <numFmt numFmtId="172" formatCode="_ * #,##0.00_ ;_ * \-#,##0.00_ ;_ * &quot;-&quot;_ ;_ @_ "/>
    <numFmt numFmtId="174" formatCode="_-* #,##0.00_-;\-* #,##0.00_-;_-* &quot;-&quot;_-;_-@_-"/>
  </numFmts>
  <fonts count="56">
    <font>
      <sz val="11"/>
      <color theme="1"/>
      <name val="Calibri"/>
      <family val="2"/>
      <scheme val="minor"/>
    </font>
    <font>
      <sz val="11"/>
      <color theme="1"/>
      <name val="Calibri"/>
      <family val="2"/>
      <scheme val="minor"/>
    </font>
    <font>
      <sz val="11"/>
      <color indexed="8"/>
      <name val="Subway"/>
    </font>
    <font>
      <sz val="11"/>
      <name val="Arial"/>
      <family val="2"/>
    </font>
    <font>
      <b/>
      <sz val="11"/>
      <name val="Arial"/>
      <family val="2"/>
    </font>
    <font>
      <b/>
      <sz val="10"/>
      <name val="Arial"/>
      <family val="2"/>
    </font>
    <font>
      <sz val="10"/>
      <name val="Arial"/>
      <family val="2"/>
    </font>
    <font>
      <b/>
      <sz val="8"/>
      <name val="Arial"/>
      <family val="2"/>
    </font>
    <font>
      <sz val="8"/>
      <name val="Arial"/>
      <family val="2"/>
    </font>
    <font>
      <b/>
      <sz val="11"/>
      <color indexed="8"/>
      <name val="Arial"/>
      <family val="2"/>
    </font>
    <font>
      <b/>
      <sz val="11"/>
      <color indexed="8"/>
      <name val="Subway"/>
    </font>
    <font>
      <b/>
      <sz val="12"/>
      <name val="Arial"/>
      <family val="2"/>
    </font>
    <font>
      <sz val="10"/>
      <color rgb="FF222222"/>
      <name val="Arial"/>
      <family val="2"/>
    </font>
    <font>
      <sz val="9"/>
      <name val="Arial"/>
      <family val="2"/>
    </font>
    <font>
      <b/>
      <sz val="11"/>
      <color theme="1"/>
      <name val="Calibri"/>
      <family val="2"/>
      <scheme val="minor"/>
    </font>
    <font>
      <sz val="11"/>
      <color theme="1"/>
      <name val="Arial"/>
      <family val="2"/>
    </font>
    <font>
      <b/>
      <sz val="11"/>
      <color theme="1"/>
      <name val="Arial"/>
      <family val="2"/>
    </font>
    <font>
      <u/>
      <sz val="11"/>
      <color theme="10"/>
      <name val="Calibri"/>
      <family val="2"/>
      <scheme val="minor"/>
    </font>
    <font>
      <sz val="18"/>
      <color theme="0"/>
      <name val="Arial"/>
      <family val="2"/>
    </font>
    <font>
      <sz val="18"/>
      <name val="Arial"/>
      <family val="2"/>
    </font>
    <font>
      <sz val="28"/>
      <color theme="0"/>
      <name val="Arial"/>
      <family val="2"/>
    </font>
    <font>
      <sz val="10"/>
      <color theme="1"/>
      <name val="Arial"/>
      <family val="2"/>
    </font>
    <font>
      <u/>
      <sz val="11"/>
      <name val="Arial"/>
      <family val="2"/>
    </font>
    <font>
      <b/>
      <sz val="12"/>
      <color theme="1"/>
      <name val="Arial"/>
      <family val="2"/>
    </font>
    <font>
      <b/>
      <sz val="18"/>
      <name val="Arial"/>
      <family val="2"/>
    </font>
    <font>
      <sz val="10"/>
      <name val="Arial"/>
      <family val="2"/>
    </font>
    <font>
      <b/>
      <sz val="12"/>
      <name val="Noto Sans"/>
      <family val="2"/>
    </font>
    <font>
      <b/>
      <sz val="11"/>
      <name val="Noto Sans"/>
      <family val="2"/>
    </font>
    <font>
      <sz val="11"/>
      <name val="Noto Sans"/>
      <family val="2"/>
    </font>
    <font>
      <sz val="11"/>
      <color indexed="8"/>
      <name val="Noto Sans"/>
      <family val="2"/>
    </font>
    <font>
      <b/>
      <sz val="11"/>
      <color indexed="8"/>
      <name val="Noto Sans"/>
      <family val="2"/>
    </font>
    <font>
      <b/>
      <sz val="20"/>
      <color indexed="8"/>
      <name val="Noto Sans"/>
      <family val="2"/>
    </font>
    <font>
      <sz val="10"/>
      <name val="Noto Sans"/>
      <family val="2"/>
    </font>
    <font>
      <b/>
      <u/>
      <sz val="14"/>
      <name val="Noto Sans"/>
      <family val="2"/>
    </font>
    <font>
      <sz val="9"/>
      <name val="Noto Sans"/>
      <family val="2"/>
    </font>
    <font>
      <sz val="11"/>
      <color theme="1"/>
      <name val="Noto Sans"/>
      <family val="2"/>
    </font>
    <font>
      <b/>
      <u/>
      <sz val="9"/>
      <name val="Noto Sans"/>
      <family val="2"/>
    </font>
    <font>
      <b/>
      <sz val="9"/>
      <name val="Noto Sans"/>
      <family val="2"/>
    </font>
    <font>
      <sz val="9"/>
      <color theme="1"/>
      <name val="Noto Sans"/>
      <family val="2"/>
    </font>
    <font>
      <b/>
      <sz val="9"/>
      <color indexed="8"/>
      <name val="Noto Sans"/>
      <family val="2"/>
    </font>
    <font>
      <b/>
      <sz val="10"/>
      <name val="Noto Sans"/>
      <family val="2"/>
    </font>
    <font>
      <b/>
      <sz val="9"/>
      <color theme="1"/>
      <name val="Noto Sans"/>
      <family val="2"/>
    </font>
    <font>
      <sz val="9"/>
      <color indexed="8"/>
      <name val="Noto Sans"/>
      <family val="2"/>
    </font>
    <font>
      <b/>
      <u/>
      <sz val="16"/>
      <name val="Noto Sans"/>
      <family val="2"/>
    </font>
    <font>
      <sz val="10"/>
      <color rgb="FF222222"/>
      <name val="Noto Sans"/>
      <family val="2"/>
    </font>
    <font>
      <sz val="9"/>
      <color rgb="FF222222"/>
      <name val="Noto Sans"/>
      <family val="2"/>
    </font>
    <font>
      <b/>
      <sz val="16"/>
      <name val="Noto Sans"/>
      <family val="2"/>
    </font>
    <font>
      <u/>
      <sz val="9"/>
      <name val="Noto Sans"/>
      <family val="2"/>
    </font>
    <font>
      <b/>
      <sz val="14"/>
      <color theme="1"/>
      <name val="Noto Sans"/>
      <family val="2"/>
    </font>
    <font>
      <sz val="9"/>
      <color rgb="FF000000"/>
      <name val="Noto Sans"/>
      <family val="2"/>
    </font>
    <font>
      <sz val="9"/>
      <color rgb="FFFF0000"/>
      <name val="Noto Sans"/>
      <family val="2"/>
    </font>
    <font>
      <b/>
      <sz val="9"/>
      <color rgb="FF000000"/>
      <name val="Noto Sans"/>
      <family val="2"/>
    </font>
    <font>
      <u/>
      <sz val="9"/>
      <color theme="1"/>
      <name val="Noto Sans"/>
      <family val="2"/>
    </font>
    <font>
      <b/>
      <u/>
      <sz val="12"/>
      <color theme="1"/>
      <name val="Calibri"/>
      <family val="2"/>
      <scheme val="minor"/>
    </font>
    <font>
      <b/>
      <sz val="8"/>
      <color theme="1"/>
      <name val="Calibri"/>
      <family val="2"/>
    </font>
    <font>
      <b/>
      <sz val="10"/>
      <color theme="1"/>
      <name val="Calibri"/>
      <family val="2"/>
    </font>
  </fonts>
  <fills count="5">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499984740745262"/>
        <bgColor indexed="64"/>
      </patternFill>
    </fill>
  </fills>
  <borders count="22">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s>
  <cellStyleXfs count="7">
    <xf numFmtId="0" fontId="0" fillId="0" borderId="0"/>
    <xf numFmtId="165" fontId="1" fillId="0" borderId="0" applyFont="0" applyFill="0" applyBorder="0" applyAlignment="0" applyProtection="0"/>
    <xf numFmtId="0" fontId="17" fillId="0" borderId="0" applyNumberFormat="0" applyFill="0" applyBorder="0" applyAlignment="0" applyProtection="0"/>
    <xf numFmtId="9" fontId="1" fillId="0" borderId="0" applyFont="0" applyFill="0" applyBorder="0" applyAlignment="0" applyProtection="0"/>
    <xf numFmtId="0" fontId="25" fillId="0" borderId="0"/>
    <xf numFmtId="43" fontId="25" fillId="0" borderId="0" applyFont="0" applyFill="0" applyBorder="0" applyAlignment="0" applyProtection="0"/>
    <xf numFmtId="164" fontId="1" fillId="0" borderId="0" applyFont="0" applyFill="0" applyBorder="0" applyAlignment="0" applyProtection="0"/>
  </cellStyleXfs>
  <cellXfs count="387">
    <xf numFmtId="0" fontId="0" fillId="0" borderId="0" xfId="0"/>
    <xf numFmtId="0" fontId="3" fillId="0" borderId="0" xfId="0" applyFont="1"/>
    <xf numFmtId="0" fontId="4" fillId="0" borderId="0" xfId="0" applyFont="1" applyAlignment="1">
      <alignment horizontal="center"/>
    </xf>
    <xf numFmtId="0" fontId="4" fillId="0" borderId="0" xfId="0" applyFont="1"/>
    <xf numFmtId="4" fontId="0" fillId="2" borderId="0" xfId="0" applyNumberFormat="1" applyFill="1"/>
    <xf numFmtId="4" fontId="3" fillId="0" borderId="0" xfId="0" applyNumberFormat="1" applyFont="1"/>
    <xf numFmtId="0" fontId="5" fillId="0" borderId="0" xfId="0" applyFont="1"/>
    <xf numFmtId="0" fontId="0" fillId="0" borderId="0" xfId="0" applyAlignment="1">
      <alignment horizontal="center"/>
    </xf>
    <xf numFmtId="4" fontId="0" fillId="0" borderId="0" xfId="0" applyNumberFormat="1"/>
    <xf numFmtId="0" fontId="7" fillId="0" borderId="0" xfId="0" applyFont="1" applyAlignment="1">
      <alignment vertical="center"/>
    </xf>
    <xf numFmtId="0" fontId="7" fillId="0" borderId="0" xfId="0" applyFont="1" applyAlignment="1">
      <alignment horizontal="center" wrapText="1"/>
    </xf>
    <xf numFmtId="14" fontId="7" fillId="0" borderId="0" xfId="0" applyNumberFormat="1" applyFont="1" applyAlignment="1">
      <alignment horizontal="center"/>
    </xf>
    <xf numFmtId="0" fontId="8" fillId="0" borderId="0" xfId="0" applyFont="1"/>
    <xf numFmtId="3" fontId="8" fillId="0" borderId="0" xfId="0" applyNumberFormat="1" applyFont="1"/>
    <xf numFmtId="0" fontId="9" fillId="0" borderId="0" xfId="0" applyFont="1"/>
    <xf numFmtId="0" fontId="2" fillId="0" borderId="0" xfId="0" applyFont="1"/>
    <xf numFmtId="14" fontId="10" fillId="0" borderId="0" xfId="0" applyNumberFormat="1" applyFont="1" applyAlignment="1">
      <alignment horizontal="center"/>
    </xf>
    <xf numFmtId="3" fontId="0" fillId="0" borderId="0" xfId="0" applyNumberFormat="1"/>
    <xf numFmtId="0" fontId="6" fillId="0" borderId="0" xfId="0" applyFont="1"/>
    <xf numFmtId="4" fontId="6" fillId="0" borderId="0" xfId="0" applyNumberFormat="1" applyFont="1"/>
    <xf numFmtId="3" fontId="5" fillId="0" borderId="0" xfId="0" applyNumberFormat="1" applyFont="1"/>
    <xf numFmtId="0" fontId="0" fillId="2" borderId="0" xfId="0" applyFill="1"/>
    <xf numFmtId="166" fontId="12" fillId="0" borderId="0" xfId="0" applyNumberFormat="1" applyFont="1"/>
    <xf numFmtId="0" fontId="12" fillId="0" borderId="0" xfId="0" applyFont="1"/>
    <xf numFmtId="3" fontId="6" fillId="0" borderId="0" xfId="0" applyNumberFormat="1" applyFont="1"/>
    <xf numFmtId="0" fontId="11" fillId="0" borderId="0" xfId="0" applyFont="1" applyAlignment="1">
      <alignment horizontal="center"/>
    </xf>
    <xf numFmtId="0" fontId="7" fillId="0" borderId="0" xfId="0" applyFont="1"/>
    <xf numFmtId="0" fontId="13" fillId="0" borderId="0" xfId="0" applyFont="1"/>
    <xf numFmtId="3" fontId="13" fillId="0" borderId="0" xfId="0" applyNumberFormat="1" applyFont="1"/>
    <xf numFmtId="4" fontId="13" fillId="0" borderId="0" xfId="0" applyNumberFormat="1" applyFont="1"/>
    <xf numFmtId="3" fontId="3" fillId="0" borderId="0" xfId="0" applyNumberFormat="1" applyFont="1"/>
    <xf numFmtId="0" fontId="14" fillId="0" borderId="0" xfId="0" applyFont="1"/>
    <xf numFmtId="14" fontId="14" fillId="3" borderId="0" xfId="0" applyNumberFormat="1" applyFont="1" applyFill="1" applyAlignment="1">
      <alignment horizontal="center"/>
    </xf>
    <xf numFmtId="1" fontId="14" fillId="3" borderId="0" xfId="0" applyNumberFormat="1" applyFont="1" applyFill="1" applyAlignment="1">
      <alignment horizontal="center"/>
    </xf>
    <xf numFmtId="17" fontId="14" fillId="3" borderId="0" xfId="0" applyNumberFormat="1" applyFont="1" applyFill="1" applyAlignment="1">
      <alignment horizontal="center"/>
    </xf>
    <xf numFmtId="165" fontId="14" fillId="3" borderId="0" xfId="1" applyFont="1" applyFill="1" applyAlignment="1">
      <alignment horizontal="center"/>
    </xf>
    <xf numFmtId="0" fontId="15" fillId="0" borderId="0" xfId="0" applyFont="1"/>
    <xf numFmtId="0" fontId="15" fillId="2" borderId="0" xfId="0" applyFont="1" applyFill="1" applyAlignment="1">
      <alignment horizontal="center"/>
    </xf>
    <xf numFmtId="0" fontId="21" fillId="2" borderId="0" xfId="0" applyFont="1" applyFill="1"/>
    <xf numFmtId="0" fontId="21" fillId="0" borderId="0" xfId="0" applyFont="1"/>
    <xf numFmtId="0" fontId="18" fillId="4" borderId="0" xfId="0" applyFont="1" applyFill="1" applyAlignment="1">
      <alignment vertical="center" wrapText="1"/>
    </xf>
    <xf numFmtId="0" fontId="0" fillId="4" borderId="0" xfId="0" applyFill="1"/>
    <xf numFmtId="0" fontId="19" fillId="4" borderId="0" xfId="0" applyFont="1" applyFill="1"/>
    <xf numFmtId="0" fontId="18" fillId="4" borderId="0" xfId="0" applyFont="1" applyFill="1" applyAlignment="1">
      <alignment horizontal="center" vertical="center"/>
    </xf>
    <xf numFmtId="0" fontId="18" fillId="4" borderId="0" xfId="0" applyFont="1" applyFill="1" applyAlignment="1">
      <alignment vertical="center"/>
    </xf>
    <xf numFmtId="14" fontId="18" fillId="4" borderId="0" xfId="0" applyNumberFormat="1" applyFont="1" applyFill="1" applyAlignment="1">
      <alignment horizontal="center" vertical="center"/>
    </xf>
    <xf numFmtId="0" fontId="21" fillId="4" borderId="0" xfId="0" applyFont="1" applyFill="1"/>
    <xf numFmtId="0" fontId="15" fillId="4" borderId="0" xfId="0" applyFont="1" applyFill="1" applyAlignment="1">
      <alignment horizontal="center"/>
    </xf>
    <xf numFmtId="0" fontId="22" fillId="0" borderId="0" xfId="2" applyFont="1" applyFill="1"/>
    <xf numFmtId="0" fontId="22" fillId="0" borderId="0" xfId="2" applyFont="1"/>
    <xf numFmtId="0" fontId="24" fillId="0" borderId="0" xfId="0" applyFont="1" applyAlignment="1">
      <alignment horizontal="center"/>
    </xf>
    <xf numFmtId="165" fontId="0" fillId="0" borderId="0" xfId="1" applyFont="1"/>
    <xf numFmtId="170" fontId="0" fillId="0" borderId="0" xfId="1" applyNumberFormat="1" applyFont="1"/>
    <xf numFmtId="0" fontId="23" fillId="0" borderId="0" xfId="0" applyFont="1" applyAlignment="1">
      <alignment vertical="center" wrapText="1"/>
    </xf>
    <xf numFmtId="0" fontId="16" fillId="0" borderId="0" xfId="0" applyFont="1" applyAlignment="1">
      <alignment horizontal="center" vertical="center" wrapText="1"/>
    </xf>
    <xf numFmtId="0" fontId="16" fillId="0" borderId="0" xfId="0" applyFont="1" applyAlignment="1">
      <alignment vertical="center" wrapText="1"/>
    </xf>
    <xf numFmtId="2" fontId="0" fillId="0" borderId="0" xfId="0" applyNumberFormat="1"/>
    <xf numFmtId="0" fontId="28" fillId="0" borderId="0" xfId="0" applyFont="1"/>
    <xf numFmtId="0" fontId="29" fillId="0" borderId="0" xfId="0" applyFont="1"/>
    <xf numFmtId="14" fontId="30" fillId="0" borderId="0" xfId="0" applyNumberFormat="1" applyFont="1" applyAlignment="1">
      <alignment horizontal="center"/>
    </xf>
    <xf numFmtId="0" fontId="29" fillId="0" borderId="0" xfId="0" applyFont="1" applyAlignment="1">
      <alignment horizontal="center"/>
    </xf>
    <xf numFmtId="14" fontId="30" fillId="0" borderId="0" xfId="0" applyNumberFormat="1" applyFont="1"/>
    <xf numFmtId="0" fontId="32" fillId="0" borderId="0" xfId="0" applyFont="1"/>
    <xf numFmtId="0" fontId="27" fillId="0" borderId="0" xfId="0" applyFont="1"/>
    <xf numFmtId="0" fontId="34" fillId="0" borderId="15" xfId="0" applyFont="1" applyBorder="1"/>
    <xf numFmtId="3" fontId="34" fillId="0" borderId="0" xfId="0" applyNumberFormat="1" applyFont="1"/>
    <xf numFmtId="0" fontId="34" fillId="0" borderId="13" xfId="0" applyFont="1" applyBorder="1"/>
    <xf numFmtId="4" fontId="34" fillId="0" borderId="0" xfId="0" applyNumberFormat="1" applyFont="1"/>
    <xf numFmtId="0" fontId="34" fillId="0" borderId="0" xfId="0" applyFont="1"/>
    <xf numFmtId="4" fontId="28" fillId="0" borderId="0" xfId="0" applyNumberFormat="1" applyFont="1"/>
    <xf numFmtId="3" fontId="28" fillId="0" borderId="0" xfId="0" applyNumberFormat="1" applyFont="1"/>
    <xf numFmtId="0" fontId="30" fillId="0" borderId="0" xfId="0" applyFont="1"/>
    <xf numFmtId="4" fontId="32" fillId="0" borderId="0" xfId="0" applyNumberFormat="1" applyFont="1"/>
    <xf numFmtId="0" fontId="37" fillId="0" borderId="0" xfId="0" applyFont="1"/>
    <xf numFmtId="0" fontId="34" fillId="0" borderId="10" xfId="0" applyFont="1" applyBorder="1"/>
    <xf numFmtId="0" fontId="34" fillId="0" borderId="9" xfId="0" applyFont="1" applyBorder="1"/>
    <xf numFmtId="0" fontId="34" fillId="0" borderId="11" xfId="0" applyFont="1" applyBorder="1"/>
    <xf numFmtId="0" fontId="34" fillId="0" borderId="14" xfId="0" applyFont="1" applyBorder="1"/>
    <xf numFmtId="1" fontId="37" fillId="0" borderId="1" xfId="0" applyNumberFormat="1" applyFont="1" applyBorder="1" applyAlignment="1">
      <alignment horizontal="center"/>
    </xf>
    <xf numFmtId="0" fontId="34" fillId="0" borderId="12" xfId="0" applyFont="1" applyBorder="1"/>
    <xf numFmtId="3" fontId="37" fillId="0" borderId="1" xfId="0" applyNumberFormat="1" applyFont="1" applyBorder="1" applyAlignment="1">
      <alignment horizontal="center"/>
    </xf>
    <xf numFmtId="0" fontId="37" fillId="0" borderId="0" xfId="0" applyFont="1" applyAlignment="1">
      <alignment horizontal="center"/>
    </xf>
    <xf numFmtId="3" fontId="37" fillId="0" borderId="0" xfId="0" applyNumberFormat="1" applyFont="1" applyAlignment="1">
      <alignment horizontal="center"/>
    </xf>
    <xf numFmtId="0" fontId="37" fillId="0" borderId="12" xfId="0" applyFont="1" applyBorder="1"/>
    <xf numFmtId="0" fontId="34" fillId="0" borderId="12" xfId="0" applyFont="1" applyBorder="1" applyAlignment="1">
      <alignment horizontal="center"/>
    </xf>
    <xf numFmtId="4" fontId="34" fillId="0" borderId="0" xfId="0" applyNumberFormat="1" applyFont="1" applyAlignment="1">
      <alignment horizontal="center"/>
    </xf>
    <xf numFmtId="168" fontId="34" fillId="0" borderId="0" xfId="0" applyNumberFormat="1" applyFont="1"/>
    <xf numFmtId="37" fontId="34" fillId="0" borderId="0" xfId="0" applyNumberFormat="1" applyFont="1"/>
    <xf numFmtId="168" fontId="34" fillId="0" borderId="1" xfId="0" applyNumberFormat="1" applyFont="1" applyBorder="1"/>
    <xf numFmtId="37" fontId="34" fillId="0" borderId="1" xfId="0" applyNumberFormat="1" applyFont="1" applyBorder="1"/>
    <xf numFmtId="2" fontId="34" fillId="0" borderId="0" xfId="0" applyNumberFormat="1" applyFont="1"/>
    <xf numFmtId="0" fontId="39" fillId="0" borderId="0" xfId="0" applyFont="1"/>
    <xf numFmtId="0" fontId="35" fillId="0" borderId="0" xfId="0" applyFont="1"/>
    <xf numFmtId="0" fontId="40" fillId="0" borderId="0" xfId="0" applyFont="1"/>
    <xf numFmtId="0" fontId="38" fillId="0" borderId="0" xfId="0" applyFont="1"/>
    <xf numFmtId="0" fontId="37" fillId="0" borderId="0" xfId="0" applyFont="1" applyAlignment="1">
      <alignment vertical="center"/>
    </xf>
    <xf numFmtId="0" fontId="38" fillId="0" borderId="0" xfId="0" applyFont="1" applyAlignment="1">
      <alignment horizontal="center"/>
    </xf>
    <xf numFmtId="0" fontId="37" fillId="0" borderId="4" xfId="0" applyFont="1" applyBorder="1" applyAlignment="1">
      <alignment horizontal="center" vertical="center"/>
    </xf>
    <xf numFmtId="4" fontId="37" fillId="0" borderId="4" xfId="0" applyNumberFormat="1" applyFont="1" applyBorder="1" applyAlignment="1">
      <alignment horizontal="center" vertical="center"/>
    </xf>
    <xf numFmtId="0" fontId="37" fillId="0" borderId="4" xfId="0" applyFont="1" applyBorder="1" applyAlignment="1">
      <alignment horizontal="center" vertical="center" wrapText="1"/>
    </xf>
    <xf numFmtId="0" fontId="37" fillId="0" borderId="5" xfId="0" applyFont="1" applyBorder="1" applyAlignment="1">
      <alignment horizontal="center" wrapText="1"/>
    </xf>
    <xf numFmtId="4" fontId="41" fillId="0" borderId="5" xfId="0" applyNumberFormat="1" applyFont="1" applyBorder="1" applyAlignment="1">
      <alignment horizontal="right" vertical="center"/>
    </xf>
    <xf numFmtId="4" fontId="37" fillId="0" borderId="5" xfId="0" applyNumberFormat="1" applyFont="1" applyBorder="1" applyAlignment="1">
      <alignment horizontal="right" vertical="center"/>
    </xf>
    <xf numFmtId="0" fontId="34" fillId="0" borderId="6" xfId="0" applyFont="1" applyBorder="1" applyAlignment="1">
      <alignment horizontal="center" wrapText="1"/>
    </xf>
    <xf numFmtId="4" fontId="38" fillId="0" borderId="6" xfId="0" applyNumberFormat="1" applyFont="1" applyBorder="1" applyAlignment="1">
      <alignment horizontal="right" vertical="center"/>
    </xf>
    <xf numFmtId="165" fontId="34" fillId="0" borderId="6" xfId="1" applyFont="1" applyBorder="1" applyAlignment="1">
      <alignment horizontal="right" vertical="center"/>
    </xf>
    <xf numFmtId="0" fontId="37" fillId="0" borderId="6" xfId="0" applyFont="1" applyBorder="1" applyAlignment="1">
      <alignment horizontal="center" wrapText="1"/>
    </xf>
    <xf numFmtId="4" fontId="37" fillId="0" borderId="6" xfId="0" applyNumberFormat="1" applyFont="1" applyBorder="1" applyAlignment="1">
      <alignment horizontal="right" vertical="center"/>
    </xf>
    <xf numFmtId="0" fontId="34" fillId="0" borderId="6" xfId="0" applyFont="1" applyBorder="1" applyAlignment="1">
      <alignment vertical="center"/>
    </xf>
    <xf numFmtId="4" fontId="34" fillId="0" borderId="6" xfId="0" applyNumberFormat="1" applyFont="1" applyBorder="1" applyAlignment="1">
      <alignment horizontal="right" vertical="center"/>
    </xf>
    <xf numFmtId="0" fontId="34" fillId="0" borderId="6" xfId="0" applyFont="1" applyBorder="1" applyAlignment="1">
      <alignment horizontal="left"/>
    </xf>
    <xf numFmtId="0" fontId="37" fillId="0" borderId="0" xfId="0" applyFont="1" applyAlignment="1">
      <alignment horizontal="center" wrapText="1"/>
    </xf>
    <xf numFmtId="3" fontId="37" fillId="0" borderId="4" xfId="0" applyNumberFormat="1" applyFont="1" applyBorder="1" applyAlignment="1">
      <alignment horizontal="center" vertical="center"/>
    </xf>
    <xf numFmtId="4" fontId="41" fillId="0" borderId="4" xfId="0" applyNumberFormat="1" applyFont="1" applyBorder="1" applyAlignment="1">
      <alignment horizontal="right" vertical="center"/>
    </xf>
    <xf numFmtId="0" fontId="37" fillId="0" borderId="4" xfId="0" applyFont="1" applyBorder="1" applyAlignment="1">
      <alignment horizontal="right" vertical="center" wrapText="1"/>
    </xf>
    <xf numFmtId="4" fontId="41" fillId="0" borderId="21" xfId="0" applyNumberFormat="1" applyFont="1" applyBorder="1" applyAlignment="1">
      <alignment horizontal="right"/>
    </xf>
    <xf numFmtId="4" fontId="37" fillId="0" borderId="0" xfId="0" applyNumberFormat="1" applyFont="1" applyAlignment="1">
      <alignment horizontal="right" wrapText="1"/>
    </xf>
    <xf numFmtId="0" fontId="42" fillId="0" borderId="0" xfId="0" applyFont="1"/>
    <xf numFmtId="0" fontId="29" fillId="2" borderId="0" xfId="0" applyFont="1" applyFill="1"/>
    <xf numFmtId="0" fontId="38" fillId="0" borderId="10" xfId="0" applyFont="1" applyBorder="1"/>
    <xf numFmtId="0" fontId="38" fillId="0" borderId="14" xfId="0" applyFont="1" applyBorder="1"/>
    <xf numFmtId="0" fontId="37" fillId="0" borderId="16" xfId="0" applyFont="1" applyBorder="1"/>
    <xf numFmtId="3" fontId="38" fillId="0" borderId="2" xfId="0" applyNumberFormat="1" applyFont="1" applyBorder="1" applyAlignment="1">
      <alignment horizontal="center"/>
    </xf>
    <xf numFmtId="3" fontId="38" fillId="0" borderId="17" xfId="0" applyNumberFormat="1" applyFont="1" applyBorder="1" applyAlignment="1">
      <alignment horizontal="center"/>
    </xf>
    <xf numFmtId="3" fontId="38" fillId="0" borderId="0" xfId="0" applyNumberFormat="1" applyFont="1" applyAlignment="1">
      <alignment horizontal="center"/>
    </xf>
    <xf numFmtId="3" fontId="38" fillId="0" borderId="13" xfId="0" applyNumberFormat="1" applyFont="1" applyBorder="1" applyAlignment="1">
      <alignment horizontal="center"/>
    </xf>
    <xf numFmtId="4" fontId="34" fillId="0" borderId="13" xfId="0" applyNumberFormat="1" applyFont="1" applyBorder="1" applyAlignment="1">
      <alignment horizontal="center"/>
    </xf>
    <xf numFmtId="49" fontId="34" fillId="0" borderId="12" xfId="0" applyNumberFormat="1" applyFont="1" applyBorder="1"/>
    <xf numFmtId="3" fontId="38" fillId="0" borderId="0" xfId="0" applyNumberFormat="1" applyFont="1"/>
    <xf numFmtId="49" fontId="37" fillId="0" borderId="12" xfId="0" applyNumberFormat="1" applyFont="1" applyBorder="1"/>
    <xf numFmtId="49" fontId="37" fillId="0" borderId="16" xfId="0" applyNumberFormat="1" applyFont="1" applyBorder="1"/>
    <xf numFmtId="49" fontId="37" fillId="0" borderId="18" xfId="0" applyNumberFormat="1" applyFont="1" applyBorder="1"/>
    <xf numFmtId="49" fontId="38" fillId="0" borderId="12" xfId="0" applyNumberFormat="1" applyFont="1" applyBorder="1"/>
    <xf numFmtId="3" fontId="38" fillId="0" borderId="13" xfId="0" applyNumberFormat="1" applyFont="1" applyBorder="1"/>
    <xf numFmtId="0" fontId="38" fillId="0" borderId="1" xfId="0" applyFont="1" applyBorder="1"/>
    <xf numFmtId="0" fontId="38" fillId="0" borderId="15" xfId="0" applyFont="1" applyBorder="1"/>
    <xf numFmtId="0" fontId="31" fillId="0" borderId="0" xfId="0" applyFont="1" applyAlignment="1">
      <alignment vertical="center"/>
    </xf>
    <xf numFmtId="0" fontId="44" fillId="0" borderId="0" xfId="0" applyFont="1"/>
    <xf numFmtId="4" fontId="44" fillId="0" borderId="0" xfId="0" applyNumberFormat="1" applyFont="1"/>
    <xf numFmtId="14" fontId="39" fillId="0" borderId="0" xfId="0" applyNumberFormat="1" applyFont="1" applyAlignment="1">
      <alignment horizontal="center"/>
    </xf>
    <xf numFmtId="0" fontId="36" fillId="0" borderId="10" xfId="0" applyFont="1" applyBorder="1"/>
    <xf numFmtId="0" fontId="38" fillId="2" borderId="9" xfId="0" applyFont="1" applyFill="1" applyBorder="1"/>
    <xf numFmtId="0" fontId="38" fillId="2" borderId="11" xfId="0" applyFont="1" applyFill="1" applyBorder="1"/>
    <xf numFmtId="1" fontId="37" fillId="2" borderId="2" xfId="0" applyNumberFormat="1" applyFont="1" applyFill="1" applyBorder="1" applyAlignment="1">
      <alignment horizontal="center" vertical="center"/>
    </xf>
    <xf numFmtId="1" fontId="37" fillId="2" borderId="17" xfId="0" applyNumberFormat="1" applyFont="1" applyFill="1" applyBorder="1" applyAlignment="1">
      <alignment horizontal="center" vertical="center"/>
    </xf>
    <xf numFmtId="3" fontId="38" fillId="2" borderId="0" xfId="0" applyNumberFormat="1" applyFont="1" applyFill="1" applyAlignment="1">
      <alignment horizontal="center" vertical="center"/>
    </xf>
    <xf numFmtId="3" fontId="38" fillId="2" borderId="13" xfId="0" applyNumberFormat="1" applyFont="1" applyFill="1" applyBorder="1" applyAlignment="1">
      <alignment horizontal="center" vertical="center"/>
    </xf>
    <xf numFmtId="0" fontId="38" fillId="0" borderId="12" xfId="0" applyFont="1" applyBorder="1"/>
    <xf numFmtId="4" fontId="38" fillId="2" borderId="0" xfId="0" applyNumberFormat="1" applyFont="1" applyFill="1" applyAlignment="1">
      <alignment horizontal="center" vertical="center"/>
    </xf>
    <xf numFmtId="0" fontId="37" fillId="0" borderId="14" xfId="0" applyFont="1" applyBorder="1"/>
    <xf numFmtId="166" fontId="37" fillId="0" borderId="0" xfId="0" applyNumberFormat="1" applyFont="1" applyAlignment="1">
      <alignment horizontal="right" vertical="center"/>
    </xf>
    <xf numFmtId="166" fontId="37" fillId="0" borderId="13" xfId="0" applyNumberFormat="1" applyFont="1" applyBorder="1" applyAlignment="1">
      <alignment horizontal="right" vertical="center"/>
    </xf>
    <xf numFmtId="167" fontId="37" fillId="0" borderId="8" xfId="0" applyNumberFormat="1" applyFont="1" applyBorder="1" applyAlignment="1">
      <alignment horizontal="right" vertical="center"/>
    </xf>
    <xf numFmtId="167" fontId="37" fillId="0" borderId="19" xfId="0" applyNumberFormat="1" applyFont="1" applyBorder="1" applyAlignment="1">
      <alignment horizontal="right" vertical="center"/>
    </xf>
    <xf numFmtId="0" fontId="45" fillId="0" borderId="1" xfId="0" applyFont="1" applyBorder="1"/>
    <xf numFmtId="0" fontId="45" fillId="0" borderId="15" xfId="0" applyFont="1" applyBorder="1"/>
    <xf numFmtId="0" fontId="45" fillId="0" borderId="0" xfId="0" applyFont="1"/>
    <xf numFmtId="4" fontId="38" fillId="0" borderId="0" xfId="0" applyNumberFormat="1" applyFont="1"/>
    <xf numFmtId="0" fontId="36" fillId="0" borderId="10" xfId="0" applyFont="1" applyBorder="1" applyAlignment="1">
      <alignment horizontal="center"/>
    </xf>
    <xf numFmtId="4" fontId="34" fillId="2" borderId="0" xfId="0" applyNumberFormat="1" applyFont="1" applyFill="1" applyAlignment="1">
      <alignment horizontal="center" vertical="center"/>
    </xf>
    <xf numFmtId="165" fontId="38" fillId="0" borderId="0" xfId="1" applyFont="1"/>
    <xf numFmtId="166" fontId="37" fillId="0" borderId="8" xfId="0" applyNumberFormat="1" applyFont="1" applyBorder="1" applyAlignment="1">
      <alignment horizontal="right" vertical="center"/>
    </xf>
    <xf numFmtId="166" fontId="37" fillId="0" borderId="19" xfId="0" applyNumberFormat="1" applyFont="1" applyBorder="1" applyAlignment="1">
      <alignment horizontal="right" vertical="center"/>
    </xf>
    <xf numFmtId="4" fontId="38" fillId="0" borderId="1" xfId="0" applyNumberFormat="1" applyFont="1" applyBorder="1"/>
    <xf numFmtId="4" fontId="38" fillId="0" borderId="15" xfId="0" applyNumberFormat="1" applyFont="1" applyBorder="1"/>
    <xf numFmtId="3" fontId="38" fillId="0" borderId="2" xfId="0" applyNumberFormat="1" applyFont="1" applyBorder="1"/>
    <xf numFmtId="3" fontId="38" fillId="0" borderId="17" xfId="0" applyNumberFormat="1" applyFont="1" applyBorder="1"/>
    <xf numFmtId="3" fontId="38" fillId="0" borderId="0" xfId="0" applyNumberFormat="1" applyFont="1" applyAlignment="1">
      <alignment horizontal="center" vertical="center"/>
    </xf>
    <xf numFmtId="3" fontId="38" fillId="0" borderId="13" xfId="0" applyNumberFormat="1" applyFont="1" applyBorder="1" applyAlignment="1">
      <alignment horizontal="center" vertical="center"/>
    </xf>
    <xf numFmtId="49" fontId="38" fillId="0" borderId="14" xfId="0" applyNumberFormat="1" applyFont="1" applyBorder="1"/>
    <xf numFmtId="3" fontId="38" fillId="0" borderId="1" xfId="0" applyNumberFormat="1" applyFont="1" applyBorder="1"/>
    <xf numFmtId="3" fontId="38" fillId="0" borderId="15" xfId="0" applyNumberFormat="1" applyFont="1" applyBorder="1"/>
    <xf numFmtId="49" fontId="38" fillId="0" borderId="0" xfId="0" applyNumberFormat="1" applyFont="1"/>
    <xf numFmtId="49" fontId="37" fillId="0" borderId="0" xfId="0" applyNumberFormat="1" applyFont="1"/>
    <xf numFmtId="3" fontId="37" fillId="0" borderId="0" xfId="0" applyNumberFormat="1" applyFont="1"/>
    <xf numFmtId="0" fontId="43" fillId="0" borderId="0" xfId="0" applyFont="1"/>
    <xf numFmtId="0" fontId="26" fillId="0" borderId="0" xfId="0" applyFont="1"/>
    <xf numFmtId="0" fontId="46" fillId="0" borderId="0" xfId="0" applyFont="1"/>
    <xf numFmtId="0" fontId="36" fillId="0" borderId="0" xfId="0" applyFont="1"/>
    <xf numFmtId="0" fontId="37" fillId="0" borderId="10" xfId="0" applyFont="1" applyBorder="1" applyAlignment="1">
      <alignment horizontal="center" wrapText="1"/>
    </xf>
    <xf numFmtId="0" fontId="34" fillId="0" borderId="12" xfId="0" applyFont="1" applyBorder="1" applyAlignment="1">
      <alignment horizontal="center" vertical="center" wrapText="1"/>
    </xf>
    <xf numFmtId="0" fontId="37" fillId="0" borderId="12" xfId="0" applyFont="1" applyBorder="1" applyAlignment="1">
      <alignment horizontal="center" wrapText="1"/>
    </xf>
    <xf numFmtId="0" fontId="34" fillId="0" borderId="12" xfId="0" applyFont="1" applyBorder="1" applyAlignment="1">
      <alignment vertical="center"/>
    </xf>
    <xf numFmtId="0" fontId="34" fillId="0" borderId="12" xfId="0" applyFont="1" applyBorder="1" applyAlignment="1">
      <alignment horizontal="left"/>
    </xf>
    <xf numFmtId="0" fontId="37" fillId="0" borderId="6" xfId="0" applyFont="1" applyBorder="1" applyAlignment="1">
      <alignment horizontal="center"/>
    </xf>
    <xf numFmtId="0" fontId="37" fillId="0" borderId="7" xfId="0" applyFont="1" applyBorder="1" applyAlignment="1">
      <alignment horizontal="center"/>
    </xf>
    <xf numFmtId="3" fontId="37" fillId="0" borderId="7" xfId="0" applyNumberFormat="1" applyFont="1" applyBorder="1" applyAlignment="1">
      <alignment horizontal="center" vertical="center"/>
    </xf>
    <xf numFmtId="0" fontId="47" fillId="0" borderId="0" xfId="0" applyFont="1"/>
    <xf numFmtId="0" fontId="33" fillId="0" borderId="0" xfId="0" applyFont="1" applyAlignment="1">
      <alignment vertical="center"/>
    </xf>
    <xf numFmtId="171" fontId="34" fillId="0" borderId="0" xfId="0" applyNumberFormat="1" applyFont="1"/>
    <xf numFmtId="3" fontId="37" fillId="0" borderId="15" xfId="0" applyNumberFormat="1" applyFont="1" applyBorder="1" applyAlignment="1">
      <alignment horizontal="center"/>
    </xf>
    <xf numFmtId="3" fontId="37" fillId="0" borderId="13" xfId="0" applyNumberFormat="1" applyFont="1" applyBorder="1" applyAlignment="1">
      <alignment horizontal="center"/>
    </xf>
    <xf numFmtId="37" fontId="34" fillId="0" borderId="15" xfId="0" applyNumberFormat="1" applyFont="1" applyBorder="1"/>
    <xf numFmtId="0" fontId="38" fillId="0" borderId="0" xfId="0" applyFont="1" applyAlignment="1">
      <alignment horizontal="left" vertical="center"/>
    </xf>
    <xf numFmtId="0" fontId="41" fillId="0" borderId="0" xfId="0" applyFont="1" applyAlignment="1">
      <alignment horizontal="left" vertical="center"/>
    </xf>
    <xf numFmtId="0" fontId="38" fillId="0" borderId="0" xfId="0" applyFont="1" applyAlignment="1">
      <alignment vertical="center"/>
    </xf>
    <xf numFmtId="0" fontId="38" fillId="0" borderId="0" xfId="0" applyFont="1" applyAlignment="1">
      <alignment horizontal="left"/>
    </xf>
    <xf numFmtId="0" fontId="49" fillId="0" borderId="4" xfId="0" applyFont="1" applyBorder="1" applyAlignment="1">
      <alignment horizontal="left" vertical="center"/>
    </xf>
    <xf numFmtId="0" fontId="49" fillId="0" borderId="4" xfId="0" applyFont="1" applyBorder="1" applyAlignment="1">
      <alignment horizontal="center" vertical="center"/>
    </xf>
    <xf numFmtId="0" fontId="49" fillId="0" borderId="4" xfId="0" applyFont="1" applyBorder="1" applyAlignment="1">
      <alignment horizontal="center" vertical="center" wrapText="1"/>
    </xf>
    <xf numFmtId="4" fontId="38" fillId="0" borderId="4" xfId="0" applyNumberFormat="1" applyFont="1" applyBorder="1" applyAlignment="1">
      <alignment horizontal="center" vertical="center"/>
    </xf>
    <xf numFmtId="0" fontId="41" fillId="0" borderId="0" xfId="0" applyFont="1" applyAlignment="1">
      <alignment horizontal="left" vertical="center" indent="5"/>
    </xf>
    <xf numFmtId="4" fontId="49" fillId="0" borderId="4" xfId="0" applyNumberFormat="1" applyFont="1" applyBorder="1" applyAlignment="1">
      <alignment horizontal="center" vertical="center"/>
    </xf>
    <xf numFmtId="3" fontId="49" fillId="0" borderId="4" xfId="0" applyNumberFormat="1" applyFont="1" applyBorder="1" applyAlignment="1">
      <alignment horizontal="center" vertical="center"/>
    </xf>
    <xf numFmtId="0" fontId="41" fillId="0" borderId="0" xfId="0" applyFont="1" applyAlignment="1">
      <alignment vertical="center"/>
    </xf>
    <xf numFmtId="0" fontId="38" fillId="0" borderId="0" xfId="0" applyFont="1" applyAlignment="1">
      <alignment horizontal="left" vertical="center" indent="5"/>
    </xf>
    <xf numFmtId="0" fontId="34" fillId="0" borderId="0" xfId="0" applyFont="1" applyAlignment="1">
      <alignment vertical="center"/>
    </xf>
    <xf numFmtId="0" fontId="50" fillId="0" borderId="0" xfId="0" applyFont="1"/>
    <xf numFmtId="0" fontId="50" fillId="0" borderId="0" xfId="0" applyFont="1" applyAlignment="1">
      <alignment vertical="center"/>
    </xf>
    <xf numFmtId="0" fontId="51" fillId="0" borderId="4" xfId="0" applyFont="1" applyBorder="1" applyAlignment="1">
      <alignment horizontal="center" vertical="center"/>
    </xf>
    <xf numFmtId="0" fontId="51" fillId="0" borderId="4" xfId="0" applyFont="1" applyBorder="1" applyAlignment="1">
      <alignment horizontal="center" vertical="center" wrapText="1"/>
    </xf>
    <xf numFmtId="0" fontId="49" fillId="0" borderId="4" xfId="0" applyFont="1" applyBorder="1" applyAlignment="1">
      <alignment vertical="center"/>
    </xf>
    <xf numFmtId="4" fontId="49" fillId="0" borderId="4" xfId="0" applyNumberFormat="1" applyFont="1" applyBorder="1" applyAlignment="1">
      <alignment horizontal="right" vertical="center"/>
    </xf>
    <xf numFmtId="3" fontId="49" fillId="0" borderId="4" xfId="0" applyNumberFormat="1" applyFont="1" applyBorder="1" applyAlignment="1">
      <alignment horizontal="right" vertical="center"/>
    </xf>
    <xf numFmtId="0" fontId="51" fillId="0" borderId="4" xfId="0" applyFont="1" applyBorder="1" applyAlignment="1">
      <alignment vertical="center"/>
    </xf>
    <xf numFmtId="4" fontId="51" fillId="0" borderId="4" xfId="0" applyNumberFormat="1" applyFont="1" applyBorder="1" applyAlignment="1">
      <alignment horizontal="right" vertical="center"/>
    </xf>
    <xf numFmtId="0" fontId="51" fillId="0" borderId="4" xfId="0" applyFont="1" applyBorder="1" applyAlignment="1">
      <alignment horizontal="right" vertical="center"/>
    </xf>
    <xf numFmtId="3" fontId="51" fillId="0" borderId="4" xfId="0" applyNumberFormat="1" applyFont="1" applyBorder="1" applyAlignment="1">
      <alignment horizontal="right" vertical="center"/>
    </xf>
    <xf numFmtId="0" fontId="51" fillId="0" borderId="0" xfId="0" applyFont="1" applyAlignment="1">
      <alignment horizontal="center" vertical="center"/>
    </xf>
    <xf numFmtId="0" fontId="51" fillId="0" borderId="0" xfId="0" applyFont="1" applyAlignment="1">
      <alignment vertical="center"/>
    </xf>
    <xf numFmtId="4" fontId="51" fillId="0" borderId="0" xfId="0" applyNumberFormat="1" applyFont="1" applyAlignment="1">
      <alignment horizontal="center" vertical="center"/>
    </xf>
    <xf numFmtId="3" fontId="51" fillId="0" borderId="0" xfId="0" applyNumberFormat="1" applyFont="1" applyAlignment="1">
      <alignment horizontal="center" vertical="center"/>
    </xf>
    <xf numFmtId="0" fontId="41" fillId="0" borderId="0" xfId="0" applyFont="1" applyAlignment="1">
      <alignment horizontal="center"/>
    </xf>
    <xf numFmtId="0" fontId="41" fillId="0" borderId="0" xfId="0" applyFont="1" applyAlignment="1">
      <alignment horizontal="left" vertical="center" indent="2"/>
    </xf>
    <xf numFmtId="0" fontId="47" fillId="0" borderId="0" xfId="2" applyFont="1" applyBorder="1" applyAlignment="1">
      <alignment vertical="center"/>
    </xf>
    <xf numFmtId="4" fontId="49" fillId="0" borderId="4" xfId="0" applyNumberFormat="1" applyFont="1" applyBorder="1" applyAlignment="1">
      <alignment horizontal="center" vertical="center" wrapText="1"/>
    </xf>
    <xf numFmtId="14" fontId="51" fillId="0" borderId="4" xfId="0" applyNumberFormat="1" applyFont="1" applyBorder="1" applyAlignment="1">
      <alignment horizontal="center" vertical="center" wrapText="1"/>
    </xf>
    <xf numFmtId="0" fontId="20" fillId="4" borderId="0" xfId="0" applyFont="1" applyFill="1" applyAlignment="1">
      <alignment horizontal="center" vertical="center"/>
    </xf>
    <xf numFmtId="0" fontId="18" fillId="4" borderId="0" xfId="0" applyFont="1" applyFill="1" applyAlignment="1">
      <alignment horizontal="center" vertical="center"/>
    </xf>
    <xf numFmtId="14" fontId="18" fillId="4" borderId="0" xfId="0" applyNumberFormat="1" applyFont="1" applyFill="1" applyAlignment="1">
      <alignment horizontal="center" vertical="center"/>
    </xf>
    <xf numFmtId="0" fontId="4" fillId="0" borderId="0" xfId="0" applyFont="1" applyAlignment="1">
      <alignment horizontal="center"/>
    </xf>
    <xf numFmtId="0" fontId="31" fillId="0" borderId="0" xfId="0" applyFont="1" applyAlignment="1">
      <alignment horizontal="center" vertical="center"/>
    </xf>
    <xf numFmtId="0" fontId="36" fillId="0" borderId="0" xfId="0" applyFont="1" applyAlignment="1">
      <alignment horizontal="center" vertical="center"/>
    </xf>
    <xf numFmtId="0" fontId="29" fillId="0" borderId="0" xfId="0" applyFont="1" applyAlignment="1">
      <alignment horizontal="center"/>
    </xf>
    <xf numFmtId="1" fontId="37" fillId="0" borderId="9" xfId="0" applyNumberFormat="1" applyFont="1" applyBorder="1" applyAlignment="1">
      <alignment horizontal="center" vertical="center" wrapText="1"/>
    </xf>
    <xf numFmtId="1" fontId="37" fillId="0" borderId="1" xfId="0" applyNumberFormat="1" applyFont="1" applyBorder="1" applyAlignment="1">
      <alignment horizontal="center" vertical="center" wrapText="1"/>
    </xf>
    <xf numFmtId="0" fontId="38" fillId="0" borderId="0" xfId="0" applyFont="1" applyAlignment="1">
      <alignment horizontal="center"/>
    </xf>
    <xf numFmtId="0" fontId="37" fillId="0" borderId="0" xfId="0" applyFont="1" applyAlignment="1">
      <alignment horizontal="center" vertical="center"/>
    </xf>
    <xf numFmtId="0" fontId="37" fillId="0" borderId="0" xfId="0" applyFont="1" applyAlignment="1">
      <alignment horizontal="center"/>
    </xf>
    <xf numFmtId="0" fontId="36" fillId="0" borderId="0" xfId="0" applyFont="1" applyAlignment="1">
      <alignment horizontal="center"/>
    </xf>
    <xf numFmtId="1" fontId="37" fillId="0" borderId="11" xfId="0" applyNumberFormat="1" applyFont="1" applyBorder="1" applyAlignment="1">
      <alignment horizontal="center" vertical="center"/>
    </xf>
    <xf numFmtId="1" fontId="37" fillId="0" borderId="15" xfId="0" applyNumberFormat="1" applyFont="1" applyBorder="1" applyAlignment="1">
      <alignment horizontal="center" vertical="center"/>
    </xf>
    <xf numFmtId="1" fontId="37" fillId="0" borderId="9" xfId="0" applyNumberFormat="1" applyFont="1" applyBorder="1" applyAlignment="1">
      <alignment horizontal="center" vertical="center"/>
    </xf>
    <xf numFmtId="1" fontId="37" fillId="0" borderId="1" xfId="0" applyNumberFormat="1" applyFont="1" applyBorder="1" applyAlignment="1">
      <alignment horizontal="center" vertical="center"/>
    </xf>
    <xf numFmtId="0" fontId="39" fillId="0" borderId="0" xfId="0" applyFont="1" applyAlignment="1">
      <alignment horizontal="center"/>
    </xf>
    <xf numFmtId="0" fontId="37" fillId="0" borderId="1" xfId="0" applyFont="1" applyBorder="1" applyAlignment="1">
      <alignment horizontal="center" vertical="center" wrapText="1"/>
    </xf>
    <xf numFmtId="1" fontId="37" fillId="0" borderId="11" xfId="0" applyNumberFormat="1" applyFont="1" applyBorder="1" applyAlignment="1">
      <alignment horizontal="center" vertical="center" wrapText="1"/>
    </xf>
    <xf numFmtId="0" fontId="37" fillId="0" borderId="15" xfId="0" applyFont="1" applyBorder="1" applyAlignment="1">
      <alignment horizontal="center" vertical="center" wrapText="1"/>
    </xf>
    <xf numFmtId="0" fontId="36" fillId="0" borderId="1" xfId="0" applyFont="1" applyBorder="1" applyAlignment="1">
      <alignment horizontal="center" vertical="center"/>
    </xf>
    <xf numFmtId="0" fontId="2" fillId="0" borderId="0" xfId="0" applyFont="1" applyAlignment="1">
      <alignment horizontal="center"/>
    </xf>
    <xf numFmtId="14" fontId="10" fillId="0" borderId="0" xfId="0" applyNumberFormat="1" applyFont="1" applyAlignment="1">
      <alignment horizontal="center"/>
    </xf>
    <xf numFmtId="0" fontId="48" fillId="0" borderId="0" xfId="0" applyFont="1" applyAlignment="1">
      <alignment horizontal="center" vertical="center"/>
    </xf>
    <xf numFmtId="0" fontId="34" fillId="0" borderId="0" xfId="0" applyFont="1" applyAlignment="1">
      <alignment horizontal="left" vertical="center" wrapText="1"/>
    </xf>
    <xf numFmtId="0" fontId="34" fillId="0" borderId="0" xfId="0" applyFont="1" applyAlignment="1">
      <alignment horizontal="left" vertical="top" wrapText="1"/>
    </xf>
    <xf numFmtId="0" fontId="41" fillId="0" borderId="0" xfId="0" applyFont="1" applyAlignment="1">
      <alignment horizontal="center" vertical="center"/>
    </xf>
    <xf numFmtId="0" fontId="49" fillId="0" borderId="0" xfId="0" applyFont="1" applyAlignment="1">
      <alignment horizontal="left" vertical="top" wrapText="1"/>
    </xf>
    <xf numFmtId="0" fontId="51" fillId="0" borderId="16" xfId="0" applyFont="1" applyBorder="1" applyAlignment="1">
      <alignment horizontal="center" vertical="center"/>
    </xf>
    <xf numFmtId="0" fontId="51" fillId="0" borderId="2" xfId="0" applyFont="1" applyBorder="1" applyAlignment="1">
      <alignment horizontal="center" vertical="center"/>
    </xf>
    <xf numFmtId="0" fontId="51" fillId="0" borderId="17" xfId="0" applyFont="1" applyBorder="1" applyAlignment="1">
      <alignment horizontal="center" vertical="center"/>
    </xf>
    <xf numFmtId="0" fontId="51" fillId="0" borderId="10" xfId="0" applyFont="1" applyBorder="1" applyAlignment="1">
      <alignment horizontal="center" vertical="center"/>
    </xf>
    <xf numFmtId="0" fontId="51" fillId="0" borderId="11" xfId="0" applyFont="1" applyBorder="1" applyAlignment="1">
      <alignment horizontal="center" vertical="center"/>
    </xf>
    <xf numFmtId="0" fontId="51" fillId="0" borderId="14" xfId="0" applyFont="1" applyBorder="1" applyAlignment="1">
      <alignment horizontal="center" vertical="center"/>
    </xf>
    <xf numFmtId="0" fontId="51" fillId="0" borderId="15" xfId="0" applyFont="1" applyBorder="1" applyAlignment="1">
      <alignment horizontal="center" vertical="center"/>
    </xf>
    <xf numFmtId="4" fontId="49" fillId="0" borderId="5" xfId="0" applyNumberFormat="1" applyFont="1" applyBorder="1" applyAlignment="1">
      <alignment horizontal="right" vertical="center"/>
    </xf>
    <xf numFmtId="4" fontId="49" fillId="0" borderId="7" xfId="0" applyNumberFormat="1" applyFont="1" applyBorder="1" applyAlignment="1">
      <alignment horizontal="right" vertical="center"/>
    </xf>
    <xf numFmtId="0" fontId="49" fillId="0" borderId="4" xfId="0" applyFont="1" applyBorder="1" applyAlignment="1">
      <alignment horizontal="left" vertical="center" wrapText="1"/>
    </xf>
    <xf numFmtId="0" fontId="41" fillId="0" borderId="0" xfId="0" applyFont="1" applyAlignment="1">
      <alignment horizontal="left" vertical="top" wrapText="1"/>
    </xf>
    <xf numFmtId="0" fontId="38" fillId="0" borderId="0" xfId="0" applyFont="1" applyAlignment="1">
      <alignment horizontal="left" vertical="top" wrapText="1"/>
    </xf>
    <xf numFmtId="0" fontId="41" fillId="0" borderId="0" xfId="0" applyFont="1" applyAlignment="1">
      <alignment horizontal="left" vertical="top"/>
    </xf>
    <xf numFmtId="0" fontId="37" fillId="0" borderId="0" xfId="0" applyFont="1" applyAlignment="1">
      <alignment horizontal="left" vertical="center"/>
    </xf>
    <xf numFmtId="0" fontId="41" fillId="0" borderId="0" xfId="0" applyFont="1" applyAlignment="1">
      <alignment horizontal="left" vertical="center"/>
    </xf>
    <xf numFmtId="0" fontId="38" fillId="0" borderId="0" xfId="0" applyFont="1" applyAlignment="1">
      <alignment horizontal="left" vertical="center" wrapText="1"/>
    </xf>
    <xf numFmtId="0" fontId="41" fillId="0" borderId="0" xfId="0" applyFont="1" applyAlignment="1">
      <alignment horizontal="left" vertical="center" wrapText="1"/>
    </xf>
    <xf numFmtId="164" fontId="37" fillId="0" borderId="1" xfId="6" applyFont="1" applyBorder="1" applyAlignment="1">
      <alignment horizontal="right"/>
    </xf>
    <xf numFmtId="164" fontId="37" fillId="0" borderId="0" xfId="6" applyFont="1" applyAlignment="1">
      <alignment horizontal="center"/>
    </xf>
    <xf numFmtId="164" fontId="34" fillId="0" borderId="0" xfId="6" applyFont="1" applyAlignment="1">
      <alignment horizontal="center"/>
    </xf>
    <xf numFmtId="164" fontId="34" fillId="0" borderId="0" xfId="6" applyFont="1" applyAlignment="1">
      <alignment horizontal="right"/>
    </xf>
    <xf numFmtId="164" fontId="34" fillId="0" borderId="0" xfId="6" applyFont="1" applyBorder="1" applyAlignment="1">
      <alignment horizontal="center"/>
    </xf>
    <xf numFmtId="164" fontId="38" fillId="2" borderId="0" xfId="6" applyFont="1" applyFill="1" applyAlignment="1">
      <alignment horizontal="right"/>
    </xf>
    <xf numFmtId="164" fontId="37" fillId="0" borderId="2" xfId="6" applyFont="1" applyBorder="1" applyAlignment="1">
      <alignment horizontal="right"/>
    </xf>
    <xf numFmtId="164" fontId="34" fillId="0" borderId="0" xfId="6" applyFont="1" applyBorder="1" applyAlignment="1">
      <alignment horizontal="right"/>
    </xf>
    <xf numFmtId="164" fontId="34" fillId="0" borderId="1" xfId="6" applyFont="1" applyBorder="1" applyAlignment="1">
      <alignment horizontal="right"/>
    </xf>
    <xf numFmtId="164" fontId="37" fillId="0" borderId="3" xfId="6" applyFont="1" applyBorder="1" applyAlignment="1">
      <alignment horizontal="right"/>
    </xf>
    <xf numFmtId="174" fontId="37" fillId="0" borderId="1" xfId="6" applyNumberFormat="1" applyFont="1" applyBorder="1" applyAlignment="1">
      <alignment horizontal="right"/>
    </xf>
    <xf numFmtId="174" fontId="37" fillId="0" borderId="0" xfId="6" applyNumberFormat="1" applyFont="1" applyAlignment="1">
      <alignment horizontal="center"/>
    </xf>
    <xf numFmtId="174" fontId="34" fillId="0" borderId="0" xfId="6" applyNumberFormat="1" applyFont="1" applyAlignment="1">
      <alignment horizontal="center"/>
    </xf>
    <xf numFmtId="174" fontId="34" fillId="0" borderId="0" xfId="6" applyNumberFormat="1" applyFont="1" applyAlignment="1">
      <alignment horizontal="right"/>
    </xf>
    <xf numFmtId="174" fontId="34" fillId="0" borderId="0" xfId="6" applyNumberFormat="1" applyFont="1" applyBorder="1" applyAlignment="1">
      <alignment horizontal="center"/>
    </xf>
    <xf numFmtId="174" fontId="38" fillId="2" borderId="0" xfId="6" applyNumberFormat="1" applyFont="1" applyFill="1" applyAlignment="1">
      <alignment horizontal="right"/>
    </xf>
    <xf numFmtId="174" fontId="37" fillId="0" borderId="2" xfId="6" applyNumberFormat="1" applyFont="1" applyBorder="1" applyAlignment="1">
      <alignment horizontal="right"/>
    </xf>
    <xf numFmtId="174" fontId="34" fillId="0" borderId="0" xfId="6" applyNumberFormat="1" applyFont="1" applyBorder="1" applyAlignment="1">
      <alignment horizontal="right"/>
    </xf>
    <xf numFmtId="174" fontId="34" fillId="0" borderId="1" xfId="6" applyNumberFormat="1" applyFont="1" applyBorder="1" applyAlignment="1">
      <alignment horizontal="right"/>
    </xf>
    <xf numFmtId="174" fontId="37" fillId="0" borderId="3" xfId="6" applyNumberFormat="1" applyFont="1" applyBorder="1" applyAlignment="1">
      <alignment horizontal="right"/>
    </xf>
    <xf numFmtId="164" fontId="34" fillId="0" borderId="13" xfId="6" applyFont="1" applyBorder="1" applyAlignment="1">
      <alignment horizontal="right"/>
    </xf>
    <xf numFmtId="164" fontId="34" fillId="0" borderId="15" xfId="6" applyFont="1" applyBorder="1" applyAlignment="1">
      <alignment horizontal="right"/>
    </xf>
    <xf numFmtId="164" fontId="37" fillId="0" borderId="17" xfId="6" applyFont="1" applyBorder="1" applyAlignment="1">
      <alignment horizontal="right"/>
    </xf>
    <xf numFmtId="174" fontId="34" fillId="0" borderId="13" xfId="6" applyNumberFormat="1" applyFont="1" applyBorder="1" applyAlignment="1">
      <alignment horizontal="right"/>
    </xf>
    <xf numFmtId="174" fontId="34" fillId="0" borderId="15" xfId="6" applyNumberFormat="1" applyFont="1" applyBorder="1" applyAlignment="1">
      <alignment horizontal="right"/>
    </xf>
    <xf numFmtId="174" fontId="37" fillId="0" borderId="17" xfId="6" applyNumberFormat="1" applyFont="1" applyBorder="1" applyAlignment="1">
      <alignment horizontal="right"/>
    </xf>
    <xf numFmtId="174" fontId="38" fillId="0" borderId="0" xfId="6" applyNumberFormat="1" applyFont="1" applyAlignment="1">
      <alignment horizontal="right"/>
    </xf>
    <xf numFmtId="174" fontId="38" fillId="0" borderId="13" xfId="6" applyNumberFormat="1" applyFont="1" applyBorder="1" applyAlignment="1">
      <alignment horizontal="center"/>
    </xf>
    <xf numFmtId="174" fontId="37" fillId="0" borderId="8" xfId="6" applyNumberFormat="1" applyFont="1" applyBorder="1" applyAlignment="1">
      <alignment horizontal="right"/>
    </xf>
    <xf numFmtId="174" fontId="37" fillId="0" borderId="19" xfId="6" applyNumberFormat="1" applyFont="1" applyBorder="1" applyAlignment="1">
      <alignment horizontal="right"/>
    </xf>
    <xf numFmtId="164" fontId="38" fillId="2" borderId="0" xfId="6" applyFont="1" applyFill="1" applyAlignment="1">
      <alignment horizontal="right" vertical="center"/>
    </xf>
    <xf numFmtId="164" fontId="38" fillId="2" borderId="13" xfId="6" applyFont="1" applyFill="1" applyBorder="1" applyAlignment="1">
      <alignment horizontal="right" vertical="center"/>
    </xf>
    <xf numFmtId="164" fontId="38" fillId="2" borderId="0" xfId="6" applyFont="1" applyFill="1" applyAlignment="1">
      <alignment horizontal="center" vertical="center"/>
    </xf>
    <xf numFmtId="164" fontId="38" fillId="2" borderId="13" xfId="6" applyFont="1" applyFill="1" applyBorder="1" applyAlignment="1">
      <alignment horizontal="center" vertical="center"/>
    </xf>
    <xf numFmtId="164" fontId="37" fillId="2" borderId="2" xfId="6" applyFont="1" applyFill="1" applyBorder="1" applyAlignment="1">
      <alignment horizontal="right" vertical="center"/>
    </xf>
    <xf numFmtId="164" fontId="37" fillId="2" borderId="17" xfId="6" applyFont="1" applyFill="1" applyBorder="1" applyAlignment="1">
      <alignment horizontal="right" vertical="center"/>
    </xf>
    <xf numFmtId="164" fontId="37" fillId="2" borderId="0" xfId="6" applyFont="1" applyFill="1" applyAlignment="1">
      <alignment horizontal="center" vertical="center"/>
    </xf>
    <xf numFmtId="164" fontId="37" fillId="2" borderId="13" xfId="6" applyFont="1" applyFill="1" applyBorder="1" applyAlignment="1">
      <alignment horizontal="center" vertical="center"/>
    </xf>
    <xf numFmtId="164" fontId="34" fillId="2" borderId="0" xfId="6" applyFont="1" applyFill="1" applyAlignment="1">
      <alignment horizontal="right" vertical="center"/>
    </xf>
    <xf numFmtId="164" fontId="34" fillId="2" borderId="13" xfId="6" applyFont="1" applyFill="1" applyBorder="1" applyAlignment="1">
      <alignment horizontal="right" vertical="center"/>
    </xf>
    <xf numFmtId="164" fontId="37" fillId="2" borderId="0" xfId="6" applyFont="1" applyFill="1" applyAlignment="1">
      <alignment horizontal="right" vertical="center"/>
    </xf>
    <xf numFmtId="164" fontId="37" fillId="2" borderId="13" xfId="6" applyFont="1" applyFill="1" applyBorder="1" applyAlignment="1">
      <alignment horizontal="right" vertical="center"/>
    </xf>
    <xf numFmtId="164" fontId="37" fillId="2" borderId="8" xfId="6" applyFont="1" applyFill="1" applyBorder="1" applyAlignment="1">
      <alignment horizontal="right" vertical="center"/>
    </xf>
    <xf numFmtId="164" fontId="37" fillId="2" borderId="19" xfId="6" applyFont="1" applyFill="1" applyBorder="1" applyAlignment="1">
      <alignment horizontal="right" vertical="center"/>
    </xf>
    <xf numFmtId="164" fontId="37" fillId="2" borderId="1" xfId="6" applyFont="1" applyFill="1" applyBorder="1" applyAlignment="1">
      <alignment horizontal="center" vertical="center"/>
    </xf>
    <xf numFmtId="164" fontId="37" fillId="2" borderId="15" xfId="6" applyFont="1" applyFill="1" applyBorder="1" applyAlignment="1">
      <alignment horizontal="center" vertical="center"/>
    </xf>
    <xf numFmtId="164" fontId="37" fillId="2" borderId="9" xfId="6" applyFont="1" applyFill="1" applyBorder="1" applyAlignment="1">
      <alignment horizontal="right" vertical="center"/>
    </xf>
    <xf numFmtId="164" fontId="37" fillId="2" borderId="11" xfId="6" applyFont="1" applyFill="1" applyBorder="1" applyAlignment="1">
      <alignment horizontal="right" vertical="center"/>
    </xf>
    <xf numFmtId="164" fontId="37" fillId="2" borderId="1" xfId="6" applyFont="1" applyFill="1" applyBorder="1" applyAlignment="1">
      <alignment horizontal="right" vertical="center"/>
    </xf>
    <xf numFmtId="164" fontId="37" fillId="2" borderId="15" xfId="6" applyFont="1" applyFill="1" applyBorder="1" applyAlignment="1">
      <alignment horizontal="right" vertical="center"/>
    </xf>
    <xf numFmtId="174" fontId="38" fillId="2" borderId="0" xfId="6" applyNumberFormat="1" applyFont="1" applyFill="1" applyAlignment="1">
      <alignment horizontal="right" vertical="center"/>
    </xf>
    <xf numFmtId="174" fontId="38" fillId="2" borderId="13" xfId="6" applyNumberFormat="1" applyFont="1" applyFill="1" applyBorder="1" applyAlignment="1">
      <alignment horizontal="right" vertical="center"/>
    </xf>
    <xf numFmtId="174" fontId="38" fillId="2" borderId="0" xfId="6" applyNumberFormat="1" applyFont="1" applyFill="1" applyAlignment="1">
      <alignment horizontal="center" vertical="center"/>
    </xf>
    <xf numFmtId="174" fontId="38" fillId="2" borderId="13" xfId="6" applyNumberFormat="1" applyFont="1" applyFill="1" applyBorder="1" applyAlignment="1">
      <alignment horizontal="center" vertical="center"/>
    </xf>
    <xf numFmtId="174" fontId="37" fillId="2" borderId="2" xfId="6" applyNumberFormat="1" applyFont="1" applyFill="1" applyBorder="1" applyAlignment="1">
      <alignment horizontal="right" vertical="center"/>
    </xf>
    <xf numFmtId="174" fontId="37" fillId="2" borderId="17" xfId="6" applyNumberFormat="1" applyFont="1" applyFill="1" applyBorder="1" applyAlignment="1">
      <alignment horizontal="right" vertical="center"/>
    </xf>
    <xf numFmtId="174" fontId="37" fillId="2" borderId="0" xfId="6" applyNumberFormat="1" applyFont="1" applyFill="1" applyAlignment="1">
      <alignment horizontal="center" vertical="center"/>
    </xf>
    <xf numFmtId="174" fontId="37" fillId="2" borderId="13" xfId="6" applyNumberFormat="1" applyFont="1" applyFill="1" applyBorder="1" applyAlignment="1">
      <alignment horizontal="center" vertical="center"/>
    </xf>
    <xf numFmtId="174" fontId="34" fillId="2" borderId="0" xfId="6" applyNumberFormat="1" applyFont="1" applyFill="1" applyAlignment="1">
      <alignment horizontal="right" vertical="center"/>
    </xf>
    <xf numFmtId="174" fontId="34" fillId="2" borderId="13" xfId="6" applyNumberFormat="1" applyFont="1" applyFill="1" applyBorder="1" applyAlignment="1">
      <alignment horizontal="right" vertical="center"/>
    </xf>
    <xf numFmtId="174" fontId="34" fillId="2" borderId="1" xfId="6" applyNumberFormat="1" applyFont="1" applyFill="1" applyBorder="1" applyAlignment="1">
      <alignment horizontal="right" vertical="center"/>
    </xf>
    <xf numFmtId="174" fontId="34" fillId="2" borderId="15" xfId="6" applyNumberFormat="1" applyFont="1" applyFill="1" applyBorder="1" applyAlignment="1">
      <alignment horizontal="right" vertical="center"/>
    </xf>
    <xf numFmtId="174" fontId="37" fillId="2" borderId="0" xfId="6" applyNumberFormat="1" applyFont="1" applyFill="1" applyAlignment="1">
      <alignment horizontal="right" vertical="center"/>
    </xf>
    <xf numFmtId="174" fontId="37" fillId="2" borderId="13" xfId="6" applyNumberFormat="1" applyFont="1" applyFill="1" applyBorder="1" applyAlignment="1">
      <alignment horizontal="right" vertical="center"/>
    </xf>
    <xf numFmtId="174" fontId="37" fillId="2" borderId="8" xfId="6" applyNumberFormat="1" applyFont="1" applyFill="1" applyBorder="1" applyAlignment="1">
      <alignment horizontal="right" vertical="center"/>
    </xf>
    <xf numFmtId="174" fontId="37" fillId="2" borderId="19" xfId="6" applyNumberFormat="1" applyFont="1" applyFill="1" applyBorder="1" applyAlignment="1">
      <alignment horizontal="right" vertical="center"/>
    </xf>
    <xf numFmtId="174" fontId="37" fillId="2" borderId="1" xfId="6" applyNumberFormat="1" applyFont="1" applyFill="1" applyBorder="1" applyAlignment="1">
      <alignment horizontal="center" vertical="center"/>
    </xf>
    <xf numFmtId="174" fontId="37" fillId="2" borderId="15" xfId="6" applyNumberFormat="1" applyFont="1" applyFill="1" applyBorder="1" applyAlignment="1">
      <alignment horizontal="center" vertical="center"/>
    </xf>
    <xf numFmtId="174" fontId="37" fillId="2" borderId="9" xfId="6" applyNumberFormat="1" applyFont="1" applyFill="1" applyBorder="1" applyAlignment="1">
      <alignment horizontal="right" vertical="center"/>
    </xf>
    <xf numFmtId="174" fontId="37" fillId="2" borderId="11" xfId="6" applyNumberFormat="1" applyFont="1" applyFill="1" applyBorder="1" applyAlignment="1">
      <alignment horizontal="right" vertical="center"/>
    </xf>
    <xf numFmtId="174" fontId="37" fillId="2" borderId="1" xfId="6" applyNumberFormat="1" applyFont="1" applyFill="1" applyBorder="1" applyAlignment="1">
      <alignment horizontal="right" vertical="center"/>
    </xf>
    <xf numFmtId="174" fontId="37" fillId="2" borderId="15" xfId="6" applyNumberFormat="1" applyFont="1" applyFill="1" applyBorder="1" applyAlignment="1">
      <alignment horizontal="right" vertical="center"/>
    </xf>
    <xf numFmtId="164" fontId="38" fillId="0" borderId="0" xfId="6" applyFont="1" applyAlignment="1">
      <alignment horizontal="right" vertical="center"/>
    </xf>
    <xf numFmtId="164" fontId="38" fillId="0" borderId="13" xfId="6" applyFont="1" applyBorder="1" applyAlignment="1">
      <alignment horizontal="right" vertical="center"/>
    </xf>
    <xf numFmtId="164" fontId="37" fillId="0" borderId="2" xfId="6" applyFont="1" applyBorder="1" applyAlignment="1">
      <alignment horizontal="right" vertical="center"/>
    </xf>
    <xf numFmtId="164" fontId="37" fillId="0" borderId="17" xfId="6" applyFont="1" applyBorder="1" applyAlignment="1">
      <alignment horizontal="right" vertical="center"/>
    </xf>
    <xf numFmtId="164" fontId="34" fillId="0" borderId="0" xfId="6" applyFont="1" applyAlignment="1">
      <alignment horizontal="right" vertical="center"/>
    </xf>
    <xf numFmtId="164" fontId="37" fillId="0" borderId="8" xfId="6" applyFont="1" applyBorder="1" applyAlignment="1">
      <alignment horizontal="right" vertical="center"/>
    </xf>
    <xf numFmtId="164" fontId="37" fillId="0" borderId="19" xfId="6" applyFont="1" applyBorder="1" applyAlignment="1">
      <alignment horizontal="right" vertical="center"/>
    </xf>
    <xf numFmtId="164" fontId="41" fillId="0" borderId="5" xfId="6" applyFont="1" applyBorder="1" applyAlignment="1">
      <alignment horizontal="center" vertical="center"/>
    </xf>
    <xf numFmtId="164" fontId="37" fillId="0" borderId="11" xfId="6" applyFont="1" applyBorder="1" applyAlignment="1">
      <alignment horizontal="center" vertical="center"/>
    </xf>
    <xf numFmtId="164" fontId="38" fillId="0" borderId="6" xfId="6" applyFont="1" applyBorder="1" applyAlignment="1">
      <alignment horizontal="center" vertical="center"/>
    </xf>
    <xf numFmtId="164" fontId="34" fillId="0" borderId="13" xfId="6" applyFont="1" applyBorder="1" applyAlignment="1">
      <alignment horizontal="center" vertical="center"/>
    </xf>
    <xf numFmtId="164" fontId="37" fillId="0" borderId="6" xfId="6" applyFont="1" applyBorder="1" applyAlignment="1">
      <alignment horizontal="center" vertical="center"/>
    </xf>
    <xf numFmtId="164" fontId="34" fillId="0" borderId="6" xfId="6" applyFont="1" applyBorder="1" applyAlignment="1">
      <alignment horizontal="center" vertical="center"/>
    </xf>
    <xf numFmtId="164" fontId="41" fillId="0" borderId="13" xfId="6" applyFont="1" applyBorder="1" applyAlignment="1">
      <alignment horizontal="center" vertical="center"/>
    </xf>
    <xf numFmtId="164" fontId="34" fillId="0" borderId="15" xfId="6" applyFont="1" applyBorder="1" applyAlignment="1">
      <alignment horizontal="center" vertical="center"/>
    </xf>
    <xf numFmtId="164" fontId="41" fillId="0" borderId="15" xfId="6" applyFont="1" applyBorder="1" applyAlignment="1">
      <alignment horizontal="center" vertical="center"/>
    </xf>
    <xf numFmtId="164" fontId="41" fillId="0" borderId="7" xfId="6" applyFont="1" applyBorder="1" applyAlignment="1">
      <alignment horizontal="center" vertical="center"/>
    </xf>
    <xf numFmtId="164" fontId="41" fillId="0" borderId="7" xfId="6" applyFont="1" applyBorder="1" applyAlignment="1">
      <alignment horizontal="right" vertical="center"/>
    </xf>
    <xf numFmtId="164" fontId="41" fillId="0" borderId="4" xfId="6" applyFont="1" applyBorder="1" applyAlignment="1">
      <alignment horizontal="center"/>
    </xf>
    <xf numFmtId="164" fontId="37" fillId="0" borderId="15" xfId="6" applyFont="1" applyBorder="1" applyAlignment="1">
      <alignment horizontal="right"/>
    </xf>
    <xf numFmtId="164" fontId="37" fillId="0" borderId="13" xfId="6" applyFont="1" applyBorder="1" applyAlignment="1">
      <alignment horizontal="center"/>
    </xf>
    <xf numFmtId="164" fontId="34" fillId="0" borderId="13" xfId="6" applyFont="1" applyBorder="1" applyAlignment="1">
      <alignment horizontal="center"/>
    </xf>
    <xf numFmtId="164" fontId="38" fillId="2" borderId="13" xfId="6" applyFont="1" applyFill="1" applyBorder="1" applyAlignment="1">
      <alignment horizontal="right"/>
    </xf>
    <xf numFmtId="164" fontId="37" fillId="0" borderId="20" xfId="6" applyFont="1" applyBorder="1" applyAlignment="1">
      <alignment horizontal="right"/>
    </xf>
    <xf numFmtId="0" fontId="0" fillId="0" borderId="0" xfId="0" applyFont="1"/>
    <xf numFmtId="0" fontId="53" fillId="0" borderId="16" xfId="0" applyFont="1" applyBorder="1" applyAlignment="1">
      <alignment horizontal="center"/>
    </xf>
    <xf numFmtId="0" fontId="53" fillId="0" borderId="2" xfId="0" applyFont="1" applyBorder="1" applyAlignment="1">
      <alignment horizontal="center"/>
    </xf>
    <xf numFmtId="0" fontId="54" fillId="0" borderId="4" xfId="0" applyFont="1" applyBorder="1" applyAlignment="1">
      <alignment horizontal="center" vertical="center" wrapText="1"/>
    </xf>
    <xf numFmtId="0" fontId="0" fillId="2" borderId="4" xfId="0" applyFont="1" applyFill="1" applyBorder="1" applyAlignment="1">
      <alignment horizontal="left" vertical="center"/>
    </xf>
    <xf numFmtId="0" fontId="0" fillId="2" borderId="17" xfId="0" applyFont="1" applyFill="1" applyBorder="1" applyAlignment="1">
      <alignment horizontal="left" vertical="center"/>
    </xf>
    <xf numFmtId="172" fontId="0" fillId="2" borderId="17" xfId="6" applyNumberFormat="1" applyFont="1" applyFill="1" applyBorder="1" applyAlignment="1">
      <alignment horizontal="right" vertical="center"/>
    </xf>
    <xf numFmtId="10" fontId="0" fillId="2" borderId="4" xfId="3" applyNumberFormat="1" applyFont="1" applyFill="1" applyBorder="1" applyAlignment="1">
      <alignment horizontal="right" vertical="center"/>
    </xf>
    <xf numFmtId="10" fontId="0" fillId="2" borderId="17" xfId="3" applyNumberFormat="1" applyFont="1" applyFill="1" applyBorder="1" applyAlignment="1">
      <alignment horizontal="right" vertical="center"/>
    </xf>
    <xf numFmtId="14" fontId="0" fillId="2" borderId="17" xfId="0" applyNumberFormat="1" applyFont="1" applyFill="1" applyBorder="1" applyAlignment="1">
      <alignment horizontal="left" vertical="center"/>
    </xf>
    <xf numFmtId="0" fontId="55" fillId="0" borderId="2" xfId="0" applyFont="1" applyBorder="1" applyAlignment="1">
      <alignment horizontal="right"/>
    </xf>
    <xf numFmtId="0" fontId="55" fillId="0" borderId="17" xfId="0" applyFont="1" applyBorder="1" applyAlignment="1">
      <alignment horizontal="right"/>
    </xf>
    <xf numFmtId="172" fontId="55" fillId="0" borderId="17" xfId="6" applyNumberFormat="1" applyFont="1" applyBorder="1" applyAlignment="1">
      <alignment horizontal="right"/>
    </xf>
    <xf numFmtId="0" fontId="55" fillId="0" borderId="16" xfId="0" applyFont="1" applyBorder="1" applyAlignment="1">
      <alignment horizontal="right"/>
    </xf>
    <xf numFmtId="0" fontId="14" fillId="0" borderId="0" xfId="0" applyFont="1" applyAlignment="1">
      <alignment horizontal="left" vertical="center"/>
    </xf>
    <xf numFmtId="172" fontId="14" fillId="0" borderId="0" xfId="6" applyNumberFormat="1" applyFont="1"/>
    <xf numFmtId="172" fontId="0" fillId="0" borderId="0" xfId="6" applyNumberFormat="1" applyFont="1"/>
    <xf numFmtId="9" fontId="0" fillId="2" borderId="17" xfId="3" applyFont="1" applyFill="1" applyBorder="1" applyAlignment="1">
      <alignment horizontal="right" vertical="center"/>
    </xf>
  </cellXfs>
  <cellStyles count="7">
    <cellStyle name="Hipervínculo" xfId="2" builtinId="8"/>
    <cellStyle name="Millares" xfId="1" builtinId="3"/>
    <cellStyle name="Millares [0]" xfId="6" builtinId="6"/>
    <cellStyle name="Millares 2" xfId="5" xr:uid="{00000000-0005-0000-0000-000003000000}"/>
    <cellStyle name="Normal" xfId="0" builtinId="0"/>
    <cellStyle name="Normal 2" xfId="4" xr:uid="{00000000-0005-0000-0000-000005000000}"/>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5"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361950</xdr:colOff>
      <xdr:row>3</xdr:row>
      <xdr:rowOff>221961</xdr:rowOff>
    </xdr:to>
    <xdr:pic>
      <xdr:nvPicPr>
        <xdr:cNvPr id="4" name="Imagen 3">
          <a:extLst>
            <a:ext uri="{FF2B5EF4-FFF2-40B4-BE49-F238E27FC236}">
              <a16:creationId xmlns:a16="http://schemas.microsoft.com/office/drawing/2014/main" id="{2414D1A4-088A-5AF3-5319-14B46E79986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647950" cy="100301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8"/>
  <sheetViews>
    <sheetView showGridLines="0" tabSelected="1" topLeftCell="A7" zoomScaleNormal="100" workbookViewId="0">
      <selection activeCell="K36" sqref="K36"/>
    </sheetView>
  </sheetViews>
  <sheetFormatPr baseColWidth="10" defaultRowHeight="15"/>
  <cols>
    <col min="4" max="4" width="15.5703125" customWidth="1"/>
    <col min="5" max="5" width="21.5703125" customWidth="1"/>
    <col min="9" max="9" width="14" customWidth="1"/>
    <col min="11" max="11" width="12.85546875" customWidth="1"/>
    <col min="12" max="12" width="25" hidden="1" customWidth="1"/>
    <col min="13" max="16" width="11.42578125" hidden="1" customWidth="1"/>
  </cols>
  <sheetData>
    <row r="1" spans="1:16">
      <c r="A1" s="41"/>
      <c r="B1" s="41"/>
      <c r="C1" s="41"/>
      <c r="D1" s="41"/>
      <c r="E1" s="41"/>
      <c r="F1" s="41"/>
      <c r="G1" s="41"/>
      <c r="H1" s="41"/>
      <c r="I1" s="41"/>
      <c r="J1" s="41"/>
      <c r="K1" s="41"/>
      <c r="N1" s="31" t="s">
        <v>59</v>
      </c>
      <c r="O1" s="32">
        <v>44927</v>
      </c>
    </row>
    <row r="2" spans="1:16" ht="23.25">
      <c r="A2" s="40"/>
      <c r="B2" s="40"/>
      <c r="C2" s="40"/>
      <c r="D2" s="41"/>
      <c r="E2" s="41"/>
      <c r="F2" s="41"/>
      <c r="G2" s="41"/>
      <c r="H2" s="41"/>
      <c r="I2" s="42"/>
      <c r="J2" s="43"/>
      <c r="K2" s="42"/>
      <c r="L2" t="s">
        <v>88</v>
      </c>
      <c r="M2" s="35">
        <v>7263.59</v>
      </c>
      <c r="N2" s="31" t="s">
        <v>60</v>
      </c>
      <c r="O2" s="32">
        <v>44926</v>
      </c>
      <c r="P2" s="33">
        <v>2022</v>
      </c>
    </row>
    <row r="3" spans="1:16" ht="23.25">
      <c r="A3" s="40"/>
      <c r="B3" s="40"/>
      <c r="C3" s="40"/>
      <c r="D3" s="41"/>
      <c r="E3" s="41"/>
      <c r="F3" s="41"/>
      <c r="G3" s="41"/>
      <c r="H3" s="41"/>
      <c r="I3" s="42"/>
      <c r="J3" s="44"/>
      <c r="K3" s="42"/>
      <c r="L3" t="s">
        <v>58</v>
      </c>
      <c r="M3" s="35">
        <v>7283.62</v>
      </c>
      <c r="N3" s="31" t="s">
        <v>61</v>
      </c>
      <c r="O3" s="32">
        <v>45291</v>
      </c>
      <c r="P3" s="33">
        <v>2023</v>
      </c>
    </row>
    <row r="4" spans="1:16" ht="23.25">
      <c r="A4" s="40"/>
      <c r="B4" s="40"/>
      <c r="C4" s="40"/>
      <c r="D4" s="41"/>
      <c r="E4" s="41"/>
      <c r="F4" s="41"/>
      <c r="G4" s="41"/>
      <c r="H4" s="41"/>
      <c r="I4" s="42"/>
      <c r="J4" s="44"/>
      <c r="K4" s="42"/>
      <c r="N4" s="31"/>
      <c r="O4" s="34">
        <f>+O3</f>
        <v>45291</v>
      </c>
    </row>
    <row r="5" spans="1:16" ht="23.25">
      <c r="A5" s="40"/>
      <c r="B5" s="40"/>
      <c r="C5" s="40"/>
      <c r="D5" s="41"/>
      <c r="E5" s="41"/>
      <c r="F5" s="41"/>
      <c r="G5" s="41"/>
      <c r="H5" s="41"/>
      <c r="I5" s="42"/>
      <c r="J5" s="45"/>
      <c r="K5" s="42"/>
    </row>
    <row r="6" spans="1:16" ht="23.25">
      <c r="A6" s="40"/>
      <c r="B6" s="40"/>
      <c r="C6" s="40"/>
      <c r="D6" s="41"/>
      <c r="E6" s="41"/>
      <c r="F6" s="41"/>
      <c r="G6" s="41"/>
      <c r="H6" s="41"/>
      <c r="I6" s="41"/>
      <c r="J6" s="41"/>
      <c r="K6" s="41"/>
    </row>
    <row r="7" spans="1:16" ht="34.5">
      <c r="A7" s="227" t="s">
        <v>144</v>
      </c>
      <c r="B7" s="227"/>
      <c r="C7" s="227"/>
      <c r="D7" s="227"/>
      <c r="E7" s="227"/>
      <c r="F7" s="227"/>
      <c r="G7" s="227"/>
      <c r="H7" s="227"/>
      <c r="I7" s="227"/>
      <c r="J7" s="227"/>
      <c r="K7" s="227"/>
    </row>
    <row r="8" spans="1:16" ht="34.5">
      <c r="A8" s="41"/>
      <c r="B8" s="41"/>
      <c r="C8" s="227" t="s">
        <v>64</v>
      </c>
      <c r="D8" s="227"/>
      <c r="E8" s="227"/>
      <c r="F8" s="227"/>
      <c r="G8" s="227"/>
      <c r="H8" s="227"/>
      <c r="I8" s="227"/>
      <c r="J8" s="41"/>
      <c r="K8" s="41"/>
    </row>
    <row r="9" spans="1:16" ht="23.25">
      <c r="A9" s="41"/>
      <c r="B9" s="41"/>
      <c r="C9" s="228" t="s">
        <v>65</v>
      </c>
      <c r="D9" s="228"/>
      <c r="E9" s="228"/>
      <c r="F9" s="228"/>
      <c r="G9" s="228"/>
      <c r="H9" s="228"/>
      <c r="I9" s="228"/>
      <c r="J9" s="46"/>
      <c r="K9" s="41"/>
    </row>
    <row r="10" spans="1:16" ht="23.25">
      <c r="A10" s="41"/>
      <c r="B10" s="41"/>
      <c r="C10" s="229">
        <f>+O3</f>
        <v>45291</v>
      </c>
      <c r="D10" s="229"/>
      <c r="E10" s="229"/>
      <c r="F10" s="229"/>
      <c r="G10" s="229"/>
      <c r="H10" s="229"/>
      <c r="I10" s="229"/>
      <c r="J10" s="46"/>
      <c r="K10" s="41"/>
    </row>
    <row r="11" spans="1:16">
      <c r="A11" s="41"/>
      <c r="B11" s="41"/>
      <c r="C11" s="47"/>
      <c r="D11" s="47"/>
      <c r="E11" s="47"/>
      <c r="F11" s="47"/>
      <c r="G11" s="47"/>
      <c r="H11" s="47"/>
      <c r="I11" s="46"/>
      <c r="J11" s="46"/>
      <c r="K11" s="41"/>
    </row>
    <row r="12" spans="1:16">
      <c r="A12" s="21"/>
      <c r="B12" s="21"/>
      <c r="C12" s="37"/>
      <c r="D12" s="37"/>
      <c r="E12" s="37"/>
      <c r="F12" s="37"/>
      <c r="G12" s="37"/>
      <c r="H12" s="37"/>
      <c r="I12" s="38"/>
      <c r="J12" s="38"/>
      <c r="K12" s="21"/>
    </row>
    <row r="13" spans="1:16" ht="23.25">
      <c r="C13" s="39"/>
      <c r="D13" s="39"/>
      <c r="E13" s="50" t="s">
        <v>66</v>
      </c>
      <c r="F13" s="36"/>
      <c r="G13" s="36"/>
      <c r="H13" s="36"/>
    </row>
    <row r="14" spans="1:16">
      <c r="B14" s="1"/>
      <c r="C14" s="49" t="s">
        <v>69</v>
      </c>
      <c r="D14" s="1"/>
      <c r="E14" s="1"/>
      <c r="F14" s="1"/>
      <c r="G14" s="1"/>
      <c r="H14" s="48">
        <v>1</v>
      </c>
      <c r="I14" s="1"/>
      <c r="J14" s="1"/>
    </row>
    <row r="15" spans="1:16">
      <c r="B15" s="1"/>
      <c r="C15" s="49" t="s">
        <v>68</v>
      </c>
      <c r="D15" s="1"/>
      <c r="E15" s="1"/>
      <c r="F15" s="1"/>
      <c r="G15" s="1"/>
      <c r="H15" s="48">
        <v>2</v>
      </c>
      <c r="I15" s="1"/>
      <c r="J15" s="1"/>
    </row>
    <row r="16" spans="1:16">
      <c r="B16" s="1"/>
      <c r="C16" s="49" t="s">
        <v>70</v>
      </c>
      <c r="D16" s="1"/>
      <c r="E16" s="1"/>
      <c r="F16" s="1"/>
      <c r="G16" s="1"/>
      <c r="H16" s="48">
        <v>3</v>
      </c>
      <c r="I16" s="1"/>
      <c r="J16" s="1"/>
    </row>
    <row r="17" spans="2:10">
      <c r="B17" s="1"/>
      <c r="C17" s="49" t="s">
        <v>71</v>
      </c>
      <c r="D17" s="1"/>
      <c r="E17" s="1"/>
      <c r="F17" s="1"/>
      <c r="G17" s="1"/>
      <c r="H17" s="48">
        <v>4</v>
      </c>
      <c r="I17" s="1"/>
      <c r="J17" s="1"/>
    </row>
    <row r="18" spans="2:10">
      <c r="B18" s="1"/>
      <c r="C18" s="49" t="s">
        <v>72</v>
      </c>
      <c r="D18" s="1"/>
      <c r="E18" s="1"/>
      <c r="F18" s="1"/>
      <c r="G18" s="1"/>
      <c r="H18" s="48">
        <v>5</v>
      </c>
      <c r="I18" s="1"/>
      <c r="J18" s="1"/>
    </row>
    <row r="19" spans="2:10">
      <c r="B19" s="1"/>
      <c r="C19" s="49" t="s">
        <v>73</v>
      </c>
      <c r="D19" s="1"/>
      <c r="E19" s="1"/>
      <c r="F19" s="1"/>
      <c r="G19" s="1"/>
      <c r="H19" s="48">
        <v>6</v>
      </c>
      <c r="I19" s="1"/>
      <c r="J19" s="1"/>
    </row>
    <row r="20" spans="2:10">
      <c r="B20" s="1"/>
      <c r="C20" s="49" t="s">
        <v>74</v>
      </c>
      <c r="D20" s="1"/>
      <c r="E20" s="1"/>
      <c r="F20" s="1"/>
      <c r="G20" s="1"/>
      <c r="H20" s="48">
        <v>7</v>
      </c>
      <c r="I20" s="1"/>
      <c r="J20" s="1"/>
    </row>
    <row r="21" spans="2:10">
      <c r="B21" s="1"/>
      <c r="C21" s="49" t="s">
        <v>75</v>
      </c>
      <c r="D21" s="1"/>
      <c r="E21" s="1"/>
      <c r="F21" s="1"/>
      <c r="G21" s="1"/>
      <c r="H21" s="48">
        <v>8</v>
      </c>
      <c r="I21" s="1"/>
      <c r="J21" s="1"/>
    </row>
    <row r="22" spans="2:10">
      <c r="B22" s="1"/>
      <c r="C22" s="49" t="s">
        <v>115</v>
      </c>
      <c r="D22" s="1"/>
      <c r="E22" s="1"/>
      <c r="F22" s="1"/>
      <c r="G22" s="1"/>
      <c r="H22" s="49">
        <v>9</v>
      </c>
      <c r="I22" s="1"/>
      <c r="J22" s="1"/>
    </row>
    <row r="23" spans="2:10">
      <c r="B23" s="1"/>
      <c r="C23" s="49" t="s">
        <v>120</v>
      </c>
      <c r="D23" s="1"/>
      <c r="F23" s="1"/>
      <c r="G23" s="1"/>
      <c r="H23" s="49">
        <v>10</v>
      </c>
      <c r="I23" s="1"/>
      <c r="J23" s="1"/>
    </row>
    <row r="24" spans="2:10">
      <c r="B24" s="1"/>
      <c r="C24" s="49" t="s">
        <v>110</v>
      </c>
      <c r="D24" s="1"/>
      <c r="E24" s="1"/>
      <c r="F24" s="1"/>
      <c r="G24" s="1"/>
      <c r="H24" s="49">
        <v>11</v>
      </c>
      <c r="I24" s="1"/>
      <c r="J24" s="1"/>
    </row>
    <row r="25" spans="2:10">
      <c r="B25" s="1"/>
      <c r="C25" s="49"/>
      <c r="D25" s="1"/>
      <c r="E25" s="1"/>
      <c r="F25" s="1"/>
      <c r="G25" s="1"/>
      <c r="H25" s="1"/>
      <c r="I25" s="1"/>
      <c r="J25" s="1"/>
    </row>
    <row r="26" spans="2:10">
      <c r="B26" s="1"/>
      <c r="C26" s="49"/>
      <c r="D26" s="1"/>
      <c r="E26" s="1"/>
      <c r="F26" s="1"/>
      <c r="G26" s="1"/>
      <c r="H26" s="1"/>
      <c r="I26" s="1"/>
      <c r="J26" s="1"/>
    </row>
    <row r="27" spans="2:10">
      <c r="B27" s="1"/>
      <c r="C27" s="49"/>
      <c r="D27" s="1"/>
      <c r="E27" s="1"/>
      <c r="F27" s="1"/>
      <c r="G27" s="1"/>
      <c r="H27" s="1"/>
      <c r="I27" s="1"/>
      <c r="J27" s="1"/>
    </row>
    <row r="28" spans="2:10">
      <c r="B28" s="1"/>
      <c r="C28" s="49"/>
      <c r="D28" s="1"/>
      <c r="E28" s="1"/>
      <c r="F28" s="1"/>
      <c r="G28" s="1"/>
      <c r="H28" s="1"/>
      <c r="I28" s="1"/>
      <c r="J28" s="1"/>
    </row>
    <row r="29" spans="2:10">
      <c r="B29" s="1"/>
      <c r="C29" s="49"/>
      <c r="D29" s="1"/>
      <c r="E29" s="1"/>
      <c r="F29" s="1"/>
      <c r="G29" s="1"/>
      <c r="H29" s="1"/>
      <c r="I29" s="1"/>
      <c r="J29" s="1"/>
    </row>
    <row r="30" spans="2:10">
      <c r="B30" s="1"/>
      <c r="C30" s="49"/>
      <c r="D30" s="1"/>
      <c r="E30" s="1"/>
      <c r="F30" s="1"/>
      <c r="G30" s="1"/>
      <c r="H30" s="1"/>
      <c r="I30" s="1"/>
      <c r="J30" s="1"/>
    </row>
    <row r="31" spans="2:10">
      <c r="B31" s="1"/>
      <c r="C31" s="49"/>
      <c r="D31" s="1"/>
      <c r="E31" s="1"/>
      <c r="F31" s="1"/>
      <c r="G31" s="1"/>
      <c r="H31" s="1"/>
      <c r="I31" s="1"/>
      <c r="J31" s="1"/>
    </row>
    <row r="32" spans="2:10">
      <c r="B32" s="1"/>
      <c r="C32" s="49"/>
      <c r="D32" s="1"/>
      <c r="E32" s="1"/>
      <c r="F32" s="1"/>
      <c r="G32" s="1"/>
      <c r="H32" s="1"/>
      <c r="I32" s="1"/>
      <c r="J32" s="1"/>
    </row>
    <row r="33" spans="2:10">
      <c r="B33" s="1"/>
      <c r="C33" s="49"/>
      <c r="D33" s="1"/>
      <c r="E33" s="1"/>
      <c r="F33" s="1"/>
      <c r="G33" s="1"/>
      <c r="H33" s="1"/>
      <c r="I33" s="1"/>
      <c r="J33" s="1"/>
    </row>
    <row r="34" spans="2:10">
      <c r="B34" s="1"/>
      <c r="C34" s="1"/>
      <c r="D34" s="1"/>
      <c r="E34" s="1"/>
      <c r="F34" s="1"/>
      <c r="G34" s="1"/>
      <c r="H34" s="1"/>
      <c r="I34" s="1"/>
      <c r="J34" s="1"/>
    </row>
    <row r="35" spans="2:10">
      <c r="B35" s="1"/>
      <c r="C35" s="1"/>
      <c r="D35" s="1"/>
      <c r="E35" s="1"/>
      <c r="F35" s="1"/>
      <c r="G35" s="1"/>
      <c r="H35" s="1"/>
      <c r="I35" s="1"/>
      <c r="J35" s="1"/>
    </row>
    <row r="36" spans="2:10">
      <c r="C36" s="36"/>
      <c r="D36" s="36"/>
      <c r="E36" s="36"/>
      <c r="F36" s="36"/>
      <c r="G36" s="36"/>
      <c r="H36" s="36"/>
    </row>
    <row r="38" spans="2:10" ht="15.75">
      <c r="C38" s="54"/>
      <c r="D38" s="53"/>
      <c r="E38" s="54"/>
      <c r="F38" s="54"/>
      <c r="G38" s="54"/>
      <c r="H38" s="55"/>
      <c r="I38" s="54"/>
      <c r="J38" s="55"/>
    </row>
  </sheetData>
  <mergeCells count="4">
    <mergeCell ref="C8:I8"/>
    <mergeCell ref="C9:I9"/>
    <mergeCell ref="C10:I10"/>
    <mergeCell ref="A7:K7"/>
  </mergeCells>
  <hyperlinks>
    <hyperlink ref="C14" location="'1'!A1" display="ESTADO DE FLUJO DE CAJA EN DOLARES AMERICANOS" xr:uid="{00000000-0004-0000-0000-000000000000}"/>
    <hyperlink ref="H14" location="'Flujo de Caja USD'!A1" display="'Flujo de Caja USD'!A1" xr:uid="{00000000-0004-0000-0000-000001000000}"/>
    <hyperlink ref="C15" location="'2'!A1" display="ESTADO DE VARIACION DEL ACTIVO NETO EN DOLARES AMERICANOS" xr:uid="{00000000-0004-0000-0000-000002000000}"/>
    <hyperlink ref="H15" location="'Var. del Activo'!A1" display="'Var. del Activo'!A1" xr:uid="{00000000-0004-0000-0000-000003000000}"/>
    <hyperlink ref="C16" location="'3'!A1" display="ESTADO DE RESULTADO EN DOLARES AMERICANOS" xr:uid="{00000000-0004-0000-0000-000004000000}"/>
    <hyperlink ref="H16" location="'Estado de Resultado USD'!A1" display="'Estado de Resultado USD'!A1" xr:uid="{00000000-0004-0000-0000-000005000000}"/>
    <hyperlink ref="C17" location="'4'!A1" display="BALANCE GENERAL EN DOLARES AMERICANOS" xr:uid="{00000000-0004-0000-0000-000006000000}"/>
    <hyperlink ref="H17" location="'BALANCE GENERAL USD'!A1" display="'BALANCE GENERAL USD'!A1" xr:uid="{00000000-0004-0000-0000-000007000000}"/>
    <hyperlink ref="C18" location="'5'!A1" display="BALANCE GENERAL EN GUARANIES" xr:uid="{00000000-0004-0000-0000-000008000000}"/>
    <hyperlink ref="H18" location="'BALANCE GENERAL PYG'!A1" display="'BALANCE GENERAL PYG'!A1" xr:uid="{00000000-0004-0000-0000-000009000000}"/>
    <hyperlink ref="C19" location="'6'!A1" display="ESTADO DE RESULTADO EN GUARANIES" xr:uid="{00000000-0004-0000-0000-00000A000000}"/>
    <hyperlink ref="H19" location="'EERR PYG'!A1" display="'EERR PYG'!A1" xr:uid="{00000000-0004-0000-0000-00000B000000}"/>
    <hyperlink ref="C20" location="'7'!A1" display="ESTADO DE VARIACION DEL ACTIVO NETO EN GUARANIES" xr:uid="{00000000-0004-0000-0000-00000C000000}"/>
    <hyperlink ref="H20" location="'Var del Activo PYG'!A1" display="'Var del Activo PYG'!A1" xr:uid="{00000000-0004-0000-0000-00000D000000}"/>
    <hyperlink ref="C21" location="'8'!A1" display="ESTADO DE FLUJO DE CAJA EN GUARANIES" xr:uid="{00000000-0004-0000-0000-00000E000000}"/>
    <hyperlink ref="H21" location="'Flujo de Caja PYG'!A1" display="'Flujo de Caja PYG'!A1" xr:uid="{00000000-0004-0000-0000-00000F000000}"/>
    <hyperlink ref="C22" location="'9'!A1" display="INFORME DEL SINDICO" xr:uid="{00000000-0004-0000-0000-000010000000}"/>
    <hyperlink ref="H22" location="'9'!A1" display="'9'!A1" xr:uid="{00000000-0004-0000-0000-000011000000}"/>
    <hyperlink ref="C23" location="'10'!A1" display="NOTAS A LOS ESTADOS CONTABLES" xr:uid="{00000000-0004-0000-0000-000012000000}"/>
    <hyperlink ref="H23" location="'10'!A1" display="'10'!A1" xr:uid="{00000000-0004-0000-0000-000013000000}"/>
    <hyperlink ref="C24" location="'11'!A1" display="CUADRO DE INVERSIONES" xr:uid="{00000000-0004-0000-0000-000014000000}"/>
    <hyperlink ref="H24" location="'11'!A1" display="'11'!A1" xr:uid="{00000000-0004-0000-0000-000015000000}"/>
  </hyperlinks>
  <pageMargins left="0.7" right="0.7" top="0.75" bottom="0.75" header="0.3" footer="0.3"/>
  <pageSetup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22"/>
  <sheetViews>
    <sheetView showGridLines="0" zoomScale="115" zoomScaleNormal="115" workbookViewId="0">
      <selection activeCell="I19" sqref="I19"/>
    </sheetView>
  </sheetViews>
  <sheetFormatPr baseColWidth="10" defaultRowHeight="15"/>
  <cols>
    <col min="4" max="4" width="13" customWidth="1"/>
    <col min="5" max="5" width="12.42578125" customWidth="1"/>
    <col min="7" max="7" width="12.7109375" customWidth="1"/>
  </cols>
  <sheetData>
    <row r="1" spans="1:10" ht="15.75">
      <c r="A1" s="94"/>
      <c r="B1" s="94"/>
      <c r="C1" s="94"/>
      <c r="D1" s="94"/>
      <c r="E1" s="94"/>
      <c r="F1" s="94"/>
      <c r="G1" s="94"/>
      <c r="H1" s="94"/>
      <c r="I1" s="94"/>
      <c r="J1" s="94"/>
    </row>
    <row r="2" spans="1:10" ht="15.75">
      <c r="A2" s="94"/>
      <c r="B2" s="193"/>
      <c r="C2" s="94"/>
      <c r="D2" s="94"/>
      <c r="E2" s="94"/>
      <c r="F2" s="94"/>
      <c r="G2" s="94"/>
      <c r="H2" s="94"/>
      <c r="I2" s="94"/>
      <c r="J2" s="94"/>
    </row>
    <row r="3" spans="1:10" ht="21">
      <c r="A3" s="94"/>
      <c r="B3" s="251" t="s">
        <v>115</v>
      </c>
      <c r="C3" s="251"/>
      <c r="D3" s="251"/>
      <c r="E3" s="251"/>
      <c r="F3" s="251"/>
      <c r="G3" s="251"/>
      <c r="H3" s="251"/>
      <c r="I3" s="94"/>
      <c r="J3" s="94"/>
    </row>
    <row r="4" spans="1:10" ht="15.75">
      <c r="A4" s="94"/>
      <c r="B4" s="193"/>
      <c r="C4" s="94"/>
      <c r="D4" s="94"/>
      <c r="E4" s="94"/>
      <c r="F4" s="94"/>
      <c r="G4" s="94"/>
      <c r="H4" s="94"/>
      <c r="I4" s="94"/>
      <c r="J4" s="94"/>
    </row>
    <row r="5" spans="1:10" ht="15.75">
      <c r="A5" s="94"/>
      <c r="B5" s="193"/>
      <c r="C5" s="94"/>
      <c r="D5" s="94"/>
      <c r="E5" s="94"/>
      <c r="F5" s="94"/>
      <c r="G5" s="94"/>
      <c r="H5" s="94"/>
      <c r="I5" s="94"/>
      <c r="J5" s="94"/>
    </row>
    <row r="6" spans="1:10" ht="15.75">
      <c r="A6" s="94"/>
      <c r="B6" s="193" t="s">
        <v>116</v>
      </c>
      <c r="C6" s="94"/>
      <c r="D6" s="94"/>
      <c r="E6" s="94"/>
      <c r="F6" s="94"/>
      <c r="G6" s="94"/>
      <c r="H6" s="94"/>
      <c r="I6" s="94"/>
      <c r="J6" s="94"/>
    </row>
    <row r="7" spans="1:10" ht="15.75">
      <c r="A7" s="94"/>
      <c r="B7" s="194" t="s">
        <v>145</v>
      </c>
      <c r="C7" s="94"/>
      <c r="D7" s="94"/>
      <c r="E7" s="94"/>
      <c r="F7" s="94"/>
      <c r="G7" s="94"/>
      <c r="H7" s="94"/>
      <c r="I7" s="94"/>
      <c r="J7" s="94"/>
    </row>
    <row r="8" spans="1:10" ht="15.75">
      <c r="A8" s="94"/>
      <c r="B8" s="94"/>
      <c r="C8" s="94"/>
      <c r="D8" s="94"/>
      <c r="E8" s="94"/>
      <c r="F8" s="94"/>
      <c r="G8" s="94"/>
      <c r="H8" s="94"/>
      <c r="I8" s="94"/>
      <c r="J8" s="94"/>
    </row>
    <row r="9" spans="1:10" ht="15.75">
      <c r="A9" s="94"/>
      <c r="B9" s="193"/>
      <c r="C9" s="94"/>
      <c r="D9" s="94"/>
      <c r="E9" s="94"/>
      <c r="F9" s="94"/>
      <c r="G9" s="94"/>
      <c r="H9" s="94"/>
      <c r="I9" s="94"/>
      <c r="J9" s="94"/>
    </row>
    <row r="10" spans="1:10" ht="72" customHeight="1">
      <c r="A10" s="94"/>
      <c r="B10" s="252" t="s">
        <v>165</v>
      </c>
      <c r="C10" s="252"/>
      <c r="D10" s="252"/>
      <c r="E10" s="252"/>
      <c r="F10" s="252"/>
      <c r="G10" s="252"/>
      <c r="H10" s="252"/>
      <c r="I10" s="94"/>
      <c r="J10" s="94"/>
    </row>
    <row r="11" spans="1:10" ht="65.25" customHeight="1">
      <c r="A11" s="94"/>
      <c r="B11" s="252"/>
      <c r="C11" s="252"/>
      <c r="D11" s="252"/>
      <c r="E11" s="252"/>
      <c r="F11" s="252"/>
      <c r="G11" s="252"/>
      <c r="H11" s="252"/>
      <c r="I11" s="94"/>
      <c r="J11" s="94"/>
    </row>
    <row r="12" spans="1:10" ht="15.75">
      <c r="A12" s="94"/>
      <c r="B12" s="94"/>
      <c r="C12" s="94"/>
      <c r="D12" s="94"/>
      <c r="E12" s="94"/>
      <c r="F12" s="94"/>
      <c r="G12" s="94"/>
      <c r="H12" s="94"/>
      <c r="I12" s="94"/>
      <c r="J12" s="94"/>
    </row>
    <row r="13" spans="1:10" ht="15.75">
      <c r="A13" s="94"/>
      <c r="B13" s="193"/>
      <c r="C13" s="94"/>
      <c r="D13" s="94"/>
      <c r="E13" s="94"/>
      <c r="F13" s="94"/>
      <c r="G13" s="94"/>
      <c r="H13" s="94"/>
      <c r="I13" s="94"/>
      <c r="J13" s="94"/>
    </row>
    <row r="14" spans="1:10" ht="15.75">
      <c r="A14" s="94"/>
      <c r="B14" s="193" t="s">
        <v>117</v>
      </c>
      <c r="C14" s="94"/>
      <c r="D14" s="94"/>
      <c r="E14" s="94"/>
      <c r="F14" s="94"/>
      <c r="G14" s="94"/>
      <c r="H14" s="94"/>
      <c r="I14" s="94"/>
      <c r="J14" s="94"/>
    </row>
    <row r="15" spans="1:10" ht="15.75">
      <c r="A15" s="94"/>
      <c r="B15" s="193"/>
      <c r="C15" s="94"/>
      <c r="D15" s="94"/>
      <c r="E15" s="94"/>
      <c r="F15" s="94"/>
      <c r="G15" s="94"/>
      <c r="H15" s="94"/>
      <c r="I15" s="94"/>
      <c r="J15" s="94"/>
    </row>
    <row r="16" spans="1:10" ht="15.75">
      <c r="A16" s="94"/>
      <c r="B16" s="94"/>
      <c r="C16" s="94"/>
      <c r="D16" s="94"/>
      <c r="E16" s="94"/>
      <c r="F16" s="94"/>
      <c r="G16" s="94"/>
      <c r="H16" s="94"/>
      <c r="I16" s="94"/>
      <c r="J16" s="94"/>
    </row>
    <row r="17" spans="1:10" ht="15.75">
      <c r="A17" s="94"/>
      <c r="B17" s="94"/>
      <c r="C17" s="94"/>
      <c r="D17" s="94"/>
      <c r="E17" s="94"/>
      <c r="F17" s="94"/>
      <c r="G17" s="94"/>
      <c r="H17" s="94"/>
      <c r="I17" s="94"/>
      <c r="J17" s="94"/>
    </row>
    <row r="18" spans="1:10" ht="15.75">
      <c r="A18" s="94"/>
      <c r="B18" s="194" t="s">
        <v>118</v>
      </c>
      <c r="C18" s="94"/>
      <c r="D18" s="94"/>
      <c r="E18" s="94"/>
      <c r="F18" s="94"/>
      <c r="G18" s="94"/>
      <c r="H18" s="94"/>
      <c r="I18" s="94"/>
      <c r="J18" s="94"/>
    </row>
    <row r="19" spans="1:10" ht="15.75">
      <c r="A19" s="94"/>
      <c r="B19" s="193" t="s">
        <v>119</v>
      </c>
      <c r="C19" s="94"/>
      <c r="D19" s="94"/>
      <c r="E19" s="94"/>
      <c r="F19" s="94"/>
      <c r="G19" s="94"/>
      <c r="H19" s="94"/>
      <c r="I19" s="94"/>
      <c r="J19" s="94"/>
    </row>
    <row r="20" spans="1:10" ht="15.75">
      <c r="A20" s="94"/>
      <c r="B20" s="94"/>
      <c r="C20" s="94"/>
      <c r="D20" s="94"/>
      <c r="E20" s="94"/>
      <c r="F20" s="94"/>
      <c r="G20" s="94"/>
      <c r="H20" s="94"/>
      <c r="I20" s="94"/>
      <c r="J20" s="94"/>
    </row>
    <row r="21" spans="1:10" ht="15.75">
      <c r="A21" s="94"/>
      <c r="B21" s="94"/>
      <c r="C21" s="94"/>
      <c r="D21" s="94"/>
      <c r="E21" s="94"/>
      <c r="F21" s="94"/>
      <c r="G21" s="94"/>
      <c r="H21" s="94"/>
      <c r="I21" s="94"/>
      <c r="J21" s="94"/>
    </row>
    <row r="22" spans="1:10" ht="15.75">
      <c r="A22" s="94"/>
      <c r="B22" s="94"/>
      <c r="C22" s="94"/>
      <c r="D22" s="94"/>
      <c r="E22" s="94"/>
      <c r="F22" s="94"/>
      <c r="G22" s="94"/>
      <c r="H22" s="94"/>
      <c r="I22" s="94"/>
      <c r="J22" s="94"/>
    </row>
  </sheetData>
  <mergeCells count="2">
    <mergeCell ref="B3:H3"/>
    <mergeCell ref="B10:H1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129"/>
  <sheetViews>
    <sheetView showGridLines="0" topLeftCell="A104" zoomScaleNormal="100" workbookViewId="0">
      <selection activeCell="E131" sqref="E131"/>
    </sheetView>
  </sheetViews>
  <sheetFormatPr baseColWidth="10" defaultRowHeight="15"/>
  <cols>
    <col min="1" max="1" width="34.42578125" customWidth="1"/>
    <col min="2" max="2" width="26.42578125" bestFit="1" customWidth="1"/>
    <col min="3" max="3" width="16.42578125" customWidth="1"/>
    <col min="4" max="4" width="14" customWidth="1"/>
    <col min="5" max="5" width="15.42578125" customWidth="1"/>
  </cols>
  <sheetData>
    <row r="1" spans="1:10" ht="15.75">
      <c r="A1" s="94"/>
      <c r="B1" s="94"/>
      <c r="C1" s="94"/>
      <c r="D1" s="94"/>
      <c r="E1" s="94"/>
      <c r="F1" s="94"/>
      <c r="G1" s="94"/>
      <c r="H1" s="94"/>
      <c r="I1" s="94"/>
      <c r="J1" s="94"/>
    </row>
    <row r="2" spans="1:10" ht="15.75">
      <c r="A2" s="254" t="s">
        <v>67</v>
      </c>
      <c r="B2" s="254"/>
      <c r="C2" s="254"/>
      <c r="D2" s="254"/>
      <c r="E2" s="254"/>
      <c r="F2" s="254"/>
      <c r="G2" s="254"/>
      <c r="H2" s="94"/>
      <c r="I2" s="94"/>
      <c r="J2" s="94"/>
    </row>
    <row r="3" spans="1:10" ht="15.75">
      <c r="A3" s="254" t="s">
        <v>76</v>
      </c>
      <c r="B3" s="254"/>
      <c r="C3" s="254"/>
      <c r="D3" s="254"/>
      <c r="E3" s="254"/>
      <c r="F3" s="254"/>
      <c r="G3" s="254"/>
      <c r="H3" s="94"/>
      <c r="I3" s="94"/>
      <c r="J3" s="94"/>
    </row>
    <row r="4" spans="1:10" ht="15.75">
      <c r="A4" s="195" t="s">
        <v>166</v>
      </c>
      <c r="B4" s="195"/>
      <c r="C4" s="195"/>
      <c r="D4" s="195"/>
      <c r="E4" s="195"/>
      <c r="F4" s="195"/>
      <c r="G4" s="195"/>
      <c r="H4" s="94"/>
      <c r="I4" s="94"/>
      <c r="J4" s="94"/>
    </row>
    <row r="5" spans="1:10" ht="42" customHeight="1">
      <c r="A5" s="252" t="s">
        <v>167</v>
      </c>
      <c r="B5" s="252"/>
      <c r="C5" s="252"/>
      <c r="D5" s="252"/>
      <c r="E5" s="252"/>
      <c r="F5" s="252"/>
      <c r="G5" s="252"/>
      <c r="H5" s="94"/>
      <c r="I5" s="94"/>
      <c r="J5" s="94"/>
    </row>
    <row r="6" spans="1:10" ht="15" customHeight="1">
      <c r="A6" s="252" t="s">
        <v>161</v>
      </c>
      <c r="B6" s="252"/>
      <c r="C6" s="252"/>
      <c r="D6" s="252"/>
      <c r="E6" s="252"/>
      <c r="F6" s="252"/>
      <c r="G6" s="252"/>
      <c r="H6" s="94"/>
      <c r="I6" s="94"/>
      <c r="J6" s="94"/>
    </row>
    <row r="7" spans="1:10" ht="183" customHeight="1">
      <c r="A7" s="252"/>
      <c r="B7" s="252"/>
      <c r="C7" s="252"/>
      <c r="D7" s="252"/>
      <c r="E7" s="252"/>
      <c r="F7" s="252"/>
      <c r="G7" s="252"/>
      <c r="H7" s="94"/>
      <c r="I7" s="94"/>
      <c r="J7" s="94"/>
    </row>
    <row r="8" spans="1:10" ht="15.75">
      <c r="A8" s="269" t="s">
        <v>168</v>
      </c>
      <c r="B8" s="269"/>
      <c r="C8" s="269"/>
      <c r="D8" s="269"/>
      <c r="E8" s="269"/>
      <c r="F8" s="269"/>
      <c r="G8" s="269"/>
      <c r="H8" s="94"/>
      <c r="I8" s="94"/>
      <c r="J8" s="94"/>
    </row>
    <row r="9" spans="1:10" ht="15" customHeight="1">
      <c r="A9" s="252" t="s">
        <v>185</v>
      </c>
      <c r="B9" s="252"/>
      <c r="C9" s="252"/>
      <c r="D9" s="252"/>
      <c r="E9" s="252"/>
      <c r="F9" s="252"/>
      <c r="G9" s="252"/>
      <c r="H9" s="94"/>
      <c r="I9" s="94"/>
      <c r="J9" s="94"/>
    </row>
    <row r="10" spans="1:10" ht="81.75" customHeight="1">
      <c r="A10" s="252"/>
      <c r="B10" s="252"/>
      <c r="C10" s="252"/>
      <c r="D10" s="252"/>
      <c r="E10" s="252"/>
      <c r="F10" s="252"/>
      <c r="G10" s="252"/>
      <c r="H10" s="94"/>
      <c r="I10" s="94"/>
      <c r="J10" s="94"/>
    </row>
    <row r="11" spans="1:10" ht="15.75">
      <c r="A11" s="253" t="s">
        <v>184</v>
      </c>
      <c r="B11" s="253"/>
      <c r="C11" s="253"/>
      <c r="D11" s="253"/>
      <c r="E11" s="253"/>
      <c r="F11" s="253"/>
      <c r="G11" s="253"/>
      <c r="H11" s="94"/>
      <c r="I11" s="94"/>
      <c r="J11" s="94"/>
    </row>
    <row r="12" spans="1:10" ht="69.75" customHeight="1">
      <c r="A12" s="253"/>
      <c r="B12" s="253"/>
      <c r="C12" s="253"/>
      <c r="D12" s="253"/>
      <c r="E12" s="253"/>
      <c r="F12" s="253"/>
      <c r="G12" s="253"/>
      <c r="H12" s="94"/>
      <c r="I12" s="94"/>
      <c r="J12" s="94"/>
    </row>
    <row r="13" spans="1:10" ht="15" customHeight="1">
      <c r="A13" s="252" t="s">
        <v>162</v>
      </c>
      <c r="B13" s="252"/>
      <c r="C13" s="252"/>
      <c r="D13" s="252"/>
      <c r="E13" s="252"/>
      <c r="F13" s="252"/>
      <c r="G13" s="252"/>
      <c r="H13" s="94"/>
      <c r="I13" s="94"/>
      <c r="J13" s="94"/>
    </row>
    <row r="14" spans="1:10" ht="47.25" customHeight="1">
      <c r="A14" s="252" t="s">
        <v>162</v>
      </c>
      <c r="B14" s="252"/>
      <c r="C14" s="252"/>
      <c r="D14" s="252"/>
      <c r="E14" s="252"/>
      <c r="F14" s="252"/>
      <c r="G14" s="252"/>
      <c r="H14" s="94"/>
      <c r="I14" s="94"/>
      <c r="J14" s="94"/>
    </row>
    <row r="15" spans="1:10" ht="15.75">
      <c r="A15" s="270" t="s">
        <v>77</v>
      </c>
      <c r="B15" s="270"/>
      <c r="C15" s="270"/>
      <c r="D15" s="270"/>
      <c r="E15" s="270"/>
      <c r="F15" s="270"/>
      <c r="G15" s="270"/>
      <c r="H15" s="94"/>
      <c r="I15" s="94"/>
      <c r="J15" s="94"/>
    </row>
    <row r="16" spans="1:10" ht="15.75">
      <c r="A16" s="194"/>
      <c r="B16" s="94"/>
      <c r="C16" s="94"/>
      <c r="D16" s="94"/>
      <c r="E16" s="94"/>
      <c r="F16" s="94"/>
      <c r="G16" s="94"/>
      <c r="H16" s="94"/>
      <c r="I16" s="94"/>
      <c r="J16" s="94"/>
    </row>
    <row r="17" spans="1:10" ht="103.5" customHeight="1">
      <c r="A17" s="271" t="s">
        <v>78</v>
      </c>
      <c r="B17" s="271"/>
      <c r="C17" s="271"/>
      <c r="D17" s="271"/>
      <c r="E17" s="271"/>
      <c r="F17" s="271"/>
      <c r="G17" s="271"/>
      <c r="H17" s="94"/>
      <c r="I17" s="94"/>
      <c r="J17" s="94"/>
    </row>
    <row r="18" spans="1:10" ht="15.75" customHeight="1">
      <c r="A18" s="271" t="s">
        <v>169</v>
      </c>
      <c r="B18" s="271"/>
      <c r="C18" s="271"/>
      <c r="D18" s="271"/>
      <c r="E18" s="271"/>
      <c r="F18" s="271"/>
      <c r="G18" s="271"/>
      <c r="H18" s="94"/>
      <c r="I18" s="94"/>
      <c r="J18" s="94"/>
    </row>
    <row r="19" spans="1:10" ht="15.75">
      <c r="A19" s="271"/>
      <c r="B19" s="271"/>
      <c r="C19" s="271"/>
      <c r="D19" s="271"/>
      <c r="E19" s="271"/>
      <c r="F19" s="271"/>
      <c r="G19" s="271"/>
      <c r="H19" s="94"/>
      <c r="I19" s="94"/>
      <c r="J19" s="94"/>
    </row>
    <row r="20" spans="1:10" ht="15.75">
      <c r="A20" s="271" t="s">
        <v>170</v>
      </c>
      <c r="B20" s="271"/>
      <c r="C20" s="271"/>
      <c r="D20" s="271"/>
      <c r="E20" s="271"/>
      <c r="F20" s="271"/>
      <c r="G20" s="271"/>
      <c r="H20" s="94"/>
      <c r="I20" s="94"/>
      <c r="J20" s="94"/>
    </row>
    <row r="21" spans="1:10" ht="15.75">
      <c r="A21" s="271"/>
      <c r="B21" s="271"/>
      <c r="C21" s="271"/>
      <c r="D21" s="271"/>
      <c r="E21" s="271"/>
      <c r="F21" s="271"/>
      <c r="G21" s="271"/>
      <c r="H21" s="94"/>
      <c r="I21" s="94"/>
      <c r="J21" s="94"/>
    </row>
    <row r="22" spans="1:10" ht="15.75">
      <c r="A22" s="272" t="s">
        <v>79</v>
      </c>
      <c r="B22" s="272"/>
      <c r="C22" s="272"/>
      <c r="D22" s="272"/>
      <c r="E22" s="272"/>
      <c r="F22" s="272"/>
      <c r="G22" s="272"/>
      <c r="H22" s="94"/>
      <c r="I22" s="94"/>
      <c r="J22" s="94"/>
    </row>
    <row r="23" spans="1:10" ht="15.75">
      <c r="A23" s="194"/>
      <c r="B23" s="94"/>
      <c r="C23" s="94"/>
      <c r="D23" s="94"/>
      <c r="E23" s="94"/>
      <c r="F23" s="94"/>
      <c r="G23" s="94"/>
      <c r="H23" s="94"/>
      <c r="I23" s="94"/>
      <c r="J23" s="94"/>
    </row>
    <row r="24" spans="1:10" ht="15.75">
      <c r="A24" s="271" t="s">
        <v>152</v>
      </c>
      <c r="B24" s="271"/>
      <c r="C24" s="271"/>
      <c r="D24" s="271"/>
      <c r="E24" s="271"/>
      <c r="F24" s="271"/>
      <c r="G24" s="271"/>
      <c r="H24" s="94"/>
      <c r="I24" s="94"/>
      <c r="J24" s="94"/>
    </row>
    <row r="25" spans="1:10" ht="33" customHeight="1">
      <c r="A25" s="271"/>
      <c r="B25" s="271"/>
      <c r="C25" s="271"/>
      <c r="D25" s="271"/>
      <c r="E25" s="271"/>
      <c r="F25" s="271"/>
      <c r="G25" s="271"/>
      <c r="H25" s="94"/>
      <c r="I25" s="94"/>
      <c r="J25" s="94"/>
    </row>
    <row r="26" spans="1:10" ht="15.75">
      <c r="A26" s="270" t="s">
        <v>80</v>
      </c>
      <c r="B26" s="270"/>
      <c r="C26" s="270"/>
      <c r="D26" s="270"/>
      <c r="E26" s="270"/>
      <c r="F26" s="270"/>
      <c r="G26" s="270"/>
      <c r="H26" s="94"/>
      <c r="I26" s="94"/>
      <c r="J26" s="94"/>
    </row>
    <row r="27" spans="1:10" ht="15.75">
      <c r="A27" s="194"/>
      <c r="B27" s="94"/>
      <c r="C27" s="94"/>
      <c r="D27" s="94"/>
      <c r="E27" s="94"/>
      <c r="F27" s="94"/>
      <c r="G27" s="94"/>
      <c r="H27" s="94"/>
      <c r="I27" s="94"/>
      <c r="J27" s="94"/>
    </row>
    <row r="28" spans="1:10" ht="15.75">
      <c r="A28" s="267" t="s">
        <v>159</v>
      </c>
      <c r="B28" s="267"/>
      <c r="C28" s="267"/>
      <c r="D28" s="267"/>
      <c r="E28" s="267"/>
      <c r="F28" s="267"/>
      <c r="G28" s="267"/>
      <c r="H28" s="94"/>
      <c r="I28" s="94"/>
      <c r="J28" s="94"/>
    </row>
    <row r="29" spans="1:10" ht="15.75">
      <c r="A29" s="268" t="s">
        <v>81</v>
      </c>
      <c r="B29" s="268"/>
      <c r="C29" s="268"/>
      <c r="D29" s="268"/>
      <c r="E29" s="94"/>
      <c r="F29" s="94"/>
      <c r="G29" s="94"/>
      <c r="H29" s="94"/>
      <c r="I29" s="94"/>
      <c r="J29" s="94"/>
    </row>
    <row r="30" spans="1:10" ht="15.75">
      <c r="A30" s="267" t="s">
        <v>160</v>
      </c>
      <c r="B30" s="267"/>
      <c r="C30" s="267"/>
      <c r="D30" s="267"/>
      <c r="E30" s="267"/>
      <c r="F30" s="267"/>
      <c r="G30" s="267"/>
      <c r="H30" s="94"/>
      <c r="I30" s="94"/>
      <c r="J30" s="94"/>
    </row>
    <row r="31" spans="1:10" ht="15.75">
      <c r="A31" s="267"/>
      <c r="B31" s="267"/>
      <c r="C31" s="267"/>
      <c r="D31" s="267"/>
      <c r="E31" s="267"/>
      <c r="F31" s="267"/>
      <c r="G31" s="267"/>
      <c r="H31" s="94"/>
      <c r="I31" s="94"/>
      <c r="J31" s="94"/>
    </row>
    <row r="32" spans="1:10" ht="15.75">
      <c r="A32" s="268" t="s">
        <v>82</v>
      </c>
      <c r="B32" s="268"/>
      <c r="C32" s="268"/>
      <c r="D32" s="268"/>
      <c r="E32" s="268"/>
      <c r="F32" s="268"/>
      <c r="G32" s="268"/>
      <c r="H32" s="94"/>
      <c r="I32" s="94"/>
      <c r="J32" s="94"/>
    </row>
    <row r="33" spans="1:10" ht="15.75" customHeight="1">
      <c r="A33" s="267" t="s">
        <v>171</v>
      </c>
      <c r="B33" s="267"/>
      <c r="C33" s="267"/>
      <c r="D33" s="267"/>
      <c r="E33" s="267"/>
      <c r="F33" s="267"/>
      <c r="G33" s="267"/>
      <c r="H33" s="94"/>
      <c r="I33" s="94"/>
      <c r="J33" s="94"/>
    </row>
    <row r="34" spans="1:10" ht="32.25" customHeight="1">
      <c r="A34" s="267"/>
      <c r="B34" s="267"/>
      <c r="C34" s="267"/>
      <c r="D34" s="267"/>
      <c r="E34" s="267"/>
      <c r="F34" s="267"/>
      <c r="G34" s="267"/>
      <c r="H34" s="94"/>
      <c r="I34" s="94"/>
      <c r="J34" s="94"/>
    </row>
    <row r="35" spans="1:10" ht="15.75">
      <c r="A35" s="268" t="s">
        <v>83</v>
      </c>
      <c r="B35" s="268"/>
      <c r="C35" s="268"/>
      <c r="D35" s="268"/>
      <c r="E35" s="268"/>
      <c r="F35" s="268"/>
      <c r="G35" s="268"/>
      <c r="H35" s="94"/>
      <c r="I35" s="94"/>
      <c r="J35" s="94"/>
    </row>
    <row r="36" spans="1:10" ht="32.25" customHeight="1">
      <c r="A36" s="267" t="s">
        <v>172</v>
      </c>
      <c r="B36" s="267"/>
      <c r="C36" s="267"/>
      <c r="D36" s="267"/>
      <c r="E36" s="267"/>
      <c r="F36" s="267"/>
      <c r="G36" s="267"/>
      <c r="H36" s="94"/>
      <c r="I36" s="94"/>
      <c r="J36" s="94"/>
    </row>
    <row r="37" spans="1:10" ht="15.75">
      <c r="A37" s="268" t="s">
        <v>84</v>
      </c>
      <c r="B37" s="268"/>
      <c r="C37" s="268"/>
      <c r="D37" s="268"/>
      <c r="E37" s="268"/>
      <c r="F37" s="268"/>
      <c r="G37" s="268"/>
      <c r="H37" s="94"/>
      <c r="I37" s="94"/>
      <c r="J37" s="94"/>
    </row>
    <row r="38" spans="1:10" ht="33" customHeight="1">
      <c r="A38" s="267" t="s">
        <v>137</v>
      </c>
      <c r="B38" s="267"/>
      <c r="C38" s="267"/>
      <c r="D38" s="267"/>
      <c r="E38" s="267"/>
      <c r="F38" s="267"/>
      <c r="G38" s="267"/>
      <c r="H38" s="94"/>
      <c r="I38" s="94"/>
      <c r="J38" s="94"/>
    </row>
    <row r="39" spans="1:10" ht="32.25" customHeight="1">
      <c r="A39" s="266" t="s">
        <v>173</v>
      </c>
      <c r="B39" s="266"/>
      <c r="C39" s="266"/>
      <c r="D39" s="266"/>
      <c r="E39" s="266"/>
      <c r="F39" s="266"/>
      <c r="G39" s="266"/>
      <c r="H39" s="94"/>
      <c r="I39" s="94"/>
      <c r="J39" s="94"/>
    </row>
    <row r="40" spans="1:10" ht="34.5" customHeight="1">
      <c r="A40" s="267" t="s">
        <v>174</v>
      </c>
      <c r="B40" s="267"/>
      <c r="C40" s="267"/>
      <c r="D40" s="267"/>
      <c r="E40" s="267"/>
      <c r="F40" s="267"/>
      <c r="G40" s="267"/>
      <c r="H40" s="94"/>
      <c r="I40" s="94"/>
      <c r="J40" s="94"/>
    </row>
    <row r="41" spans="1:10" ht="54.75" customHeight="1">
      <c r="A41" s="267" t="s">
        <v>175</v>
      </c>
      <c r="B41" s="267"/>
      <c r="C41" s="267"/>
      <c r="D41" s="267"/>
      <c r="E41" s="267"/>
      <c r="F41" s="267"/>
      <c r="G41" s="267"/>
      <c r="H41" s="94"/>
      <c r="I41" s="94"/>
      <c r="J41" s="94"/>
    </row>
    <row r="42" spans="1:10" ht="32.25" customHeight="1">
      <c r="A42" s="267" t="s">
        <v>176</v>
      </c>
      <c r="B42" s="267"/>
      <c r="C42" s="267"/>
      <c r="D42" s="267"/>
      <c r="E42" s="267"/>
      <c r="F42" s="267"/>
      <c r="G42" s="267"/>
      <c r="H42" s="94"/>
      <c r="I42" s="94"/>
      <c r="J42" s="94"/>
    </row>
    <row r="43" spans="1:10" ht="15.75">
      <c r="A43" s="267" t="s">
        <v>177</v>
      </c>
      <c r="B43" s="267"/>
      <c r="C43" s="267"/>
      <c r="D43" s="267"/>
      <c r="E43" s="267"/>
      <c r="F43" s="267"/>
      <c r="G43" s="267"/>
      <c r="H43" s="94"/>
      <c r="I43" s="94"/>
      <c r="J43" s="94"/>
    </row>
    <row r="44" spans="1:10" ht="15.75">
      <c r="A44" s="267"/>
      <c r="B44" s="267"/>
      <c r="C44" s="267"/>
      <c r="D44" s="267"/>
      <c r="E44" s="267"/>
      <c r="F44" s="267"/>
      <c r="G44" s="267"/>
      <c r="H44" s="94"/>
      <c r="I44" s="94"/>
      <c r="J44" s="94"/>
    </row>
    <row r="45" spans="1:10" ht="15.75">
      <c r="A45" s="272" t="s">
        <v>85</v>
      </c>
      <c r="B45" s="272"/>
      <c r="C45" s="272"/>
      <c r="D45" s="272"/>
      <c r="E45" s="272"/>
      <c r="F45" s="272"/>
      <c r="G45" s="272"/>
      <c r="H45" s="94"/>
      <c r="I45" s="94"/>
      <c r="J45" s="94"/>
    </row>
    <row r="46" spans="1:10" ht="15.75">
      <c r="A46" s="196"/>
      <c r="B46" s="196"/>
      <c r="C46" s="94"/>
      <c r="D46" s="94"/>
      <c r="E46" s="94"/>
      <c r="F46" s="94"/>
      <c r="G46" s="94"/>
      <c r="H46" s="94"/>
      <c r="I46" s="94"/>
      <c r="J46" s="94"/>
    </row>
    <row r="47" spans="1:10" ht="15.75">
      <c r="A47" s="94"/>
      <c r="B47" s="197"/>
      <c r="C47" s="198" t="s">
        <v>86</v>
      </c>
      <c r="D47" s="199" t="s">
        <v>87</v>
      </c>
      <c r="E47" s="94"/>
      <c r="F47" s="94"/>
      <c r="G47" s="94"/>
      <c r="H47" s="94"/>
      <c r="I47" s="94"/>
      <c r="J47" s="94"/>
    </row>
    <row r="48" spans="1:10" ht="15.75">
      <c r="A48" s="94"/>
      <c r="B48" s="197" t="s">
        <v>88</v>
      </c>
      <c r="C48" s="200">
        <v>7263.59</v>
      </c>
      <c r="D48" s="200">
        <v>7322.9</v>
      </c>
      <c r="E48" s="94"/>
      <c r="F48" s="94"/>
      <c r="G48" s="94"/>
      <c r="H48" s="94"/>
      <c r="I48" s="94"/>
      <c r="J48" s="94"/>
    </row>
    <row r="49" spans="1:10" ht="15.75">
      <c r="A49" s="94"/>
      <c r="B49" s="197" t="s">
        <v>89</v>
      </c>
      <c r="C49" s="200">
        <v>7283.62</v>
      </c>
      <c r="D49" s="200">
        <v>7339.62</v>
      </c>
      <c r="E49" s="94"/>
      <c r="F49" s="94"/>
      <c r="G49" s="94"/>
      <c r="H49" s="94"/>
      <c r="I49" s="94"/>
      <c r="J49" s="94"/>
    </row>
    <row r="50" spans="1:10" ht="15.75">
      <c r="A50" s="196"/>
      <c r="B50" s="196"/>
      <c r="C50" s="94"/>
      <c r="D50" s="94"/>
      <c r="E50" s="94"/>
      <c r="F50" s="94"/>
      <c r="G50" s="94"/>
      <c r="H50" s="94"/>
      <c r="I50" s="94"/>
      <c r="J50" s="94"/>
    </row>
    <row r="51" spans="1:10" ht="15.75">
      <c r="A51" s="201" t="s">
        <v>178</v>
      </c>
      <c r="B51" s="94"/>
      <c r="C51" s="94"/>
      <c r="D51" s="94"/>
      <c r="E51" s="94"/>
      <c r="F51" s="94"/>
      <c r="G51" s="94"/>
      <c r="H51" s="94"/>
      <c r="I51" s="94"/>
      <c r="J51" s="94"/>
    </row>
    <row r="52" spans="1:10" ht="15.75">
      <c r="A52" s="94"/>
      <c r="B52" s="94"/>
      <c r="C52" s="94"/>
      <c r="D52" s="94"/>
      <c r="E52" s="94"/>
      <c r="F52" s="94"/>
      <c r="G52" s="94"/>
      <c r="H52" s="94"/>
      <c r="I52" s="94"/>
      <c r="J52" s="94"/>
    </row>
    <row r="53" spans="1:10" ht="28.5">
      <c r="A53" s="199" t="s">
        <v>90</v>
      </c>
      <c r="B53" s="199" t="s">
        <v>91</v>
      </c>
      <c r="C53" s="199" t="s">
        <v>92</v>
      </c>
      <c r="D53" s="199" t="s">
        <v>93</v>
      </c>
      <c r="E53" s="199" t="s">
        <v>94</v>
      </c>
      <c r="F53" s="94"/>
      <c r="G53" s="94"/>
      <c r="H53" s="94"/>
      <c r="I53" s="94"/>
      <c r="J53" s="94"/>
    </row>
    <row r="54" spans="1:10" ht="15.75">
      <c r="A54" s="198" t="s">
        <v>95</v>
      </c>
      <c r="B54" s="198" t="s">
        <v>62</v>
      </c>
      <c r="C54" s="202">
        <v>70332.240000000005</v>
      </c>
      <c r="D54" s="202">
        <v>7263.59</v>
      </c>
      <c r="E54" s="203">
        <f>+C54*D54</f>
        <v>510864555.14160007</v>
      </c>
      <c r="F54" s="94"/>
      <c r="G54" s="94"/>
      <c r="H54" s="94"/>
      <c r="I54" s="94"/>
      <c r="J54" s="94"/>
    </row>
    <row r="55" spans="1:10" ht="15.75">
      <c r="A55" s="198" t="s">
        <v>96</v>
      </c>
      <c r="B55" s="198" t="s">
        <v>62</v>
      </c>
      <c r="C55" s="202">
        <v>670.54</v>
      </c>
      <c r="D55" s="202">
        <v>7263.59</v>
      </c>
      <c r="E55" s="203">
        <f>+C55*D55</f>
        <v>4870527.6386000002</v>
      </c>
      <c r="F55" s="94"/>
      <c r="G55" s="94"/>
      <c r="H55" s="94"/>
      <c r="I55" s="94"/>
      <c r="J55" s="94"/>
    </row>
    <row r="56" spans="1:10" ht="15.75">
      <c r="A56" s="94"/>
      <c r="B56" s="94"/>
      <c r="C56" s="94"/>
      <c r="D56" s="94"/>
      <c r="E56" s="94"/>
      <c r="F56" s="94"/>
      <c r="G56" s="94"/>
      <c r="H56" s="94"/>
      <c r="I56" s="94"/>
      <c r="J56" s="94"/>
    </row>
    <row r="57" spans="1:10" ht="15.75">
      <c r="A57" s="204"/>
      <c r="B57" s="94"/>
      <c r="C57" s="94"/>
      <c r="D57" s="94"/>
      <c r="E57" s="94"/>
      <c r="F57" s="94"/>
      <c r="G57" s="94"/>
      <c r="H57" s="94"/>
      <c r="I57" s="94"/>
      <c r="J57" s="94"/>
    </row>
    <row r="58" spans="1:10" ht="15.75">
      <c r="A58" s="201" t="s">
        <v>179</v>
      </c>
      <c r="B58" s="94"/>
      <c r="C58" s="94"/>
      <c r="D58" s="94"/>
      <c r="E58" s="94"/>
      <c r="F58" s="94"/>
      <c r="G58" s="94"/>
      <c r="H58" s="94"/>
      <c r="I58" s="94"/>
      <c r="J58" s="94"/>
    </row>
    <row r="59" spans="1:10" ht="15.75">
      <c r="A59" s="201"/>
      <c r="B59" s="94"/>
      <c r="C59" s="94"/>
      <c r="D59" s="94"/>
      <c r="E59" s="94"/>
      <c r="F59" s="94"/>
      <c r="G59" s="94"/>
      <c r="H59" s="94"/>
      <c r="I59" s="94"/>
      <c r="J59" s="94"/>
    </row>
    <row r="60" spans="1:10" ht="15.75">
      <c r="A60" s="205" t="s">
        <v>97</v>
      </c>
      <c r="B60" s="94"/>
      <c r="C60" s="94"/>
      <c r="D60" s="94"/>
      <c r="E60" s="94"/>
      <c r="F60" s="94"/>
      <c r="G60" s="94"/>
      <c r="H60" s="94"/>
      <c r="I60" s="94"/>
      <c r="J60" s="94"/>
    </row>
    <row r="61" spans="1:10" ht="15.75">
      <c r="A61" s="94"/>
      <c r="B61" s="94"/>
      <c r="C61" s="94"/>
      <c r="D61" s="94"/>
      <c r="E61" s="94"/>
      <c r="F61" s="94"/>
      <c r="G61" s="94"/>
      <c r="H61" s="94"/>
      <c r="I61" s="94"/>
      <c r="J61" s="94"/>
    </row>
    <row r="62" spans="1:10" ht="15.75">
      <c r="A62" s="201" t="s">
        <v>180</v>
      </c>
      <c r="B62" s="94"/>
      <c r="C62" s="94"/>
      <c r="D62" s="94"/>
      <c r="E62" s="94"/>
      <c r="F62" s="94"/>
      <c r="G62" s="94"/>
      <c r="H62" s="94"/>
      <c r="I62" s="94"/>
      <c r="J62" s="94"/>
    </row>
    <row r="63" spans="1:10" ht="15.75">
      <c r="A63" s="204"/>
      <c r="B63" s="94"/>
      <c r="C63" s="94"/>
      <c r="D63" s="94"/>
      <c r="E63" s="94"/>
      <c r="F63" s="94"/>
      <c r="G63" s="94"/>
      <c r="H63" s="94"/>
      <c r="I63" s="94"/>
      <c r="J63" s="94"/>
    </row>
    <row r="64" spans="1:10" s="369" customFormat="1" ht="15.75">
      <c r="A64" s="195" t="s">
        <v>186</v>
      </c>
      <c r="B64" s="94"/>
      <c r="C64" s="94"/>
      <c r="D64" s="94"/>
      <c r="E64" s="94"/>
      <c r="F64" s="94"/>
      <c r="G64" s="94"/>
      <c r="H64" s="94"/>
      <c r="I64" s="94"/>
      <c r="J64" s="94"/>
    </row>
    <row r="65" spans="1:10" ht="15.75">
      <c r="A65" s="208"/>
      <c r="B65" s="207"/>
      <c r="C65" s="207"/>
      <c r="D65" s="207"/>
      <c r="E65" s="207"/>
      <c r="F65" s="207"/>
      <c r="G65" s="207"/>
      <c r="H65" s="94"/>
      <c r="I65" s="94"/>
      <c r="J65" s="94"/>
    </row>
    <row r="66" spans="1:10" ht="15.75">
      <c r="A66" s="206" t="s">
        <v>181</v>
      </c>
      <c r="B66" s="207"/>
      <c r="C66" s="207"/>
      <c r="D66" s="207"/>
      <c r="E66" s="207"/>
      <c r="F66" s="207"/>
      <c r="G66" s="207"/>
      <c r="H66" s="94"/>
      <c r="I66" s="94"/>
      <c r="J66" s="94"/>
    </row>
    <row r="67" spans="1:10" ht="15.75">
      <c r="A67" s="208"/>
      <c r="B67" s="207"/>
      <c r="C67" s="207"/>
      <c r="D67" s="207"/>
      <c r="E67" s="207"/>
      <c r="F67" s="207"/>
      <c r="G67" s="207"/>
      <c r="H67" s="94"/>
      <c r="I67" s="94"/>
      <c r="J67" s="94"/>
    </row>
    <row r="68" spans="1:10" ht="15.75">
      <c r="A68" s="206" t="s">
        <v>182</v>
      </c>
      <c r="B68" s="207"/>
      <c r="C68" s="207"/>
      <c r="D68" s="207"/>
      <c r="E68" s="207"/>
      <c r="F68" s="207"/>
      <c r="G68" s="207"/>
      <c r="H68" s="94"/>
      <c r="I68" s="94"/>
      <c r="J68" s="94"/>
    </row>
    <row r="69" spans="1:10" ht="15.75">
      <c r="A69" s="94"/>
      <c r="B69" s="94"/>
      <c r="C69" s="94"/>
      <c r="D69" s="94"/>
      <c r="E69" s="94"/>
      <c r="F69" s="94"/>
      <c r="G69" s="94"/>
      <c r="H69" s="94"/>
      <c r="I69" s="94"/>
      <c r="J69" s="94"/>
    </row>
    <row r="70" spans="1:10" ht="28.5">
      <c r="A70" s="209" t="s">
        <v>98</v>
      </c>
      <c r="B70" s="210" t="s">
        <v>91</v>
      </c>
      <c r="C70" s="210" t="s">
        <v>92</v>
      </c>
      <c r="D70" s="210" t="s">
        <v>93</v>
      </c>
      <c r="E70" s="210" t="s">
        <v>94</v>
      </c>
      <c r="F70" s="94"/>
      <c r="G70" s="94"/>
      <c r="H70" s="94"/>
      <c r="I70" s="94"/>
      <c r="J70" s="94"/>
    </row>
    <row r="71" spans="1:10" ht="15.75">
      <c r="A71" s="211" t="s">
        <v>99</v>
      </c>
      <c r="B71" s="198" t="s">
        <v>62</v>
      </c>
      <c r="C71" s="212">
        <v>332.87</v>
      </c>
      <c r="D71" s="212">
        <v>7263.59</v>
      </c>
      <c r="E71" s="213">
        <f>+C71*D71</f>
        <v>2417831.2033000002</v>
      </c>
      <c r="F71" s="94"/>
      <c r="G71" s="94"/>
      <c r="H71" s="94"/>
      <c r="I71" s="94"/>
      <c r="J71" s="94"/>
    </row>
    <row r="72" spans="1:10" ht="15.75">
      <c r="A72" s="209" t="s">
        <v>100</v>
      </c>
      <c r="B72" s="214"/>
      <c r="C72" s="215">
        <f>SUM(C71:C71)</f>
        <v>332.87</v>
      </c>
      <c r="D72" s="216"/>
      <c r="E72" s="217">
        <f>+SUM(E71:E71)</f>
        <v>2417831.2033000002</v>
      </c>
      <c r="F72" s="94"/>
      <c r="G72" s="94"/>
      <c r="H72" s="94"/>
      <c r="I72" s="94"/>
      <c r="J72" s="94"/>
    </row>
    <row r="73" spans="1:10" ht="15.75">
      <c r="A73" s="218"/>
      <c r="B73" s="219"/>
      <c r="C73" s="220"/>
      <c r="D73" s="218"/>
      <c r="E73" s="221"/>
      <c r="F73" s="94"/>
      <c r="G73" s="94"/>
      <c r="H73" s="94"/>
      <c r="I73" s="94"/>
      <c r="J73" s="94"/>
    </row>
    <row r="74" spans="1:10" ht="15.75">
      <c r="A74" s="94"/>
      <c r="B74" s="94"/>
      <c r="C74" s="94"/>
      <c r="D74" s="94"/>
      <c r="E74" s="94"/>
      <c r="F74" s="94"/>
      <c r="G74" s="94"/>
      <c r="H74" s="94"/>
      <c r="I74" s="94"/>
      <c r="J74" s="94"/>
    </row>
    <row r="75" spans="1:10" ht="15.75">
      <c r="A75" s="201" t="s">
        <v>183</v>
      </c>
      <c r="B75" s="94"/>
      <c r="C75" s="94"/>
      <c r="D75" s="94"/>
      <c r="E75" s="94"/>
      <c r="F75" s="94"/>
      <c r="G75" s="94"/>
      <c r="H75" s="94"/>
      <c r="I75" s="94"/>
      <c r="J75" s="94"/>
    </row>
    <row r="76" spans="1:10" ht="15.75">
      <c r="A76" s="222" t="s">
        <v>153</v>
      </c>
      <c r="B76" s="94"/>
      <c r="C76" s="94"/>
      <c r="D76" s="94"/>
      <c r="E76" s="94"/>
      <c r="F76" s="94"/>
      <c r="G76" s="94"/>
      <c r="H76" s="94"/>
      <c r="I76" s="94"/>
      <c r="J76" s="94"/>
    </row>
    <row r="77" spans="1:10" ht="15.75">
      <c r="A77" s="94"/>
      <c r="B77" s="94"/>
      <c r="C77" s="94"/>
      <c r="D77" s="94"/>
      <c r="E77" s="94"/>
      <c r="F77" s="94"/>
      <c r="G77" s="94"/>
      <c r="H77" s="94"/>
      <c r="I77" s="94"/>
      <c r="J77" s="94"/>
    </row>
    <row r="78" spans="1:10" ht="15.75">
      <c r="A78" s="94"/>
      <c r="B78" s="94"/>
      <c r="C78" s="94"/>
      <c r="D78" s="94"/>
      <c r="E78" s="94"/>
      <c r="F78" s="94"/>
      <c r="G78" s="94"/>
      <c r="H78" s="94"/>
      <c r="I78" s="94"/>
      <c r="J78" s="94"/>
    </row>
    <row r="79" spans="1:10" ht="15.75">
      <c r="A79" s="204" t="s">
        <v>101</v>
      </c>
      <c r="B79" s="94"/>
      <c r="C79" s="94"/>
      <c r="D79" s="94"/>
      <c r="E79" s="94"/>
      <c r="F79" s="94"/>
      <c r="G79" s="94"/>
      <c r="H79" s="94"/>
      <c r="I79" s="94"/>
      <c r="J79" s="94"/>
    </row>
    <row r="80" spans="1:10" ht="15.75">
      <c r="A80" s="204"/>
      <c r="B80" s="94"/>
      <c r="C80" s="94"/>
      <c r="D80" s="94"/>
      <c r="E80" s="94"/>
      <c r="F80" s="94"/>
      <c r="G80" s="94"/>
      <c r="H80" s="94"/>
      <c r="I80" s="94"/>
      <c r="J80" s="94"/>
    </row>
    <row r="81" spans="1:10" ht="15.75">
      <c r="A81" s="223" t="s">
        <v>102</v>
      </c>
      <c r="B81" s="94"/>
      <c r="C81" s="94"/>
      <c r="D81" s="94"/>
      <c r="E81" s="94"/>
      <c r="F81" s="94"/>
      <c r="G81" s="94"/>
      <c r="H81" s="94"/>
      <c r="I81" s="94"/>
      <c r="J81" s="94"/>
    </row>
    <row r="82" spans="1:10" ht="15.75">
      <c r="A82" s="94"/>
      <c r="B82" s="94"/>
      <c r="C82" s="94"/>
      <c r="D82" s="94"/>
      <c r="E82" s="94"/>
      <c r="F82" s="94"/>
      <c r="G82" s="94"/>
      <c r="H82" s="94"/>
      <c r="I82" s="94"/>
      <c r="J82" s="94"/>
    </row>
    <row r="83" spans="1:10" ht="15.75">
      <c r="A83" s="205" t="s">
        <v>103</v>
      </c>
      <c r="B83" s="94"/>
      <c r="C83" s="94"/>
      <c r="D83" s="94"/>
      <c r="E83" s="94"/>
      <c r="F83" s="94"/>
      <c r="G83" s="94"/>
      <c r="H83" s="94"/>
      <c r="I83" s="94"/>
      <c r="J83" s="94"/>
    </row>
    <row r="84" spans="1:10" ht="15.75">
      <c r="A84" s="94"/>
      <c r="B84" s="94"/>
      <c r="C84" s="94"/>
      <c r="D84" s="94"/>
      <c r="E84" s="94"/>
      <c r="F84" s="94"/>
      <c r="G84" s="94"/>
      <c r="H84" s="94"/>
      <c r="I84" s="94"/>
      <c r="J84" s="94"/>
    </row>
    <row r="85" spans="1:10" ht="15.75">
      <c r="A85" s="256" t="s">
        <v>40</v>
      </c>
      <c r="B85" s="257"/>
      <c r="C85" s="258"/>
      <c r="D85" s="94"/>
      <c r="E85" s="94"/>
      <c r="F85" s="94"/>
      <c r="G85" s="94"/>
      <c r="H85" s="94"/>
      <c r="I85" s="94"/>
      <c r="J85" s="94"/>
    </row>
    <row r="86" spans="1:10" ht="28.5">
      <c r="A86" s="209" t="s">
        <v>17</v>
      </c>
      <c r="B86" s="210" t="s">
        <v>163</v>
      </c>
      <c r="C86" s="210" t="s">
        <v>158</v>
      </c>
      <c r="D86" s="94"/>
      <c r="E86" s="94"/>
      <c r="F86" s="94"/>
      <c r="G86" s="94"/>
      <c r="H86" s="94"/>
      <c r="I86" s="94"/>
      <c r="J86" s="94"/>
    </row>
    <row r="87" spans="1:10" ht="15.75">
      <c r="A87" s="211" t="s">
        <v>154</v>
      </c>
      <c r="B87" s="212">
        <v>5224</v>
      </c>
      <c r="C87" s="212">
        <v>5604</v>
      </c>
      <c r="D87" s="94"/>
      <c r="E87" s="94"/>
      <c r="F87" s="94"/>
      <c r="G87" s="94"/>
      <c r="H87" s="94"/>
      <c r="I87" s="94"/>
      <c r="J87" s="94"/>
    </row>
    <row r="88" spans="1:10" ht="15.75">
      <c r="A88" s="211" t="s">
        <v>164</v>
      </c>
      <c r="B88" s="212">
        <v>380</v>
      </c>
      <c r="C88" s="212"/>
      <c r="D88" s="94"/>
      <c r="E88" s="94"/>
      <c r="F88" s="94"/>
      <c r="G88" s="94"/>
      <c r="H88" s="94"/>
      <c r="I88" s="94"/>
      <c r="J88" s="94"/>
    </row>
    <row r="89" spans="1:10" ht="15.75">
      <c r="A89" s="214" t="s">
        <v>100</v>
      </c>
      <c r="B89" s="215">
        <f>SUM(B87:B88)</f>
        <v>5604</v>
      </c>
      <c r="C89" s="215">
        <f>+SUM(C87:C87)</f>
        <v>5604</v>
      </c>
      <c r="D89" s="94"/>
      <c r="E89" s="94"/>
      <c r="F89" s="94"/>
      <c r="G89" s="94"/>
      <c r="H89" s="94"/>
      <c r="I89" s="94"/>
      <c r="J89" s="94"/>
    </row>
    <row r="90" spans="1:10" ht="15.75">
      <c r="A90" s="219"/>
      <c r="B90" s="220"/>
      <c r="C90" s="220"/>
      <c r="D90" s="94"/>
      <c r="E90" s="94"/>
      <c r="F90" s="94"/>
      <c r="G90" s="94"/>
      <c r="H90" s="94"/>
      <c r="I90" s="94"/>
      <c r="J90" s="94"/>
    </row>
    <row r="91" spans="1:10" ht="15.75">
      <c r="A91" s="219"/>
      <c r="B91" s="220"/>
      <c r="C91" s="220"/>
      <c r="D91" s="94"/>
      <c r="E91" s="94"/>
      <c r="F91" s="94"/>
      <c r="G91" s="94"/>
      <c r="H91" s="94"/>
      <c r="I91" s="94"/>
      <c r="J91" s="94"/>
    </row>
    <row r="92" spans="1:10" ht="15.75">
      <c r="A92" s="223" t="s">
        <v>133</v>
      </c>
      <c r="B92" s="220"/>
      <c r="C92" s="220"/>
      <c r="D92" s="94"/>
      <c r="E92" s="94"/>
      <c r="F92" s="94"/>
      <c r="G92" s="94"/>
      <c r="H92" s="94"/>
      <c r="I92" s="94"/>
      <c r="J92" s="94"/>
    </row>
    <row r="93" spans="1:10" ht="15.75">
      <c r="A93" s="223"/>
      <c r="B93" s="220"/>
      <c r="C93" s="220"/>
      <c r="D93" s="94"/>
      <c r="E93" s="94"/>
      <c r="F93" s="94"/>
      <c r="G93" s="94"/>
      <c r="H93" s="94"/>
      <c r="I93" s="94"/>
      <c r="J93" s="94"/>
    </row>
    <row r="94" spans="1:10" ht="15.75">
      <c r="A94" s="224"/>
      <c r="B94" s="220"/>
      <c r="C94" s="220"/>
      <c r="D94" s="94"/>
      <c r="E94" s="94"/>
      <c r="F94" s="94"/>
      <c r="G94" s="94"/>
      <c r="H94" s="94"/>
      <c r="I94" s="94"/>
      <c r="J94" s="94"/>
    </row>
    <row r="95" spans="1:10" ht="15.75">
      <c r="A95" s="94"/>
      <c r="B95" s="94"/>
      <c r="C95" s="94"/>
      <c r="D95" s="94"/>
      <c r="E95" s="94"/>
      <c r="F95" s="94"/>
      <c r="G95" s="94"/>
      <c r="H95" s="94"/>
      <c r="I95" s="94"/>
      <c r="J95" s="94"/>
    </row>
    <row r="96" spans="1:10" ht="15.75">
      <c r="A96" s="223" t="s">
        <v>104</v>
      </c>
      <c r="B96" s="94"/>
      <c r="C96" s="94"/>
      <c r="D96" s="94"/>
      <c r="E96" s="94"/>
      <c r="F96" s="94"/>
      <c r="G96" s="94"/>
      <c r="H96" s="94"/>
      <c r="I96" s="94"/>
      <c r="J96" s="94"/>
    </row>
    <row r="97" spans="1:10" ht="15.75">
      <c r="A97" s="223"/>
      <c r="B97" s="94"/>
      <c r="C97" s="94"/>
      <c r="D97" s="94"/>
      <c r="E97" s="94"/>
      <c r="F97" s="94"/>
      <c r="G97" s="94"/>
      <c r="H97" s="94"/>
      <c r="I97" s="94"/>
      <c r="J97" s="94"/>
    </row>
    <row r="98" spans="1:10" ht="15.75">
      <c r="A98" s="223"/>
      <c r="B98" s="94"/>
      <c r="C98" s="94"/>
      <c r="D98" s="94"/>
      <c r="E98" s="94"/>
      <c r="F98" s="94"/>
      <c r="G98" s="94"/>
      <c r="H98" s="94"/>
      <c r="I98" s="94"/>
      <c r="J98" s="94"/>
    </row>
    <row r="99" spans="1:10" ht="15.75">
      <c r="A99" s="256" t="s">
        <v>98</v>
      </c>
      <c r="B99" s="257" t="s">
        <v>86</v>
      </c>
      <c r="C99" s="258" t="s">
        <v>87</v>
      </c>
      <c r="D99" s="94"/>
      <c r="E99" s="94"/>
      <c r="F99" s="94"/>
      <c r="G99" s="94"/>
      <c r="H99" s="94"/>
      <c r="I99" s="94"/>
      <c r="J99" s="94"/>
    </row>
    <row r="100" spans="1:10" ht="15.75">
      <c r="A100" s="259" t="s">
        <v>138</v>
      </c>
      <c r="B100" s="260"/>
      <c r="C100" s="225"/>
      <c r="D100" s="94"/>
      <c r="E100" s="94"/>
      <c r="F100" s="94"/>
      <c r="G100" s="94"/>
      <c r="H100" s="94"/>
      <c r="I100" s="94"/>
      <c r="J100" s="94"/>
    </row>
    <row r="101" spans="1:10" ht="15.75">
      <c r="A101" s="261"/>
      <c r="B101" s="262"/>
      <c r="C101" s="225"/>
      <c r="D101" s="94"/>
      <c r="E101" s="94"/>
      <c r="F101" s="94"/>
      <c r="G101" s="94"/>
      <c r="H101" s="94"/>
      <c r="I101" s="94"/>
      <c r="J101" s="94"/>
    </row>
    <row r="102" spans="1:10" ht="17.25" customHeight="1">
      <c r="A102" s="223"/>
      <c r="B102" s="94"/>
      <c r="C102" s="94"/>
      <c r="D102" s="94"/>
      <c r="E102" s="94"/>
      <c r="F102" s="94"/>
      <c r="G102" s="94"/>
      <c r="H102" s="94"/>
      <c r="I102" s="94"/>
      <c r="J102" s="94"/>
    </row>
    <row r="103" spans="1:10" ht="12" customHeight="1">
      <c r="A103" s="254" t="s">
        <v>139</v>
      </c>
      <c r="B103" s="254"/>
      <c r="C103" s="94"/>
      <c r="D103" s="94"/>
      <c r="E103" s="94"/>
      <c r="F103" s="94"/>
      <c r="G103" s="94"/>
      <c r="H103" s="94"/>
      <c r="I103" s="94"/>
      <c r="J103" s="94"/>
    </row>
    <row r="104" spans="1:10" ht="15.75">
      <c r="A104" s="94"/>
      <c r="B104" s="94"/>
      <c r="C104" s="94"/>
      <c r="D104" s="94"/>
      <c r="E104" s="94"/>
      <c r="F104" s="94"/>
      <c r="G104" s="94"/>
      <c r="H104" s="94"/>
      <c r="I104" s="94"/>
      <c r="J104" s="94"/>
    </row>
    <row r="105" spans="1:10" ht="15.75">
      <c r="A105" s="209" t="s">
        <v>98</v>
      </c>
      <c r="B105" s="209" t="s">
        <v>86</v>
      </c>
      <c r="C105" s="209" t="s">
        <v>87</v>
      </c>
      <c r="D105" s="94"/>
      <c r="E105" s="94"/>
      <c r="F105" s="94"/>
      <c r="G105" s="94"/>
      <c r="H105" s="94"/>
      <c r="I105" s="94"/>
      <c r="J105" s="94"/>
    </row>
    <row r="106" spans="1:10" ht="15.75">
      <c r="A106" s="265" t="s">
        <v>105</v>
      </c>
      <c r="B106" s="263">
        <v>670.54</v>
      </c>
      <c r="C106" s="263">
        <v>338.68</v>
      </c>
      <c r="D106" s="94"/>
      <c r="E106" s="94"/>
      <c r="F106" s="94"/>
      <c r="G106" s="94"/>
      <c r="H106" s="94"/>
      <c r="I106" s="94"/>
      <c r="J106" s="94"/>
    </row>
    <row r="107" spans="1:10" ht="15.75">
      <c r="A107" s="265"/>
      <c r="B107" s="264"/>
      <c r="C107" s="264"/>
      <c r="D107" s="94"/>
      <c r="E107" s="94"/>
      <c r="F107" s="94"/>
      <c r="G107" s="94"/>
      <c r="H107" s="94"/>
      <c r="I107" s="94"/>
      <c r="J107" s="94"/>
    </row>
    <row r="108" spans="1:10" ht="15.75">
      <c r="A108" s="209" t="s">
        <v>100</v>
      </c>
      <c r="B108" s="215">
        <f>+SUM(B106:B107)</f>
        <v>670.54</v>
      </c>
      <c r="C108" s="215">
        <f>+SUM(C106:C107)</f>
        <v>338.68</v>
      </c>
      <c r="D108" s="94"/>
      <c r="E108" s="94"/>
      <c r="F108" s="94"/>
      <c r="G108" s="94"/>
      <c r="H108" s="94"/>
      <c r="I108" s="94"/>
      <c r="J108" s="94"/>
    </row>
    <row r="109" spans="1:10" ht="15.75">
      <c r="A109" s="94"/>
      <c r="B109" s="94"/>
      <c r="C109" s="94"/>
      <c r="D109" s="94"/>
      <c r="E109" s="94"/>
      <c r="F109" s="94"/>
      <c r="G109" s="94"/>
      <c r="H109" s="94"/>
      <c r="I109" s="94"/>
      <c r="J109" s="94"/>
    </row>
    <row r="110" spans="1:10" ht="15.75">
      <c r="A110" s="223" t="s">
        <v>140</v>
      </c>
      <c r="B110" s="94"/>
      <c r="C110" s="94"/>
      <c r="D110" s="94"/>
      <c r="E110" s="94"/>
      <c r="F110" s="94"/>
      <c r="G110" s="94"/>
      <c r="H110" s="94"/>
      <c r="I110" s="94"/>
      <c r="J110" s="94"/>
    </row>
    <row r="111" spans="1:10" ht="15.75">
      <c r="A111" s="94"/>
      <c r="B111" s="94"/>
      <c r="C111" s="94"/>
      <c r="D111" s="94"/>
      <c r="E111" s="94"/>
      <c r="F111" s="94"/>
      <c r="G111" s="94"/>
      <c r="H111" s="94"/>
      <c r="I111" s="94"/>
      <c r="J111" s="94"/>
    </row>
    <row r="112" spans="1:10" ht="15.75">
      <c r="A112" s="219" t="s">
        <v>106</v>
      </c>
      <c r="B112" s="94"/>
      <c r="C112" s="94"/>
      <c r="D112" s="94"/>
      <c r="E112" s="94"/>
      <c r="F112" s="94"/>
      <c r="G112" s="94"/>
      <c r="H112" s="94"/>
      <c r="I112" s="94"/>
      <c r="J112" s="94"/>
    </row>
    <row r="113" spans="1:10" ht="15.75">
      <c r="A113" s="209" t="s">
        <v>107</v>
      </c>
      <c r="B113" s="226">
        <v>45291</v>
      </c>
      <c r="C113" s="226">
        <v>44926</v>
      </c>
      <c r="D113" s="94"/>
      <c r="E113" s="94"/>
      <c r="F113" s="94"/>
      <c r="G113" s="94"/>
      <c r="H113" s="94"/>
      <c r="I113" s="94"/>
      <c r="J113" s="94"/>
    </row>
    <row r="114" spans="1:10" ht="15.75">
      <c r="A114" s="211" t="s">
        <v>155</v>
      </c>
      <c r="B114" s="212">
        <v>22029.72</v>
      </c>
      <c r="C114" s="212">
        <v>18305.169999999998</v>
      </c>
      <c r="D114" s="94"/>
      <c r="E114" s="94"/>
      <c r="F114" s="94"/>
      <c r="G114" s="94"/>
      <c r="H114" s="94"/>
      <c r="I114" s="94"/>
      <c r="J114" s="94"/>
    </row>
    <row r="115" spans="1:10" ht="15.75">
      <c r="A115" s="209" t="s">
        <v>100</v>
      </c>
      <c r="B115" s="215">
        <f>+SUM(B114:B114)</f>
        <v>22029.72</v>
      </c>
      <c r="C115" s="215">
        <f>+SUM(C114:C114)</f>
        <v>18305.169999999998</v>
      </c>
      <c r="D115" s="94"/>
      <c r="E115" s="94"/>
      <c r="F115" s="94"/>
      <c r="G115" s="94"/>
      <c r="H115" s="94"/>
      <c r="I115" s="94"/>
      <c r="J115" s="94"/>
    </row>
    <row r="116" spans="1:10" ht="15.75">
      <c r="A116" s="94"/>
      <c r="B116" s="94"/>
      <c r="C116" s="94"/>
      <c r="D116" s="94"/>
      <c r="E116" s="94"/>
      <c r="F116" s="94"/>
      <c r="G116" s="94"/>
      <c r="H116" s="94"/>
      <c r="I116" s="94"/>
      <c r="J116" s="94"/>
    </row>
    <row r="117" spans="1:10" ht="15.75">
      <c r="A117" s="94"/>
      <c r="B117" s="94"/>
      <c r="C117" s="94"/>
      <c r="D117" s="94"/>
      <c r="E117" s="94"/>
      <c r="F117" s="94"/>
      <c r="G117" s="94"/>
      <c r="H117" s="94"/>
      <c r="I117" s="94"/>
      <c r="J117" s="94"/>
    </row>
    <row r="118" spans="1:10" ht="15.75">
      <c r="A118" s="223" t="s">
        <v>141</v>
      </c>
      <c r="B118" s="94"/>
      <c r="C118" s="94"/>
      <c r="D118" s="94"/>
      <c r="E118" s="94"/>
      <c r="F118" s="94"/>
      <c r="G118" s="94"/>
      <c r="H118" s="94"/>
      <c r="I118" s="94"/>
      <c r="J118" s="94"/>
    </row>
    <row r="119" spans="1:10" ht="15.75">
      <c r="A119" s="219" t="s">
        <v>108</v>
      </c>
      <c r="B119" s="94"/>
      <c r="C119" s="94"/>
      <c r="D119" s="94"/>
      <c r="E119" s="94"/>
      <c r="F119" s="94"/>
      <c r="G119" s="94"/>
      <c r="H119" s="94"/>
      <c r="I119" s="94"/>
      <c r="J119" s="94"/>
    </row>
    <row r="120" spans="1:10" ht="15.75">
      <c r="A120" s="209" t="s">
        <v>107</v>
      </c>
      <c r="B120" s="226">
        <v>45291</v>
      </c>
      <c r="C120" s="226">
        <v>44926</v>
      </c>
      <c r="D120" s="94"/>
      <c r="E120" s="94"/>
      <c r="F120" s="94"/>
      <c r="G120" s="94"/>
      <c r="H120" s="94"/>
      <c r="I120" s="94"/>
      <c r="J120" s="94"/>
    </row>
    <row r="121" spans="1:10" ht="15.75">
      <c r="A121" s="211" t="s">
        <v>109</v>
      </c>
      <c r="B121" s="212">
        <v>332.87</v>
      </c>
      <c r="C121" s="212">
        <v>293.70999999999998</v>
      </c>
      <c r="D121" s="94"/>
      <c r="E121" s="94"/>
      <c r="F121" s="94"/>
      <c r="G121" s="94"/>
      <c r="H121" s="94"/>
      <c r="I121" s="94"/>
      <c r="J121" s="94"/>
    </row>
    <row r="122" spans="1:10" ht="15.75">
      <c r="A122" s="211" t="s">
        <v>157</v>
      </c>
      <c r="B122" s="212">
        <v>0</v>
      </c>
      <c r="C122" s="212">
        <v>88</v>
      </c>
      <c r="D122" s="94"/>
      <c r="E122" s="94"/>
      <c r="F122" s="94"/>
      <c r="G122" s="94"/>
      <c r="H122" s="94"/>
      <c r="I122" s="94"/>
      <c r="J122" s="94"/>
    </row>
    <row r="123" spans="1:10" ht="15.75">
      <c r="A123" s="211" t="s">
        <v>156</v>
      </c>
      <c r="B123" s="212">
        <v>16898.740000000002</v>
      </c>
      <c r="C123" s="212">
        <v>21677.66</v>
      </c>
      <c r="D123" s="94"/>
      <c r="E123" s="94"/>
      <c r="F123" s="94"/>
      <c r="G123" s="94"/>
      <c r="H123" s="94"/>
      <c r="I123" s="94"/>
      <c r="J123" s="94"/>
    </row>
    <row r="124" spans="1:10" ht="15.75">
      <c r="A124" s="209" t="s">
        <v>100</v>
      </c>
      <c r="B124" s="215">
        <f>SUM(B121:B123)</f>
        <v>17231.61</v>
      </c>
      <c r="C124" s="215">
        <f>+SUM(C121:C123)</f>
        <v>22059.37</v>
      </c>
      <c r="D124" s="157"/>
      <c r="E124" s="94"/>
      <c r="F124" s="94"/>
      <c r="G124" s="94"/>
      <c r="H124" s="94"/>
      <c r="I124" s="94"/>
      <c r="J124" s="94"/>
    </row>
    <row r="125" spans="1:10" ht="15.75">
      <c r="A125" s="94"/>
      <c r="B125" s="94"/>
      <c r="C125" s="94"/>
      <c r="D125" s="94"/>
      <c r="E125" s="94"/>
      <c r="F125" s="94"/>
      <c r="G125" s="94"/>
      <c r="H125" s="94"/>
      <c r="I125" s="94"/>
      <c r="J125" s="94"/>
    </row>
    <row r="126" spans="1:10" ht="15.75">
      <c r="A126" s="94"/>
      <c r="B126" s="94"/>
      <c r="C126" s="94"/>
      <c r="D126" s="94"/>
      <c r="E126" s="94"/>
      <c r="F126" s="94"/>
      <c r="G126" s="94"/>
      <c r="H126" s="94"/>
      <c r="I126" s="94"/>
      <c r="J126" s="94"/>
    </row>
    <row r="127" spans="1:10" ht="15.75">
      <c r="A127" s="219" t="s">
        <v>142</v>
      </c>
      <c r="B127" s="94"/>
      <c r="C127" s="94"/>
      <c r="D127" s="94"/>
      <c r="E127" s="94"/>
      <c r="F127" s="94"/>
      <c r="G127" s="94"/>
      <c r="H127" s="94"/>
      <c r="I127" s="94"/>
      <c r="J127" s="94"/>
    </row>
    <row r="128" spans="1:10" ht="15.75">
      <c r="A128" s="94"/>
      <c r="B128" s="94"/>
      <c r="C128" s="94"/>
      <c r="D128" s="94"/>
      <c r="E128" s="94"/>
      <c r="F128" s="94"/>
      <c r="G128" s="94"/>
      <c r="H128" s="94"/>
      <c r="I128" s="94"/>
      <c r="J128" s="94"/>
    </row>
    <row r="129" spans="1:10" ht="46.5" customHeight="1">
      <c r="A129" s="255" t="s">
        <v>143</v>
      </c>
      <c r="B129" s="255"/>
      <c r="C129" s="255"/>
      <c r="D129" s="94"/>
      <c r="E129" s="94"/>
      <c r="F129" s="94"/>
      <c r="G129" s="94"/>
      <c r="H129" s="94"/>
      <c r="I129" s="94"/>
      <c r="J129" s="94"/>
    </row>
  </sheetData>
  <mergeCells count="39">
    <mergeCell ref="A45:G45"/>
    <mergeCell ref="A29:D29"/>
    <mergeCell ref="A30:G31"/>
    <mergeCell ref="A32:G32"/>
    <mergeCell ref="A33:G34"/>
    <mergeCell ref="A35:G35"/>
    <mergeCell ref="A36:G36"/>
    <mergeCell ref="A2:G2"/>
    <mergeCell ref="A3:G3"/>
    <mergeCell ref="A5:G5"/>
    <mergeCell ref="A37:G37"/>
    <mergeCell ref="A38:G38"/>
    <mergeCell ref="A28:G28"/>
    <mergeCell ref="A6:G7"/>
    <mergeCell ref="A8:G8"/>
    <mergeCell ref="A9:G10"/>
    <mergeCell ref="A15:G15"/>
    <mergeCell ref="A17:G17"/>
    <mergeCell ref="A18:G19"/>
    <mergeCell ref="A20:G21"/>
    <mergeCell ref="A22:G22"/>
    <mergeCell ref="A24:G25"/>
    <mergeCell ref="A26:G26"/>
    <mergeCell ref="A11:G12"/>
    <mergeCell ref="A13:G13"/>
    <mergeCell ref="A14:G14"/>
    <mergeCell ref="A103:B103"/>
    <mergeCell ref="A129:C129"/>
    <mergeCell ref="A99:C99"/>
    <mergeCell ref="A100:B101"/>
    <mergeCell ref="B106:B107"/>
    <mergeCell ref="C106:C107"/>
    <mergeCell ref="A85:C85"/>
    <mergeCell ref="A106:A107"/>
    <mergeCell ref="A39:G39"/>
    <mergeCell ref="A40:G40"/>
    <mergeCell ref="A41:G41"/>
    <mergeCell ref="A42:G42"/>
    <mergeCell ref="A43:G44"/>
  </mergeCells>
  <pageMargins left="0.7" right="0.7" top="0.75" bottom="0.75" header="0.3" footer="0.3"/>
  <pageSetup scale="37" orientation="portrait" r:id="rId1"/>
  <ignoredErrors>
    <ignoredError sqref="B124:C124" formulaRange="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O7"/>
  <sheetViews>
    <sheetView showGridLines="0" zoomScale="85" zoomScaleNormal="85" workbookViewId="0">
      <pane ySplit="4" topLeftCell="A5" activePane="bottomLeft" state="frozen"/>
      <selection pane="bottomLeft" activeCell="O9" sqref="O9"/>
    </sheetView>
  </sheetViews>
  <sheetFormatPr baseColWidth="10" defaultRowHeight="15"/>
  <cols>
    <col min="1" max="1" width="22.42578125" style="369" bestFit="1" customWidth="1"/>
    <col min="2" max="2" width="49.140625" style="369" bestFit="1" customWidth="1"/>
    <col min="3" max="3" width="23.85546875" style="369" bestFit="1" customWidth="1"/>
    <col min="4" max="4" width="11.42578125" style="369"/>
    <col min="5" max="5" width="12.7109375" style="369" bestFit="1" customWidth="1"/>
    <col min="6" max="6" width="16.140625" style="369" customWidth="1"/>
    <col min="7" max="7" width="19.85546875" style="369" bestFit="1" customWidth="1"/>
    <col min="8" max="8" width="11.42578125" style="369"/>
    <col min="9" max="9" width="14.140625" style="369" bestFit="1" customWidth="1"/>
    <col min="10" max="10" width="15.140625" style="369" bestFit="1" customWidth="1"/>
    <col min="11" max="16384" width="11.42578125" style="369"/>
  </cols>
  <sheetData>
    <row r="2" spans="1:15" ht="15.75">
      <c r="A2" s="370" t="str">
        <f>+"4-2 COMPOSICIÓN DE LAS INVERSIONES DEL FONDO MUTUO INCOME PCO DÓLARES AMERICANOS CORRESPONDIENTE AL "&amp;UPPER(TEXT(indice!O3,"DD \D\E MMMM \D\E YYYY"))</f>
        <v>4-2 COMPOSICIÓN DE LAS INVERSIONES DEL FONDO MUTUO INCOME PCO DÓLARES AMERICANOS CORRESPONDIENTE AL 31 DE DICIEMBRE DE 2023</v>
      </c>
      <c r="B2" s="371"/>
      <c r="C2" s="371"/>
      <c r="D2" s="371"/>
      <c r="E2" s="371"/>
      <c r="F2" s="371"/>
      <c r="G2" s="371"/>
      <c r="H2" s="371"/>
      <c r="I2" s="371"/>
    </row>
    <row r="3" spans="1:15" ht="56.25">
      <c r="A3" s="372" t="s">
        <v>111</v>
      </c>
      <c r="B3" s="372" t="s">
        <v>112</v>
      </c>
      <c r="C3" s="372" t="s">
        <v>121</v>
      </c>
      <c r="D3" s="372" t="s">
        <v>122</v>
      </c>
      <c r="E3" s="372" t="s">
        <v>123</v>
      </c>
      <c r="F3" s="372" t="s">
        <v>113</v>
      </c>
      <c r="G3" s="372" t="s">
        <v>124</v>
      </c>
      <c r="H3" s="372" t="s">
        <v>125</v>
      </c>
      <c r="I3" s="372" t="s">
        <v>126</v>
      </c>
      <c r="J3" s="372" t="s">
        <v>127</v>
      </c>
      <c r="K3" s="372" t="s">
        <v>128</v>
      </c>
      <c r="L3" s="372" t="s">
        <v>129</v>
      </c>
      <c r="M3" s="372" t="s">
        <v>130</v>
      </c>
      <c r="N3" s="372" t="s">
        <v>131</v>
      </c>
      <c r="O3" s="372" t="s">
        <v>132</v>
      </c>
    </row>
    <row r="4" spans="1:15">
      <c r="A4" s="373" t="s">
        <v>187</v>
      </c>
      <c r="B4" s="374" t="s">
        <v>188</v>
      </c>
      <c r="C4" s="374" t="s">
        <v>189</v>
      </c>
      <c r="D4" s="374" t="s">
        <v>190</v>
      </c>
      <c r="E4" s="378">
        <v>44496</v>
      </c>
      <c r="F4" s="374" t="s">
        <v>191</v>
      </c>
      <c r="G4" s="374" t="s">
        <v>192</v>
      </c>
      <c r="H4" s="375" t="s">
        <v>193</v>
      </c>
      <c r="I4" s="375">
        <v>63000</v>
      </c>
      <c r="J4" s="375">
        <v>61182.52</v>
      </c>
      <c r="K4" s="375" t="s">
        <v>193</v>
      </c>
      <c r="L4" s="376">
        <v>0</v>
      </c>
      <c r="M4" s="386">
        <v>1</v>
      </c>
      <c r="N4" s="377">
        <v>0.87828073077182012</v>
      </c>
      <c r="O4" s="377">
        <v>0.87828073077182012</v>
      </c>
    </row>
    <row r="5" spans="1:15">
      <c r="A5" s="379" t="s">
        <v>114</v>
      </c>
      <c r="B5" s="379"/>
      <c r="C5" s="379"/>
      <c r="D5" s="379"/>
      <c r="E5" s="379"/>
      <c r="F5" s="379"/>
      <c r="G5" s="379"/>
      <c r="H5" s="379"/>
      <c r="I5" s="380"/>
      <c r="J5" s="381">
        <f>SUM(J4:J4)</f>
        <v>61182.52</v>
      </c>
      <c r="K5" s="382"/>
      <c r="L5" s="379"/>
      <c r="M5" s="379"/>
      <c r="N5" s="379"/>
      <c r="O5" s="380"/>
    </row>
    <row r="7" spans="1:15">
      <c r="A7" s="383" t="s">
        <v>194</v>
      </c>
      <c r="B7" s="31"/>
      <c r="C7" s="31"/>
      <c r="D7" s="31"/>
      <c r="E7" s="384">
        <f>'2'!E15</f>
        <v>69661.69</v>
      </c>
      <c r="J7" s="385"/>
    </row>
  </sheetData>
  <mergeCells count="3">
    <mergeCell ref="A2:I2"/>
    <mergeCell ref="A5:I5"/>
    <mergeCell ref="K5:O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5"/>
  <sheetViews>
    <sheetView showGridLines="0" workbookViewId="0">
      <selection activeCell="I7" sqref="I7"/>
    </sheetView>
  </sheetViews>
  <sheetFormatPr baseColWidth="10" defaultColWidth="9.140625" defaultRowHeight="14.25"/>
  <cols>
    <col min="1" max="1" width="3.7109375" style="1" customWidth="1"/>
    <col min="2" max="2" width="70.85546875" style="1" customWidth="1"/>
    <col min="3" max="3" width="19.85546875" style="1" customWidth="1"/>
    <col min="4" max="4" width="1.28515625" style="1" customWidth="1"/>
    <col min="5" max="5" width="16.140625" style="1" customWidth="1"/>
    <col min="6" max="6" width="6.5703125" style="18" customWidth="1"/>
    <col min="7" max="7" width="7.42578125" style="18" customWidth="1"/>
    <col min="8" max="8" width="19.7109375" style="18" customWidth="1"/>
    <col min="9" max="9" width="12.28515625" style="18" bestFit="1" customWidth="1"/>
    <col min="10" max="10" width="12.85546875" style="18" bestFit="1" customWidth="1"/>
    <col min="11" max="16384" width="9.140625" style="18"/>
  </cols>
  <sheetData>
    <row r="1" spans="1:9" ht="16.5">
      <c r="A1" s="57"/>
      <c r="B1" s="58"/>
      <c r="C1" s="58"/>
      <c r="D1" s="57"/>
      <c r="E1" s="58"/>
      <c r="F1" s="58"/>
      <c r="G1" s="58"/>
      <c r="H1" s="59"/>
    </row>
    <row r="2" spans="1:9" ht="16.5">
      <c r="A2" s="57"/>
      <c r="B2" s="58"/>
      <c r="C2" s="60"/>
      <c r="D2" s="57"/>
      <c r="E2" s="233"/>
      <c r="F2" s="233"/>
      <c r="G2" s="233"/>
      <c r="H2" s="233"/>
    </row>
    <row r="3" spans="1:9" ht="30">
      <c r="A3" s="57"/>
      <c r="B3" s="231" t="s">
        <v>145</v>
      </c>
      <c r="C3" s="231"/>
      <c r="D3" s="231"/>
      <c r="E3" s="231"/>
      <c r="F3" s="231"/>
      <c r="G3" s="61"/>
      <c r="H3" s="61"/>
    </row>
    <row r="4" spans="1:9">
      <c r="A4" s="68"/>
      <c r="B4" s="232" t="str">
        <f>+"ESTADO DE FLUJO DE EFECTIVO AL "&amp;UPPER(TEXT(indice!O3,"DD \D\E MMMM \D\E YYYY"))</f>
        <v>ESTADO DE FLUJO DE EFECTIVO AL 31 DE DICIEMBRE DE 2023</v>
      </c>
      <c r="C4" s="232"/>
      <c r="D4" s="232"/>
      <c r="E4" s="232"/>
      <c r="F4" s="232"/>
      <c r="G4" s="68"/>
      <c r="H4" s="68"/>
    </row>
    <row r="5" spans="1:9">
      <c r="A5" s="73"/>
      <c r="B5" s="74"/>
      <c r="C5" s="234">
        <v>2023</v>
      </c>
      <c r="D5" s="75"/>
      <c r="E5" s="234">
        <v>2022</v>
      </c>
      <c r="F5" s="76"/>
      <c r="G5" s="65"/>
      <c r="H5" s="65"/>
      <c r="I5" s="24"/>
    </row>
    <row r="6" spans="1:9" s="27" customFormat="1">
      <c r="A6" s="68"/>
      <c r="B6" s="77"/>
      <c r="C6" s="235"/>
      <c r="D6" s="78"/>
      <c r="E6" s="235"/>
      <c r="F6" s="64"/>
      <c r="G6" s="65"/>
      <c r="H6" s="65"/>
      <c r="I6" s="28"/>
    </row>
    <row r="7" spans="1:9" s="27" customFormat="1">
      <c r="A7" s="68"/>
      <c r="B7" s="79"/>
      <c r="C7" s="80" t="s">
        <v>62</v>
      </c>
      <c r="D7" s="81"/>
      <c r="E7" s="80" t="s">
        <v>62</v>
      </c>
      <c r="F7" s="66"/>
      <c r="G7" s="65"/>
      <c r="H7" s="65"/>
      <c r="I7" s="28"/>
    </row>
    <row r="8" spans="1:9" s="27" customFormat="1">
      <c r="A8" s="68"/>
      <c r="B8" s="79"/>
      <c r="C8" s="82"/>
      <c r="D8" s="81"/>
      <c r="E8" s="82"/>
      <c r="F8" s="66"/>
      <c r="G8" s="65"/>
      <c r="H8" s="65"/>
      <c r="I8" s="28"/>
    </row>
    <row r="9" spans="1:9" s="27" customFormat="1">
      <c r="A9" s="68"/>
      <c r="B9" s="83" t="s">
        <v>1</v>
      </c>
      <c r="C9" s="283">
        <f>+E24</f>
        <v>5603.9900000000016</v>
      </c>
      <c r="D9" s="284"/>
      <c r="E9" s="283">
        <v>12</v>
      </c>
      <c r="F9" s="66"/>
      <c r="G9" s="65"/>
      <c r="H9" s="65"/>
      <c r="I9" s="28"/>
    </row>
    <row r="10" spans="1:9" s="27" customFormat="1">
      <c r="A10" s="68"/>
      <c r="B10" s="84" t="s">
        <v>2</v>
      </c>
      <c r="C10" s="284"/>
      <c r="D10" s="284"/>
      <c r="E10" s="284"/>
      <c r="F10" s="66"/>
      <c r="G10" s="65"/>
      <c r="H10" s="65"/>
      <c r="I10" s="28"/>
    </row>
    <row r="11" spans="1:9" s="27" customFormat="1">
      <c r="A11" s="73"/>
      <c r="B11" s="83" t="s">
        <v>3</v>
      </c>
      <c r="C11" s="285"/>
      <c r="D11" s="285"/>
      <c r="E11" s="285"/>
      <c r="F11" s="66"/>
      <c r="G11" s="65"/>
      <c r="H11" s="65"/>
      <c r="I11" s="28"/>
    </row>
    <row r="12" spans="1:9" s="27" customFormat="1">
      <c r="A12" s="73"/>
      <c r="B12" s="83" t="s">
        <v>4</v>
      </c>
      <c r="C12" s="285"/>
      <c r="D12" s="285"/>
      <c r="E12" s="285"/>
      <c r="F12" s="66"/>
      <c r="G12" s="65"/>
      <c r="H12" s="65"/>
      <c r="I12" s="28"/>
    </row>
    <row r="13" spans="1:9" s="27" customFormat="1">
      <c r="A13" s="68"/>
      <c r="B13" s="79" t="s">
        <v>5</v>
      </c>
      <c r="C13" s="286">
        <v>-5129.9799999999996</v>
      </c>
      <c r="D13" s="287"/>
      <c r="E13" s="286">
        <v>-9627.52</v>
      </c>
      <c r="F13" s="66"/>
      <c r="G13" s="65"/>
      <c r="H13" s="67"/>
      <c r="I13" s="28"/>
    </row>
    <row r="14" spans="1:9" s="27" customFormat="1">
      <c r="A14" s="68"/>
      <c r="B14" s="79" t="s">
        <v>6</v>
      </c>
      <c r="C14" s="286">
        <v>0</v>
      </c>
      <c r="D14" s="285"/>
      <c r="E14" s="286">
        <v>0</v>
      </c>
      <c r="F14" s="66"/>
      <c r="G14" s="65"/>
      <c r="H14" s="65"/>
      <c r="I14" s="28"/>
    </row>
    <row r="15" spans="1:9" s="27" customFormat="1">
      <c r="A15" s="68"/>
      <c r="B15" s="79" t="s">
        <v>63</v>
      </c>
      <c r="C15" s="286">
        <v>0</v>
      </c>
      <c r="D15" s="285"/>
      <c r="E15" s="286">
        <v>0</v>
      </c>
      <c r="F15" s="66"/>
      <c r="G15" s="65"/>
      <c r="H15" s="65"/>
      <c r="I15" s="28"/>
    </row>
    <row r="16" spans="1:9" s="27" customFormat="1">
      <c r="A16" s="68"/>
      <c r="B16" s="79" t="s">
        <v>8</v>
      </c>
      <c r="C16" s="288">
        <v>331.85999999999996</v>
      </c>
      <c r="D16" s="285"/>
      <c r="E16" s="288">
        <v>293.71000000000004</v>
      </c>
      <c r="F16" s="66"/>
      <c r="G16" s="65"/>
      <c r="H16" s="65"/>
      <c r="I16" s="28"/>
    </row>
    <row r="17" spans="1:10" s="27" customFormat="1">
      <c r="A17" s="68"/>
      <c r="B17" s="83" t="s">
        <v>9</v>
      </c>
      <c r="C17" s="289">
        <f>+C13+C14+C15+C16</f>
        <v>-4798.12</v>
      </c>
      <c r="D17" s="284"/>
      <c r="E17" s="289">
        <f>+E13+E14+E15+E16</f>
        <v>-9333.8100000000013</v>
      </c>
      <c r="F17" s="66"/>
      <c r="G17" s="65"/>
      <c r="H17" s="65"/>
      <c r="I17" s="28"/>
    </row>
    <row r="18" spans="1:10" s="27" customFormat="1">
      <c r="A18" s="68"/>
      <c r="B18" s="79"/>
      <c r="C18" s="287"/>
      <c r="D18" s="285"/>
      <c r="E18" s="290"/>
      <c r="F18" s="66"/>
      <c r="G18" s="65"/>
      <c r="H18" s="65"/>
      <c r="I18" s="28"/>
    </row>
    <row r="19" spans="1:10" s="27" customFormat="1">
      <c r="A19" s="68"/>
      <c r="B19" s="84" t="s">
        <v>10</v>
      </c>
      <c r="C19" s="287"/>
      <c r="D19" s="285"/>
      <c r="E19" s="290"/>
      <c r="F19" s="66"/>
      <c r="G19" s="65"/>
      <c r="H19" s="65"/>
      <c r="I19" s="28"/>
    </row>
    <row r="20" spans="1:10" s="27" customFormat="1">
      <c r="A20" s="73"/>
      <c r="B20" s="83" t="s">
        <v>11</v>
      </c>
      <c r="C20" s="285"/>
      <c r="D20" s="285"/>
      <c r="E20" s="286"/>
      <c r="F20" s="66"/>
      <c r="G20" s="65"/>
      <c r="H20" s="65"/>
      <c r="I20" s="28"/>
    </row>
    <row r="21" spans="1:10" s="27" customFormat="1">
      <c r="A21" s="73"/>
      <c r="B21" s="79" t="s">
        <v>12</v>
      </c>
      <c r="C21" s="286">
        <v>4798.1100000000006</v>
      </c>
      <c r="D21" s="285"/>
      <c r="E21" s="286">
        <v>0</v>
      </c>
      <c r="F21" s="66"/>
      <c r="G21" s="65"/>
      <c r="H21" s="65"/>
      <c r="I21" s="28"/>
    </row>
    <row r="22" spans="1:10" s="27" customFormat="1">
      <c r="A22" s="68"/>
      <c r="B22" s="79" t="s">
        <v>13</v>
      </c>
      <c r="C22" s="291">
        <v>0</v>
      </c>
      <c r="D22" s="285"/>
      <c r="E22" s="291">
        <v>14925.800000000003</v>
      </c>
      <c r="F22" s="66"/>
      <c r="G22" s="68"/>
      <c r="H22" s="68"/>
    </row>
    <row r="23" spans="1:10" s="27" customFormat="1">
      <c r="A23" s="68"/>
      <c r="B23" s="79" t="s">
        <v>14</v>
      </c>
      <c r="C23" s="290">
        <f>+C21+C22</f>
        <v>4798.1100000000006</v>
      </c>
      <c r="D23" s="285"/>
      <c r="E23" s="290">
        <f>+E21+E22</f>
        <v>14925.800000000003</v>
      </c>
      <c r="F23" s="66"/>
      <c r="G23" s="68"/>
      <c r="H23" s="68"/>
    </row>
    <row r="24" spans="1:10" s="27" customFormat="1" ht="15" thickBot="1">
      <c r="A24" s="73"/>
      <c r="B24" s="83" t="s">
        <v>15</v>
      </c>
      <c r="C24" s="292">
        <f>+C23+C17+C9</f>
        <v>5603.9800000000023</v>
      </c>
      <c r="D24" s="284"/>
      <c r="E24" s="292">
        <f>+E23+E17+E9</f>
        <v>5603.9900000000016</v>
      </c>
      <c r="F24" s="66"/>
      <c r="G24" s="68"/>
      <c r="H24" s="68"/>
      <c r="I24" s="28"/>
      <c r="J24" s="28"/>
    </row>
    <row r="25" spans="1:10" s="27" customFormat="1" ht="15" thickTop="1">
      <c r="A25" s="68"/>
      <c r="B25" s="79"/>
      <c r="C25" s="86"/>
      <c r="D25" s="87"/>
      <c r="E25" s="87"/>
      <c r="F25" s="66"/>
      <c r="G25" s="68"/>
      <c r="H25" s="68"/>
      <c r="I25" s="28"/>
    </row>
    <row r="26" spans="1:10" s="27" customFormat="1">
      <c r="A26" s="68"/>
      <c r="B26" s="77"/>
      <c r="C26" s="88"/>
      <c r="D26" s="89"/>
      <c r="E26" s="89"/>
      <c r="F26" s="64"/>
      <c r="G26" s="68"/>
      <c r="H26" s="68"/>
    </row>
    <row r="27" spans="1:10" s="27" customFormat="1">
      <c r="A27" s="68"/>
      <c r="B27" s="68"/>
      <c r="C27" s="87"/>
      <c r="D27" s="87"/>
      <c r="E27" s="87"/>
      <c r="F27" s="68"/>
      <c r="G27" s="68"/>
      <c r="H27" s="68"/>
    </row>
    <row r="28" spans="1:10">
      <c r="A28" s="68"/>
      <c r="B28" s="68" t="s">
        <v>134</v>
      </c>
      <c r="C28" s="67"/>
      <c r="D28" s="65"/>
      <c r="E28" s="65"/>
      <c r="F28" s="68"/>
      <c r="G28" s="68"/>
      <c r="H28" s="90"/>
    </row>
    <row r="29" spans="1:10">
      <c r="A29" s="68"/>
      <c r="B29" s="91"/>
      <c r="C29" s="67"/>
      <c r="D29" s="65"/>
      <c r="E29" s="65"/>
      <c r="F29" s="65"/>
      <c r="G29" s="65"/>
      <c r="H29" s="65"/>
      <c r="I29" s="24"/>
    </row>
    <row r="30" spans="1:10" ht="16.5">
      <c r="A30" s="57"/>
      <c r="B30" s="63"/>
      <c r="C30" s="69"/>
      <c r="D30" s="70"/>
      <c r="E30" s="70"/>
      <c r="F30" s="62"/>
      <c r="G30" s="62"/>
      <c r="H30" s="62"/>
    </row>
    <row r="31" spans="1:10" ht="15">
      <c r="B31" s="14"/>
      <c r="C31" s="5"/>
      <c r="D31" s="30"/>
      <c r="E31" s="30"/>
    </row>
    <row r="32" spans="1:10">
      <c r="C32" s="30"/>
      <c r="D32" s="30"/>
      <c r="E32" s="30"/>
    </row>
    <row r="33" spans="2:7" ht="15">
      <c r="B33" s="2"/>
      <c r="C33" s="230"/>
      <c r="D33" s="230"/>
      <c r="E33" s="230"/>
      <c r="F33" s="230"/>
      <c r="G33" s="230"/>
    </row>
    <row r="34" spans="2:7" ht="15">
      <c r="B34" s="2"/>
      <c r="C34" s="230"/>
      <c r="D34" s="230"/>
      <c r="E34" s="230"/>
      <c r="F34" s="230"/>
      <c r="G34" s="230"/>
    </row>
    <row r="35" spans="2:7">
      <c r="C35" s="30"/>
      <c r="D35" s="30"/>
      <c r="E35" s="30"/>
    </row>
  </sheetData>
  <mergeCells count="8">
    <mergeCell ref="C34:G34"/>
    <mergeCell ref="B3:F3"/>
    <mergeCell ref="B4:F4"/>
    <mergeCell ref="E2:F2"/>
    <mergeCell ref="G2:H2"/>
    <mergeCell ref="C33:G33"/>
    <mergeCell ref="C5:C6"/>
    <mergeCell ref="E5:E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1"/>
  <sheetViews>
    <sheetView showGridLines="0" workbookViewId="0">
      <selection activeCell="I16" sqref="I16"/>
    </sheetView>
  </sheetViews>
  <sheetFormatPr baseColWidth="10" defaultRowHeight="15"/>
  <cols>
    <col min="2" max="2" width="35.28515625" customWidth="1"/>
    <col min="3" max="3" width="28.28515625" customWidth="1"/>
    <col min="4" max="4" width="20.42578125" customWidth="1"/>
    <col min="5" max="5" width="28.140625" customWidth="1"/>
  </cols>
  <sheetData>
    <row r="1" spans="1:9" ht="16.5">
      <c r="A1" s="92"/>
      <c r="B1" s="92"/>
      <c r="C1" s="92"/>
      <c r="D1" s="92"/>
      <c r="E1" s="92"/>
      <c r="F1" s="92"/>
      <c r="G1" s="92"/>
    </row>
    <row r="2" spans="1:9" ht="30">
      <c r="A2" s="92"/>
      <c r="B2" s="231" t="s">
        <v>145</v>
      </c>
      <c r="C2" s="231"/>
      <c r="D2" s="231"/>
      <c r="E2" s="231"/>
      <c r="F2" s="60"/>
      <c r="G2" s="93"/>
      <c r="H2" s="6"/>
      <c r="I2" s="6"/>
    </row>
    <row r="3" spans="1:9" ht="15.75">
      <c r="A3" s="94"/>
      <c r="B3" s="237" t="s">
        <v>16</v>
      </c>
      <c r="C3" s="237"/>
      <c r="D3" s="237"/>
      <c r="E3" s="237"/>
      <c r="F3" s="95"/>
      <c r="G3" s="95"/>
      <c r="H3" s="7"/>
      <c r="I3" s="7"/>
    </row>
    <row r="4" spans="1:9" ht="15.75">
      <c r="A4" s="94"/>
      <c r="B4" s="238" t="str">
        <f>+"Correspondiente al periodo cerrado del "&amp;(TEXT(indice!O3,"DD \d\e MMMM \d\e YYYY"))</f>
        <v>Correspondiente al periodo cerrado del 31 de diciembre de 2023</v>
      </c>
      <c r="C4" s="238"/>
      <c r="D4" s="238"/>
      <c r="E4" s="238"/>
      <c r="F4" s="73"/>
      <c r="G4" s="73"/>
      <c r="H4" s="7"/>
      <c r="I4" s="7"/>
    </row>
    <row r="5" spans="1:9" ht="15.75">
      <c r="A5" s="94"/>
      <c r="B5" s="236"/>
      <c r="C5" s="236"/>
      <c r="D5" s="236"/>
      <c r="E5" s="236"/>
      <c r="F5" s="236"/>
      <c r="G5" s="236"/>
      <c r="H5" s="7"/>
      <c r="I5" s="7"/>
    </row>
    <row r="6" spans="1:9" ht="28.5">
      <c r="A6" s="94"/>
      <c r="B6" s="97" t="s">
        <v>17</v>
      </c>
      <c r="C6" s="97" t="s">
        <v>18</v>
      </c>
      <c r="D6" s="98" t="s">
        <v>19</v>
      </c>
      <c r="E6" s="99" t="str">
        <f>+"TOTAL ACTIVO NETO AL "&amp;UPPER(TEXT(indice!O2,"DD \D\E MMMM \D\E YYYY"))</f>
        <v>TOTAL ACTIVO NETO AL 31 DE DICIEMBRE DE 2022</v>
      </c>
      <c r="F6" s="96"/>
      <c r="G6" s="96"/>
      <c r="H6" s="7"/>
      <c r="I6" s="7"/>
    </row>
    <row r="7" spans="1:9" ht="15.75">
      <c r="A7" s="94"/>
      <c r="B7" s="100" t="s">
        <v>20</v>
      </c>
      <c r="C7" s="101">
        <v>68780</v>
      </c>
      <c r="D7" s="101">
        <v>-3916.43</v>
      </c>
      <c r="E7" s="102">
        <f>+C7+D7</f>
        <v>64863.57</v>
      </c>
      <c r="F7" s="96"/>
      <c r="G7" s="96"/>
      <c r="H7" s="7"/>
      <c r="I7" s="7"/>
    </row>
    <row r="8" spans="1:9" ht="15.75">
      <c r="A8" s="94"/>
      <c r="B8" s="103"/>
      <c r="C8" s="104"/>
      <c r="D8" s="104"/>
      <c r="E8" s="105"/>
      <c r="F8" s="94"/>
      <c r="G8" s="94"/>
    </row>
    <row r="9" spans="1:9" ht="15.75">
      <c r="A9" s="94"/>
      <c r="B9" s="106" t="s">
        <v>21</v>
      </c>
      <c r="C9" s="107"/>
      <c r="D9" s="107"/>
      <c r="E9" s="105"/>
      <c r="F9" s="95"/>
      <c r="G9" s="95"/>
      <c r="H9" s="9"/>
      <c r="I9" s="9"/>
    </row>
    <row r="10" spans="1:9" ht="15.75">
      <c r="A10" s="94"/>
      <c r="B10" s="108" t="s">
        <v>13</v>
      </c>
      <c r="C10" s="109">
        <v>0</v>
      </c>
      <c r="D10" s="107"/>
      <c r="E10" s="109">
        <f t="shared" ref="E10:E13" si="0">+C10+D10</f>
        <v>0</v>
      </c>
      <c r="F10" s="95"/>
      <c r="G10" s="95"/>
      <c r="H10" s="9"/>
      <c r="I10" s="9"/>
    </row>
    <row r="11" spans="1:9" ht="15.75">
      <c r="A11" s="94"/>
      <c r="B11" s="110" t="s">
        <v>22</v>
      </c>
      <c r="C11" s="109">
        <v>0</v>
      </c>
      <c r="D11" s="107"/>
      <c r="E11" s="109">
        <f t="shared" si="0"/>
        <v>0</v>
      </c>
      <c r="F11" s="111"/>
      <c r="G11" s="81"/>
      <c r="H11" s="10"/>
      <c r="I11" s="11"/>
    </row>
    <row r="12" spans="1:9" ht="15.75">
      <c r="A12" s="94"/>
      <c r="B12" s="110"/>
      <c r="C12" s="109"/>
      <c r="D12" s="109"/>
      <c r="E12" s="109"/>
      <c r="F12" s="111"/>
      <c r="G12" s="81"/>
      <c r="H12" s="10"/>
      <c r="I12" s="11"/>
    </row>
    <row r="13" spans="1:9" ht="15.75">
      <c r="A13" s="94"/>
      <c r="B13" s="110" t="s">
        <v>23</v>
      </c>
      <c r="C13" s="109"/>
      <c r="D13" s="109">
        <v>4798.12</v>
      </c>
      <c r="E13" s="109">
        <f t="shared" si="0"/>
        <v>4798.12</v>
      </c>
      <c r="F13" s="68"/>
      <c r="G13" s="68"/>
      <c r="H13" s="12"/>
      <c r="I13" s="12"/>
    </row>
    <row r="14" spans="1:9" ht="28.5">
      <c r="A14" s="94"/>
      <c r="B14" s="112" t="s">
        <v>24</v>
      </c>
      <c r="C14" s="113">
        <f>+C7+C10-C11</f>
        <v>68780</v>
      </c>
      <c r="D14" s="113">
        <f>+D7+D13+D12</f>
        <v>881.69</v>
      </c>
      <c r="E14" s="114" t="str">
        <f>+"TOTAL ACTIVO NETO AL "&amp;UPPER(TEXT(indice!O3,"DD \D\E MMMM \D\E YYYY"))</f>
        <v>TOTAL ACTIVO NETO AL 31 DE DICIEMBRE DE 2023</v>
      </c>
      <c r="F14" s="65"/>
      <c r="G14" s="65"/>
      <c r="H14" s="13"/>
      <c r="I14" s="13"/>
    </row>
    <row r="15" spans="1:9" ht="16.5" thickBot="1">
      <c r="A15" s="94"/>
      <c r="B15" s="65"/>
      <c r="C15" s="67"/>
      <c r="D15" s="67"/>
      <c r="E15" s="115">
        <f>+C14+D14</f>
        <v>69661.69</v>
      </c>
      <c r="F15" s="65"/>
      <c r="G15" s="65"/>
      <c r="H15" s="13"/>
      <c r="I15" s="13"/>
    </row>
    <row r="16" spans="1:9" ht="16.5" thickTop="1">
      <c r="A16" s="94"/>
      <c r="B16" s="65"/>
      <c r="C16" s="67"/>
      <c r="D16" s="67"/>
      <c r="E16" s="67"/>
      <c r="F16" s="65"/>
      <c r="G16" s="65"/>
      <c r="H16" s="13"/>
      <c r="I16" s="13"/>
    </row>
    <row r="17" spans="1:9" ht="15.75">
      <c r="A17" s="94"/>
      <c r="B17" s="65"/>
      <c r="C17" s="116"/>
      <c r="D17" s="67"/>
      <c r="E17" s="67"/>
      <c r="F17" s="65"/>
      <c r="G17" s="65"/>
      <c r="H17" s="13"/>
      <c r="I17" s="13"/>
    </row>
    <row r="18" spans="1:9" ht="15.75">
      <c r="A18" s="94"/>
      <c r="B18" s="117" t="s">
        <v>134</v>
      </c>
      <c r="C18" s="116"/>
      <c r="D18" s="67"/>
      <c r="E18" s="67"/>
      <c r="F18" s="65"/>
      <c r="G18" s="65"/>
      <c r="H18" s="13"/>
      <c r="I18" s="13"/>
    </row>
    <row r="19" spans="1:9" ht="15.75">
      <c r="A19" s="94"/>
      <c r="B19" s="94"/>
      <c r="C19" s="94"/>
      <c r="D19" s="94"/>
      <c r="E19" s="94"/>
      <c r="F19" s="94"/>
      <c r="G19" s="94"/>
    </row>
    <row r="20" spans="1:9" ht="15.75">
      <c r="A20" s="94"/>
      <c r="B20" s="94"/>
      <c r="C20" s="94"/>
      <c r="D20" s="94"/>
      <c r="E20" s="94"/>
      <c r="F20" s="94"/>
      <c r="G20" s="94"/>
    </row>
    <row r="21" spans="1:9" ht="15.75">
      <c r="A21" s="94"/>
      <c r="B21" s="94"/>
      <c r="C21" s="94"/>
      <c r="D21" s="94"/>
      <c r="E21" s="94"/>
      <c r="F21" s="94"/>
      <c r="G21" s="94"/>
    </row>
  </sheetData>
  <mergeCells count="4">
    <mergeCell ref="B5:G5"/>
    <mergeCell ref="B2:E2"/>
    <mergeCell ref="B3:E3"/>
    <mergeCell ref="B4:E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5"/>
  <sheetViews>
    <sheetView showGridLines="0" workbookViewId="0">
      <selection activeCell="G10" sqref="G10"/>
    </sheetView>
  </sheetViews>
  <sheetFormatPr baseColWidth="10" defaultRowHeight="15"/>
  <cols>
    <col min="2" max="2" width="54.28515625" customWidth="1"/>
    <col min="3" max="3" width="27.28515625" customWidth="1"/>
    <col min="4" max="4" width="26.140625" customWidth="1"/>
    <col min="6" max="6" width="14.140625" customWidth="1"/>
  </cols>
  <sheetData>
    <row r="1" spans="1:6" ht="16.5">
      <c r="A1" s="92"/>
      <c r="B1" s="92"/>
      <c r="C1" s="92"/>
      <c r="D1" s="92"/>
      <c r="E1" s="92"/>
    </row>
    <row r="2" spans="1:6" ht="16.5">
      <c r="A2" s="92"/>
      <c r="B2" s="58"/>
      <c r="C2" s="118"/>
      <c r="D2" s="58"/>
      <c r="E2" s="58"/>
    </row>
    <row r="3" spans="1:6" ht="30">
      <c r="A3" s="92"/>
      <c r="B3" s="231" t="s">
        <v>145</v>
      </c>
      <c r="C3" s="231"/>
      <c r="D3" s="231"/>
      <c r="E3" s="136"/>
    </row>
    <row r="4" spans="1:6" ht="15.75">
      <c r="A4" s="94"/>
      <c r="B4" s="239" t="str">
        <f>+"ESTADOS DE INGRESOS Y EGRESOS AL  "&amp;UPPER(TEXT(indice!O3,"DD \D\E MMMM \D\E YYYY"))</f>
        <v>ESTADOS DE INGRESOS Y EGRESOS AL  31 DE DICIEMBRE DE 2023</v>
      </c>
      <c r="C4" s="239"/>
      <c r="D4" s="239"/>
      <c r="E4" s="94"/>
    </row>
    <row r="5" spans="1:6" ht="15.75">
      <c r="A5" s="94"/>
      <c r="B5" s="119"/>
      <c r="C5" s="242">
        <f>+indice!P3</f>
        <v>2023</v>
      </c>
      <c r="D5" s="240">
        <f>+indice!P2</f>
        <v>2022</v>
      </c>
      <c r="E5" s="94"/>
    </row>
    <row r="6" spans="1:6" ht="15.75">
      <c r="A6" s="94"/>
      <c r="B6" s="120"/>
      <c r="C6" s="243"/>
      <c r="D6" s="241"/>
      <c r="E6" s="94"/>
    </row>
    <row r="7" spans="1:6" ht="15.75">
      <c r="A7" s="94"/>
      <c r="B7" s="121" t="s">
        <v>25</v>
      </c>
      <c r="C7" s="122"/>
      <c r="D7" s="123"/>
      <c r="E7" s="94"/>
    </row>
    <row r="8" spans="1:6" ht="15.75">
      <c r="A8" s="94"/>
      <c r="B8" s="83"/>
      <c r="C8" s="124"/>
      <c r="D8" s="125"/>
      <c r="E8" s="94"/>
    </row>
    <row r="9" spans="1:6" ht="15.75">
      <c r="A9" s="94"/>
      <c r="B9" s="83" t="s">
        <v>26</v>
      </c>
      <c r="C9" s="85"/>
      <c r="D9" s="126"/>
      <c r="E9" s="94"/>
    </row>
    <row r="10" spans="1:6" ht="15.75">
      <c r="A10" s="94"/>
      <c r="B10" s="79" t="s">
        <v>27</v>
      </c>
      <c r="C10" s="286">
        <v>0</v>
      </c>
      <c r="D10" s="296">
        <v>0</v>
      </c>
      <c r="E10" s="94"/>
    </row>
    <row r="11" spans="1:6" ht="15.75">
      <c r="A11" s="94"/>
      <c r="B11" s="127" t="s">
        <v>146</v>
      </c>
      <c r="C11" s="286">
        <v>22029.72</v>
      </c>
      <c r="D11" s="297">
        <v>18305.169999999998</v>
      </c>
      <c r="E11" s="94"/>
    </row>
    <row r="12" spans="1:6" ht="15.75">
      <c r="A12" s="94"/>
      <c r="B12" s="121" t="s">
        <v>29</v>
      </c>
      <c r="C12" s="289">
        <f>SUM(C9:C11)</f>
        <v>22029.72</v>
      </c>
      <c r="D12" s="298">
        <f>SUM(D9:D11)</f>
        <v>18305.169999999998</v>
      </c>
      <c r="E12" s="94"/>
      <c r="F12" s="56"/>
    </row>
    <row r="13" spans="1:6" ht="15.75">
      <c r="A13" s="94"/>
      <c r="B13" s="83" t="s">
        <v>30</v>
      </c>
      <c r="C13" s="299"/>
      <c r="D13" s="300"/>
      <c r="E13" s="94"/>
    </row>
    <row r="14" spans="1:6" ht="15.75">
      <c r="A14" s="94"/>
      <c r="B14" s="127" t="s">
        <v>31</v>
      </c>
      <c r="C14" s="286">
        <v>332.87</v>
      </c>
      <c r="D14" s="296">
        <v>293.70999999999998</v>
      </c>
      <c r="E14" s="128"/>
    </row>
    <row r="15" spans="1:6" ht="15.75">
      <c r="A15" s="94"/>
      <c r="B15" s="129" t="s">
        <v>32</v>
      </c>
      <c r="C15" s="286"/>
      <c r="D15" s="296"/>
      <c r="E15" s="94"/>
    </row>
    <row r="16" spans="1:6" ht="15.75">
      <c r="A16" s="94"/>
      <c r="B16" s="127" t="s">
        <v>147</v>
      </c>
      <c r="C16" s="286">
        <v>16898.740000000002</v>
      </c>
      <c r="D16" s="296">
        <v>21677.66</v>
      </c>
      <c r="E16" s="94"/>
    </row>
    <row r="17" spans="1:5" ht="15.75">
      <c r="A17" s="94"/>
      <c r="B17" s="79" t="s">
        <v>34</v>
      </c>
      <c r="C17" s="286">
        <v>0</v>
      </c>
      <c r="D17" s="297">
        <v>88</v>
      </c>
      <c r="E17" s="94"/>
    </row>
    <row r="18" spans="1:5" ht="15.75">
      <c r="A18" s="94"/>
      <c r="B18" s="130" t="s">
        <v>35</v>
      </c>
      <c r="C18" s="289">
        <f>SUM(C14:C17)</f>
        <v>17231.61</v>
      </c>
      <c r="D18" s="298">
        <f>SUM(D14:D17)</f>
        <v>22059.37</v>
      </c>
      <c r="E18" s="94"/>
    </row>
    <row r="19" spans="1:5" ht="16.5" thickBot="1">
      <c r="A19" s="94"/>
      <c r="B19" s="131" t="s">
        <v>36</v>
      </c>
      <c r="C19" s="301">
        <f>+C12-C18</f>
        <v>4798.1100000000006</v>
      </c>
      <c r="D19" s="302">
        <f>+D12-D18</f>
        <v>-3754.2000000000007</v>
      </c>
      <c r="E19" s="94"/>
    </row>
    <row r="20" spans="1:5" ht="16.5" thickTop="1">
      <c r="A20" s="94"/>
      <c r="B20" s="132"/>
      <c r="C20" s="128"/>
      <c r="D20" s="133"/>
      <c r="E20" s="94"/>
    </row>
    <row r="21" spans="1:5" ht="15.75">
      <c r="A21" s="94"/>
      <c r="B21" s="120"/>
      <c r="C21" s="134"/>
      <c r="D21" s="135"/>
      <c r="E21" s="94"/>
    </row>
    <row r="22" spans="1:5" ht="15.75">
      <c r="A22" s="94"/>
      <c r="B22" s="94"/>
      <c r="C22" s="94"/>
      <c r="D22" s="94"/>
      <c r="E22" s="94"/>
    </row>
    <row r="23" spans="1:5" ht="15.75">
      <c r="A23" s="94"/>
      <c r="B23" s="94"/>
      <c r="C23" s="94"/>
      <c r="D23" s="94"/>
      <c r="E23" s="94"/>
    </row>
    <row r="24" spans="1:5" ht="15.75">
      <c r="A24" s="94"/>
      <c r="B24" s="117" t="s">
        <v>134</v>
      </c>
      <c r="C24" s="94"/>
      <c r="D24" s="94"/>
      <c r="E24" s="94"/>
    </row>
    <row r="25" spans="1:5" ht="15.75">
      <c r="A25" s="94"/>
      <c r="B25" s="94"/>
      <c r="C25" s="94"/>
      <c r="D25" s="94"/>
      <c r="E25" s="94"/>
    </row>
  </sheetData>
  <mergeCells count="4">
    <mergeCell ref="B4:D4"/>
    <mergeCell ref="D5:D6"/>
    <mergeCell ref="C5:C6"/>
    <mergeCell ref="B3:D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4"/>
  <sheetViews>
    <sheetView showGridLines="0" topLeftCell="A9" workbookViewId="0">
      <selection activeCell="G15" sqref="G15"/>
    </sheetView>
  </sheetViews>
  <sheetFormatPr baseColWidth="10" defaultColWidth="9.140625" defaultRowHeight="15"/>
  <cols>
    <col min="1" max="1" width="5.28515625" customWidth="1"/>
    <col min="2" max="2" width="64.5703125" customWidth="1"/>
    <col min="3" max="3" width="17" style="21" customWidth="1"/>
    <col min="4" max="4" width="22.140625" style="21" customWidth="1"/>
    <col min="5" max="5" width="8.85546875" customWidth="1"/>
    <col min="6" max="6" width="15.85546875" style="8" customWidth="1"/>
    <col min="7" max="7" width="18.28515625" style="8" bestFit="1" customWidth="1"/>
    <col min="8" max="8" width="10.140625" bestFit="1" customWidth="1"/>
  </cols>
  <sheetData>
    <row r="1" spans="1:9" s="18" customFormat="1" ht="16.5">
      <c r="A1" s="57"/>
      <c r="B1" s="58"/>
      <c r="C1" s="118"/>
      <c r="D1" s="58"/>
      <c r="E1" s="58"/>
      <c r="F1" s="19"/>
      <c r="G1" s="19"/>
    </row>
    <row r="2" spans="1:9" s="18" customFormat="1" ht="30">
      <c r="A2" s="57"/>
      <c r="B2" s="231" t="s">
        <v>145</v>
      </c>
      <c r="C2" s="231"/>
      <c r="D2" s="231"/>
      <c r="E2" s="231"/>
      <c r="F2" s="19"/>
      <c r="G2" s="19"/>
    </row>
    <row r="3" spans="1:9" s="18" customFormat="1" ht="14.25">
      <c r="A3" s="68"/>
      <c r="B3" s="244" t="s">
        <v>37</v>
      </c>
      <c r="C3" s="244"/>
      <c r="D3" s="244"/>
      <c r="E3" s="139"/>
      <c r="F3" s="19"/>
      <c r="G3" s="19"/>
    </row>
    <row r="4" spans="1:9" ht="15.75">
      <c r="A4" s="94"/>
      <c r="B4" s="239" t="str">
        <f>+"ESTADO DEL ACTIVO NETO AL "&amp;UPPER(TEXT(indice!O3,"DD \D\E MMMM \D\E YYYY"))</f>
        <v>ESTADO DEL ACTIVO NETO AL 31 DE DICIEMBRE DE 2023</v>
      </c>
      <c r="C4" s="239"/>
      <c r="D4" s="239"/>
      <c r="E4" s="94"/>
    </row>
    <row r="5" spans="1:9" ht="21.75" customHeight="1">
      <c r="A5" s="94"/>
      <c r="B5" s="140"/>
      <c r="C5" s="141"/>
      <c r="D5" s="142"/>
      <c r="E5" s="94"/>
    </row>
    <row r="6" spans="1:9" ht="15.75">
      <c r="A6" s="94"/>
      <c r="B6" s="121" t="s">
        <v>38</v>
      </c>
      <c r="C6" s="143">
        <f>+indice!P3</f>
        <v>2023</v>
      </c>
      <c r="D6" s="144">
        <f>+indice!P2</f>
        <v>2022</v>
      </c>
      <c r="E6" s="94"/>
    </row>
    <row r="7" spans="1:9" ht="17.25" customHeight="1">
      <c r="A7" s="94"/>
      <c r="B7" s="83" t="s">
        <v>39</v>
      </c>
      <c r="C7" s="145"/>
      <c r="D7" s="146"/>
      <c r="E7" s="94"/>
    </row>
    <row r="8" spans="1:9" ht="15" customHeight="1">
      <c r="A8" s="94"/>
      <c r="B8" s="83" t="s">
        <v>40</v>
      </c>
      <c r="C8" s="145"/>
      <c r="D8" s="146"/>
      <c r="E8" s="94"/>
    </row>
    <row r="9" spans="1:9" ht="15" customHeight="1">
      <c r="A9" s="94"/>
      <c r="B9" s="79" t="s">
        <v>41</v>
      </c>
      <c r="C9" s="323">
        <v>5224</v>
      </c>
      <c r="D9" s="324">
        <v>5604</v>
      </c>
      <c r="E9" s="94"/>
      <c r="H9" s="8"/>
      <c r="I9" s="8"/>
    </row>
    <row r="10" spans="1:9" ht="14.25" customHeight="1">
      <c r="A10" s="94"/>
      <c r="B10" s="147" t="s">
        <v>135</v>
      </c>
      <c r="C10" s="323">
        <v>380</v>
      </c>
      <c r="D10" s="324">
        <v>0</v>
      </c>
      <c r="E10" s="94"/>
      <c r="H10" s="8"/>
      <c r="I10" s="8"/>
    </row>
    <row r="11" spans="1:9" ht="14.25" customHeight="1">
      <c r="A11" s="94"/>
      <c r="B11" s="79"/>
      <c r="C11" s="325"/>
      <c r="D11" s="326"/>
      <c r="E11" s="94"/>
      <c r="H11" s="8"/>
      <c r="I11" s="8"/>
    </row>
    <row r="12" spans="1:9" ht="15.75">
      <c r="A12" s="94"/>
      <c r="B12" s="147"/>
      <c r="C12" s="327">
        <f>SUM(C9:C11)</f>
        <v>5604</v>
      </c>
      <c r="D12" s="328">
        <f>SUM(D9:D11)</f>
        <v>5604</v>
      </c>
      <c r="E12" s="94"/>
      <c r="H12" s="8"/>
      <c r="I12" s="8"/>
    </row>
    <row r="13" spans="1:9" ht="15.75">
      <c r="A13" s="94"/>
      <c r="B13" s="83" t="s">
        <v>42</v>
      </c>
      <c r="C13" s="325"/>
      <c r="D13" s="326"/>
      <c r="E13" s="94"/>
      <c r="H13" s="8"/>
      <c r="I13" s="8"/>
    </row>
    <row r="14" spans="1:9" ht="15.75">
      <c r="A14" s="94"/>
      <c r="B14" s="83" t="s">
        <v>136</v>
      </c>
      <c r="C14" s="323">
        <v>0</v>
      </c>
      <c r="D14" s="324">
        <v>0</v>
      </c>
      <c r="E14" s="94"/>
      <c r="H14" s="8"/>
      <c r="I14" s="8"/>
    </row>
    <row r="15" spans="1:9" ht="15.75">
      <c r="A15" s="94"/>
      <c r="B15" s="83" t="s">
        <v>43</v>
      </c>
      <c r="C15" s="323">
        <v>0</v>
      </c>
      <c r="D15" s="324">
        <v>0</v>
      </c>
      <c r="E15" s="94"/>
      <c r="H15" s="8"/>
      <c r="I15" s="8"/>
    </row>
    <row r="16" spans="1:9" ht="15.75">
      <c r="A16" s="94"/>
      <c r="B16" s="83"/>
      <c r="C16" s="327">
        <f>SUM(C14:C15)</f>
        <v>0</v>
      </c>
      <c r="D16" s="328">
        <f>SUM(D14:D15)</f>
        <v>0</v>
      </c>
      <c r="E16" s="94"/>
      <c r="H16" s="8"/>
      <c r="I16" s="8"/>
    </row>
    <row r="17" spans="1:9" ht="15.75">
      <c r="A17" s="94"/>
      <c r="B17" s="83"/>
      <c r="C17" s="327">
        <f>+C12+C16</f>
        <v>5604</v>
      </c>
      <c r="D17" s="328">
        <f>+D12+D16</f>
        <v>5604</v>
      </c>
      <c r="E17" s="94"/>
      <c r="H17" s="8"/>
      <c r="I17" s="8"/>
    </row>
    <row r="18" spans="1:9" ht="15.75">
      <c r="A18" s="94"/>
      <c r="B18" s="83" t="s">
        <v>44</v>
      </c>
      <c r="C18" s="329"/>
      <c r="D18" s="330"/>
      <c r="E18" s="94"/>
      <c r="H18" s="8"/>
      <c r="I18" s="8"/>
    </row>
    <row r="19" spans="1:9" ht="15.75">
      <c r="A19" s="94"/>
      <c r="B19" s="83" t="s">
        <v>42</v>
      </c>
      <c r="C19" s="329"/>
      <c r="D19" s="330"/>
      <c r="E19" s="94"/>
      <c r="H19" s="8"/>
      <c r="I19" s="8"/>
    </row>
    <row r="20" spans="1:9" ht="15.75">
      <c r="A20" s="94"/>
      <c r="B20" s="83" t="s">
        <v>136</v>
      </c>
      <c r="C20" s="331">
        <v>0</v>
      </c>
      <c r="D20" s="332">
        <v>0</v>
      </c>
      <c r="E20" s="94"/>
      <c r="H20" s="8"/>
      <c r="I20" s="8"/>
    </row>
    <row r="21" spans="1:9" ht="15.75">
      <c r="A21" s="94"/>
      <c r="B21" s="83" t="s">
        <v>43</v>
      </c>
      <c r="C21" s="333">
        <v>64728.24</v>
      </c>
      <c r="D21" s="334">
        <v>59598.26</v>
      </c>
      <c r="E21" s="94"/>
      <c r="H21" s="8"/>
      <c r="I21" s="8"/>
    </row>
    <row r="22" spans="1:9" ht="15.75">
      <c r="A22" s="94"/>
      <c r="B22" s="83"/>
      <c r="C22" s="335">
        <f>SUM(C20:C21)</f>
        <v>64728.24</v>
      </c>
      <c r="D22" s="336">
        <f>SUM(D20:D21)</f>
        <v>59598.26</v>
      </c>
      <c r="E22" s="94"/>
      <c r="H22" s="8"/>
      <c r="I22" s="8"/>
    </row>
    <row r="23" spans="1:9" ht="16.5" thickBot="1">
      <c r="A23" s="94"/>
      <c r="B23" s="83" t="s">
        <v>45</v>
      </c>
      <c r="C23" s="337">
        <f>+C17+C22</f>
        <v>70332.239999999991</v>
      </c>
      <c r="D23" s="338">
        <f>+D17+D22</f>
        <v>65202.26</v>
      </c>
      <c r="E23" s="94"/>
      <c r="H23" s="8"/>
      <c r="I23" s="8"/>
    </row>
    <row r="24" spans="1:9" ht="16.5" thickTop="1">
      <c r="A24" s="94"/>
      <c r="B24" s="149" t="s">
        <v>46</v>
      </c>
      <c r="C24" s="339"/>
      <c r="D24" s="340"/>
      <c r="E24" s="94"/>
      <c r="H24" s="8"/>
      <c r="I24" s="8"/>
    </row>
    <row r="25" spans="1:9" ht="15.75">
      <c r="A25" s="94"/>
      <c r="B25" s="83" t="s">
        <v>47</v>
      </c>
      <c r="C25" s="325"/>
      <c r="D25" s="326"/>
      <c r="E25" s="94"/>
      <c r="H25" s="8"/>
      <c r="I25" s="8"/>
    </row>
    <row r="26" spans="1:9" ht="15.75">
      <c r="A26" s="94"/>
      <c r="B26" s="83" t="s">
        <v>48</v>
      </c>
      <c r="C26" s="325"/>
      <c r="D26" s="326"/>
      <c r="E26" s="94"/>
      <c r="H26" s="8"/>
      <c r="I26" s="8"/>
    </row>
    <row r="27" spans="1:9" ht="15.75">
      <c r="A27" s="94"/>
      <c r="B27" s="147" t="s">
        <v>49</v>
      </c>
      <c r="C27" s="323">
        <v>670.54</v>
      </c>
      <c r="D27" s="324">
        <v>338.68</v>
      </c>
      <c r="E27" s="94"/>
      <c r="H27" s="8"/>
      <c r="I27" s="8"/>
    </row>
    <row r="28" spans="1:9" ht="15.75">
      <c r="A28" s="94"/>
      <c r="B28" s="79" t="s">
        <v>50</v>
      </c>
      <c r="C28" s="323">
        <v>0</v>
      </c>
      <c r="D28" s="324">
        <v>0</v>
      </c>
      <c r="E28" s="94"/>
      <c r="H28" s="8"/>
      <c r="I28" s="8"/>
    </row>
    <row r="29" spans="1:9" ht="15.75" customHeight="1">
      <c r="A29" s="94"/>
      <c r="B29" s="83" t="s">
        <v>51</v>
      </c>
      <c r="C29" s="327">
        <f>SUM(C27:C28)</f>
        <v>670.54</v>
      </c>
      <c r="D29" s="328">
        <f>SUM(D27:D28)</f>
        <v>338.68</v>
      </c>
      <c r="E29" s="94"/>
      <c r="H29" s="8"/>
      <c r="I29" s="22"/>
    </row>
    <row r="30" spans="1:9" ht="15.75" customHeight="1">
      <c r="A30" s="94"/>
      <c r="B30" s="83" t="s">
        <v>148</v>
      </c>
      <c r="C30" s="341">
        <v>68780</v>
      </c>
      <c r="D30" s="342">
        <v>68780</v>
      </c>
      <c r="E30" s="94"/>
      <c r="H30" s="8"/>
      <c r="I30" s="22"/>
    </row>
    <row r="31" spans="1:9" ht="15.75" customHeight="1">
      <c r="A31" s="94"/>
      <c r="B31" s="83" t="s">
        <v>149</v>
      </c>
      <c r="C31" s="343">
        <v>881.69</v>
      </c>
      <c r="D31" s="344">
        <v>-3916.43</v>
      </c>
      <c r="E31" s="94"/>
      <c r="H31" s="8"/>
      <c r="I31" s="22"/>
    </row>
    <row r="32" spans="1:9" ht="15.75">
      <c r="A32" s="94"/>
      <c r="B32" s="83" t="s">
        <v>150</v>
      </c>
      <c r="C32" s="343">
        <f>+C30+C31</f>
        <v>69661.69</v>
      </c>
      <c r="D32" s="344">
        <f>+D23-D29</f>
        <v>64863.58</v>
      </c>
      <c r="E32" s="94"/>
    </row>
    <row r="33" spans="1:7" ht="15.75">
      <c r="A33" s="94"/>
      <c r="B33" s="83" t="s">
        <v>151</v>
      </c>
      <c r="C33" s="335">
        <f>+C29+C32</f>
        <v>70332.23</v>
      </c>
      <c r="D33" s="336">
        <f>+D29+D32</f>
        <v>65202.26</v>
      </c>
      <c r="E33" s="94"/>
    </row>
    <row r="34" spans="1:7" ht="15.75">
      <c r="A34" s="94"/>
      <c r="B34" s="83" t="s">
        <v>52</v>
      </c>
      <c r="C34" s="150">
        <v>703.97830599999998</v>
      </c>
      <c r="D34" s="151">
        <v>703.78964900000005</v>
      </c>
      <c r="E34" s="94"/>
      <c r="G34" s="22"/>
    </row>
    <row r="35" spans="1:7" ht="16.5" thickBot="1">
      <c r="A35" s="94"/>
      <c r="B35" s="83" t="s">
        <v>53</v>
      </c>
      <c r="C35" s="152">
        <f>+C32/C34</f>
        <v>98.954313515450863</v>
      </c>
      <c r="D35" s="153">
        <f>+D32/D34</f>
        <v>92.163304891118102</v>
      </c>
      <c r="E35" s="94"/>
      <c r="G35" s="22"/>
    </row>
    <row r="36" spans="1:7" ht="16.5" thickTop="1">
      <c r="A36" s="94"/>
      <c r="B36" s="149"/>
      <c r="C36" s="154"/>
      <c r="D36" s="155"/>
      <c r="E36" s="156"/>
    </row>
    <row r="37" spans="1:7" ht="15.75">
      <c r="A37" s="94"/>
      <c r="B37" s="94"/>
      <c r="C37" s="156"/>
      <c r="D37" s="156"/>
      <c r="E37" s="156"/>
    </row>
    <row r="38" spans="1:7" ht="15.75">
      <c r="A38" s="94"/>
      <c r="B38" s="117" t="s">
        <v>134</v>
      </c>
      <c r="C38" s="156"/>
      <c r="D38" s="156"/>
      <c r="E38" s="156"/>
      <c r="F38" s="23"/>
    </row>
    <row r="39" spans="1:7" ht="15.75">
      <c r="A39" s="94"/>
      <c r="B39" s="91"/>
      <c r="C39" s="156"/>
      <c r="D39" s="156"/>
      <c r="E39" s="156"/>
      <c r="F39" s="23"/>
    </row>
    <row r="40" spans="1:7" ht="15.75">
      <c r="A40" s="94"/>
      <c r="B40" s="73"/>
      <c r="C40" s="156"/>
      <c r="D40" s="156"/>
      <c r="E40" s="156"/>
    </row>
    <row r="41" spans="1:7" ht="16.5">
      <c r="A41" s="92"/>
      <c r="B41" s="71"/>
      <c r="C41" s="138"/>
      <c r="D41" s="137"/>
      <c r="E41" s="137"/>
    </row>
    <row r="42" spans="1:7">
      <c r="C42" s="23"/>
      <c r="D42" s="23"/>
      <c r="E42" s="23"/>
    </row>
    <row r="43" spans="1:7">
      <c r="C43" s="23"/>
      <c r="D43" s="23"/>
      <c r="E43" s="23"/>
    </row>
    <row r="44" spans="1:7">
      <c r="C44" s="23"/>
      <c r="D44" s="23"/>
      <c r="E44" s="23"/>
    </row>
    <row r="45" spans="1:7">
      <c r="C45" s="23"/>
      <c r="D45" s="23"/>
      <c r="E45" s="23"/>
    </row>
    <row r="46" spans="1:7">
      <c r="C46" s="23"/>
      <c r="D46" s="23"/>
      <c r="E46" s="23"/>
    </row>
    <row r="47" spans="1:7">
      <c r="C47" s="23"/>
      <c r="D47" s="23"/>
      <c r="E47" s="23"/>
    </row>
    <row r="48" spans="1:7">
      <c r="C48" s="23"/>
      <c r="D48" s="23"/>
      <c r="E48" s="23"/>
    </row>
    <row r="49" spans="3:5">
      <c r="C49" s="23"/>
      <c r="D49" s="23"/>
      <c r="E49" s="23"/>
    </row>
    <row r="50" spans="3:5">
      <c r="C50" s="23"/>
      <c r="D50" s="23"/>
      <c r="E50" s="23"/>
    </row>
    <row r="51" spans="3:5">
      <c r="C51" s="23"/>
      <c r="D51" s="23"/>
      <c r="E51" s="23"/>
    </row>
    <row r="52" spans="3:5">
      <c r="C52" s="23"/>
      <c r="D52" s="23"/>
      <c r="E52" s="23"/>
    </row>
    <row r="53" spans="3:5">
      <c r="C53" s="23"/>
      <c r="D53" s="23"/>
      <c r="E53" s="23"/>
    </row>
    <row r="54" spans="3:5" ht="21" customHeight="1"/>
  </sheetData>
  <mergeCells count="3">
    <mergeCell ref="B3:D3"/>
    <mergeCell ref="B4:D4"/>
    <mergeCell ref="B2:E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6"/>
  <sheetViews>
    <sheetView showGridLines="0" topLeftCell="A14" workbookViewId="0">
      <selection activeCell="G10" sqref="G10"/>
    </sheetView>
  </sheetViews>
  <sheetFormatPr baseColWidth="10" defaultColWidth="9.140625" defaultRowHeight="15"/>
  <cols>
    <col min="1" max="1" width="11.42578125" customWidth="1"/>
    <col min="2" max="2" width="62.42578125" customWidth="1"/>
    <col min="3" max="4" width="19.5703125" style="21" customWidth="1"/>
    <col min="5" max="5" width="8.85546875" customWidth="1"/>
    <col min="6" max="6" width="13" style="8" bestFit="1" customWidth="1"/>
    <col min="7" max="7" width="17.85546875" style="8" bestFit="1" customWidth="1"/>
    <col min="8" max="8" width="16.85546875" bestFit="1" customWidth="1"/>
  </cols>
  <sheetData>
    <row r="1" spans="1:8" s="18" customFormat="1" ht="16.5">
      <c r="A1" s="57"/>
      <c r="B1" s="58"/>
      <c r="C1" s="118"/>
      <c r="D1" s="58"/>
      <c r="E1" s="58"/>
      <c r="F1" s="72"/>
      <c r="G1" s="19"/>
    </row>
    <row r="2" spans="1:8" s="18" customFormat="1" ht="26.25" customHeight="1">
      <c r="A2" s="57"/>
      <c r="B2" s="136" t="s">
        <v>145</v>
      </c>
      <c r="C2" s="136"/>
      <c r="D2" s="136"/>
      <c r="E2" s="136"/>
      <c r="F2" s="72"/>
      <c r="G2" s="19"/>
    </row>
    <row r="3" spans="1:8" s="18" customFormat="1" ht="14.25">
      <c r="A3" s="68"/>
      <c r="B3" s="244" t="s">
        <v>54</v>
      </c>
      <c r="C3" s="244"/>
      <c r="D3" s="244"/>
      <c r="E3" s="139"/>
      <c r="F3" s="67"/>
      <c r="G3" s="19"/>
    </row>
    <row r="4" spans="1:8" ht="21.75" customHeight="1">
      <c r="A4" s="94"/>
      <c r="B4" s="239" t="str">
        <f>+"ESTADO DEL ACTIVO NETO AL "&amp;UPPER(TEXT(indice!O3,"DD \D\E MMMM \D\E YYYY"))</f>
        <v>ESTADO DEL ACTIVO NETO AL 31 DE DICIEMBRE DE 2023</v>
      </c>
      <c r="C4" s="239"/>
      <c r="D4" s="239"/>
      <c r="E4" s="157"/>
      <c r="F4" s="157"/>
    </row>
    <row r="5" spans="1:8" ht="21.75" customHeight="1">
      <c r="A5" s="94"/>
      <c r="B5" s="158"/>
      <c r="C5" s="234">
        <f>+indice!P3</f>
        <v>2023</v>
      </c>
      <c r="D5" s="246">
        <f>+indice!P2</f>
        <v>2022</v>
      </c>
      <c r="E5" s="157"/>
      <c r="F5" s="157"/>
    </row>
    <row r="6" spans="1:8" ht="15.75">
      <c r="A6" s="94"/>
      <c r="B6" s="149" t="s">
        <v>38</v>
      </c>
      <c r="C6" s="245"/>
      <c r="D6" s="247"/>
      <c r="E6" s="94"/>
      <c r="F6" s="157"/>
    </row>
    <row r="7" spans="1:8" ht="17.25" customHeight="1">
      <c r="A7" s="94"/>
      <c r="B7" s="83" t="s">
        <v>39</v>
      </c>
      <c r="C7" s="145"/>
      <c r="D7" s="146"/>
      <c r="E7" s="94"/>
      <c r="F7" s="157"/>
    </row>
    <row r="8" spans="1:8" ht="15" customHeight="1">
      <c r="A8" s="94"/>
      <c r="B8" s="83" t="s">
        <v>40</v>
      </c>
      <c r="C8" s="145"/>
      <c r="D8" s="146"/>
      <c r="E8" s="94"/>
      <c r="F8" s="157"/>
    </row>
    <row r="9" spans="1:8" ht="15" customHeight="1">
      <c r="A9" s="94"/>
      <c r="B9" s="79" t="s">
        <v>41</v>
      </c>
      <c r="C9" s="303">
        <f>+'4'!C9*indice!$M$2</f>
        <v>37944994.160000004</v>
      </c>
      <c r="D9" s="304">
        <v>41037531.600000001</v>
      </c>
      <c r="E9" s="94"/>
      <c r="F9" s="157"/>
      <c r="H9" s="8"/>
    </row>
    <row r="10" spans="1:8" ht="14.25" customHeight="1">
      <c r="A10" s="94"/>
      <c r="B10" s="147" t="s">
        <v>135</v>
      </c>
      <c r="C10" s="303">
        <f>+'4'!C10*indice!$M$2</f>
        <v>2760164.2</v>
      </c>
      <c r="D10" s="304">
        <v>0</v>
      </c>
      <c r="E10" s="94"/>
      <c r="F10" s="157"/>
    </row>
    <row r="11" spans="1:8" ht="14.25" customHeight="1">
      <c r="A11" s="94"/>
      <c r="B11" s="79"/>
      <c r="C11" s="303"/>
      <c r="D11" s="304"/>
      <c r="E11" s="94"/>
      <c r="F11" s="94"/>
      <c r="G11"/>
    </row>
    <row r="12" spans="1:8" ht="15.75">
      <c r="A12" s="94"/>
      <c r="B12" s="147"/>
      <c r="C12" s="307">
        <f>SUM(C9:C11)</f>
        <v>40705158.360000007</v>
      </c>
      <c r="D12" s="308">
        <f>SUM(D9:D11)</f>
        <v>41037531.600000001</v>
      </c>
      <c r="E12" s="94"/>
      <c r="F12" s="94"/>
      <c r="G12"/>
    </row>
    <row r="13" spans="1:8" ht="15.75">
      <c r="A13" s="94"/>
      <c r="B13" s="83" t="s">
        <v>42</v>
      </c>
      <c r="C13" s="303"/>
      <c r="D13" s="304"/>
      <c r="E13" s="94"/>
      <c r="F13" s="94"/>
      <c r="G13"/>
    </row>
    <row r="14" spans="1:8" ht="15.75">
      <c r="A14" s="94"/>
      <c r="B14" s="83" t="s">
        <v>136</v>
      </c>
      <c r="C14" s="303">
        <f>+'4'!C14*indice!$M$2</f>
        <v>0</v>
      </c>
      <c r="D14" s="304">
        <v>0</v>
      </c>
      <c r="E14" s="94"/>
      <c r="F14" s="148"/>
      <c r="G14" s="52"/>
      <c r="H14" s="51"/>
    </row>
    <row r="15" spans="1:8" ht="15.75">
      <c r="A15" s="94"/>
      <c r="B15" s="83" t="s">
        <v>43</v>
      </c>
      <c r="C15" s="303">
        <v>0</v>
      </c>
      <c r="D15" s="304">
        <v>0</v>
      </c>
      <c r="E15" s="94"/>
      <c r="F15" s="94"/>
      <c r="G15"/>
    </row>
    <row r="16" spans="1:8" ht="15.75">
      <c r="A16" s="94"/>
      <c r="B16" s="83"/>
      <c r="C16" s="307">
        <f>SUM(C14:C15)</f>
        <v>0</v>
      </c>
      <c r="D16" s="308">
        <f>SUM(D14:D15)</f>
        <v>0</v>
      </c>
      <c r="E16" s="94"/>
      <c r="F16" s="94"/>
      <c r="G16"/>
    </row>
    <row r="17" spans="1:8" ht="15.75">
      <c r="A17" s="94"/>
      <c r="B17" s="83" t="s">
        <v>55</v>
      </c>
      <c r="C17" s="307">
        <f>+C12+C16</f>
        <v>40705158.360000007</v>
      </c>
      <c r="D17" s="308">
        <f>+D12+D16</f>
        <v>41037531.600000001</v>
      </c>
      <c r="E17" s="94"/>
      <c r="F17" s="94"/>
      <c r="G17"/>
    </row>
    <row r="18" spans="1:8" ht="15.75">
      <c r="A18" s="94"/>
      <c r="B18" s="83"/>
      <c r="C18" s="309"/>
      <c r="D18" s="310"/>
      <c r="E18" s="94"/>
      <c r="F18" s="94"/>
      <c r="G18"/>
    </row>
    <row r="19" spans="1:8" ht="15.75">
      <c r="A19" s="94"/>
      <c r="B19" s="83" t="s">
        <v>44</v>
      </c>
      <c r="C19" s="309"/>
      <c r="D19" s="310"/>
      <c r="E19" s="94"/>
      <c r="F19" s="94"/>
      <c r="G19"/>
    </row>
    <row r="20" spans="1:8" ht="15.75">
      <c r="A20" s="94"/>
      <c r="B20" s="83" t="s">
        <v>42</v>
      </c>
      <c r="C20" s="309"/>
      <c r="D20" s="310"/>
      <c r="E20" s="94"/>
      <c r="F20" s="94"/>
      <c r="G20"/>
      <c r="H20" s="51"/>
    </row>
    <row r="21" spans="1:8" ht="15.75">
      <c r="A21" s="94"/>
      <c r="B21" s="83" t="s">
        <v>136</v>
      </c>
      <c r="C21" s="303">
        <f>+'4'!C20*indice!M2</f>
        <v>0</v>
      </c>
      <c r="D21" s="312">
        <v>0</v>
      </c>
      <c r="E21" s="94"/>
      <c r="F21" s="159"/>
      <c r="G21" s="52"/>
    </row>
    <row r="22" spans="1:8" ht="15.75">
      <c r="A22" s="94"/>
      <c r="B22" s="83" t="s">
        <v>43</v>
      </c>
      <c r="C22" s="311">
        <f>+'4'!C21*indice!M2</f>
        <v>470159396.7816</v>
      </c>
      <c r="D22" s="312">
        <v>436432098.15399998</v>
      </c>
      <c r="E22" s="94"/>
      <c r="F22" s="160"/>
      <c r="G22"/>
    </row>
    <row r="23" spans="1:8" ht="15.75">
      <c r="A23" s="94"/>
      <c r="B23" s="83" t="s">
        <v>56</v>
      </c>
      <c r="C23" s="307">
        <f>SUM(C21:C22)</f>
        <v>470159396.7816</v>
      </c>
      <c r="D23" s="308">
        <f>SUM(D21:D22)</f>
        <v>436432098.15399998</v>
      </c>
      <c r="E23" s="94"/>
      <c r="F23" s="94"/>
      <c r="G23"/>
    </row>
    <row r="24" spans="1:8" ht="15.75">
      <c r="A24" s="94"/>
      <c r="B24" s="83"/>
      <c r="C24" s="313"/>
      <c r="D24" s="314"/>
      <c r="E24" s="94"/>
      <c r="F24" s="157"/>
    </row>
    <row r="25" spans="1:8" ht="16.5" thickBot="1">
      <c r="A25" s="94"/>
      <c r="B25" s="83" t="s">
        <v>45</v>
      </c>
      <c r="C25" s="315">
        <f>+C17+C23</f>
        <v>510864555.14160001</v>
      </c>
      <c r="D25" s="316">
        <f>+D17+D23</f>
        <v>477469629.75400001</v>
      </c>
      <c r="E25" s="94"/>
      <c r="F25" s="157"/>
    </row>
    <row r="26" spans="1:8" ht="27.75" customHeight="1" thickTop="1">
      <c r="A26" s="94"/>
      <c r="B26" s="149" t="s">
        <v>46</v>
      </c>
      <c r="C26" s="317"/>
      <c r="D26" s="318"/>
      <c r="E26" s="94"/>
      <c r="F26" s="157"/>
    </row>
    <row r="27" spans="1:8" ht="15.75">
      <c r="A27" s="94"/>
      <c r="B27" s="83" t="s">
        <v>47</v>
      </c>
      <c r="C27" s="305"/>
      <c r="D27" s="306"/>
      <c r="E27" s="94"/>
      <c r="F27" s="157"/>
    </row>
    <row r="28" spans="1:8" ht="15.75">
      <c r="A28" s="94"/>
      <c r="B28" s="83" t="s">
        <v>48</v>
      </c>
      <c r="C28" s="305"/>
      <c r="D28" s="306"/>
      <c r="E28" s="94"/>
      <c r="F28" s="157"/>
    </row>
    <row r="29" spans="1:8" ht="15.75">
      <c r="A29" s="94"/>
      <c r="B29" s="147" t="s">
        <v>49</v>
      </c>
      <c r="C29" s="303">
        <f>+'4'!C27*indice!M2</f>
        <v>4870527.6386000002</v>
      </c>
      <c r="D29" s="304">
        <v>2480119.7719999999</v>
      </c>
      <c r="E29" s="94"/>
      <c r="F29" s="157"/>
    </row>
    <row r="30" spans="1:8" ht="15.75">
      <c r="A30" s="94"/>
      <c r="B30" s="79" t="s">
        <v>50</v>
      </c>
      <c r="C30" s="303">
        <v>0</v>
      </c>
      <c r="D30" s="304">
        <v>0</v>
      </c>
      <c r="E30" s="94"/>
      <c r="F30" s="157"/>
    </row>
    <row r="31" spans="1:8" ht="15.75" customHeight="1">
      <c r="A31" s="94"/>
      <c r="B31" s="83" t="s">
        <v>51</v>
      </c>
      <c r="C31" s="307">
        <f>SUM(C29:C30)</f>
        <v>4870527.6386000002</v>
      </c>
      <c r="D31" s="308">
        <f>SUM(D29:D30)</f>
        <v>2480119.7719999999</v>
      </c>
      <c r="E31" s="94"/>
      <c r="F31" s="157"/>
    </row>
    <row r="32" spans="1:8" ht="15.75" customHeight="1">
      <c r="A32" s="94"/>
      <c r="B32" s="83" t="s">
        <v>148</v>
      </c>
      <c r="C32" s="319">
        <f>+'4'!C30*indice!M2</f>
        <v>499589720.19999999</v>
      </c>
      <c r="D32" s="320">
        <v>344227581</v>
      </c>
      <c r="E32" s="94"/>
      <c r="F32" s="157"/>
    </row>
    <row r="33" spans="1:6" ht="15.75" customHeight="1">
      <c r="A33" s="94"/>
      <c r="B33" s="83" t="s">
        <v>149</v>
      </c>
      <c r="C33" s="321">
        <f>+'4'!C31*indice!M2</f>
        <v>6404234.6671000002</v>
      </c>
      <c r="D33" s="322">
        <v>-28679625.246999998</v>
      </c>
      <c r="E33" s="94"/>
      <c r="F33" s="157"/>
    </row>
    <row r="34" spans="1:6" ht="15.75">
      <c r="A34" s="94"/>
      <c r="B34" s="83" t="s">
        <v>150</v>
      </c>
      <c r="C34" s="321">
        <f>SUM(C32:C33)</f>
        <v>505993954.8671</v>
      </c>
      <c r="D34" s="322">
        <f>+D25-D31</f>
        <v>474989509.98199999</v>
      </c>
      <c r="E34" s="94"/>
      <c r="F34" s="157"/>
    </row>
    <row r="35" spans="1:6" ht="16.5" thickBot="1">
      <c r="A35" s="94"/>
      <c r="B35" s="83" t="s">
        <v>151</v>
      </c>
      <c r="C35" s="315">
        <f>+C31+C34</f>
        <v>510864482.50569999</v>
      </c>
      <c r="D35" s="316">
        <f>+D31+D34</f>
        <v>477469629.75400001</v>
      </c>
      <c r="E35" s="94"/>
      <c r="F35" s="157"/>
    </row>
    <row r="36" spans="1:6" ht="16.5" thickTop="1">
      <c r="A36" s="94"/>
      <c r="B36" s="83" t="s">
        <v>52</v>
      </c>
      <c r="C36" s="150">
        <f>+'4'!C34</f>
        <v>703.97830599999998</v>
      </c>
      <c r="D36" s="151">
        <v>703.78964900000005</v>
      </c>
      <c r="E36" s="94"/>
      <c r="F36" s="157"/>
    </row>
    <row r="37" spans="1:6" ht="16.5" thickBot="1">
      <c r="A37" s="94"/>
      <c r="B37" s="83" t="s">
        <v>53</v>
      </c>
      <c r="C37" s="161">
        <f>+C34/C36</f>
        <v>718763.56210769375</v>
      </c>
      <c r="D37" s="162">
        <f>+D34/D36</f>
        <v>674902.66538716876</v>
      </c>
      <c r="E37" s="94"/>
      <c r="F37" s="157"/>
    </row>
    <row r="38" spans="1:6" ht="16.5" thickTop="1">
      <c r="A38" s="94"/>
      <c r="B38" s="149"/>
      <c r="C38" s="163"/>
      <c r="D38" s="164"/>
      <c r="E38" s="94"/>
      <c r="F38" s="157"/>
    </row>
    <row r="39" spans="1:6" ht="15.75">
      <c r="A39" s="94"/>
      <c r="B39" s="94"/>
      <c r="C39" s="157"/>
      <c r="D39" s="157"/>
      <c r="E39" s="94"/>
      <c r="F39" s="157"/>
    </row>
    <row r="40" spans="1:6" ht="15.75">
      <c r="A40" s="94"/>
      <c r="B40" s="117" t="s">
        <v>134</v>
      </c>
      <c r="C40" s="157"/>
      <c r="D40" s="157"/>
      <c r="E40" s="94"/>
      <c r="F40" s="157"/>
    </row>
    <row r="41" spans="1:6" ht="15.75">
      <c r="A41" s="94"/>
      <c r="B41" s="91"/>
      <c r="C41" s="157"/>
      <c r="D41" s="157"/>
      <c r="E41" s="94"/>
      <c r="F41" s="157"/>
    </row>
    <row r="42" spans="1:6" ht="15.75">
      <c r="A42" s="94"/>
      <c r="B42" s="73"/>
      <c r="C42" s="157"/>
      <c r="D42" s="157"/>
      <c r="E42" s="94"/>
      <c r="F42" s="157"/>
    </row>
    <row r="43" spans="1:6" ht="15.75">
      <c r="A43" s="94"/>
      <c r="B43" s="91"/>
      <c r="C43" s="157"/>
      <c r="D43" s="157"/>
      <c r="E43" s="94"/>
      <c r="F43" s="157"/>
    </row>
    <row r="44" spans="1:6">
      <c r="C44" s="8"/>
      <c r="D44" s="8"/>
    </row>
    <row r="45" spans="1:6">
      <c r="C45" s="8"/>
      <c r="D45" s="8"/>
    </row>
    <row r="46" spans="1:6">
      <c r="C46" s="8"/>
      <c r="D46" s="8"/>
    </row>
    <row r="47" spans="1:6">
      <c r="C47" s="8"/>
      <c r="D47" s="8"/>
    </row>
    <row r="48" spans="1:6">
      <c r="C48" s="8"/>
      <c r="D48" s="8"/>
    </row>
    <row r="49" spans="3:4">
      <c r="C49" s="8"/>
      <c r="D49" s="8"/>
    </row>
    <row r="50" spans="3:4">
      <c r="C50" s="8"/>
      <c r="D50" s="8"/>
    </row>
    <row r="51" spans="3:4">
      <c r="C51" s="8"/>
      <c r="D51" s="8"/>
    </row>
    <row r="52" spans="3:4">
      <c r="C52" s="8"/>
      <c r="D52" s="8"/>
    </row>
    <row r="53" spans="3:4">
      <c r="C53" s="8"/>
      <c r="D53" s="8"/>
    </row>
    <row r="54" spans="3:4">
      <c r="C54" s="8"/>
      <c r="D54" s="8"/>
    </row>
    <row r="56" spans="3:4" ht="21" customHeight="1"/>
  </sheetData>
  <mergeCells count="4">
    <mergeCell ref="B4:D4"/>
    <mergeCell ref="C5:C6"/>
    <mergeCell ref="D5:D6"/>
    <mergeCell ref="B3:D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4"/>
  <sheetViews>
    <sheetView showGridLines="0" workbookViewId="0">
      <selection activeCell="G11" sqref="G11"/>
    </sheetView>
  </sheetViews>
  <sheetFormatPr baseColWidth="10" defaultColWidth="9.140625" defaultRowHeight="15"/>
  <cols>
    <col min="1" max="1" width="11.42578125" customWidth="1"/>
    <col min="2" max="2" width="58.42578125" customWidth="1"/>
    <col min="3" max="3" width="21.28515625" customWidth="1"/>
    <col min="4" max="4" width="20" customWidth="1"/>
    <col min="6" max="6" width="13.7109375" bestFit="1" customWidth="1"/>
  </cols>
  <sheetData>
    <row r="1" spans="1:7" ht="16.5">
      <c r="A1" s="92"/>
      <c r="B1" s="58"/>
      <c r="C1" s="118"/>
      <c r="D1" s="58"/>
      <c r="E1" s="58"/>
    </row>
    <row r="2" spans="1:7" ht="30">
      <c r="A2" s="92"/>
      <c r="B2" s="136" t="s">
        <v>145</v>
      </c>
      <c r="C2" s="136"/>
      <c r="D2" s="136"/>
      <c r="E2" s="136"/>
    </row>
    <row r="3" spans="1:7" ht="16.5">
      <c r="A3" s="92"/>
      <c r="B3" s="244" t="s">
        <v>57</v>
      </c>
      <c r="C3" s="244"/>
      <c r="D3" s="244"/>
      <c r="E3" s="139"/>
    </row>
    <row r="4" spans="1:7" ht="16.5">
      <c r="A4" s="92"/>
      <c r="B4" s="239" t="str">
        <f>+"ESTADOS DE RESULTADOS AL  "&amp;UPPER(TEXT(indice!O3,"DD \D\E MMMM \D\E YYYY"))</f>
        <v>ESTADOS DE RESULTADOS AL  31 DE DICIEMBRE DE 2023</v>
      </c>
      <c r="C4" s="239"/>
      <c r="D4" s="239"/>
      <c r="E4" s="94"/>
    </row>
    <row r="5" spans="1:7" ht="16.5">
      <c r="A5" s="92"/>
      <c r="B5" s="119"/>
      <c r="C5" s="234">
        <f>+indice!P3</f>
        <v>2023</v>
      </c>
      <c r="D5" s="246">
        <f>+indice!P2</f>
        <v>2022</v>
      </c>
      <c r="E5" s="94"/>
    </row>
    <row r="6" spans="1:7" ht="16.5">
      <c r="A6" s="92"/>
      <c r="B6" s="120"/>
      <c r="C6" s="245"/>
      <c r="D6" s="247"/>
      <c r="E6" s="94"/>
      <c r="F6" s="8"/>
      <c r="G6" s="8"/>
    </row>
    <row r="7" spans="1:7" ht="16.5">
      <c r="A7" s="92"/>
      <c r="B7" s="121" t="s">
        <v>25</v>
      </c>
      <c r="C7" s="165"/>
      <c r="D7" s="166"/>
      <c r="E7" s="94"/>
      <c r="F7" s="8"/>
    </row>
    <row r="8" spans="1:7" ht="16.5">
      <c r="A8" s="92"/>
      <c r="B8" s="147"/>
      <c r="C8" s="128"/>
      <c r="D8" s="133"/>
      <c r="E8" s="94"/>
      <c r="F8" s="8"/>
    </row>
    <row r="9" spans="1:7" ht="16.5">
      <c r="A9" s="92"/>
      <c r="B9" s="83"/>
      <c r="C9" s="167"/>
      <c r="D9" s="168"/>
      <c r="E9" s="94"/>
      <c r="F9" s="8"/>
    </row>
    <row r="10" spans="1:7" ht="16.5">
      <c r="A10" s="92"/>
      <c r="B10" s="79" t="s">
        <v>26</v>
      </c>
      <c r="C10" s="167"/>
      <c r="D10" s="168"/>
      <c r="E10" s="94"/>
    </row>
    <row r="11" spans="1:7" ht="16.5">
      <c r="A11" s="92"/>
      <c r="B11" s="79" t="s">
        <v>27</v>
      </c>
      <c r="C11" s="345">
        <f>+'3'!C10*indice!M2</f>
        <v>0</v>
      </c>
      <c r="D11" s="346">
        <v>0</v>
      </c>
      <c r="E11" s="94"/>
    </row>
    <row r="12" spans="1:7" ht="16.5">
      <c r="A12" s="92"/>
      <c r="B12" s="127" t="s">
        <v>28</v>
      </c>
      <c r="C12" s="345">
        <f>+'3'!C11*indice!M2</f>
        <v>160014853.89480001</v>
      </c>
      <c r="D12" s="346">
        <v>134046929.39299998</v>
      </c>
      <c r="E12" s="94"/>
    </row>
    <row r="13" spans="1:7" ht="16.5">
      <c r="A13" s="92"/>
      <c r="B13" s="121" t="s">
        <v>29</v>
      </c>
      <c r="C13" s="347">
        <f>SUM(C10:C12)</f>
        <v>160014853.89480001</v>
      </c>
      <c r="D13" s="348">
        <f>SUM(D10:D12)</f>
        <v>134046929.39299998</v>
      </c>
      <c r="E13" s="94"/>
    </row>
    <row r="14" spans="1:7" ht="16.5">
      <c r="A14" s="92"/>
      <c r="B14" s="83" t="s">
        <v>30</v>
      </c>
      <c r="C14" s="345"/>
      <c r="D14" s="346"/>
      <c r="E14" s="94"/>
    </row>
    <row r="15" spans="1:7" ht="16.5">
      <c r="A15" s="92"/>
      <c r="B15" s="127" t="s">
        <v>31</v>
      </c>
      <c r="C15" s="345">
        <f>+'3'!C14*indice!M2</f>
        <v>2417831.2033000002</v>
      </c>
      <c r="D15" s="346">
        <v>2150808.9589999998</v>
      </c>
      <c r="E15" s="128"/>
    </row>
    <row r="16" spans="1:7" ht="16.5" hidden="1">
      <c r="A16" s="92"/>
      <c r="B16" s="132" t="s">
        <v>32</v>
      </c>
      <c r="C16" s="345"/>
      <c r="D16" s="346"/>
      <c r="E16" s="94"/>
    </row>
    <row r="17" spans="1:8" ht="16.5">
      <c r="A17" s="92"/>
      <c r="B17" s="127" t="s">
        <v>33</v>
      </c>
      <c r="C17" s="345">
        <f>+'3'!C16*indice!M2</f>
        <v>122745518.87660001</v>
      </c>
      <c r="D17" s="346">
        <v>158743336.414</v>
      </c>
      <c r="E17" s="94"/>
    </row>
    <row r="18" spans="1:8" ht="16.5">
      <c r="A18" s="92"/>
      <c r="B18" s="79" t="s">
        <v>34</v>
      </c>
      <c r="C18" s="349">
        <f>+'3'!C17*indice!M2</f>
        <v>0</v>
      </c>
      <c r="D18" s="346">
        <v>644415.19999999995</v>
      </c>
      <c r="E18" s="94"/>
      <c r="F18" s="19"/>
    </row>
    <row r="19" spans="1:8" ht="16.5">
      <c r="A19" s="92"/>
      <c r="B19" s="130" t="s">
        <v>35</v>
      </c>
      <c r="C19" s="347">
        <f>SUM(C15:C18)</f>
        <v>125163350.07990001</v>
      </c>
      <c r="D19" s="348">
        <f>SUM(D15:D18)</f>
        <v>161538560.57299998</v>
      </c>
      <c r="E19" s="94"/>
    </row>
    <row r="20" spans="1:8" ht="17.25" thickBot="1">
      <c r="A20" s="92"/>
      <c r="B20" s="131" t="s">
        <v>36</v>
      </c>
      <c r="C20" s="350">
        <f>+C13-C19</f>
        <v>34851503.814899996</v>
      </c>
      <c r="D20" s="351">
        <f>+D13-D19</f>
        <v>-27491631.180000007</v>
      </c>
      <c r="E20" s="94"/>
    </row>
    <row r="21" spans="1:8" ht="17.25" thickTop="1">
      <c r="A21" s="92"/>
      <c r="B21" s="169"/>
      <c r="C21" s="170"/>
      <c r="D21" s="171"/>
      <c r="E21" s="94"/>
    </row>
    <row r="22" spans="1:8" ht="16.5">
      <c r="A22" s="92"/>
      <c r="B22" s="172"/>
      <c r="C22" s="128"/>
      <c r="D22" s="128"/>
      <c r="E22" s="94"/>
    </row>
    <row r="23" spans="1:8" ht="16.5">
      <c r="A23" s="92"/>
      <c r="B23" s="173"/>
      <c r="C23" s="174"/>
      <c r="D23" s="174"/>
      <c r="E23" s="94"/>
      <c r="H23" s="17"/>
    </row>
    <row r="24" spans="1:8" ht="16.5">
      <c r="A24" s="92"/>
      <c r="B24" s="117" t="s">
        <v>134</v>
      </c>
      <c r="C24" s="128"/>
      <c r="D24" s="128"/>
      <c r="E24" s="94"/>
    </row>
    <row r="25" spans="1:8" ht="16.5">
      <c r="A25" s="92"/>
      <c r="B25" s="91"/>
      <c r="C25" s="128"/>
      <c r="D25" s="128"/>
      <c r="E25" s="94"/>
      <c r="H25" s="17"/>
    </row>
    <row r="26" spans="1:8" ht="16.5">
      <c r="A26" s="92"/>
      <c r="B26" s="73"/>
      <c r="C26" s="128"/>
      <c r="D26" s="128"/>
      <c r="E26" s="94"/>
    </row>
    <row r="27" spans="1:8">
      <c r="B27" s="14"/>
      <c r="C27" s="17"/>
      <c r="D27" s="17"/>
    </row>
    <row r="28" spans="1:8">
      <c r="B28" s="6"/>
      <c r="C28" s="20"/>
      <c r="D28" s="20"/>
    </row>
    <row r="29" spans="1:8">
      <c r="B29" s="6"/>
      <c r="C29" s="17"/>
      <c r="D29" s="17"/>
    </row>
    <row r="30" spans="1:8">
      <c r="B30" s="18"/>
      <c r="C30" s="17"/>
      <c r="D30" s="17"/>
    </row>
    <row r="31" spans="1:8">
      <c r="B31" s="6"/>
      <c r="C31" s="17"/>
      <c r="D31" s="17"/>
    </row>
    <row r="32" spans="1:8">
      <c r="B32" s="18"/>
      <c r="C32" s="17"/>
      <c r="D32" s="17"/>
    </row>
    <row r="33" spans="2:4">
      <c r="B33" s="6"/>
      <c r="C33" s="20"/>
      <c r="D33" s="20"/>
    </row>
    <row r="34" spans="2:4">
      <c r="B34" s="18"/>
      <c r="C34" s="17"/>
      <c r="D34" s="17"/>
    </row>
    <row r="35" spans="2:4">
      <c r="B35" s="6"/>
      <c r="C35" s="17"/>
      <c r="D35" s="17"/>
    </row>
    <row r="36" spans="2:4">
      <c r="B36" s="6"/>
      <c r="C36" s="17"/>
      <c r="D36" s="17"/>
    </row>
    <row r="37" spans="2:4">
      <c r="B37" s="6"/>
      <c r="C37" s="17"/>
      <c r="D37" s="17"/>
    </row>
    <row r="38" spans="2:4">
      <c r="B38" s="6"/>
      <c r="C38" s="20"/>
      <c r="D38" s="20"/>
    </row>
    <row r="40" spans="2:4">
      <c r="C40" s="17"/>
      <c r="D40" s="17"/>
    </row>
    <row r="42" spans="2:4">
      <c r="C42" s="17"/>
    </row>
    <row r="43" spans="2:4">
      <c r="C43" s="17"/>
    </row>
    <row r="44" spans="2:4">
      <c r="C44" s="17"/>
    </row>
  </sheetData>
  <mergeCells count="4">
    <mergeCell ref="B4:D4"/>
    <mergeCell ref="B3:D3"/>
    <mergeCell ref="C5:C6"/>
    <mergeCell ref="D5:D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34"/>
  <sheetViews>
    <sheetView showGridLines="0" workbookViewId="0">
      <selection activeCell="H7" sqref="H7"/>
    </sheetView>
  </sheetViews>
  <sheetFormatPr baseColWidth="10" defaultColWidth="9.140625" defaultRowHeight="15"/>
  <cols>
    <col min="1" max="1" width="5.7109375" customWidth="1"/>
    <col min="2" max="2" width="38.42578125" customWidth="1"/>
    <col min="3" max="3" width="22.85546875" customWidth="1"/>
    <col min="4" max="4" width="19.140625" customWidth="1"/>
    <col min="5" max="5" width="21.140625" customWidth="1"/>
    <col min="6" max="6" width="12.5703125" bestFit="1" customWidth="1"/>
    <col min="7" max="7" width="11.7109375" customWidth="1"/>
    <col min="8" max="8" width="17.42578125" customWidth="1"/>
    <col min="9" max="11" width="12.42578125" customWidth="1"/>
  </cols>
  <sheetData>
    <row r="1" spans="1:13" ht="22.5">
      <c r="A1" s="175"/>
      <c r="B1" s="176"/>
      <c r="C1" s="176"/>
      <c r="D1" s="176"/>
      <c r="E1" s="92"/>
      <c r="F1" s="92"/>
      <c r="G1" s="92"/>
      <c r="H1" s="92"/>
    </row>
    <row r="2" spans="1:13" ht="30">
      <c r="A2" s="177"/>
      <c r="B2" s="231" t="s">
        <v>145</v>
      </c>
      <c r="C2" s="231"/>
      <c r="D2" s="231"/>
      <c r="E2" s="231"/>
      <c r="F2" s="231"/>
      <c r="G2" s="231"/>
      <c r="H2" s="231"/>
      <c r="I2" s="6"/>
      <c r="J2" s="6"/>
      <c r="K2" s="6"/>
    </row>
    <row r="3" spans="1:13" ht="15.75">
      <c r="A3" s="178"/>
      <c r="B3" s="237" t="s">
        <v>16</v>
      </c>
      <c r="C3" s="237"/>
      <c r="D3" s="237"/>
      <c r="E3" s="237"/>
      <c r="F3" s="237"/>
      <c r="G3" s="237"/>
      <c r="H3" s="237"/>
      <c r="I3" s="7"/>
      <c r="J3" s="7"/>
      <c r="K3" s="7"/>
    </row>
    <row r="4" spans="1:13" ht="15.75">
      <c r="A4" s="96"/>
      <c r="B4" s="238" t="str">
        <f>+"Correspondiente al periodo cerrado del "&amp;(TEXT(indice!O3,"DD \d\e MMMM \d\e YYYY"))</f>
        <v>Correspondiente al periodo cerrado del 31 de diciembre de 2023</v>
      </c>
      <c r="C4" s="238"/>
      <c r="D4" s="238"/>
      <c r="E4" s="238"/>
      <c r="F4" s="238"/>
      <c r="G4" s="238"/>
      <c r="H4" s="238"/>
      <c r="I4" s="7"/>
      <c r="J4" s="7"/>
      <c r="K4" s="7"/>
    </row>
    <row r="5" spans="1:13" ht="15.75">
      <c r="A5" s="96"/>
      <c r="B5" s="236"/>
      <c r="C5" s="236"/>
      <c r="D5" s="236"/>
      <c r="E5" s="236"/>
      <c r="F5" s="236"/>
      <c r="G5" s="236"/>
      <c r="H5" s="236"/>
      <c r="I5" s="7"/>
      <c r="J5" s="7"/>
      <c r="K5" s="7"/>
    </row>
    <row r="6" spans="1:13" ht="42.75">
      <c r="A6" s="96"/>
      <c r="B6" s="97" t="s">
        <v>17</v>
      </c>
      <c r="C6" s="97" t="s">
        <v>18</v>
      </c>
      <c r="D6" s="98" t="s">
        <v>19</v>
      </c>
      <c r="E6" s="99" t="str">
        <f>+"TOTAL ACTIVO NETO AL "&amp;UPPER(TEXT(indice!O2,"DD \D\E MMMM \D\E YYYY"))</f>
        <v>TOTAL ACTIVO NETO AL 31 DE DICIEMBRE DE 2022</v>
      </c>
      <c r="F6" s="96"/>
      <c r="G6" s="96"/>
      <c r="H6" s="96"/>
      <c r="I6" s="8"/>
      <c r="J6" s="8"/>
      <c r="K6" s="7"/>
    </row>
    <row r="7" spans="1:13" ht="16.5">
      <c r="A7" s="96"/>
      <c r="B7" s="179" t="s">
        <v>20</v>
      </c>
      <c r="C7" s="352">
        <v>503669062</v>
      </c>
      <c r="D7" s="352">
        <v>-28679625.247000009</v>
      </c>
      <c r="E7" s="353">
        <f>+C7+D7</f>
        <v>474989436.75300002</v>
      </c>
      <c r="F7" s="96"/>
      <c r="G7" s="96"/>
      <c r="H7" s="96"/>
      <c r="I7" s="7"/>
      <c r="J7" s="7"/>
      <c r="K7" s="25"/>
    </row>
    <row r="8" spans="1:13" ht="15.75">
      <c r="A8" s="94"/>
      <c r="B8" s="180"/>
      <c r="C8" s="354"/>
      <c r="D8" s="354"/>
      <c r="E8" s="355"/>
      <c r="F8" s="94"/>
      <c r="G8" s="94"/>
      <c r="H8" s="94"/>
    </row>
    <row r="9" spans="1:13" ht="15.75">
      <c r="A9" s="68"/>
      <c r="B9" s="181" t="s">
        <v>21</v>
      </c>
      <c r="C9" s="356"/>
      <c r="D9" s="356"/>
      <c r="E9" s="355"/>
      <c r="F9" s="95"/>
      <c r="G9" s="95"/>
      <c r="H9" s="95"/>
      <c r="I9" s="9"/>
      <c r="J9" s="9"/>
      <c r="K9" s="9"/>
    </row>
    <row r="10" spans="1:13" ht="15.75">
      <c r="A10" s="68"/>
      <c r="B10" s="182" t="s">
        <v>13</v>
      </c>
      <c r="C10" s="357">
        <f>+'2'!C10*indice!M2</f>
        <v>0</v>
      </c>
      <c r="D10" s="356"/>
      <c r="E10" s="355">
        <f t="shared" ref="E10:E12" si="0">+C10+D10</f>
        <v>0</v>
      </c>
      <c r="F10" s="95"/>
      <c r="G10" s="95"/>
      <c r="H10" s="95"/>
      <c r="I10" s="9"/>
      <c r="J10" s="9"/>
      <c r="K10" s="9"/>
    </row>
    <row r="11" spans="1:13" ht="15.75">
      <c r="A11" s="81"/>
      <c r="B11" s="183" t="s">
        <v>22</v>
      </c>
      <c r="C11" s="357">
        <f>+'2'!C11*indice!M2</f>
        <v>0</v>
      </c>
      <c r="D11" s="356"/>
      <c r="E11" s="355">
        <f t="shared" si="0"/>
        <v>0</v>
      </c>
      <c r="F11" s="111"/>
      <c r="G11" s="81"/>
      <c r="H11" s="81"/>
      <c r="I11" s="10"/>
      <c r="J11" s="11"/>
      <c r="K11" s="11"/>
    </row>
    <row r="12" spans="1:13" ht="15.75">
      <c r="A12" s="68"/>
      <c r="B12" s="184" t="s">
        <v>23</v>
      </c>
      <c r="C12" s="355"/>
      <c r="D12" s="358">
        <f>+'6'!C20</f>
        <v>34851503.814899996</v>
      </c>
      <c r="E12" s="355">
        <f t="shared" si="0"/>
        <v>34851503.814899996</v>
      </c>
      <c r="F12" s="65"/>
      <c r="G12" s="68"/>
      <c r="H12" s="87"/>
      <c r="I12" s="12"/>
      <c r="J12" s="12"/>
      <c r="K12" s="12"/>
    </row>
    <row r="13" spans="1:13" ht="15.75">
      <c r="A13" s="68"/>
      <c r="B13" s="185"/>
      <c r="C13" s="359"/>
      <c r="D13" s="360"/>
      <c r="E13" s="355"/>
      <c r="F13" s="65"/>
      <c r="G13" s="68"/>
      <c r="H13" s="87"/>
      <c r="I13" s="12"/>
      <c r="J13" s="12"/>
      <c r="K13" s="12"/>
    </row>
    <row r="14" spans="1:13" ht="42.75">
      <c r="A14" s="68"/>
      <c r="B14" s="186" t="s">
        <v>24</v>
      </c>
      <c r="C14" s="361">
        <f>+C7+C10-C11+C8</f>
        <v>503669062</v>
      </c>
      <c r="D14" s="362">
        <f>+D7+D8+D12+D13</f>
        <v>6171878.5678999871</v>
      </c>
      <c r="E14" s="99" t="str">
        <f>+"TOTAL ACTIVO NETO AL "&amp;UPPER(TEXT(indice!O3,"DD \D\E MMMM \D\E YYYY"))</f>
        <v>TOTAL ACTIVO NETO AL 31 DE DICIEMBRE DE 2023</v>
      </c>
      <c r="F14" s="65"/>
      <c r="G14" s="65"/>
      <c r="H14" s="65"/>
      <c r="I14" s="13"/>
      <c r="J14" s="13"/>
      <c r="K14" s="13"/>
    </row>
    <row r="15" spans="1:13" ht="15.75">
      <c r="A15" s="68"/>
      <c r="B15" s="65"/>
      <c r="C15" s="67"/>
      <c r="D15" s="67"/>
      <c r="E15" s="363">
        <f>+C14+D14</f>
        <v>509840940.5679</v>
      </c>
      <c r="F15" s="65"/>
      <c r="G15" s="65"/>
      <c r="H15" s="65"/>
      <c r="I15" s="13"/>
      <c r="J15" s="13"/>
      <c r="K15" s="13"/>
      <c r="M15" s="17"/>
    </row>
    <row r="16" spans="1:13" ht="15" customHeight="1">
      <c r="A16" s="187"/>
      <c r="B16" s="65"/>
      <c r="C16" s="65"/>
      <c r="D16" s="65"/>
      <c r="E16" s="65"/>
      <c r="F16" s="65"/>
      <c r="G16" s="65"/>
      <c r="H16" s="65"/>
      <c r="I16" s="13"/>
      <c r="J16" s="13"/>
      <c r="K16" s="13"/>
      <c r="M16" s="17"/>
    </row>
    <row r="17" spans="1:11" ht="15.75">
      <c r="A17" s="68"/>
      <c r="B17" s="117" t="s">
        <v>134</v>
      </c>
      <c r="C17" s="65"/>
      <c r="D17" s="65"/>
      <c r="E17" s="65"/>
      <c r="F17" s="65"/>
      <c r="G17" s="65"/>
      <c r="H17" s="65"/>
      <c r="I17" s="13"/>
      <c r="J17" s="13"/>
      <c r="K17" s="13"/>
    </row>
    <row r="18" spans="1:11" ht="15.75">
      <c r="A18" s="68"/>
      <c r="B18" s="91"/>
      <c r="C18" s="65"/>
      <c r="D18" s="65"/>
      <c r="E18" s="65"/>
      <c r="F18" s="65"/>
      <c r="G18" s="65"/>
      <c r="H18" s="65"/>
      <c r="I18" s="13"/>
      <c r="J18" s="13"/>
      <c r="K18" s="13"/>
    </row>
    <row r="19" spans="1:11">
      <c r="A19" s="12"/>
      <c r="B19" s="6"/>
      <c r="C19" s="13"/>
      <c r="D19" s="13"/>
      <c r="E19" s="13"/>
      <c r="F19" s="13"/>
      <c r="G19" s="13"/>
      <c r="H19" s="13"/>
      <c r="I19" s="13"/>
      <c r="J19" s="13"/>
      <c r="K19" s="13"/>
    </row>
    <row r="20" spans="1:11">
      <c r="A20" s="12"/>
      <c r="B20" s="13"/>
      <c r="C20" s="13"/>
      <c r="D20" s="13"/>
      <c r="E20" s="13"/>
      <c r="F20" s="13"/>
      <c r="G20" s="13"/>
      <c r="H20" s="13"/>
      <c r="I20" s="13"/>
      <c r="J20" s="13"/>
      <c r="K20" s="13"/>
    </row>
    <row r="21" spans="1:11">
      <c r="A21" s="12"/>
      <c r="B21" s="13"/>
      <c r="C21" s="13"/>
      <c r="D21" s="13"/>
      <c r="E21" s="13"/>
      <c r="F21" s="13"/>
      <c r="G21" s="13"/>
      <c r="H21" s="13"/>
      <c r="I21" s="13"/>
      <c r="J21" s="13"/>
      <c r="K21" s="13"/>
    </row>
    <row r="22" spans="1:11">
      <c r="A22" s="12"/>
      <c r="B22" s="13"/>
      <c r="C22" s="13"/>
      <c r="D22" s="13"/>
      <c r="E22" s="13"/>
      <c r="F22" s="13"/>
      <c r="G22" s="13"/>
      <c r="H22" s="13"/>
      <c r="I22" s="13"/>
      <c r="J22" s="13"/>
      <c r="K22" s="13"/>
    </row>
    <row r="23" spans="1:11">
      <c r="A23" s="26"/>
      <c r="B23" s="13"/>
      <c r="C23" s="13"/>
      <c r="D23" s="13"/>
      <c r="E23" s="13"/>
      <c r="F23" s="13"/>
      <c r="G23" s="13"/>
      <c r="H23" s="13"/>
      <c r="I23" s="13"/>
      <c r="J23" s="13"/>
      <c r="K23" s="13"/>
    </row>
    <row r="24" spans="1:11">
      <c r="A24" s="26"/>
      <c r="B24" s="13"/>
      <c r="C24" s="13"/>
      <c r="D24" s="13"/>
      <c r="E24" s="13"/>
      <c r="F24" s="13"/>
      <c r="G24" s="13"/>
      <c r="H24" s="13"/>
      <c r="I24" s="13"/>
      <c r="J24" s="13"/>
      <c r="K24" s="13"/>
    </row>
    <row r="26" spans="1:11">
      <c r="J26" s="17"/>
    </row>
    <row r="27" spans="1:11">
      <c r="G27" s="17"/>
    </row>
    <row r="28" spans="1:11">
      <c r="J28" s="17"/>
    </row>
    <row r="29" spans="1:11">
      <c r="J29" s="17"/>
    </row>
    <row r="30" spans="1:11">
      <c r="J30" s="17"/>
    </row>
    <row r="33" spans="2:8">
      <c r="B33" s="2"/>
      <c r="C33" s="3"/>
      <c r="D33" s="3"/>
      <c r="E33" s="230"/>
      <c r="F33" s="230"/>
      <c r="G33" s="230"/>
      <c r="H33" s="230"/>
    </row>
    <row r="34" spans="2:8">
      <c r="B34" s="2"/>
      <c r="C34" s="3"/>
      <c r="D34" s="3"/>
      <c r="E34" s="230"/>
      <c r="F34" s="230"/>
      <c r="G34" s="230"/>
      <c r="H34" s="230"/>
    </row>
  </sheetData>
  <mergeCells count="9">
    <mergeCell ref="B5:H5"/>
    <mergeCell ref="E33:H33"/>
    <mergeCell ref="E34:H34"/>
    <mergeCell ref="B2:E2"/>
    <mergeCell ref="F2:H2"/>
    <mergeCell ref="B3:E3"/>
    <mergeCell ref="F3:H3"/>
    <mergeCell ref="B4:E4"/>
    <mergeCell ref="F4:H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34"/>
  <sheetViews>
    <sheetView showGridLines="0" workbookViewId="0">
      <selection activeCell="I6" sqref="I6"/>
    </sheetView>
  </sheetViews>
  <sheetFormatPr baseColWidth="10" defaultColWidth="9.140625" defaultRowHeight="14.25"/>
  <cols>
    <col min="1" max="1" width="3.7109375" style="1" customWidth="1"/>
    <col min="2" max="2" width="70.85546875" style="1" customWidth="1"/>
    <col min="3" max="3" width="19.85546875" style="1" customWidth="1"/>
    <col min="4" max="4" width="1.28515625" style="1" customWidth="1"/>
    <col min="5" max="5" width="19" style="1" bestFit="1" customWidth="1"/>
    <col min="6" max="6" width="10.42578125" style="18" bestFit="1" customWidth="1"/>
    <col min="7" max="7" width="7.42578125" style="18" customWidth="1"/>
    <col min="8" max="8" width="9.28515625" style="18" customWidth="1"/>
    <col min="9" max="9" width="13.28515625" style="18" bestFit="1" customWidth="1"/>
    <col min="10" max="10" width="12.85546875" style="18" bestFit="1" customWidth="1"/>
    <col min="11" max="16384" width="9.140625" style="18"/>
  </cols>
  <sheetData>
    <row r="1" spans="1:10" ht="16.5">
      <c r="A1" s="57"/>
      <c r="B1" s="58"/>
      <c r="C1" s="58"/>
      <c r="D1" s="57"/>
      <c r="E1" s="58"/>
      <c r="F1" s="58"/>
      <c r="G1" s="15"/>
      <c r="H1" s="16"/>
    </row>
    <row r="2" spans="1:10" ht="16.5">
      <c r="A2" s="57"/>
      <c r="B2" s="58"/>
      <c r="C2" s="60"/>
      <c r="D2" s="57"/>
      <c r="E2" s="233"/>
      <c r="F2" s="233"/>
      <c r="G2" s="249"/>
      <c r="H2" s="249"/>
    </row>
    <row r="3" spans="1:10" ht="30">
      <c r="A3" s="57"/>
      <c r="B3" s="231" t="s">
        <v>145</v>
      </c>
      <c r="C3" s="231"/>
      <c r="D3" s="231"/>
      <c r="E3" s="231"/>
      <c r="F3" s="60"/>
      <c r="G3" s="250"/>
      <c r="H3" s="250"/>
    </row>
    <row r="4" spans="1:10" ht="21">
      <c r="A4" s="68"/>
      <c r="B4" s="248" t="str">
        <f>+"ESTADO DE FLUJO DE CAJA AL "&amp;UPPER(TEXT(indice!O3,"DD \D\E MMMM \D\E YYYY"))</f>
        <v>ESTADO DE FLUJO DE CAJA AL 31 DE DICIEMBRE DE 2023</v>
      </c>
      <c r="C4" s="248"/>
      <c r="D4" s="248"/>
      <c r="E4" s="248"/>
      <c r="F4" s="188"/>
    </row>
    <row r="5" spans="1:10" ht="15">
      <c r="A5" s="73"/>
      <c r="B5" s="74"/>
      <c r="C5" s="234">
        <f>+indice!P3</f>
        <v>2023</v>
      </c>
      <c r="D5" s="75"/>
      <c r="E5" s="240">
        <f>+indice!P2</f>
        <v>2022</v>
      </c>
      <c r="F5" s="62"/>
      <c r="G5" s="24"/>
      <c r="H5" s="24"/>
      <c r="I5" s="24"/>
    </row>
    <row r="6" spans="1:10" s="27" customFormat="1" ht="15.75">
      <c r="A6" s="68"/>
      <c r="B6" s="77"/>
      <c r="C6" s="235"/>
      <c r="D6" s="78"/>
      <c r="E6" s="241"/>
      <c r="F6" s="68"/>
      <c r="G6" s="28"/>
      <c r="H6" s="28"/>
      <c r="I6" s="8"/>
      <c r="J6" s="8"/>
    </row>
    <row r="7" spans="1:10" s="27" customFormat="1">
      <c r="A7" s="68"/>
      <c r="B7" s="79"/>
      <c r="C7" s="80" t="s">
        <v>0</v>
      </c>
      <c r="D7" s="81"/>
      <c r="E7" s="190" t="s">
        <v>0</v>
      </c>
      <c r="F7" s="68"/>
      <c r="G7" s="28"/>
      <c r="H7" s="28"/>
      <c r="I7" s="28"/>
    </row>
    <row r="8" spans="1:10" s="27" customFormat="1">
      <c r="A8" s="68"/>
      <c r="B8" s="79"/>
      <c r="C8" s="82"/>
      <c r="D8" s="82"/>
      <c r="E8" s="191"/>
      <c r="F8" s="68"/>
      <c r="G8" s="28"/>
      <c r="H8" s="28"/>
      <c r="I8" s="28"/>
    </row>
    <row r="9" spans="1:10" s="27" customFormat="1">
      <c r="A9" s="68"/>
      <c r="B9" s="83" t="s">
        <v>1</v>
      </c>
      <c r="C9" s="273">
        <f>+'1'!C9*indice!M2</f>
        <v>40705085.724100016</v>
      </c>
      <c r="D9" s="274"/>
      <c r="E9" s="364">
        <v>41037458.371000007</v>
      </c>
      <c r="F9" s="189"/>
      <c r="G9" s="28"/>
      <c r="H9" s="28"/>
      <c r="I9" s="28"/>
    </row>
    <row r="10" spans="1:10" s="27" customFormat="1">
      <c r="A10" s="68"/>
      <c r="B10" s="84" t="s">
        <v>2</v>
      </c>
      <c r="C10" s="274"/>
      <c r="D10" s="274"/>
      <c r="E10" s="365"/>
      <c r="F10" s="68"/>
      <c r="G10" s="28"/>
      <c r="H10" s="28"/>
      <c r="I10" s="28"/>
    </row>
    <row r="11" spans="1:10" s="27" customFormat="1">
      <c r="A11" s="73"/>
      <c r="B11" s="83" t="s">
        <v>3</v>
      </c>
      <c r="C11" s="275"/>
      <c r="D11" s="275"/>
      <c r="E11" s="366"/>
      <c r="F11" s="68"/>
      <c r="G11" s="28"/>
      <c r="H11" s="28"/>
      <c r="I11" s="28"/>
    </row>
    <row r="12" spans="1:10" s="27" customFormat="1">
      <c r="A12" s="73"/>
      <c r="B12" s="83" t="s">
        <v>4</v>
      </c>
      <c r="C12" s="275"/>
      <c r="D12" s="275"/>
      <c r="E12" s="366"/>
      <c r="F12" s="68"/>
      <c r="G12" s="28"/>
      <c r="H12" s="28"/>
      <c r="I12" s="29"/>
    </row>
    <row r="13" spans="1:10" s="27" customFormat="1" ht="15.75">
      <c r="A13" s="68"/>
      <c r="B13" s="79" t="s">
        <v>5</v>
      </c>
      <c r="C13" s="276">
        <f>+'1'!C13*indice!M2</f>
        <v>-37262071.428199999</v>
      </c>
      <c r="D13" s="277"/>
      <c r="E13" s="293">
        <v>-70501366.208000004</v>
      </c>
      <c r="F13" s="68"/>
      <c r="G13" s="28"/>
      <c r="H13" s="28"/>
      <c r="I13" s="4"/>
    </row>
    <row r="14" spans="1:10" s="27" customFormat="1">
      <c r="A14" s="68"/>
      <c r="B14" s="79" t="s">
        <v>6</v>
      </c>
      <c r="C14" s="276">
        <v>0</v>
      </c>
      <c r="D14" s="275"/>
      <c r="E14" s="293">
        <v>0</v>
      </c>
      <c r="F14" s="68"/>
      <c r="G14" s="28"/>
      <c r="H14" s="28"/>
      <c r="I14" s="28"/>
    </row>
    <row r="15" spans="1:10" s="27" customFormat="1">
      <c r="A15" s="68"/>
      <c r="B15" s="79" t="s">
        <v>7</v>
      </c>
      <c r="C15" s="276">
        <f>+'1'!C15*indice!M2</f>
        <v>0</v>
      </c>
      <c r="D15" s="275"/>
      <c r="E15" s="293">
        <v>0</v>
      </c>
      <c r="F15" s="68"/>
      <c r="G15" s="28"/>
      <c r="H15" s="28"/>
      <c r="I15" s="28"/>
    </row>
    <row r="16" spans="1:10" s="27" customFormat="1">
      <c r="A16" s="68"/>
      <c r="B16" s="79" t="s">
        <v>8</v>
      </c>
      <c r="C16" s="278">
        <f>+'1'!C16*indice!M2</f>
        <v>2410494.9773999997</v>
      </c>
      <c r="D16" s="275"/>
      <c r="E16" s="367">
        <v>2150808.9590000003</v>
      </c>
      <c r="F16" s="68"/>
      <c r="G16" s="28"/>
      <c r="H16" s="28"/>
      <c r="I16" s="28"/>
    </row>
    <row r="17" spans="1:10" s="27" customFormat="1">
      <c r="A17" s="68"/>
      <c r="B17" s="83" t="s">
        <v>9</v>
      </c>
      <c r="C17" s="279">
        <f>+C13+C14+C15+C16</f>
        <v>-34851576.450800002</v>
      </c>
      <c r="D17" s="274"/>
      <c r="E17" s="295">
        <f>+E13+E14+E15+E16</f>
        <v>-68350557.248999998</v>
      </c>
      <c r="F17" s="68"/>
      <c r="G17" s="28"/>
      <c r="H17" s="28"/>
      <c r="I17" s="28"/>
    </row>
    <row r="18" spans="1:10" s="27" customFormat="1">
      <c r="A18" s="68"/>
      <c r="B18" s="79"/>
      <c r="C18" s="277"/>
      <c r="D18" s="275"/>
      <c r="E18" s="366"/>
      <c r="F18" s="68"/>
      <c r="G18" s="28"/>
      <c r="H18" s="28"/>
      <c r="I18" s="28"/>
    </row>
    <row r="19" spans="1:10" s="27" customFormat="1">
      <c r="A19" s="68"/>
      <c r="B19" s="84" t="s">
        <v>10</v>
      </c>
      <c r="C19" s="277"/>
      <c r="D19" s="275"/>
      <c r="E19" s="366"/>
      <c r="F19" s="68"/>
      <c r="G19" s="28"/>
      <c r="H19" s="28"/>
      <c r="I19" s="28"/>
    </row>
    <row r="20" spans="1:10" s="27" customFormat="1">
      <c r="A20" s="73"/>
      <c r="B20" s="83" t="s">
        <v>11</v>
      </c>
      <c r="C20" s="275"/>
      <c r="D20" s="275"/>
      <c r="E20" s="366"/>
      <c r="F20" s="68"/>
      <c r="G20" s="28"/>
      <c r="H20" s="28"/>
      <c r="I20" s="28"/>
    </row>
    <row r="21" spans="1:10" s="27" customFormat="1">
      <c r="A21" s="73"/>
      <c r="B21" s="79" t="s">
        <v>12</v>
      </c>
      <c r="C21" s="276">
        <f>+'1'!C21*indice!M2</f>
        <v>34851503.814900003</v>
      </c>
      <c r="D21" s="275"/>
      <c r="E21" s="293">
        <v>0</v>
      </c>
      <c r="F21" s="68"/>
      <c r="G21" s="28"/>
      <c r="H21" s="28"/>
      <c r="I21" s="28"/>
    </row>
    <row r="22" spans="1:10" s="27" customFormat="1">
      <c r="A22" s="68"/>
      <c r="B22" s="79" t="s">
        <v>13</v>
      </c>
      <c r="C22" s="281">
        <f>+'1'!C22*indice!M2</f>
        <v>0</v>
      </c>
      <c r="D22" s="275"/>
      <c r="E22" s="294">
        <v>109300140.82000002</v>
      </c>
      <c r="F22" s="68"/>
    </row>
    <row r="23" spans="1:10" s="27" customFormat="1">
      <c r="A23" s="68"/>
      <c r="B23" s="79" t="s">
        <v>14</v>
      </c>
      <c r="C23" s="280">
        <f>+C21+C22</f>
        <v>34851503.814900003</v>
      </c>
      <c r="D23" s="275"/>
      <c r="E23" s="293">
        <f>+E21+E22</f>
        <v>109300140.82000002</v>
      </c>
      <c r="F23" s="68"/>
    </row>
    <row r="24" spans="1:10" s="27" customFormat="1" ht="15" thickBot="1">
      <c r="A24" s="73"/>
      <c r="B24" s="83" t="s">
        <v>15</v>
      </c>
      <c r="C24" s="282">
        <f>+C17+C23+C9</f>
        <v>40705013.088200018</v>
      </c>
      <c r="D24" s="274"/>
      <c r="E24" s="368">
        <f>+E17+E23+E9</f>
        <v>81987041.942000031</v>
      </c>
      <c r="F24" s="68"/>
      <c r="I24" s="28"/>
      <c r="J24" s="28"/>
    </row>
    <row r="25" spans="1:10" s="27" customFormat="1" ht="15" thickTop="1">
      <c r="A25" s="68"/>
      <c r="B25" s="77"/>
      <c r="C25" s="89"/>
      <c r="D25" s="89"/>
      <c r="E25" s="192"/>
      <c r="F25" s="68"/>
      <c r="I25" s="28"/>
    </row>
    <row r="26" spans="1:10" s="27" customFormat="1">
      <c r="A26" s="68"/>
      <c r="B26" s="68"/>
      <c r="C26" s="87"/>
      <c r="D26" s="87"/>
      <c r="E26" s="87"/>
      <c r="F26" s="68"/>
    </row>
    <row r="27" spans="1:10">
      <c r="C27" s="30"/>
      <c r="D27" s="30"/>
      <c r="E27" s="30"/>
    </row>
    <row r="28" spans="1:10" ht="15">
      <c r="B28" s="14"/>
      <c r="C28" s="24"/>
      <c r="D28" s="24"/>
      <c r="E28" s="24"/>
      <c r="F28" s="24"/>
      <c r="G28" s="24"/>
      <c r="H28" s="24"/>
      <c r="I28" s="24"/>
    </row>
    <row r="29" spans="1:10">
      <c r="B29" s="6"/>
      <c r="C29" s="30"/>
      <c r="D29" s="30"/>
      <c r="E29" s="30"/>
    </row>
    <row r="30" spans="1:10" ht="15">
      <c r="B30" s="14"/>
      <c r="C30" s="30"/>
      <c r="D30" s="30"/>
      <c r="E30" s="30"/>
    </row>
    <row r="31" spans="1:10">
      <c r="C31" s="30"/>
      <c r="D31" s="30"/>
      <c r="E31" s="30"/>
    </row>
    <row r="32" spans="1:10" ht="15">
      <c r="B32" s="2"/>
      <c r="C32" s="3"/>
      <c r="D32" s="3"/>
      <c r="E32" s="3"/>
      <c r="F32" s="3"/>
      <c r="G32" s="3"/>
    </row>
    <row r="33" spans="2:7" ht="15">
      <c r="B33" s="2"/>
      <c r="C33" s="3"/>
      <c r="D33" s="3"/>
      <c r="E33" s="3"/>
      <c r="F33" s="3"/>
      <c r="G33" s="3"/>
    </row>
    <row r="34" spans="2:7">
      <c r="C34" s="30"/>
      <c r="D34" s="30"/>
      <c r="E34" s="30"/>
    </row>
  </sheetData>
  <mergeCells count="7">
    <mergeCell ref="C5:C6"/>
    <mergeCell ref="E5:E6"/>
    <mergeCell ref="B4:E4"/>
    <mergeCell ref="E2:F2"/>
    <mergeCell ref="G2:H2"/>
    <mergeCell ref="G3:H3"/>
    <mergeCell ref="B3:E3"/>
  </mergeCell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kXTZYI9XaS/xFcPPtoyPRBfZ5CXl3Okf3+6S53T2AZk=</DigestValue>
    </Reference>
    <Reference Type="http://www.w3.org/2000/09/xmldsig#Object" URI="#idOfficeObject">
      <DigestMethod Algorithm="http://www.w3.org/2001/04/xmlenc#sha256"/>
      <DigestValue>zDUU6KybiXDd0RPbI7EXoa3piXXjOXIyDcGd5ZJ/vus=</DigestValue>
    </Reference>
    <Reference Type="http://uri.etsi.org/01903#SignedProperties" URI="#idSignedProperties">
      <Transforms>
        <Transform Algorithm="http://www.w3.org/TR/2001/REC-xml-c14n-20010315"/>
      </Transforms>
      <DigestMethod Algorithm="http://www.w3.org/2001/04/xmlenc#sha256"/>
      <DigestValue>1eJY3HhX36KFTqcIzGJPye9mIg3kv0raBRVAajwiiiA=</DigestValue>
    </Reference>
    <Reference Type="http://www.w3.org/2000/09/xmldsig#Object" URI="#idValidSigLnImg">
      <DigestMethod Algorithm="http://www.w3.org/2001/04/xmlenc#sha256"/>
      <DigestValue>QlPeifT7h5HPkEumluEYqg3Nn8E86+yppg3K11pVVzs=</DigestValue>
    </Reference>
    <Reference Type="http://www.w3.org/2000/09/xmldsig#Object" URI="#idInvalidSigLnImg">
      <DigestMethod Algorithm="http://www.w3.org/2001/04/xmlenc#sha256"/>
      <DigestValue>K0bkmJjUU3r+EJe0IpsBIYyP40iNRkEk26P1axt+oqM=</DigestValue>
    </Reference>
  </SignedInfo>
  <SignatureValue>nM9hsSDySgHjSRA3JGNXy0WrlADJGbjya+8OGcJcjH9il3/hFEZhNHk8pT/1Ks95eKwpFUnOxwOr
J8IERfhjp563akqHFE0TwE/KXVdkC8qVolJAgIrcqgXwZ6CYxtSQTN4gGjfTesQyieJ44tTrzZJC
kf3NTyk6Ur4IRNVNTxhz1NhdhPKJBWLVfdyvPqs7x3s8/sa77gVapCg0qzBjoEir+rdy0ye5/nel
Ykrh+59/l/7duBfhzX25iwNndZFHiUKVr0HuPxp2QH3mOZyzYUCiJ0E+F6F3hiZNd6VNO5yjKUJ7
W2vQb5iw7poO6Plp8HIhUeTc8UWQkOkv+gqGEg==</SignatureValue>
  <KeyInfo>
    <X509Data>
      <X509Certificate>MIIIhjCCBm6gAwIBAgIISYhNdtcu9HAwDQYJKoZIhvcNAQELBQAwWjEaMBgGA1UEAwwRQ0EtRE9DVU1FTlRBIFMuQS4xFjAUBgNVBAUTDVJVQzgwMDUwMTcyLTExFzAVBgNVBAoMDkRPQ1VNRU5UQSBTLkEuMQswCQYDVQQGEwJQWTAeFw0yMzA5MjExOTEzMDBaFw0yNTA5MjAxOTEzMDBaMIG8MSUwIwYDVQQDDBxNQVJJQSBBR1VTVElOQSBHQVJDSUEgQUdVSUFSMREwDwYDVQQFEwhDSTMyODI2NDEXMBUGA1UEKgwOTUFSSUEgQUdVU1RJTkExFjAUBgNVBAQMDUdBUkNJQSBBR1VJQVIxCzAJBgNVBAsMAkYyMTUwMwYDVQQKDCxDRVJUSUZJQ0FETyBDVUFMSUZJQ0FETyBERSBGSVJNQSBFTEVDVFJPTklDQTELMAkGA1UEBhMCUFkwggEiMA0GCSqGSIb3DQEBAQUAA4IBDwAwggEKAoIBAQDG7SGCogoUlQUFEWDTyNKC3uMhSQEx/Y06NPlfclVlq0Hn7a49h+Gebu3Q53mStG2kwVdXx/U9uDVG4Lsr2OlmAnxGfU0mwt/eK/E3g9aWHynDznl+J7dpl1CWVSW65NLFSu/7BrjQ3Zy2p8hSeh1Hi/f3POawbFQ1DJzwxw1DUU1x2k75VZK3AimdVj0x75eL9FP/mPZ5yNHrsTLJ8s9H7Vsh4h6udW84QiFqiwvAfYJNtAyLubAoj9OEodmP7Z6+vFAy5LJR6I3UrO393CPDn8eeC9vINi1DEThgvkt87jx2PKVu/HSN5kq+HG8izrH4DIWHMkSuAs9AcY70dt2VAgMBAAGjggPrMIID5zAMBgNVHRMBAf8EAjAAMB8GA1UdIwQYMBaAFKE9hSvN2CyWHzkCDJ9TO1jYlQt7MIGUBggrBgEFBQcBAQSBhzCBhDBVBggrBgEFBQcwAoZJaHR0cHM6Ly93d3cuZGlnaXRvLmNvbS5weS91cGxvYWRzL2NlcnRpZmljYWRvLWRvY3VtZW50YS1zYS0xNTM1MTE3NzcxLmNydDArBggrBgEFBQcwAYYfaHR0cHM6Ly93d3cuZGlnaXRvLmNvbS5weS9vY3NwLzBOBgNVHREERzBFgRdtZ2FyY2lhYWd1aWFyQGdtYWlsLmNvb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LvdLZAPFFymfqU0gc+hZscr2BvRMA4GA1UdDwEB/wQEAwIF4DANBgkqhkiG9w0BAQsFAAOCAgEAgvODbuaEVUzL2R6Oi4W9TZ73Zn0moHuN45UNmLHoxsybvZ1vYXnkCAv1CriZapf1TAikxnjhPlyblydn0TGHayU27eDZUXc6YwNDG2asXNnepgjL6WpKBZfGBTIyS7P2UfMoTL5vL6rjBLfZS2z7XofXPo5pNFcr0g0w7HJ1m2uk/uK0ztf+bZfKupp0YL7jqgEAANTa0F72GhupFM38588XwSl3LvH6KzM60hp32JQVUmSMwPtk+7VpZ9dwoqe7amJSxro2QHF5fRVmO6bdFM9X8fA18ttf9/gSnu+N0dXAWyGmlu47qC8IjcrOLqtWKxq0kGOhuD5W5A71l9FFCa4s8IROFKPcYNCgzz5yyuhNGGzAKov0QffMxF5tZNAyaI7hMmWOBoYwRVn86nJBXAZfzZmzdlY1sZQDH3/DLS1jET4WRSrEMm1KCK3jsxxK9l5knqjkQgvFCovNpqBywZqYZmlhNvr6mBtJHWryIIk9Iq0bnb+KHYUqsOixEEIGGLAdPsR4YOWwG9HFIukDz9llYmDmPMrQ4SSR30AnVuIbHynLogn83weBd3nDYABNDm+a4FyBMtBKc+9pHAxK8R0EGbsnkgdpojDWjmIapnvbV6L7ofFJ+I1n+u7E21w4LmkMMYit1WqPB8H1dtbX4EA6pHXFQlEpZNcyLXwiOW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Fv4v8i8B1EP4gRQ9EuAzbfhFhVl72rHdyBlYsxxm4yk=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VYnwYvVkgu4qDKyX7wNOI9VDBCO4MD3Ak2WeegWFu2o=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TxX5xsEffEPpZ5H/70URW2mYIf4UR+IG4EKW/BoY5PQ=</DigestValue>
      </Reference>
      <Reference URI="/xl/drawings/vmlDrawing1.vml?ContentType=application/vnd.openxmlformats-officedocument.vmlDrawing">
        <DigestMethod Algorithm="http://www.w3.org/2001/04/xmlenc#sha256"/>
        <DigestValue>jDNrUbOBRN5L5FsU6U2IKFgUpZqD1m7wKnWpWiDLMWM=</DigestValue>
      </Reference>
      <Reference URI="/xl/media/image1.jpg?ContentType=image/jpeg">
        <DigestMethod Algorithm="http://www.w3.org/2001/04/xmlenc#sha256"/>
        <DigestValue>eSUCCilpY7VMEqqkYvM7XLLtEQgED+AxnWAsS5a6gDc=</DigestValue>
      </Reference>
      <Reference URI="/xl/media/image2.emf?ContentType=image/x-emf">
        <DigestMethod Algorithm="http://www.w3.org/2001/04/xmlenc#sha256"/>
        <DigestValue>bptzuXopXkY1iof0cJimeptk9J72g+iKaK+pwJ76LUw=</DigestValue>
      </Reference>
      <Reference URI="/xl/media/image3.emf?ContentType=image/x-emf">
        <DigestMethod Algorithm="http://www.w3.org/2001/04/xmlenc#sha256"/>
        <DigestValue>jV6W/07Ab9qOwaRf1hGTRlsVgf6Ue6N4eRJ6hDrgidQ=</DigestValue>
      </Reference>
      <Reference URI="/xl/media/image4.emf?ContentType=image/x-emf">
        <DigestMethod Algorithm="http://www.w3.org/2001/04/xmlenc#sha256"/>
        <DigestValue>Oj3DLoSh2qXfqdmL6ZqBInA5RYDFxj/NwSY82rmjErE=</DigestValue>
      </Reference>
      <Reference URI="/xl/media/image5.emf?ContentType=image/x-emf">
        <DigestMethod Algorithm="http://www.w3.org/2001/04/xmlenc#sha256"/>
        <DigestValue>zaupDwghk40CAb/65/102BE4VRRFnvuk63QbqfJh1l4=</DigestValue>
      </Reference>
      <Reference URI="/xl/media/image6.emf?ContentType=image/x-emf">
        <DigestMethod Algorithm="http://www.w3.org/2001/04/xmlenc#sha256"/>
        <DigestValue>vkl55gQQ4TQ8A3MvZcTxFVgPNGXQkb7QRaoxBqq5p94=</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/E2xUnaKVvQhybBMAm8SzdIUH7GTLxtcurIpY3UIOPM=</DigestValue>
      </Reference>
      <Reference URI="/xl/printerSettings/printerSettings6.bin?ContentType=application/vnd.openxmlformats-officedocument.spreadsheetml.printerSettings">
        <DigestMethod Algorithm="http://www.w3.org/2001/04/xmlenc#sha256"/>
        <DigestValue>/E2xUnaKVvQhybBMAm8SzdIUH7GTLxtcurIpY3UIOPM=</DigestValue>
      </Reference>
      <Reference URI="/xl/printerSettings/printerSettings7.bin?ContentType=application/vnd.openxmlformats-officedocument.spreadsheetml.printerSettings">
        <DigestMethod Algorithm="http://www.w3.org/2001/04/xmlenc#sha256"/>
        <DigestValue>/E2xUnaKVvQhybBMAm8SzdIUH7GTLxtcurIpY3UIOPM=</DigestValue>
      </Reference>
      <Reference URI="/xl/sharedStrings.xml?ContentType=application/vnd.openxmlformats-officedocument.spreadsheetml.sharedStrings+xml">
        <DigestMethod Algorithm="http://www.w3.org/2001/04/xmlenc#sha256"/>
        <DigestValue>UHHvADlvDkfdmMXhZ5Bbpkt8zbMCHzEUOrBRdcDVi7w=</DigestValue>
      </Reference>
      <Reference URI="/xl/styles.xml?ContentType=application/vnd.openxmlformats-officedocument.spreadsheetml.styles+xml">
        <DigestMethod Algorithm="http://www.w3.org/2001/04/xmlenc#sha256"/>
        <DigestValue>lDhWebWmbBJFxf7I0hinwtSt0sjl+Aer8nNwLHYhHm0=</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13vSPuXEoLrs+OyQeLvgczXdHAiWyz5sOHixbvuyrcs=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LKkf8cam0wDAzGyoGd0rppIlUKIHiDz6yxUp1A0ieVA=</DigestValue>
      </Reference>
      <Reference URI="/xl/worksheets/sheet10.xml?ContentType=application/vnd.openxmlformats-officedocument.spreadsheetml.worksheet+xml">
        <DigestMethod Algorithm="http://www.w3.org/2001/04/xmlenc#sha256"/>
        <DigestValue>aZr8kVNoHOWQA6uQkdecNr/T1v3hItMmo7OnsSFTXG0=</DigestValue>
      </Reference>
      <Reference URI="/xl/worksheets/sheet11.xml?ContentType=application/vnd.openxmlformats-officedocument.spreadsheetml.worksheet+xml">
        <DigestMethod Algorithm="http://www.w3.org/2001/04/xmlenc#sha256"/>
        <DigestValue>d84So1sb/rjYE6bpDIcSTjlqaxNLOR8vYHROMuvJQjk=</DigestValue>
      </Reference>
      <Reference URI="/xl/worksheets/sheet12.xml?ContentType=application/vnd.openxmlformats-officedocument.spreadsheetml.worksheet+xml">
        <DigestMethod Algorithm="http://www.w3.org/2001/04/xmlenc#sha256"/>
        <DigestValue>pfMTjQQ6Eld5V1e4M4KlMyU91XceDtaPB0o5wxo1F/s=</DigestValue>
      </Reference>
      <Reference URI="/xl/worksheets/sheet2.xml?ContentType=application/vnd.openxmlformats-officedocument.spreadsheetml.worksheet+xml">
        <DigestMethod Algorithm="http://www.w3.org/2001/04/xmlenc#sha256"/>
        <DigestValue>LUwL1Y1bQ7K6hM8JcH31OuaYOMvFS32ns8ZI+AjLbak=</DigestValue>
      </Reference>
      <Reference URI="/xl/worksheets/sheet3.xml?ContentType=application/vnd.openxmlformats-officedocument.spreadsheetml.worksheet+xml">
        <DigestMethod Algorithm="http://www.w3.org/2001/04/xmlenc#sha256"/>
        <DigestValue>sHeX9zqa0bZe0hUYzspeFTUuKvqDN0SPTTGf+v6qunA=</DigestValue>
      </Reference>
      <Reference URI="/xl/worksheets/sheet4.xml?ContentType=application/vnd.openxmlformats-officedocument.spreadsheetml.worksheet+xml">
        <DigestMethod Algorithm="http://www.w3.org/2001/04/xmlenc#sha256"/>
        <DigestValue>AQy6AWcjO80/AbBlmb2fEc15RgFvX2saVApw5e4Z3sw=</DigestValue>
      </Reference>
      <Reference URI="/xl/worksheets/sheet5.xml?ContentType=application/vnd.openxmlformats-officedocument.spreadsheetml.worksheet+xml">
        <DigestMethod Algorithm="http://www.w3.org/2001/04/xmlenc#sha256"/>
        <DigestValue>181jZyxO/GZTQP/7QmDtDM1JqRXb4CjUFfSxvpNSWGE=</DigestValue>
      </Reference>
      <Reference URI="/xl/worksheets/sheet6.xml?ContentType=application/vnd.openxmlformats-officedocument.spreadsheetml.worksheet+xml">
        <DigestMethod Algorithm="http://www.w3.org/2001/04/xmlenc#sha256"/>
        <DigestValue>6kB1LIyAUcSCesCJuYulGlbGIZxVTv//gLRRIYsEvQA=</DigestValue>
      </Reference>
      <Reference URI="/xl/worksheets/sheet7.xml?ContentType=application/vnd.openxmlformats-officedocument.spreadsheetml.worksheet+xml">
        <DigestMethod Algorithm="http://www.w3.org/2001/04/xmlenc#sha256"/>
        <DigestValue>9tE+1H0x6KwX2pl0LyeJgbjC9JGuLUYEMOIolF1SwzI=</DigestValue>
      </Reference>
      <Reference URI="/xl/worksheets/sheet8.xml?ContentType=application/vnd.openxmlformats-officedocument.spreadsheetml.worksheet+xml">
        <DigestMethod Algorithm="http://www.w3.org/2001/04/xmlenc#sha256"/>
        <DigestValue>aFsWtj5t7+I2nM2rDSPmnHIpu2dE0NAYXGV1YxXiY+U=</DigestValue>
      </Reference>
      <Reference URI="/xl/worksheets/sheet9.xml?ContentType=application/vnd.openxmlformats-officedocument.spreadsheetml.worksheet+xml">
        <DigestMethod Algorithm="http://www.w3.org/2001/04/xmlenc#sha256"/>
        <DigestValue>GfJ67MPBKhAdEW4liHEOFEPJQ2IfKOjqZmakK1d78yo=</DigestValue>
      </Reference>
    </Manifest>
    <SignatureProperties>
      <SignatureProperty Id="idSignatureTime" Target="#idPackageSignature">
        <mdssi:SignatureTime xmlns:mdssi="http://schemas.openxmlformats.org/package/2006/digital-signature">
          <mdssi:Format>YYYY-MM-DDThh:mm:ssTZD</mdssi:Format>
          <mdssi:Value>2024-03-26T21:20:39Z</mdssi:Value>
        </mdssi:SignatureTime>
      </SignatureProperty>
    </SignatureProperties>
  </Object>
  <Object Id="idOfficeObject">
    <SignatureProperties>
      <SignatureProperty Id="idOfficeV1Details" Target="#idPackageSignature">
        <SignatureInfoV1 xmlns="http://schemas.microsoft.com/office/2006/digsig">
          <SetupID>{7DC8F027-56E1-4810-9404-6549F047484A}</SetupID>
          <SignatureText>Agustina Garcia</SignatureText>
          <SignatureImage/>
          <SignatureComments/>
          <WindowsVersion>10.0</WindowsVersion>
          <OfficeVersion>16.0.17328/26</OfficeVersion>
          <ApplicationVersion>16.0.17328</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2024-03-26T21:20:39Z</xd:SigningTime>
          <xd:SigningCertificate>
            <xd:Cert>
              <xd:CertDigest>
                <DigestMethod Algorithm="http://www.w3.org/2001/04/xmlenc#sha256"/>
                <DigestValue>K1G4obbItPpA/lo8TvY/D1bqacgwEuEg0qadXDvD/xc=</DigestValue>
              </xd:CertDigest>
              <xd:IssuerSerial>
                <X509IssuerName>C=PY, O=DOCUMENTA S.A., SERIALNUMBER=RUC80050172-1, CN=CA-DOCUMENTA S.A.</X509IssuerName>
                <X509SerialNumber>5298570134413046896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cBAAB/AAAAAAAAAAAAAAB6EgAA/AgAACBFTUYAAAEAyBsAAKoAAAAGAAAAAAAAAAAAAAAAAAAAgAcAADgEAABYAQAAwgAAAAAAAAAAAAAAAAAAAMA/BQDQ9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2AC8AMwAvADIAMAAyADQAAAAGAAAABgAAAAQAAAAGAAAABAAAAAYAAAAGAAAABgAAAAYAAABLAAAAQAAAADAAAAAFAAAAIAAAAAEAAAABAAAAEAAAAAAAAAAAAAAACAEAAIAAAAAAAAAAAAAAAAg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cAAABHAAAAKQAAADMAAAB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gAAABIAAAAJQAAAAwAAAAEAAAAVAAAAKgAAAAqAAAAMwAAAJYAAABHAAAAAQAAAFVVj0EmtI9BKgAAADMAAAAPAAAATAAAAAAAAAAAAAAAAAAAAP//////////bAAAAEEAZwB1AHMAdABpAG4AYQAgAEcAYQByAGMAaQBhAAAACgAAAAkAAAAJAAAABwAAAAUAAAAEAAAACQAAAAgAAAAEAAAACwAAAAgAAAAGAAAABwAAAAQAAAAIAAAASwAAAEAAAAAwAAAABQAAACAAAAABAAAAAQAAABAAAAAAAAAAAAAAAAgBAACAAAAAAAAAAAAAAAAIAQAAgAAAACUAAAAMAAAAAgAAACcAAAAYAAAABQAAAAAAAAD///8AAAAAACUAAAAMAAAABQAAAEwAAABkAAAAAAAAAFAAAAAHAQAAfAAAAAAAAABQAAAACAEAAC0AAAAhAPAAAAAAAAAAAAAAAIA/AAAAAAAAAAAAAIA/AAAAAAAAAAAAAAAAAAAAAAAAAAAAAAAAAAAAAAAAAAAlAAAADAAAAAAAAIAoAAAADAAAAAUAAAAnAAAAGAAAAAUAAAAAAAAA////AAAAAAAlAAAADAAAAAUAAABMAAAAZAAAAAkAAABQAAAA/gAAAFwAAAAJAAAAUAAAAPYAAAANAAAAIQDwAAAAAAAAAAAAAACAPwAAAAAAAAAAAACAPwAAAAAAAAAAAAAAAAAAAAAAAAAAAAAAAAAAAAAAAAAAJQAAAAwAAAAAAACAKAAAAAwAAAAFAAAAJQAAAAwAAAABAAAAGAAAAAwAAAAAAAAAEgAAAAwAAAABAAAAHgAAABgAAAAJAAAAUAAAAP8AAABdAAAAJQAAAAwAAAABAAAAVAAAANAAAAAKAAAAUAAAAH8AAABcAAAAAQAAAFVVj0EmtI9BCgAAAFAAAAAWAAAATAAAAAAAAAAAAAAAAAAAAP//////////eAAAAEEAZwB1AHMAdABpAG4AYQAgAEcAYQByAGMAaQBhACAAQQBnAHUAaQBhAHIABwAAAAcAAAAHAAAABQAAAAQAAAADAAAABwAAAAYAAAADAAAACAAAAAYAAAAEAAAABQAAAAMAAAAGAAAAAwAAAAcAAAAHAAAABwAAAAMAAAAGAAAABAAAAEsAAABAAAAAMAAAAAUAAAAgAAAAAQAAAAEAAAAQAAAAAAAAAAAAAAAIAQAAgAAAAAAAAAAAAAAACAEAAIAAAAAlAAAADAAAAAIAAAAnAAAAGAAAAAUAAAAAAAAA////AAAAAAAlAAAADAAAAAUAAABMAAAAZAAAAAkAAABgAAAA/gAAAGwAAAAJAAAAYAAAAPYAAAANAAAAIQDwAAAAAAAAAAAAAACAPwAAAAAAAAAAAACAPwAAAAAAAAAAAAAAAAAAAAAAAAAAAAAAAAAAAAAAAAAAJQAAAAwAAAAAAACAKAAAAAwAAAAFAAAAJQAAAAwAAAABAAAAGAAAAAwAAAAAAAAAEgAAAAwAAAABAAAAHgAAABgAAAAJAAAAYAAAAP8AAABtAAAAJQAAAAwAAAABAAAAVAAAAHwAAAAKAAAAYAAAADoAAABsAAAAAQAAAFVVj0EmtI9BCgAAAGAAAAAIAAAATAAAAAAAAAAAAAAAAAAAAP//////////XAAAAEMAbwBuAHQAYQBkAG8AcgAHAAAABwAAAAcAAAAEAAAABgAAAAcAAAAHAAAABAAAAEsAAABAAAAAMAAAAAUAAAAgAAAAAQAAAAEAAAAQAAAAAAAAAAAAAAAIAQAAgAAAAAAAAAAAAAAACAEAAIAAAAAlAAAADAAAAAIAAAAnAAAAGAAAAAUAAAAAAAAA////AAAAAAAlAAAADAAAAAUAAABMAAAAZAAAAAkAAABwAAAA/gAAAHwAAAAJAAAAcAAAAPYAAAANAAAAIQDwAAAAAAAAAAAAAACAPwAAAAAAAAAAAACAPwAAAAAAAAAAAAAAAAAAAAAAAAAAAAAAAAAAAAAAAAAAJQAAAAwAAAAAAACAKAAAAAwAAAAFAAAAJQAAAAwAAAABAAAAGAAAAAwAAAAAAAAAEgAAAAwAAAABAAAAFgAAAAwAAAAAAAAAVAAAAEQBAAAKAAAAcAAAAP0AAAB8AAAAAQAAAFVVj0EmtI9BCgAAAHAAAAApAAAATAAAAAQAAAAJAAAAcAAAAP8AAAB9AAAAoAAAAEYAaQByAG0AYQBkAG8AIABwAG8AcgA6ACAATQBBAFIASQBBACAAQQBHAFUAUwBUAEkATgBBACAARwBBAFIAQwBJAEEAIABBAEcAVQBJAEEAUgAAAAYAAAADAAAABAAAAAkAAAAGAAAABwAAAAcAAAADAAAABwAAAAcAAAAEAAAAAwAAAAMAAAAKAAAABwAAAAcAAAADAAAABwAAAAMAAAAHAAAACAAAAAgAAAAGAAAABgAAAAMAAAAIAAAABwAAAAMAAAAIAAAABwAAAAcAAAAHAAAAAwAAAAcAAAADAAAABwAAAAgAAAAIAAAAAwAAAAcAAAAHAAAAFgAAAAwAAAAAAAAAJQAAAAwAAAACAAAADgAAABQAAAAAAAAAEAAAABQAAAA=</Object>
  <Object Id="idInvalidSigLnImg">AQAAAGwAAAAAAAAAAAAAAAcBAAB/AAAAAAAAAAAAAAB6EgAA/AgAACBFTUYAAAEAOCEAALEAAAAGAAAAAAAAAAAAAAAAAAAAgAcAADgEAABYAQAAwgAAAAAAAAAAAAAAAAAAAMA/BQDQ9QIACgAAABAAAAAAAAAAAAAAAEsAAAAQAAAAAAAAAAUAAAAeAAAAGAAAAAAAAAAAAAAACAEAAIAAAAAnAAAAGAAAAAEAAAAAAAAAAAAAAAAAAAAlAAAADAAAAAEAAABMAAAAZAAAAAAAAAAAAAAABwEAAH8AAAAAAAAAAAAAAAg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8PDwAAAAAAAlAAAADAAAAAEAAABMAAAAZAAAAAAAAAAAAAAABwEAAH8AAAAAAAAAAAAAAAgBAACAAAAAIQDwAAAAAAAAAAAAAACAPwAAAAAAAAAAAACAPwAAAAAAAAAAAAAAAAAAAAAAAAAAAAAAAAAAAAAAAAAAJQAAAAwAAAAAAACAKAAAAAwAAAABAAAAJwAAABgAAAABAAAAAAAAAPDw8AAAAAAAJQAAAAwAAAABAAAATAAAAGQAAAAAAAAAAAAAAAcBAAB/AAAAAAAAAAAAAAAIAQAAgAAAACEA8AAAAAAAAAAAAAAAgD8AAAAAAAAAAAAAgD8AAAAAAAAAAAAAAAAAAAAAAAAAAAAAAAAAAAAAAAAAACUAAAAMAAAAAAAAgCgAAAAMAAAAAQAAACcAAAAYAAAAAQAAAAAAAADw8PAAAAAAACUAAAAMAAAAAQAAAEwAAABkAAAAAAAAAAAAAAAHAQAAfwAAAAAAAAAAAAAACAEAAIAAAAAhAPAAAAAAAAAAAAAAAIA/AAAAAAAAAAAAAIA/AAAAAAAAAAAAAAAAAAAAAAAAAAAAAAAAAAAAAAAAAAAlAAAADAAAAAAAAIAoAAAADAAAAAEAAAAnAAAAGAAAAAEAAAAAAAAA////AAAAAAAlAAAADAAAAAEAAABMAAAAZAAAAAAAAAAAAAAABwEAAH8AAAAAAAAAAAAAAAgBAACAAAAAIQDwAAAAAAAAAAAAAACAPwAAAAAAAAAAAACAPwAAAAAAAAAAAAAAAAAAAAAAAAAAAAAAAAAAAAAAAAAAJQAAAAwAAAAAAACAKAAAAAwAAAABAAAAJwAAABgAAAABAAAAAAAAAP///wAAAAAAJQAAAAwAAAABAAAATAAAAGQAAAAAAAAAAAAAAAcBAAB/AAAAAAAAAAAAAAAI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AAAGAAAAAwAAAAQAAAAJAAAABgAAAAMAAAAHAAAABwAAAAMAAAAFAAAABgAAAAMAAAADAAAABwAAAAYAAABLAAAAQAAAADAAAAAFAAAAIAAAAAEAAAABAAAAEAAAAAAAAAAAAAAACAEAAIAAAAAAAAAAAAAAAAg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cAAABHAAAAKQAAADMAAAB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gAAABIAAAAJQAAAAwAAAAEAAAAVAAAAKgAAAAqAAAAMwAAAJYAAABHAAAAAQAAAFVVj0EmtI9BKgAAADMAAAAPAAAATAAAAAAAAAAAAAAAAAAAAP//////////bAAAAEEAZwB1AHMAdABpAG4AYQAgAEcAYQByAGMAaQBhAAAACgAAAAkAAAAJAAAABwAAAAUAAAAEAAAACQAAAAgAAAAEAAAACwAAAAgAAAAGAAAABwAAAAQAAAAIAAAASwAAAEAAAAAwAAAABQAAACAAAAABAAAAAQAAABAAAAAAAAAAAAAAAAgBAACAAAAAAAAAAAAAAAAIAQAAgAAAACUAAAAMAAAAAgAAACcAAAAYAAAABQAAAAAAAAD///8AAAAAACUAAAAMAAAABQAAAEwAAABkAAAAAAAAAFAAAAAHAQAAfAAAAAAAAABQAAAACAEAAC0AAAAhAPAAAAAAAAAAAAAAAIA/AAAAAAAAAAAAAIA/AAAAAAAAAAAAAAAAAAAAAAAAAAAAAAAAAAAAAAAAAAAlAAAADAAAAAAAAIAoAAAADAAAAAUAAAAnAAAAGAAAAAUAAAAAAAAA////AAAAAAAlAAAADAAAAAUAAABMAAAAZAAAAAkAAABQAAAA/gAAAFwAAAAJAAAAUAAAAPYAAAANAAAAIQDwAAAAAAAAAAAAAACAPwAAAAAAAAAAAACAPwAAAAAAAAAAAAAAAAAAAAAAAAAAAAAAAAAAAAAAAAAAJQAAAAwAAAAAAACAKAAAAAwAAAAFAAAAJQAAAAwAAAABAAAAGAAAAAwAAAAAAAAAEgAAAAwAAAABAAAAHgAAABgAAAAJAAAAUAAAAP8AAABdAAAAJQAAAAwAAAABAAAAVAAAANAAAAAKAAAAUAAAAH8AAABcAAAAAQAAAFVVj0EmtI9BCgAAAFAAAAAWAAAATAAAAAAAAAAAAAAAAAAAAP//////////eAAAAEEAZwB1AHMAdABpAG4AYQAgAEcAYQByAGMAaQBhACAAQQBnAHUAaQBhAHIABwAAAAcAAAAHAAAABQAAAAQAAAADAAAABwAAAAYAAAADAAAACAAAAAYAAAAEAAAABQAAAAMAAAAGAAAAAwAAAAcAAAAHAAAABwAAAAMAAAAGAAAABAAAAEsAAABAAAAAMAAAAAUAAAAgAAAAAQAAAAEAAAAQAAAAAAAAAAAAAAAIAQAAgAAAAAAAAAAAAAAACAEAAIAAAAAlAAAADAAAAAIAAAAnAAAAGAAAAAUAAAAAAAAA////AAAAAAAlAAAADAAAAAUAAABMAAAAZAAAAAkAAABgAAAA/gAAAGwAAAAJAAAAYAAAAPYAAAANAAAAIQDwAAAAAAAAAAAAAACAPwAAAAAAAAAAAACAPwAAAAAAAAAAAAAAAAAAAAAAAAAAAAAAAAAAAAAAAAAAJQAAAAwAAAAAAACAKAAAAAwAAAAFAAAAJQAAAAwAAAABAAAAGAAAAAwAAAAAAAAAEgAAAAwAAAABAAAAHgAAABgAAAAJAAAAYAAAAP8AAABtAAAAJQAAAAwAAAABAAAAVAAAAHwAAAAKAAAAYAAAADoAAABsAAAAAQAAAFVVj0EmtI9BCgAAAGAAAAAIAAAATAAAAAAAAAAAAAAAAAAAAP//////////XAAAAEMAbwBuAHQAYQBkAG8AcgAHAAAABwAAAAcAAAAEAAAABgAAAAcAAAAHAAAABAAAAEsAAABAAAAAMAAAAAUAAAAgAAAAAQAAAAEAAAAQAAAAAAAAAAAAAAAIAQAAgAAAAAAAAAAAAAAACAEAAIAAAAAlAAAADAAAAAIAAAAnAAAAGAAAAAUAAAAAAAAA////AAAAAAAlAAAADAAAAAUAAABMAAAAZAAAAAkAAABwAAAA/gAAAHwAAAAJAAAAcAAAAPYAAAANAAAAIQDwAAAAAAAAAAAAAACAPwAAAAAAAAAAAACAPwAAAAAAAAAAAAAAAAAAAAAAAAAAAAAAAAAAAAAAAAAAJQAAAAwAAAAAAACAKAAAAAwAAAAFAAAAJQAAAAwAAAABAAAAGAAAAAwAAAAAAAAAEgAAAAwAAAABAAAAFgAAAAwAAAAAAAAAVAAAAEQBAAAKAAAAcAAAAP0AAAB8AAAAAQAAAFVVj0EmtI9BCgAAAHAAAAApAAAATAAAAAQAAAAJAAAAcAAAAP8AAAB9AAAAoAAAAEYAaQByAG0AYQBkAG8AIABwAG8AcgA6ACAATQBBAFIASQBBACAAQQBHAFUAUwBUAEkATgBBACAARwBBAFIAQwBJAEEAIABBAEcAVQBJAEEAUgAAAAYAAAADAAAABAAAAAkAAAAGAAAABwAAAAcAAAADAAAABwAAAAcAAAAEAAAAAwAAAAMAAAAKAAAABwAAAAcAAAADAAAABwAAAAMAAAAHAAAACAAAAAgAAAAGAAAABgAAAAMAAAAIAAAABwAAAAMAAAAIAAAABwAAAAcAAAAHAAAAAwAAAAcAAAADAAAABwAAAAgAAAAIAAAAAwAAAAcAAAAHAAAAFgAAAAwAAAAAAAAAJQAAAAwAAAACAAAADgAAABQAAAAAAAAAEAAAABQAAAA=</Object>
</Signature>
</file>

<file path=_xmlsignatures/sig2.xml><?xml version="1.0" encoding="utf-8"?>
<Signature xmlns="http://www.w3.org/2000/09/xmldsig#" Id="idPackageSignature">
  <SignedInfo>
    <CanonicalizationMethod Algorithm="http://www.w3.org/TR/2001/REC-xml-c14n-20010315"/>
    <SignatureMethod Algorithm="http://www.w3.org/2001/04/xmldsig-more#ecdsa-sha384"/>
    <Reference Type="http://www.w3.org/2000/09/xmldsig#Object" URI="#idPackageObject">
      <DigestMethod Algorithm="http://www.w3.org/2001/04/xmldsig-more#sha384"/>
      <DigestValue>YKHH9VsiUrFQpakJ6rBUPQxgtGuchrATvUxSHhKOsHy5amAdvG5mFsm7P/MWl0H/</DigestValue>
    </Reference>
    <Reference Type="http://www.w3.org/2000/09/xmldsig#Object" URI="#idOfficeObject">
      <DigestMethod Algorithm="http://www.w3.org/2001/04/xmldsig-more#sha384"/>
      <DigestValue>KXms/gPTVKczQcBPvtrdeVhphvfZh4ok9XfJJpBFxVjLxta2zJvcG9/cI95ryn/U</DigestValue>
    </Reference>
    <Reference Type="http://uri.etsi.org/01903#SignedProperties" URI="#idSignedProperties">
      <Transforms>
        <Transform Algorithm="http://www.w3.org/TR/2001/REC-xml-c14n-20010315"/>
      </Transforms>
      <DigestMethod Algorithm="http://www.w3.org/2001/04/xmldsig-more#sha384"/>
      <DigestValue>/PgmtdTBo95voYow4mzePJNtXHYxAXDOMNuX5DyLqUq3VDaeFgH2b7uRx9fharue</DigestValue>
    </Reference>
    <Reference Type="http://www.w3.org/2000/09/xmldsig#Object" URI="#idValidSigLnImg">
      <DigestMethod Algorithm="http://www.w3.org/2001/04/xmldsig-more#sha384"/>
      <DigestValue>81GeegX1lJP++twR6muKMH8VfLwLne1iXQg2F0yUzNLaUCOpuCHPTvY/BeOHES1G</DigestValue>
    </Reference>
    <Reference Type="http://www.w3.org/2000/09/xmldsig#Object" URI="#idInvalidSigLnImg">
      <DigestMethod Algorithm="http://www.w3.org/2001/04/xmldsig-more#sha384"/>
      <DigestValue>0k2Owyf7cMWyCXAmW4xetDDKlfSiW3v90wEz8fKjJTLjTd5D3zTpJuxOxruIx7Oz</DigestValue>
    </Reference>
  </SignedInfo>
  <SignatureValue>HvIwvTrKvhNOuO3K5fK1cUPKMl6RGzrwy1M7JHV6Z9Mb1lp/vfd2rCDERnKXj05xpRtIYVrcRl8Q
yk6eWZ85LceUUIqBJEvTIdfRYV30/Ht8uYGSxnEgOFdOZv7PaP7s</SignatureValue>
  <KeyInfo>
    <X509Data>
      <X509Certificate>MIIBjzCCARWgAwIBAgIITyqrDdmr5uwwCgYIKoZIzj0EAwMwLzEtMCsGA1UEAxMkMWY0ODE5NWUtODg0NS00MDUwLTg3ZTUtOGMzODZlMzkyYzk0MB4XDTI0MDMyMDA3MjE0MVoXDTI1MDMyMDE5MjE0MVowLzEtMCsGA1UEAxMkMWY0ODE5NWUtODg0NS00MDUwLTg3ZTUtOGMzODZlMzkyYzk0MHYwEAYHKoZIzj0CAQYFK4EEACIDYgAEYoC8YGIT6AX5iaVDQpWGa7MQGnOJ2IUi4EmQZtZe0wPc1+qyGxYP4PwoHjb2HPIroPaEZRgtPRYIM1GQN1F7AjSPbTvRYdZoyp1KFoBfxXFGuz3FBbKE8ZYfET9tiepmMAoGCCqGSM49BAMDA2gAMGUCMFS5OS8ivEWPdYv8tSW0Pq6Q5EYcNmmwKCYQosK3TeuJh4lvxWIeKU0iLgSQFoKjWAIxAIxUOuXrne8mgvhWbt25xHtANn3Phut9VRv1vdum/lrDNFrq0sygVCiSd/mQ5PfxZ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Mf2/mKvHoEm+XQe0V5FnG8+mCC19i1rJCIQNslrm4nmnCLDlck67lEpi2D8bIPxk</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dsig-more#sha384"/>
        <DigestValue>BikCtQ6X9yZFs9aF8d/2mbaoAaKmIvhsF+bjXgJxUdVrmA7qpE7qxn0glrl9ZTty</DigestValue>
      </Reference>
      <Reference URI="/xl/calcChain.xml?ContentType=application/vnd.openxmlformats-officedocument.spreadsheetml.calcChain+xml">
        <DigestMethod Algorithm="http://www.w3.org/2001/04/xmldsig-more#sha384"/>
        <DigestValue>BJ040WYQE4NcG24UuFpXtdAlAn2HRK56HmPyixl4GWE8Az2Nrnz75c9oybgNjn+P</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sIDGujvX7W4TjE3QvZJMcYccc/2iwT9naBOEEPmbKjZKVN/Uk1X8xfprfmNVH1X2</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dsig-more#sha384"/>
        <DigestValue>TZnnyVjIEAWTyUKaiselBabsPXJe2er5WOigC/xxAkLdoEUCecpurasNFI28TSkl</DigestValue>
      </Reference>
      <Reference URI="/xl/drawings/drawing1.xml?ContentType=application/vnd.openxmlformats-officedocument.drawing+xml">
        <DigestMethod Algorithm="http://www.w3.org/2001/04/xmldsig-more#sha384"/>
        <DigestValue>bKT+6q+vvXtUbVNiFsSzdTSouGZZfw3xW9PzE5UQGkP+Lb7yMCatULOdPp5LG0NZ</DigestValue>
      </Reference>
      <Reference URI="/xl/drawings/vmlDrawing1.vml?ContentType=application/vnd.openxmlformats-officedocument.vmlDrawing">
        <DigestMethod Algorithm="http://www.w3.org/2001/04/xmldsig-more#sha384"/>
        <DigestValue>zUMrN+xmQLUWLA9h7xunalOaAPSZrMJl0ul91PF0w+oevI1elrZ5KB1Mut8HyhUM</DigestValue>
      </Reference>
      <Reference URI="/xl/media/image1.jpg?ContentType=image/jpeg">
        <DigestMethod Algorithm="http://www.w3.org/2001/04/xmldsig-more#sha384"/>
        <DigestValue>/ekwUvPbZ3z1dCAL3USSX+zF0ajq+pDZxnGVOwlyzC+yi9fjBPUNiK8vAOWRnZT7</DigestValue>
      </Reference>
      <Reference URI="/xl/media/image2.emf?ContentType=image/x-emf">
        <DigestMethod Algorithm="http://www.w3.org/2001/04/xmldsig-more#sha384"/>
        <DigestValue>B+lJZayl3VDQBOklr31IYcHzfAFtBzxFMHZGz4YvoiBkCgD2JMAqCqySrRUfncom</DigestValue>
      </Reference>
      <Reference URI="/xl/media/image3.emf?ContentType=image/x-emf">
        <DigestMethod Algorithm="http://www.w3.org/2001/04/xmldsig-more#sha384"/>
        <DigestValue>ntAbMcTJzG19wzY39Iv2wc5/s6iXbIuNnFHqtx60w6Rzp1dx7ClYvJ4XzrECPnVP</DigestValue>
      </Reference>
      <Reference URI="/xl/media/image4.emf?ContentType=image/x-emf">
        <DigestMethod Algorithm="http://www.w3.org/2001/04/xmldsig-more#sha384"/>
        <DigestValue>o4dEMoud5/iqdm8qHhn2XhxK7lKxsLkWYi4p6kaPdmq+AnCNDDPU5+RWBB7+z+1b</DigestValue>
      </Reference>
      <Reference URI="/xl/media/image5.emf?ContentType=image/x-emf">
        <DigestMethod Algorithm="http://www.w3.org/2001/04/xmldsig-more#sha384"/>
        <DigestValue>KiwrwscihD6KmBJfrs8dF9EJbStK1Fon6qb4zDt5PDqP42IO0wvLBHGVD+0XkqqM</DigestValue>
      </Reference>
      <Reference URI="/xl/media/image6.emf?ContentType=image/x-emf">
        <DigestMethod Algorithm="http://www.w3.org/2001/04/xmldsig-more#sha384"/>
        <DigestValue>D/oHuYEALZCZUKhtowvWcsd8RbqQu9YW6a1Foh34krZRSrA7XKpfeVfYjZHld3me</DigestValue>
      </Reference>
      <Reference URI="/xl/printerSettings/printerSettings1.bin?ContentType=application/vnd.openxmlformats-officedocument.spreadsheetml.printerSettings">
        <DigestMethod Algorithm="http://www.w3.org/2001/04/xmldsig-more#sha384"/>
        <DigestValue>u0BHBUXiFHmcUjnn9loos+xIqISWofslrJBH8ds8C723EfiCL83tBMWwtUSngFCn</DigestValue>
      </Reference>
      <Reference URI="/xl/printerSettings/printerSettings2.bin?ContentType=application/vnd.openxmlformats-officedocument.spreadsheetml.printerSettings">
        <DigestMethod Algorithm="http://www.w3.org/2001/04/xmldsig-more#sha384"/>
        <DigestValue>t7HFqaX+LwaeMYu5InsCDsC6n/38rLC2/jJ+hqfzdvB5Wn65bO3bdT9oBZ3/j9H2</DigestValue>
      </Reference>
      <Reference URI="/xl/printerSettings/printerSettings3.bin?ContentType=application/vnd.openxmlformats-officedocument.spreadsheetml.printerSettings">
        <DigestMethod Algorithm="http://www.w3.org/2001/04/xmldsig-more#sha384"/>
        <DigestValue>t7HFqaX+LwaeMYu5InsCDsC6n/38rLC2/jJ+hqfzdvB5Wn65bO3bdT9oBZ3/j9H2</DigestValue>
      </Reference>
      <Reference URI="/xl/printerSettings/printerSettings4.bin?ContentType=application/vnd.openxmlformats-officedocument.spreadsheetml.printerSettings">
        <DigestMethod Algorithm="http://www.w3.org/2001/04/xmldsig-more#sha384"/>
        <DigestValue>t7HFqaX+LwaeMYu5InsCDsC6n/38rLC2/jJ+hqfzdvB5Wn65bO3bdT9oBZ3/j9H2</DigestValue>
      </Reference>
      <Reference URI="/xl/printerSettings/printerSettings5.bin?ContentType=application/vnd.openxmlformats-officedocument.spreadsheetml.printerSettings">
        <DigestMethod Algorithm="http://www.w3.org/2001/04/xmldsig-more#sha384"/>
        <DigestValue>EhTUJCaQ4TNkrTk5ObHspbLF+8nFOfYr9AX0Nsll68TxxkC8qoC2l5Nx3UgZqk4m</DigestValue>
      </Reference>
      <Reference URI="/xl/printerSettings/printerSettings6.bin?ContentType=application/vnd.openxmlformats-officedocument.spreadsheetml.printerSettings">
        <DigestMethod Algorithm="http://www.w3.org/2001/04/xmldsig-more#sha384"/>
        <DigestValue>EhTUJCaQ4TNkrTk5ObHspbLF+8nFOfYr9AX0Nsll68TxxkC8qoC2l5Nx3UgZqk4m</DigestValue>
      </Reference>
      <Reference URI="/xl/printerSettings/printerSettings7.bin?ContentType=application/vnd.openxmlformats-officedocument.spreadsheetml.printerSettings">
        <DigestMethod Algorithm="http://www.w3.org/2001/04/xmldsig-more#sha384"/>
        <DigestValue>EhTUJCaQ4TNkrTk5ObHspbLF+8nFOfYr9AX0Nsll68TxxkC8qoC2l5Nx3UgZqk4m</DigestValue>
      </Reference>
      <Reference URI="/xl/sharedStrings.xml?ContentType=application/vnd.openxmlformats-officedocument.spreadsheetml.sharedStrings+xml">
        <DigestMethod Algorithm="http://www.w3.org/2001/04/xmldsig-more#sha384"/>
        <DigestValue>Wc6z43o/++FycImrAUxqn+XSQkxKbdFNKS9ydWiaj3Idju7xHVZ9wu8EphD4U2hz</DigestValue>
      </Reference>
      <Reference URI="/xl/styles.xml?ContentType=application/vnd.openxmlformats-officedocument.spreadsheetml.styles+xml">
        <DigestMethod Algorithm="http://www.w3.org/2001/04/xmldsig-more#sha384"/>
        <DigestValue>trDgaZQftp2cwpPzdEGc0D5gAdpfvaFgeNwsADZ30WkCaxq4qHnEnqod+huiPM+y</DigestValue>
      </Reference>
      <Reference URI="/xl/theme/theme1.xml?ContentType=application/vnd.openxmlformats-officedocument.theme+xml">
        <DigestMethod Algorithm="http://www.w3.org/2001/04/xmldsig-more#sha384"/>
        <DigestValue>A51CMBs9ctWQ7EKuaZ9fPRuEBchyRz+vkokp0mrozYx3zKyYUQF4x1Nq7xEyzn1+</DigestValue>
      </Reference>
      <Reference URI="/xl/workbook.xml?ContentType=application/vnd.openxmlformats-officedocument.spreadsheetml.sheet.main+xml">
        <DigestMethod Algorithm="http://www.w3.org/2001/04/xmldsig-more#sha384"/>
        <DigestValue>H9f5OyjgVvws3Sa6ZR/sCJglLJ6mHPBaHMxT+PX9tPDk+uKyLYVUopsruQVKfEXb</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dsig-more#sha384"/>
        <DigestValue>4myQCpJzFyFQm4JZ9bywq+iIOQhGLhtmMKWeRa/aID/reT0dKNHUA841f7r2g0Bb</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Bq4/Jem35YHd5SHGkuf3eusSeFubaznHgCWrYyEB1X4zUzSSTKQAsnbBQdnQdSIL</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Xs4ja14Ga+RQZ6Rc3wWvQW5RUbW/kRbq31IEVLWQAj7WddeKieqduIwBVqJbsH1F</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yUmahslBWmqBB82Uv2hV0/qdNKQA+6OxraqyQ1pljHt0yqrM2IrmA5qiN4AsvWw9</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GA3BCW7ziz7VmoWLcTov63hAG5pjDCvBWUOr/h2WqYjQXUmWYKZJFiddTOBVUtnm</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xB5hObJTEJdDGRNIe9v9pS3u73qt1HV1YLb5iFhqAqaSITE3sG3YiDM4bPv/Whal</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dsig-more#sha384"/>
        <DigestValue>PEOwa/zs2A/591waUljGVjDDYBCE6esLvu3Yc6yR96YHpA/W/DsqA2/ZR3JfZSEj</DigestValue>
      </Reference>
      <Reference URI="/xl/worksheets/sheet1.xml?ContentType=application/vnd.openxmlformats-officedocument.spreadsheetml.worksheet+xml">
        <DigestMethod Algorithm="http://www.w3.org/2001/04/xmldsig-more#sha384"/>
        <DigestValue>q8ZESgyJ33zhw5FAI33aIRCYM8zL73GBWRAKLUOeaT0lyCWY+deKk62yUquwmDCK</DigestValue>
      </Reference>
      <Reference URI="/xl/worksheets/sheet10.xml?ContentType=application/vnd.openxmlformats-officedocument.spreadsheetml.worksheet+xml">
        <DigestMethod Algorithm="http://www.w3.org/2001/04/xmldsig-more#sha384"/>
        <DigestValue>f0OeuVFMm2NjE5OFEXkm54jrgi5BrgyxWcPc6t5TwHY0ykQuBIirNFHiKP4bzH+j</DigestValue>
      </Reference>
      <Reference URI="/xl/worksheets/sheet11.xml?ContentType=application/vnd.openxmlformats-officedocument.spreadsheetml.worksheet+xml">
        <DigestMethod Algorithm="http://www.w3.org/2001/04/xmldsig-more#sha384"/>
        <DigestValue>aKi7TOkad5k3uQXx57LD5HJoPpxXuc7EdP+ZFTPDpg39tNaly2JvK3xhIJoix7H3</DigestValue>
      </Reference>
      <Reference URI="/xl/worksheets/sheet12.xml?ContentType=application/vnd.openxmlformats-officedocument.spreadsheetml.worksheet+xml">
        <DigestMethod Algorithm="http://www.w3.org/2001/04/xmldsig-more#sha384"/>
        <DigestValue>yvsFOfZR1i0fXyN8YfU6AmdIPVWRKhxyX74B+fdJd6tF8Pk3HUjwisG8Q+0/iYDm</DigestValue>
      </Reference>
      <Reference URI="/xl/worksheets/sheet2.xml?ContentType=application/vnd.openxmlformats-officedocument.spreadsheetml.worksheet+xml">
        <DigestMethod Algorithm="http://www.w3.org/2001/04/xmldsig-more#sha384"/>
        <DigestValue>nHt6WtkEduQLOR46XThGGbDM6aLLZ6SkmYHoEn1fQtd2bKOl8Dyi2TlGOP0TmBOM</DigestValue>
      </Reference>
      <Reference URI="/xl/worksheets/sheet3.xml?ContentType=application/vnd.openxmlformats-officedocument.spreadsheetml.worksheet+xml">
        <DigestMethod Algorithm="http://www.w3.org/2001/04/xmldsig-more#sha384"/>
        <DigestValue>Yzj72eh6rZOQNFyb5hvgsmPDQEaKX6tp8zMfHfI54Jfx+8aYIywqMxsS54I/XViC</DigestValue>
      </Reference>
      <Reference URI="/xl/worksheets/sheet4.xml?ContentType=application/vnd.openxmlformats-officedocument.spreadsheetml.worksheet+xml">
        <DigestMethod Algorithm="http://www.w3.org/2001/04/xmldsig-more#sha384"/>
        <DigestValue>qAQtVN5lDu3rsjkAXhMZA/6wH+0KnlcP2gIYpxR/UOTx0b3KeYQg236FUxvHkgx8</DigestValue>
      </Reference>
      <Reference URI="/xl/worksheets/sheet5.xml?ContentType=application/vnd.openxmlformats-officedocument.spreadsheetml.worksheet+xml">
        <DigestMethod Algorithm="http://www.w3.org/2001/04/xmldsig-more#sha384"/>
        <DigestValue>0XTq/QeixYyY9joPMc5959J1vgN6lt+LSNp9dAJGRnKFwgwmUe19YyvmrZBFGkj7</DigestValue>
      </Reference>
      <Reference URI="/xl/worksheets/sheet6.xml?ContentType=application/vnd.openxmlformats-officedocument.spreadsheetml.worksheet+xml">
        <DigestMethod Algorithm="http://www.w3.org/2001/04/xmldsig-more#sha384"/>
        <DigestValue>cnCZx+h1QegT6rcB2aMV/0qc7GUR8vC9Fc2OiCDyzS0cSUpMi69ezDDi9cXZ9ouG</DigestValue>
      </Reference>
      <Reference URI="/xl/worksheets/sheet7.xml?ContentType=application/vnd.openxmlformats-officedocument.spreadsheetml.worksheet+xml">
        <DigestMethod Algorithm="http://www.w3.org/2001/04/xmldsig-more#sha384"/>
        <DigestValue>fjhA5HrMHo17k8JKdWuqCLa6Aud0Cgeae9GR4q+V4rP5yogtaIkRFer8ZkFDZHzG</DigestValue>
      </Reference>
      <Reference URI="/xl/worksheets/sheet8.xml?ContentType=application/vnd.openxmlformats-officedocument.spreadsheetml.worksheet+xml">
        <DigestMethod Algorithm="http://www.w3.org/2001/04/xmldsig-more#sha384"/>
        <DigestValue>7+62NYP2VBkgtMD0uoHgVvBXpHYJ2RYxCka3TFf0Q+A4mdNRYpEOiQQEHsSYiR4l</DigestValue>
      </Reference>
      <Reference URI="/xl/worksheets/sheet9.xml?ContentType=application/vnd.openxmlformats-officedocument.spreadsheetml.worksheet+xml">
        <DigestMethod Algorithm="http://www.w3.org/2001/04/xmldsig-more#sha384"/>
        <DigestValue>fGXeFzinrjmdxH6hNKvX6yeXcJFFj8sAN1fmbfF9AufdHsc+VcZlz0UKeFQqWcM1</DigestValue>
      </Reference>
    </Manifest>
    <SignatureProperties>
      <SignatureProperty Id="idSignatureTime" Target="#idPackageSignature">
        <mdssi:SignatureTime xmlns:mdssi="http://schemas.openxmlformats.org/package/2006/digital-signature">
          <mdssi:Format>YYYY-MM-DDThh:mm:ssTZD</mdssi:Format>
          <mdssi:Value>2024-03-26T21:52:08Z</mdssi:Value>
        </mdssi:SignatureTime>
      </SignatureProperty>
    </SignatureProperties>
  </Object>
  <Object Id="idOfficeObject">
    <SignatureProperties>
      <SignatureProperty Id="idOfficeV1Details" Target="#idPackageSignature">
        <SignatureInfoV1 xmlns="http://schemas.microsoft.com/office/2006/digsig">
          <SetupID>{09DBE9C8-8134-4346-AAED-E894F3D1E40C}</SetupID>
          <SignatureText>Juan Talavera</SignatureText>
          <SignatureImage/>
          <SignatureComments/>
          <WindowsVersion>10.0</WindowsVersion>
          <OfficeVersion>16.0.14332/22</OfficeVersion>
          <ApplicationVersion>16.0.14332</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2024-03-26T21:52:08Z</xd:SigningTime>
          <xd:SigningCertificate>
            <xd:Cert>
              <xd:CertDigest>
                <DigestMethod Algorithm="http://www.w3.org/2001/04/xmldsig-more#sha384"/>
                <DigestValue>ofhV0Me+D3h2dOnBMxrbYUY0YjYgnJB+b+hDmKCRoycd2pGSwXFoGWCx/brumhI5</DigestValue>
              </xd:CertDigest>
              <xd:IssuerSerial>
                <X509IssuerName>CN=1f48195e-8845-4050-87e5-8c386e392c94</X509IssuerName>
                <X509SerialNumber>5704559953993000684</X509SerialNumber>
              </xd:IssuerSerial>
            </xd:Cert>
          </xd:SigningCertificate>
          <xd:SignaturePolicyIdentifier>
            <xd:SignaturePolicyImplied/>
          </xd:SignaturePolicyIdentifier>
        </xd:SignedSignatureProperties>
      </xd:SignedProperties>
    </xd:QualifyingProperties>
  </Object>
  <Object Id="idValidSigLnImg">AQAAAGwAAAAAAAAAAAAAACQBAAB/AAAAAAAAAAAAAABxNwAANxgAACBFTUYAAAEAMBwAAKoAAAAGAAAAAAAAAAAAAAAAAAAAgAcAADgEAACiAwAACwIAAAAAAAAAAAAAAAAAANAwDgD4+gc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AAAAAAAAAAAAAAAl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AAAAAAAlAAAADAAAAAEAAABMAAAAZAAAAAAAAAAAAAAAJAEAAH8AAAAAAAAAAAAAACUBAACAAAAAIQDwAAAAAAAAAAAAAACAPwAAAAAAAAAAAACAPwAAAAAAAAAAAAAAAAAAAAAAAAAAAAAAAAAAAAAAAAAAJQAAAAwAAAAAAACAKAAAAAwAAAABAAAAJwAAABgAAAABAAAAAAAAAP///wAAAAAAJQAAAAwAAAABAAAATAAAAGQAAAAAAAAAAAAAACQBAAB/AAAAAAAAAAAAAAAl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AMBBQia0QULEAAAABAAAAAkAAABMAAAAAAAAAAAAAAAAAAAA//////////9gAAAAMwAvADIANgAvADIAMAAyADQAcgAGAAAABAAAAAYAAAAGAAAABAAAAAYAAAAGAAAABg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wEFCJrRBQgoAAABLAAAAAQAAAEwAAAAEAAAACQAAACcAAAAgAAAASwAAAFAAAABYAHc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kAAABIAAAAJQAAAAwAAAAEAAAAVAAAAJwAAAAqAAAAMwAAAIcAAABHAAAAAQAAAADAQUImtEFCKgAAADMAAAANAAAATAAAAAAAAAAAAAAAAAAAAP//////////aAAAAEoAdQBhAG4AIABUAGEAbABhAHYAZQByAGEAeAAGAAAACQAAAAgAAAAJAAAABAAAAAgAAAAIAAAABAAAAAgAAAAIAAAACAAAAAYAAAAIAAAASwAAAEAAAAAwAAAABQAAACAAAAABAAAAAQAAABAAAAAAAAAAAAAAACUBAACAAAAAAAAAAAAAAAAlAQAAgAAAACUAAAAMAAAAAgAAACcAAAAYAAAABQAAAAAAAAD///8AAAAAACUAAAAMAAAABQAAAEwAAABkAAAAAAAAAFAAAAAkAQAAfAAAAAAAAABQAAAAJ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OgAAAAKAAAAUAAAAJEAAABcAAAAAQAAAADAQUImtEFCCgAAAFAAAAAaAAAATAAAAAAAAAAAAAAAAAAAAP//////////gAAAAEoAdQBhAG4AIABKAG8AcwDpACAAVABhAGwAYQB2AGUAcgBhACAAUwBhAGcAdQBpAGUAcgAEAAAABwAAAAYAAAAHAAAAAwAAAAQAAAAHAAAABQAAAAYAAAADAAAABgAAAAYAAAADAAAABgAAAAUAAAAGAAAABAAAAAYAAAADAAAABgAAAAYAAAAHAAAABwAAAAMAAAAGAAAABAAAAEsAAABAAAAAMAAAAAUAAAAgAAAAAQAAAAEAAAAQAAAAAAAAAAAAAAAlAQAAgAAAAAAAAAAAAAAAJQ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KgAAAAKAAAAYAAAAFMAAABsAAAAAQAAAADAQUImtEFCCgAAAGAAAAAPAAAATAAAAAAAAAAAAAAAAAAAAP//////////bAAAAFMAaQBuAGQAaQBjAG8AIABUAGkAdAB1AGwAYQByAAAABgAAAAMAAAAHAAAABwAAAAMAAAAFAAAABwAAAAMAAAAGAAAAAwAAAAQAAAAHAAAAAwAAAAYAAAAEAAAASwAAAEAAAAAwAAAABQAAACAAAAABAAAAAQAAABAAAAAAAAAAAAAAACUBAACAAAAAAAAAAAAAAAAlAQAAgAAAACUAAAAMAAAAAgAAACcAAAAYAAAABQAAAAAAAAD///8AAAAAACUAAAAMAAAABQAAAEwAAABkAAAACQAAAHAAAAAbAQAAfAAAAAkAAABwAAAAEwEAAA0AAAAhAPAAAAAAAAAAAAAAAIA/AAAAAAAAAAAAAIA/AAAAAAAAAAAAAAAAAAAAAAAAAAAAAAAAAAAAAAAAAAAlAAAADAAAAAAAAIAoAAAADAAAAAUAAAAlAAAADAAAAAEAAAAYAAAADAAAAAAAAAASAAAADAAAAAEAAAAWAAAADAAAAAAAAABUAAAAdAEAAAoAAABwAAAAGgEAAHwAAAABAAAAAMBBQia0QUIKAAAAcAAAADEAAABMAAAABAAAAAkAAABwAAAAHAEAAH0AAACwAAAARgBpAHIAbQBhAGQAbwAgAHAAbwByADoAIAAxAGYANAA4ADEAOQA1AGUALQA4ADgANAA1AC0ANAAwADUAMAAtADgANwBlADUALQA4AGMAMwA4ADYAZQAzADkAMgBjADkANAAAAAYAAAADAAAABAAAAAkAAAAGAAAABwAAAAcAAAADAAAABwAAAAcAAAAEAAAAAwAAAAMAAAAGAAAABAAAAAYAAAAGAAAABgAAAAYAAAAGAAAABgAAAAQAAAAGAAAABgAAAAYAAAAGAAAABAAAAAYAAAAGAAAABgAAAAYAAAAEAAAABgAAAAYAAAAGAAAABgAAAAQAAAAGAAAABQAAAAYAAAAGAAAABgAAAAYAAAAGAAAABgAAAAYAAAAFAAAABgAAAAYAAAAWAAAADAAAAAAAAAAlAAAADAAAAAIAAAAOAAAAFAAAAAAAAAAQAAAAFAAAAA==</Object>
  <Object Id="idInvalidSigLnImg">AQAAAGwAAAAAAAAAAAAAACQBAAB/AAAAAAAAAAAAAABxNwAANxgAACBFTUYAAAEAsCAAALEAAAAGAAAAAAAAAAAAAAAAAAAAgAcAADgEAACiAwAACwIAAAAAAAAAAAAAAAAAANAwDgD4+gc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AAAAAAAAAAAAAAAlAQAAgAAAACEA8AAAAAAAAAAAAAAAgD8AAAAAAAAAAAAAgD8AAAAAAAAAAAAAAAAAAAAAAAAAAAAAAAAAAAAAAAAAACUAAAAMAAAAAAAAgCgAAAAMAAAAAQAAACcAAAAYAAAAAQAAAAAAAADw8PAAAAAAACUAAAAMAAAAAQAAAEwAAABkAAAAAAAAAAAAAAAkAQAAfwAAAAAAAAAAAAAAJQEAAIAAAAAhAPAAAAAAAAAAAAAAAIA/AAAAAAAAAAAAAIA/AAAAAAAAAAAAAAAAAAAAAAAAAAAAAAAAAAAAAAAAAAAlAAAADAAAAAAAAIAoAAAADAAAAAEAAAAnAAAAGAAAAAEAAAAAAAAA////AAAAAAAlAAAADAAAAAEAAABMAAAAZAAAAAAAAAAAAAAAJAEAAH8AAAAAAAAAAAAAACUBAACAAAAAIQDwAAAAAAAAAAAAAACAPwAAAAAAAAAAAACAPwAAAAAAAAAAAAAAAAAAAAAAAAAAAAAAAAAAAAAAAAAAJQAAAAwAAAAAAACAKAAAAAwAAAABAAAAJwAAABgAAAABAAAAAAAAAP///wAAAAAAJQAAAAwAAAABAAAATAAAAGQAAAAAAAAAAAAAACQBAAB/AAAAAAAAAAAAAAAl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LADAAAKAAAAAwAAABcAAAAQAAAACgAAAAMAAAAOAAAADgAAAAAA/wEAAAAAAAAAAAAAgD8AAAAAAAAAAAAAgD8AAAAAAAAAAP///wAAAAAAbAAAADQAAACgAAAAEAMAAA4AAAAOAAAAKAAAAA4AAAAOAAAAAQAgAAMAAAAQAwAAAAAAAAAAAAAAAAAAAAAAAAAA/wAA/wAA/wAAAAAAAAAAAAAAAAAAAAcICHsGBgZeAAAAAAAAAAAEByg0Ex+v4wAAAAAAAAAAAAAAAAAAAAAVI8X/AAAAAAAAAAAAAAAAJScmmg8QEf8PEBH/AgIDJgAAAAAEByg0Ex+v4wAAAAAAAAAAFSPF/wAAAAAAAAAAAAAAAAAAAAAlJyaao6Og//j59P8uLzD/h4mG/wAAAAAEByg0Ex+v4xUjxf8AAAAAAAAAAAAAAAAAAAAAAAAAACUnJpqjo6D/+Pn0//j59P/4+fT/qaqmrgAAAAAVI8X/Ex+v4wAAAAAAAAAAAAAAAAAAAAAAAAAAJScmmqOjoP/4+fT/+Pn0/zo7OTwAAAAAFSPF/wAAAAAEByg0Ex+v4wAAAAAAAAAAAAAAAAAAAAAlJyaao6Og//j59P86Ozk8AAAAABUjxf8AAAAAAAAAAAAAAAAEByg0Ex+v4wAAAAAAAAAAAAAAACUnJpqHiYb/DxAR/w8QEf8EBARBAAAAAAAAAAAAAAAAAAAAAAAAAAAAAAAAAAAAAAAAAAAAAAAAJScmmi4vMP/4+fT/+Pn0/6+vrPAvMC5uMzQzxQAAAAAAAAAAAAAAAAAAAAAAAAAAAAAAAAAAAAAkJSX0+Pn0//j59P/4+fT/+Pn0//j59P8nKCj3AgIDJgAAAAAAAAAAAAAAAAAAAAAAAAAABgYGXn5/fPX4+fT/+Pn0//j59P/4+fT/+Pn0/6OjoP8HCAh7AAAAAAAAAAAAAAAAAAAAAAAAAAAGBgZefn989fj59P/4+fT/+Pn0//j59P/4+fT/o6Og/wcICHsAAAAAAAAAAAAAAAAAAAAAAAAAAAICAyYnKCj3+Pn0//j59P/4+fT/+Pn0//j59P9DREP1BAQEQQAAAAAAAAAAAAAAAAAAAAAAAAAAAAAAAAcICHtNTk3/+Pn0//j59P/4+fT/a21r/yAhIbIAAAAAAAAAAAAAAAAAAAAAAAAAAAAAAAAAAAAAAAAAAAYGBl4PEBH/DxAR/w8QEf8HCAh7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AMBBQia0QUIjAAAABAAAAA8AAABMAAAAAAAAAAAAAAAAAAAA//////////9sAAAARgBpAHIAbQBhACAAbgBvACAAdgDhAGwAaQBkAGEAAAAGAAAAAwAAAAQAAAAJAAAABgAAAAMAAAAHAAAABwAAAAMAAAAFAAAABgAAAAMAAAADAAAABw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AAwEFCJrRBQg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kAAABIAAAAJQAAAAwAAAAEAAAAVAAAAJwAAAAqAAAAMwAAAIcAAABHAAAAAQAAAADAQUImtEFCKgAAADMAAAANAAAATAAAAAAAAAAAAAAAAAAAAP//////////aAAAAEoAdQBhAG4AIABUAGEAbABhAHYAZQByAGEAAAAGAAAACQAAAAgAAAAJAAAABAAAAAgAAAAIAAAABAAAAAgAAAAIAAAACAAAAAYAAAAIAAAASwAAAEAAAAAwAAAABQAAACAAAAABAAAAAQAAABAAAAAAAAAAAAAAACUBAACAAAAAAAAAAAAAAAAlAQAAgAAAACUAAAAMAAAAAgAAACcAAAAYAAAABQAAAAAAAAD///8AAAAAACUAAAAMAAAABQAAAEwAAABkAAAAAAAAAFAAAAAkAQAAfAAAAAAAAABQAAAAJQ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AEgAAAAwAAAABAAAAHgAAABgAAAAJAAAAUAAAAAABAABdAAAAJQAAAAwAAAABAAAAVAAAAOgAAAAKAAAAUAAAAJEAAABcAAAAAQAAAADAQUImtEFCCgAAAFAAAAAaAAAATAAAAAAAAAAAAAAAAAAAAP//////////gAAAAEoAdQBhAG4AIABKAG8AcwDpACAAVABhAGwAYQB2AGUAcgBhACAAUwBhAGcAdQBpAGUAcgAEAAAABwAAAAYAAAAHAAAAAwAAAAQAAAAHAAAABQAAAAYAAAADAAAABgAAAAYAAAADAAAABgAAAAUAAAAGAAAABAAAAAYAAAADAAAABgAAAAYAAAAHAAAABwAAAAMAAAAGAAAABAAAAEsAAABAAAAAMAAAAAUAAAAgAAAAAQAAAAEAAAAQAAAAAAAAAAAAAAAlAQAAgAAAAAAAAAAAAAAAJQ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KgAAAAKAAAAYAAAAFMAAABsAAAAAQAAAADAQUImtEFCCgAAAGAAAAAPAAAATAAAAAAAAAAAAAAAAAAAAP//////////bAAAAFMAaQBuAGQAaQBjAG8AIABUAGkAdAB1AGwAYQByAAAABgAAAAMAAAAHAAAABwAAAAMAAAAFAAAABwAAAAMAAAAGAAAAAwAAAAQAAAAHAAAAAwAAAAYAAAAEAAAASwAAAEAAAAAwAAAABQAAACAAAAABAAAAAQAAABAAAAAAAAAAAAAAACUBAACAAAAAAAAAAAAAAAAlAQAAgAAAACUAAAAMAAAAAgAAACcAAAAYAAAABQAAAAAAAAD///8AAAAAACUAAAAMAAAABQAAAEwAAABkAAAACQAAAHAAAAAbAQAAfAAAAAkAAABwAAAAEwEAAA0AAAAhAPAAAAAAAAAAAAAAAIA/AAAAAAAAAAAAAIA/AAAAAAAAAAAAAAAAAAAAAAAAAAAAAAAAAAAAAAAAAAAlAAAADAAAAAAAAIAoAAAADAAAAAUAAAAlAAAADAAAAAEAAAAYAAAADAAAAAAAAAASAAAADAAAAAEAAAAWAAAADAAAAAAAAABUAAAAdAEAAAoAAABwAAAAGgEAAHwAAAABAAAAAMBBQia0QUIKAAAAcAAAADEAAABMAAAABAAAAAkAAABwAAAAHAEAAH0AAACwAAAARgBpAHIAbQBhAGQAbwAgAHAAbwByADoAIAAxAGYANAA4ADEAOQA1AGUALQA4ADgANAA1AC0ANAAwADUAMAAtADgANwBlADUALQA4AGMAMwA4ADYAZQAzADkAMgBjADkANAAAAAYAAAADAAAABAAAAAkAAAAGAAAABwAAAAcAAAADAAAABwAAAAcAAAAEAAAAAwAAAAMAAAAGAAAABAAAAAYAAAAGAAAABgAAAAYAAAAGAAAABgAAAAQAAAAGAAAABgAAAAYAAAAGAAAABAAAAAYAAAAGAAAABgAAAAYAAAAEAAAABgAAAAYAAAAGAAAABgAAAAQAAAAGAAAABQAAAAYAAAAGAAAABgAAAAYAAAAGAAAABgAAAAYAAAAFAAAABgAAAAYAAAAWAAAADAAAAAAAAAAlAAAADAAAAAIAAAAOAAAAFAAAAAAAAAAQAAAAFA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ZTZ9BhQTcpWkwQ4c+XLomitPz/+rP1qGnX0isIKBp/A=</DigestValue>
    </Reference>
    <Reference Type="http://www.w3.org/2000/09/xmldsig#Object" URI="#idOfficeObject">
      <DigestMethod Algorithm="http://www.w3.org/2001/04/xmlenc#sha256"/>
      <DigestValue>hGSEkK0fqerNn7ZteJdS7N1eMchTzCxp7vQC1+Mzd3Q=</DigestValue>
    </Reference>
    <Reference Type="http://uri.etsi.org/01903#SignedProperties" URI="#idSignedProperties">
      <Transforms>
        <Transform Algorithm="http://www.w3.org/TR/2001/REC-xml-c14n-20010315"/>
      </Transforms>
      <DigestMethod Algorithm="http://www.w3.org/2001/04/xmlenc#sha256"/>
      <DigestValue>52Rgp4eScNHJGKjt9m+TfbIpy1HDtA8w9TKKLK2aGpk=</DigestValue>
    </Reference>
    <Reference Type="http://www.w3.org/2000/09/xmldsig#Object" URI="#idValidSigLnImg">
      <DigestMethod Algorithm="http://www.w3.org/2001/04/xmlenc#sha256"/>
      <DigestValue>Mie6ehVNnNSwAuXzvrocfmLqOX542vM11rxaVKZIug0=</DigestValue>
    </Reference>
    <Reference Type="http://www.w3.org/2000/09/xmldsig#Object" URI="#idInvalidSigLnImg">
      <DigestMethod Algorithm="http://www.w3.org/2001/04/xmlenc#sha256"/>
      <DigestValue>d+svTL4y9QF6Vltf/GEKMIelKN1RLD/rsQ8TnA10dhU=</DigestValue>
    </Reference>
  </SignedInfo>
  <SignatureValue>3iXpEVt3jhlHVqfGEqCtrMWN4a5VdfNcVx692C7I7T97HgKxME8TvjtRn30AzsS2eUCPL9uMHcz5
dZe2wkcxNDU/MHtHnVlkRhuf5n8S2ZvBq2lyAgQoDe2FlvD2lPzYWFLkqFck6Qsd5K2sNf6gsCXM
Zpyb7tOYasCx7BAEs6f+hHhECAMGFkTIM9rLaWsMcwKKpYg99kP3CaAocQAbkhEwnZ1s8aJJPsVN
GqLHTPN53rCufQjqqoatgLnCQcsvCO8aqYmEkbKH/hz+DoO6VwTYuYPSWgNFRWq8tIOhtNoDizCv
739bbynNqnJDIvpFFohd8ZKRFV17naKXyb5fpA==</SignatureValue>
  <KeyInfo>
    <X509Data>
      <X509Certificate>MIIIdjCCBl6gAwIBAgIIW86r1VmDSwQwDQYJKoZIhvcNAQELBQAwWjEaMBgGA1UEAwwRQ0EtRE9DVU1FTlRBIFMuQS4xFjAUBgNVBAUTDVJVQzgwMDUwMTcyLTExFzAVBgNVBAoMDkRPQ1VNRU5UQSBTLkEuMQswCQYDVQQGEwJQWTAeFw0yMzAzMjMxMjQ2MDBaFw0yNTAzMjIxMjQ2MDBaMIGvMR4wHAYDVQQDDBVQQUJMTyBPUkxBTkRPIFJPQSBSRVkxEjAQBgNVBAUTCUNJNTEwNjc4MDEWMBQGA1UEKgwNUEFCTE8gT1JMQU5ETzEQMA4GA1UEBAwHUk9BIFJFWTELMAkGA1UECwwCRjIxNTAzBgNVBAoMLENFUlRJRklDQURPIENVQUxJRklDQURPIERFIEZJUk1BIEVMRUNUUk9OSUNBMQswCQYDVQQGEwJQWTCCASIwDQYJKoZIhvcNAQEBBQADggEPADCCAQoCggEBAOCPr/ruLKH9OO8ogSurmPFvodqytKPCJczgQBAfcS655Hcaw/8P5Saj55re52IMIum6B26cf7E8WfKwEEygsiBCXm7CelybD3JPzoufWQ51AVLWCZ2XzG8tZBX+UNPy8NDBR0P4vSBYFqJt4+nxSzqK9y5p7FIkR3B1zmzOFz9e2juM8NgTlOMN8+BIV4ORMCwQMI3GVDCfKhDa9Myqm5kmy3rpyMeIh7V02gQNu2BvD8y9aht/nU6UuKnULyuhFtrwq4mxr7McW+0SNc/wKTrjpNish2uFUvrw2YkNoGnlwH3zfU1YTEw9wQZvuFY1xBtH2fGN0LxjjJIf9MfDC1UCAwEAAaOCA+gwggPkMAwGA1UdEwEB/wQCMAAwHwYDVR0jBBgwFoAUoT2FK83YLJYfOQIMn1M7WNiVC3swgZQGCCsGAQUFBwEBBIGHMIGEMFUGCCsGAQUFBzAChklodHRwczovL3d3dy5kaWdpdG8uY29tLnB5L3VwbG9hZHMvY2VydGlmaWNhZG8tZG9jdW1lbnRhLXNhLTE1MzUxMTc3NzEuY3J0MCsGCCsGAQUFBzABhh9odHRwczovL3d3dy5kaWdpdG8uY29tLnB5L29jc3AvMEsGA1UdEQREMEKBFHByb2FAaW52ZXN0b3I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Ogu30DUKRI3npG33HT0VVNFNDOkwDgYDVR0PAQH/BAQDAgXgMA0GCSqGSIb3DQEBCwUAA4ICAQBWGoQSDBCSkXMIt5TPX8jLDZjaAIL6Wlt4EzYAZciIwPkFmxg8fVME500kMiO4z0uJqhjDoDIWoAZcf0a4OmblWsjQfyMmi6TCYgDeEKJhh9OcSkYoqxk0ZIcpAWgyBJ0C6ENa2lJsujsoWG6N939HERsyL04ACVtl5AuJKS442Qqdn8fMO4NS3Z2zhfjbbHV0YmHWfMOJGgaPUAMxp+1PddcWiIOPD5Tt4cdrGxoyId3qIK15qyfsfluhesnGs4SH6GUImoUFtoTxF+277mpaMKaZejEd8g5wjbCTnAfK5/nF7QQ2xVuZWjGS6p+J6R1NZAOA+97ZcSfFPYgUzvI4OgS8+yo2G+mUV8SQ1NCHoxQfbxbqiiTW+s+g06EafY/g8FkaY1dvOGw3/o4SRpLDqGOD6xq3hqDod0iNT8p2woRInuMOUV2EcED5GlQHaL78c4XL2MVLWNM88yKHAc5mY4Bez9CPLZcIBFipUIR/7W/pCKx5AnLsQjTSQaPvP+oCxT7FyLdMZ7cZgrDslYn5ClWs6s2fj/QeqYhrEwy+Pmlg/0qjDYodBZz7PUU9ioJ/5884rlw7G5RBYlTBMrET+VNiIHt2CKHmTVOpflR4iQvLa3Xfj35HOqETAkTpBWbTU9ycpD0LoB/TRQlfRdhbRjuYkhwIwmiqPIO1wk1vl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Fv4v8i8B1EP4gRQ9EuAzbfhFhVl72rHdyBlYsxxm4yk=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VYnwYvVkgu4qDKyX7wNOI9VDBCO4MD3Ak2WeegWFu2o=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TxX5xsEffEPpZ5H/70URW2mYIf4UR+IG4EKW/BoY5PQ=</DigestValue>
      </Reference>
      <Reference URI="/xl/drawings/vmlDrawing1.vml?ContentType=application/vnd.openxmlformats-officedocument.vmlDrawing">
        <DigestMethod Algorithm="http://www.w3.org/2001/04/xmlenc#sha256"/>
        <DigestValue>jDNrUbOBRN5L5FsU6U2IKFgUpZqD1m7wKnWpWiDLMWM=</DigestValue>
      </Reference>
      <Reference URI="/xl/media/image1.jpg?ContentType=image/jpeg">
        <DigestMethod Algorithm="http://www.w3.org/2001/04/xmlenc#sha256"/>
        <DigestValue>eSUCCilpY7VMEqqkYvM7XLLtEQgED+AxnWAsS5a6gDc=</DigestValue>
      </Reference>
      <Reference URI="/xl/media/image2.emf?ContentType=image/x-emf">
        <DigestMethod Algorithm="http://www.w3.org/2001/04/xmlenc#sha256"/>
        <DigestValue>bptzuXopXkY1iof0cJimeptk9J72g+iKaK+pwJ76LUw=</DigestValue>
      </Reference>
      <Reference URI="/xl/media/image3.emf?ContentType=image/x-emf">
        <DigestMethod Algorithm="http://www.w3.org/2001/04/xmlenc#sha256"/>
        <DigestValue>jV6W/07Ab9qOwaRf1hGTRlsVgf6Ue6N4eRJ6hDrgidQ=</DigestValue>
      </Reference>
      <Reference URI="/xl/media/image4.emf?ContentType=image/x-emf">
        <DigestMethod Algorithm="http://www.w3.org/2001/04/xmlenc#sha256"/>
        <DigestValue>Oj3DLoSh2qXfqdmL6ZqBInA5RYDFxj/NwSY82rmjErE=</DigestValue>
      </Reference>
      <Reference URI="/xl/media/image5.emf?ContentType=image/x-emf">
        <DigestMethod Algorithm="http://www.w3.org/2001/04/xmlenc#sha256"/>
        <DigestValue>zaupDwghk40CAb/65/102BE4VRRFnvuk63QbqfJh1l4=</DigestValue>
      </Reference>
      <Reference URI="/xl/media/image6.emf?ContentType=image/x-emf">
        <DigestMethod Algorithm="http://www.w3.org/2001/04/xmlenc#sha256"/>
        <DigestValue>vkl55gQQ4TQ8A3MvZcTxFVgPNGXQkb7QRaoxBqq5p94=</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/E2xUnaKVvQhybBMAm8SzdIUH7GTLxtcurIpY3UIOPM=</DigestValue>
      </Reference>
      <Reference URI="/xl/printerSettings/printerSettings6.bin?ContentType=application/vnd.openxmlformats-officedocument.spreadsheetml.printerSettings">
        <DigestMethod Algorithm="http://www.w3.org/2001/04/xmlenc#sha256"/>
        <DigestValue>/E2xUnaKVvQhybBMAm8SzdIUH7GTLxtcurIpY3UIOPM=</DigestValue>
      </Reference>
      <Reference URI="/xl/printerSettings/printerSettings7.bin?ContentType=application/vnd.openxmlformats-officedocument.spreadsheetml.printerSettings">
        <DigestMethod Algorithm="http://www.w3.org/2001/04/xmlenc#sha256"/>
        <DigestValue>/E2xUnaKVvQhybBMAm8SzdIUH7GTLxtcurIpY3UIOPM=</DigestValue>
      </Reference>
      <Reference URI="/xl/sharedStrings.xml?ContentType=application/vnd.openxmlformats-officedocument.spreadsheetml.sharedStrings+xml">
        <DigestMethod Algorithm="http://www.w3.org/2001/04/xmlenc#sha256"/>
        <DigestValue>UHHvADlvDkfdmMXhZ5Bbpkt8zbMCHzEUOrBRdcDVi7w=</DigestValue>
      </Reference>
      <Reference URI="/xl/styles.xml?ContentType=application/vnd.openxmlformats-officedocument.spreadsheetml.styles+xml">
        <DigestMethod Algorithm="http://www.w3.org/2001/04/xmlenc#sha256"/>
        <DigestValue>lDhWebWmbBJFxf7I0hinwtSt0sjl+Aer8nNwLHYhHm0=</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13vSPuXEoLrs+OyQeLvgczXdHAiWyz5sOHixbvuyrcs=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LKkf8cam0wDAzGyoGd0rppIlUKIHiDz6yxUp1A0ieVA=</DigestValue>
      </Reference>
      <Reference URI="/xl/worksheets/sheet10.xml?ContentType=application/vnd.openxmlformats-officedocument.spreadsheetml.worksheet+xml">
        <DigestMethod Algorithm="http://www.w3.org/2001/04/xmlenc#sha256"/>
        <DigestValue>aZr8kVNoHOWQA6uQkdecNr/T1v3hItMmo7OnsSFTXG0=</DigestValue>
      </Reference>
      <Reference URI="/xl/worksheets/sheet11.xml?ContentType=application/vnd.openxmlformats-officedocument.spreadsheetml.worksheet+xml">
        <DigestMethod Algorithm="http://www.w3.org/2001/04/xmlenc#sha256"/>
        <DigestValue>d84So1sb/rjYE6bpDIcSTjlqaxNLOR8vYHROMuvJQjk=</DigestValue>
      </Reference>
      <Reference URI="/xl/worksheets/sheet12.xml?ContentType=application/vnd.openxmlformats-officedocument.spreadsheetml.worksheet+xml">
        <DigestMethod Algorithm="http://www.w3.org/2001/04/xmlenc#sha256"/>
        <DigestValue>pfMTjQQ6Eld5V1e4M4KlMyU91XceDtaPB0o5wxo1F/s=</DigestValue>
      </Reference>
      <Reference URI="/xl/worksheets/sheet2.xml?ContentType=application/vnd.openxmlformats-officedocument.spreadsheetml.worksheet+xml">
        <DigestMethod Algorithm="http://www.w3.org/2001/04/xmlenc#sha256"/>
        <DigestValue>LUwL1Y1bQ7K6hM8JcH31OuaYOMvFS32ns8ZI+AjLbak=</DigestValue>
      </Reference>
      <Reference URI="/xl/worksheets/sheet3.xml?ContentType=application/vnd.openxmlformats-officedocument.spreadsheetml.worksheet+xml">
        <DigestMethod Algorithm="http://www.w3.org/2001/04/xmlenc#sha256"/>
        <DigestValue>sHeX9zqa0bZe0hUYzspeFTUuKvqDN0SPTTGf+v6qunA=</DigestValue>
      </Reference>
      <Reference URI="/xl/worksheets/sheet4.xml?ContentType=application/vnd.openxmlformats-officedocument.spreadsheetml.worksheet+xml">
        <DigestMethod Algorithm="http://www.w3.org/2001/04/xmlenc#sha256"/>
        <DigestValue>AQy6AWcjO80/AbBlmb2fEc15RgFvX2saVApw5e4Z3sw=</DigestValue>
      </Reference>
      <Reference URI="/xl/worksheets/sheet5.xml?ContentType=application/vnd.openxmlformats-officedocument.spreadsheetml.worksheet+xml">
        <DigestMethod Algorithm="http://www.w3.org/2001/04/xmlenc#sha256"/>
        <DigestValue>181jZyxO/GZTQP/7QmDtDM1JqRXb4CjUFfSxvpNSWGE=</DigestValue>
      </Reference>
      <Reference URI="/xl/worksheets/sheet6.xml?ContentType=application/vnd.openxmlformats-officedocument.spreadsheetml.worksheet+xml">
        <DigestMethod Algorithm="http://www.w3.org/2001/04/xmlenc#sha256"/>
        <DigestValue>6kB1LIyAUcSCesCJuYulGlbGIZxVTv//gLRRIYsEvQA=</DigestValue>
      </Reference>
      <Reference URI="/xl/worksheets/sheet7.xml?ContentType=application/vnd.openxmlformats-officedocument.spreadsheetml.worksheet+xml">
        <DigestMethod Algorithm="http://www.w3.org/2001/04/xmlenc#sha256"/>
        <DigestValue>9tE+1H0x6KwX2pl0LyeJgbjC9JGuLUYEMOIolF1SwzI=</DigestValue>
      </Reference>
      <Reference URI="/xl/worksheets/sheet8.xml?ContentType=application/vnd.openxmlformats-officedocument.spreadsheetml.worksheet+xml">
        <DigestMethod Algorithm="http://www.w3.org/2001/04/xmlenc#sha256"/>
        <DigestValue>aFsWtj5t7+I2nM2rDSPmnHIpu2dE0NAYXGV1YxXiY+U=</DigestValue>
      </Reference>
      <Reference URI="/xl/worksheets/sheet9.xml?ContentType=application/vnd.openxmlformats-officedocument.spreadsheetml.worksheet+xml">
        <DigestMethod Algorithm="http://www.w3.org/2001/04/xmlenc#sha256"/>
        <DigestValue>GfJ67MPBKhAdEW4liHEOFEPJQ2IfKOjqZmakK1d78yo=</DigestValue>
      </Reference>
    </Manifest>
    <SignatureProperties>
      <SignatureProperty Id="idSignatureTime" Target="#idPackageSignature">
        <mdssi:SignatureTime xmlns:mdssi="http://schemas.openxmlformats.org/package/2006/digital-signature">
          <mdssi:Format>YYYY-MM-DDThh:mm:ssTZD</mdssi:Format>
          <mdssi:Value>2024-03-26T22:19:49Z</mdssi:Value>
        </mdssi:SignatureTime>
      </SignatureProperty>
    </SignatureProperties>
  </Object>
  <Object Id="idOfficeObject">
    <SignatureProperties>
      <SignatureProperty Id="idOfficeV1Details" Target="#idPackageSignature">
        <SignatureInfoV1 xmlns="http://schemas.microsoft.com/office/2006/digsig">
          <SetupID>{CD67026A-440F-4A7A-B4F1-A1970EB293F0}</SetupID>
          <SignatureText>Pablo Roa</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2024-03-26T22:19:49Z</xd:SigningTime>
          <xd:SigningCertificate>
            <xd:Cert>
              <xd:CertDigest>
                <DigestMethod Algorithm="http://www.w3.org/2001/04/xmlenc#sha256"/>
                <DigestValue>Th7TdHoKF5KuLHofBIf/0F5TXN2PLzoVPy09yij0dJ4=</DigestValue>
              </xd:CertDigest>
              <xd:IssuerSerial>
                <X509IssuerName>C=PY, O=DOCUMENTA S.A., SERIALNUMBER=RUC80050172-1, CN=CA-DOCUMENTA S.A.</X509IssuerName>
                <X509SerialNumber>6615413835471997700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AgAACBFTUYAAAEAdBsAAKo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2AC8AMw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HAAAABHAAAAKQAAADMAAABI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HEAAABIAAAAJQAAAAwAAAAEAAAAVAAAAIQAAAAqAAAAMwAAAG8AAABHAAAAAQAAAFVVj0EmtI9BKgAAADMAAAAJAAAATAAAAAAAAAAAAAAAAAAAAP//////////YAAAAFAAYQBiAGwAbwAgAFIAbwBhAAAACQAAAAgAAAAJAAAABAAAAAkAAAAEAAAACgAAAAk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JwAAAAKAAAAUAAAAFIAAABcAAAAAQAAAFVVj0EmtI9BCgAAAFAAAAANAAAATAAAAAAAAAAAAAAAAAAAAP//////////aAAAAFAAYQBiAGwAbwAgAFIAbwBhACAAUgBlAHkAAAAGAAAABgAAAAcAAAADAAAABwAAAAMAAAAHAAAABwAAAAYAAAADAAAABwAAAAYAAAAF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rAAAAAoAAABgAAAAVgAAAGwAAAABAAAAVVWPQSa0j0EKAAAAYAAAABAAAABMAAAAAAAAAAAAAAAAAAAA//////////9sAAAARABpAHIAZQBjAHQAbwByACAAVABpAHQAdQBsAGEAcgAIAAAAAwAAAAQAAAAGAAAABQAAAAQAAAAHAAAABAAAAAMAAAAGAAAAAwAAAAQAAAAHAAAAAwAAAAYAAAAEAAAASwAAAEAAAAAwAAAABQAAACAAAAABAAAAAQAAABAAAAAAAAAAAAAAAAABAACAAAAAAAAAAAAAAAAAAQAAgAAAACUAAAAMAAAAAgAAACcAAAAYAAAABQAAAAAAAAD///8AAAAAACUAAAAMAAAABQAAAEwAAABkAAAACQAAAHAAAADXAAAAfAAAAAkAAABwAAAAzwAAAA0AAAAhAPAAAAAAAAAAAAAAAIA/AAAAAAAAAAAAAIA/AAAAAAAAAAAAAAAAAAAAAAAAAAAAAAAAAAAAAAAAAAAlAAAADAAAAAAAAIAoAAAADAAAAAUAAAAlAAAADAAAAAEAAAAYAAAADAAAAAAAAAASAAAADAAAAAEAAAAWAAAADAAAAAAAAABUAAAAGAEAAAoAAABwAAAA1gAAAHwAAAABAAAAVVWPQSa0j0EKAAAAcAAAACIAAABMAAAABAAAAAkAAABwAAAA2AAAAH0AAACQAAAARgBpAHIAbQBhAGQAbwAgAHAAbwByADoAIABQAEEAQgBMAE8AIABPAFIATABBAE4ARABPACAAUgBPAEEAIABSAEUAWQAGAAAAAwAAAAQAAAAJAAAABgAAAAcAAAAHAAAAAwAAAAcAAAAHAAAABAAAAAMAAAADAAAABgAAAAcAAAAGAAAABQAAAAkAAAADAAAACQAAAAcAAAAFAAAABwAAAAgAAAAIAAAACQAAAAMAAAAHAAAACQAAAAcAAAADAAAABwAAAAYAAAAFAAAAFgAAAAwAAAAAAAAAJQAAAAwAAAACAAAADgAAABQAAAAAAAAAEAAAABQAAAA=</Object>
  <Object Id="idInvalidSigLnImg">AQAAAGwAAAAAAAAAAAAAAP8AAAB/AAAAAAAAAAAAAADrEQAA/AgAACBFTUYAAAEA5CAAALE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HAAAABHAAAAKQAAADMAAABI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HEAAABIAAAAJQAAAAwAAAAEAAAAVAAAAIQAAAAqAAAAMwAAAG8AAABHAAAAAQAAAFVVj0EmtI9BKgAAADMAAAAJAAAATAAAAAAAAAAAAAAAAAAAAP//////////YAAAAFAAYQBiAGwAbwAgAFIAbwBhAAAACQAAAAgAAAAJAAAABAAAAAkAAAAEAAAACgAAAAk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JwAAAAKAAAAUAAAAFIAAABcAAAAAQAAAFVVj0EmtI9BCgAAAFAAAAANAAAATAAAAAAAAAAAAAAAAAAAAP//////////aAAAAFAAYQBiAGwAbwAgAFIAbwBhACAAUgBlAHkAAAAGAAAABgAAAAcAAAADAAAABwAAAAMAAAAHAAAABwAAAAYAAAADAAAABwAAAAYAAAAF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ASAAAADAAAAAEAAAAeAAAAGAAAAAkAAABgAAAA9wAAAG0AAAAlAAAADAAAAAEAAABUAAAArAAAAAoAAABgAAAAVgAAAGwAAAABAAAAVVWPQSa0j0EKAAAAYAAAABAAAABMAAAAAAAAAAAAAAAAAAAA//////////9sAAAARABpAHIAZQBjAHQAbwByACAAVABpAHQAdQBsAGEAcgAIAAAAAwAAAAQAAAAGAAAABQAAAAQAAAAHAAAABAAAAAMAAAAGAAAAAwAAAAQAAAAHAAAAAwAAAAYAAAAEAAAASwAAAEAAAAAwAAAABQAAACAAAAABAAAAAQAAABAAAAAAAAAAAAAAAAABAACAAAAAAAAAAAAAAAAAAQAAgAAAACUAAAAMAAAAAgAAACcAAAAYAAAABQAAAAAAAAD///8AAAAAACUAAAAMAAAABQAAAEwAAABkAAAACQAAAHAAAADXAAAAfAAAAAkAAABwAAAAzwAAAA0AAAAhAPAAAAAAAAAAAAAAAIA/AAAAAAAAAAAAAIA/AAAAAAAAAAAAAAAAAAAAAAAAAAAAAAAAAAAAAAAAAAAlAAAADAAAAAAAAIAoAAAADAAAAAUAAAAlAAAADAAAAAEAAAAYAAAADAAAAAAAAAASAAAADAAAAAEAAAAWAAAADAAAAAAAAABUAAAAGAEAAAoAAABwAAAA1gAAAHwAAAABAAAAVVWPQSa0j0EKAAAAcAAAACIAAABMAAAABAAAAAkAAABwAAAA2AAAAH0AAACQAAAARgBpAHIAbQBhAGQAbwAgAHAAbwByADoAIABQAEEAQgBMAE8AIABPAFIATABBAE4ARABPACAAUgBPAEEAIABSAEUAWQAGAAAAAwAAAAQAAAAJAAAABgAAAAcAAAAHAAAAAwAAAAcAAAAHAAAABAAAAAMAAAADAAAABgAAAAcAAAAGAAAABQAAAAkAAAADAAAACQAAAAcAAAAFAAAABwAAAAgAAAAIAAAACQAAAAMAAAAHAAAACQAAAAcAAAADAAAABwAAAAYAAAAFAAAAFgAAAAwAAAAAAAAAJQAAAAwAAAACAAAADgAAABQAAAAAAAAAEAAAABQ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4O08IMPuagLFGJVW7Xsg/Of2SNqK+N1fyap6eW6FaMQ=</DigestValue>
    </Reference>
    <Reference Type="http://www.w3.org/2000/09/xmldsig#Object" URI="#idOfficeObject">
      <DigestMethod Algorithm="http://www.w3.org/2001/04/xmlenc#sha256"/>
      <DigestValue>6BA1wHp+G+zI8vXaoZFIkeHq6W+PxwuKVj9WprCzae4=</DigestValue>
    </Reference>
    <Reference Type="http://uri.etsi.org/01903#SignedProperties" URI="#idSignedProperties">
      <Transforms>
        <Transform Algorithm="http://www.w3.org/TR/2001/REC-xml-c14n-20010315"/>
      </Transforms>
      <DigestMethod Algorithm="http://www.w3.org/2001/04/xmlenc#sha256"/>
      <DigestValue>/hgCPoOIrem0Bhab0pD7j/kW/arreo+0XM/SG4F8g9A=</DigestValue>
    </Reference>
    <Reference Type="http://www.w3.org/2000/09/xmldsig#Object" URI="#idValidSigLnImg">
      <DigestMethod Algorithm="http://www.w3.org/2001/04/xmlenc#sha256"/>
      <DigestValue>qhQOoMpnuU0nbGUQRlo0EG6O/ijVZtA3lwBQcCO9hZk=</DigestValue>
    </Reference>
    <Reference Type="http://www.w3.org/2000/09/xmldsig#Object" URI="#idInvalidSigLnImg">
      <DigestMethod Algorithm="http://www.w3.org/2001/04/xmlenc#sha256"/>
      <DigestValue>JXwNLkDgK9DZCzdys3EHd6xwDjNPi8kwiVQyoqm6PC4=</DigestValue>
    </Reference>
  </SignedInfo>
  <SignatureValue>iGoJtbgeh2V4YyVx3nUNx77TD5okKRrCjKla4rLWhNaW4QcGpPFWAv9JmTV3sbz4CyNovtS3F8kg
kL7UhL455bvg40+WMjh+sMahzsz9By+s0zYrJxh6r038I9a0MXy1HMfK2uChXRJCmVLV8BHbfLbv
qtxp1opOWsVN54+2A4lfZeUdd1TZLOr2yDxkYw9D8BwDB9bIdR5gvAwu+gJ0XIrOUgorvbJLspLp
ZI3tpm+SCFKbt6DQkgYAKA+9mruFxmwdOBv5LcbofjU43yAzCgKORMmSjlt57/V0UYHijOHF3A66
g1OtC12czeIK1f/30RWH0AhAnRNSJqsWQh2v3Q==</SignatureValue>
  <KeyInfo>
    <X509Data>
      <X509Certificate>MIIIfDCCBmSgAwIBAgIIX2Ir7PDAn1cwDQYJKoZIhvcNAQELBQAwWjEaMBgGA1UEAwwRQ0EtRE9DVU1FTlRBIFMuQS4xFjAUBgNVBAUTDVJVQzgwMDUwMTcyLTExFzAVBgNVBAoMDkRPQ1VNRU5UQSBTLkEuMQswCQYDVQQGEwJQWTAeFw0yMzA1MTExNDI1MDBaFw0yNTA1MTAxNDI1MDBaMIGxMR8wHQYDVQQDDBZGRURFUklDTyBDQUxMSVpPIFBFQ0NJMRIwEAYDVQQFEwlDSTIwMzQ2NjExETAPBgNVBCoMCEZFREVSSUNPMRYwFAYDVQQEDA1DQUxMSVpPIFBFQ0NJMQswCQYDVQQLDAJGMjE1MDMGA1UECgwsQ0VSVElGSUNBRE8gQ1VBTElGSUNBRE8gREUgRklSTUEgRUxFQ1RST05JQ0ExCzAJBgNVBAYTAlBZMIIBIjANBgkqhkiG9w0BAQEFAAOCAQ8AMIIBCgKCAQEA5J17CPO0sWGYBYevlPbO9+V57lZ+CB+oPOSqOjeVBgcoMtbwA9Be27b7vJao8S3odDAN0lDl/zigyDOWtNf9eruzP/vgS9eObcLPV9cL0ZkCp92qs8nQ5RXaLGzhLxTh58YY/6KIdfh0j1aS7KkP4iwum3hWI7IbLAq/BXkFQ6XeXNOeJQtb4J6m8G/ZaDE1tnUMNf6WyesFhqYBrSd4HFbbVN+f3mXFYTlGXaBfTdHuABo9kA6/LuhXAMauhQEp6FxP2pkMhD0lYbuw8Zm32725fWMjLLY24WaAj1/mYfBMwHDJ6lFFOq5wJrbDdMDhRO3t169W3P2XXHyPXHuSQQ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ZmNhbGxpem9AaW52ZXN0b3IuY29tLnB5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lgAK435unJxaeymX+7jJrw94454wDgYDVR0PAQH/BAQDAgXgMA0GCSqGSIb3DQEBCwUAA4ICAQBcxFwg0fGrwloajDFQaS3reVKTGwutOI5HZ2TbVq9Xo0t4wUkx2i46+jcpqIQHW9abDNaeEQIe1bj7XwV0b2rg91231XotXiYi7kR4JmNc9/ympoXhjqLAeY4heStXMnX7545c8tWEDdozjcJji/b5kywn+vW9BJzjpIV5yV/K/RMT2XinLi2Z+yE8UnReDHsOBmFDZe3JLu7vW9+yYUtD0myfxy2MGSEQdRVdGPwHfQ7Jf3f+RZ2wz+VokNDOob3PgqnkU24IWZTtJDHTt4LCxZRwR3X1RQUStvGiXJY/Kd7xOswgAZfTl4X5tabLnEB5oK86Yg9nsBHK8zr3n3jx4WYDEWod8y5w/zpRm7M25/9g9kx9nNvOLqxfULzYHZ9JduZ0hR4YW8O/hQEeX6KcFRTvYPlj1JJod4gGV6NcUGA2jiL+8oso/ae0X4/q9jt3GEAfBKY2vvEOJlBr6KbZW7fTZpS9DMY1K1mtv1tEMfOq0OIOwjZkJS1Ug0Ddu6RMm1ZNPP3Avf/ZAtCvM/VP29HFZrYw0M1Awyw63u+dMjP1uBCRuWoj7aDm1xEIF7kIrUuTXRSOg7r/O5zQ4fwsNqjqRONbpDwcbaExrmN1TlYOy/i61YwZfxSICYOfFg3lO1fuNBCygoIhJZU1JxlG5UfWcp/yK8OgnqPAQXy22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Fv4v8i8B1EP4gRQ9EuAzbfhFhVl72rHdyBlYsxxm4yk=</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VYnwYvVkgu4qDKyX7wNOI9VDBCO4MD3Ak2WeegWFu2o=</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TxX5xsEffEPpZ5H/70URW2mYIf4UR+IG4EKW/BoY5PQ=</DigestValue>
      </Reference>
      <Reference URI="/xl/drawings/vmlDrawing1.vml?ContentType=application/vnd.openxmlformats-officedocument.vmlDrawing">
        <DigestMethod Algorithm="http://www.w3.org/2001/04/xmlenc#sha256"/>
        <DigestValue>jDNrUbOBRN5L5FsU6U2IKFgUpZqD1m7wKnWpWiDLMWM=</DigestValue>
      </Reference>
      <Reference URI="/xl/media/image1.jpg?ContentType=image/jpeg">
        <DigestMethod Algorithm="http://www.w3.org/2001/04/xmlenc#sha256"/>
        <DigestValue>eSUCCilpY7VMEqqkYvM7XLLtEQgED+AxnWAsS5a6gDc=</DigestValue>
      </Reference>
      <Reference URI="/xl/media/image2.emf?ContentType=image/x-emf">
        <DigestMethod Algorithm="http://www.w3.org/2001/04/xmlenc#sha256"/>
        <DigestValue>bptzuXopXkY1iof0cJimeptk9J72g+iKaK+pwJ76LUw=</DigestValue>
      </Reference>
      <Reference URI="/xl/media/image3.emf?ContentType=image/x-emf">
        <DigestMethod Algorithm="http://www.w3.org/2001/04/xmlenc#sha256"/>
        <DigestValue>jV6W/07Ab9qOwaRf1hGTRlsVgf6Ue6N4eRJ6hDrgidQ=</DigestValue>
      </Reference>
      <Reference URI="/xl/media/image4.emf?ContentType=image/x-emf">
        <DigestMethod Algorithm="http://www.w3.org/2001/04/xmlenc#sha256"/>
        <DigestValue>Oj3DLoSh2qXfqdmL6ZqBInA5RYDFxj/NwSY82rmjErE=</DigestValue>
      </Reference>
      <Reference URI="/xl/media/image5.emf?ContentType=image/x-emf">
        <DigestMethod Algorithm="http://www.w3.org/2001/04/xmlenc#sha256"/>
        <DigestValue>zaupDwghk40CAb/65/102BE4VRRFnvuk63QbqfJh1l4=</DigestValue>
      </Reference>
      <Reference URI="/xl/media/image6.emf?ContentType=image/x-emf">
        <DigestMethod Algorithm="http://www.w3.org/2001/04/xmlenc#sha256"/>
        <DigestValue>vkl55gQQ4TQ8A3MvZcTxFVgPNGXQkb7QRaoxBqq5p94=</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/E2xUnaKVvQhybBMAm8SzdIUH7GTLxtcurIpY3UIOPM=</DigestValue>
      </Reference>
      <Reference URI="/xl/printerSettings/printerSettings6.bin?ContentType=application/vnd.openxmlformats-officedocument.spreadsheetml.printerSettings">
        <DigestMethod Algorithm="http://www.w3.org/2001/04/xmlenc#sha256"/>
        <DigestValue>/E2xUnaKVvQhybBMAm8SzdIUH7GTLxtcurIpY3UIOPM=</DigestValue>
      </Reference>
      <Reference URI="/xl/printerSettings/printerSettings7.bin?ContentType=application/vnd.openxmlformats-officedocument.spreadsheetml.printerSettings">
        <DigestMethod Algorithm="http://www.w3.org/2001/04/xmlenc#sha256"/>
        <DigestValue>/E2xUnaKVvQhybBMAm8SzdIUH7GTLxtcurIpY3UIOPM=</DigestValue>
      </Reference>
      <Reference URI="/xl/sharedStrings.xml?ContentType=application/vnd.openxmlformats-officedocument.spreadsheetml.sharedStrings+xml">
        <DigestMethod Algorithm="http://www.w3.org/2001/04/xmlenc#sha256"/>
        <DigestValue>UHHvADlvDkfdmMXhZ5Bbpkt8zbMCHzEUOrBRdcDVi7w=</DigestValue>
      </Reference>
      <Reference URI="/xl/styles.xml?ContentType=application/vnd.openxmlformats-officedocument.spreadsheetml.styles+xml">
        <DigestMethod Algorithm="http://www.w3.org/2001/04/xmlenc#sha256"/>
        <DigestValue>lDhWebWmbBJFxf7I0hinwtSt0sjl+Aer8nNwLHYhHm0=</DigestValue>
      </Reference>
      <Reference URI="/xl/theme/theme1.xml?ContentType=application/vnd.openxmlformats-officedocument.theme+xml">
        <DigestMethod Algorithm="http://www.w3.org/2001/04/xmlenc#sha256"/>
        <DigestValue>HZGzVGgBlb8TdKHWKTdHf9neJld6NxNtX99TLOInslw=</DigestValue>
      </Reference>
      <Reference URI="/xl/workbook.xml?ContentType=application/vnd.openxmlformats-officedocument.spreadsheetml.sheet.main+xml">
        <DigestMethod Algorithm="http://www.w3.org/2001/04/xmlenc#sha256"/>
        <DigestValue>13vSPuXEoLrs+OyQeLvgczXdHAiWyz5sOHixbvuyrcs=</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LKkf8cam0wDAzGyoGd0rppIlUKIHiDz6yxUp1A0ieVA=</DigestValue>
      </Reference>
      <Reference URI="/xl/worksheets/sheet10.xml?ContentType=application/vnd.openxmlformats-officedocument.spreadsheetml.worksheet+xml">
        <DigestMethod Algorithm="http://www.w3.org/2001/04/xmlenc#sha256"/>
        <DigestValue>aZr8kVNoHOWQA6uQkdecNr/T1v3hItMmo7OnsSFTXG0=</DigestValue>
      </Reference>
      <Reference URI="/xl/worksheets/sheet11.xml?ContentType=application/vnd.openxmlformats-officedocument.spreadsheetml.worksheet+xml">
        <DigestMethod Algorithm="http://www.w3.org/2001/04/xmlenc#sha256"/>
        <DigestValue>d84So1sb/rjYE6bpDIcSTjlqaxNLOR8vYHROMuvJQjk=</DigestValue>
      </Reference>
      <Reference URI="/xl/worksheets/sheet12.xml?ContentType=application/vnd.openxmlformats-officedocument.spreadsheetml.worksheet+xml">
        <DigestMethod Algorithm="http://www.w3.org/2001/04/xmlenc#sha256"/>
        <DigestValue>pfMTjQQ6Eld5V1e4M4KlMyU91XceDtaPB0o5wxo1F/s=</DigestValue>
      </Reference>
      <Reference URI="/xl/worksheets/sheet2.xml?ContentType=application/vnd.openxmlformats-officedocument.spreadsheetml.worksheet+xml">
        <DigestMethod Algorithm="http://www.w3.org/2001/04/xmlenc#sha256"/>
        <DigestValue>LUwL1Y1bQ7K6hM8JcH31OuaYOMvFS32ns8ZI+AjLbak=</DigestValue>
      </Reference>
      <Reference URI="/xl/worksheets/sheet3.xml?ContentType=application/vnd.openxmlformats-officedocument.spreadsheetml.worksheet+xml">
        <DigestMethod Algorithm="http://www.w3.org/2001/04/xmlenc#sha256"/>
        <DigestValue>sHeX9zqa0bZe0hUYzspeFTUuKvqDN0SPTTGf+v6qunA=</DigestValue>
      </Reference>
      <Reference URI="/xl/worksheets/sheet4.xml?ContentType=application/vnd.openxmlformats-officedocument.spreadsheetml.worksheet+xml">
        <DigestMethod Algorithm="http://www.w3.org/2001/04/xmlenc#sha256"/>
        <DigestValue>AQy6AWcjO80/AbBlmb2fEc15RgFvX2saVApw5e4Z3sw=</DigestValue>
      </Reference>
      <Reference URI="/xl/worksheets/sheet5.xml?ContentType=application/vnd.openxmlformats-officedocument.spreadsheetml.worksheet+xml">
        <DigestMethod Algorithm="http://www.w3.org/2001/04/xmlenc#sha256"/>
        <DigestValue>181jZyxO/GZTQP/7QmDtDM1JqRXb4CjUFfSxvpNSWGE=</DigestValue>
      </Reference>
      <Reference URI="/xl/worksheets/sheet6.xml?ContentType=application/vnd.openxmlformats-officedocument.spreadsheetml.worksheet+xml">
        <DigestMethod Algorithm="http://www.w3.org/2001/04/xmlenc#sha256"/>
        <DigestValue>6kB1LIyAUcSCesCJuYulGlbGIZxVTv//gLRRIYsEvQA=</DigestValue>
      </Reference>
      <Reference URI="/xl/worksheets/sheet7.xml?ContentType=application/vnd.openxmlformats-officedocument.spreadsheetml.worksheet+xml">
        <DigestMethod Algorithm="http://www.w3.org/2001/04/xmlenc#sha256"/>
        <DigestValue>9tE+1H0x6KwX2pl0LyeJgbjC9JGuLUYEMOIolF1SwzI=</DigestValue>
      </Reference>
      <Reference URI="/xl/worksheets/sheet8.xml?ContentType=application/vnd.openxmlformats-officedocument.spreadsheetml.worksheet+xml">
        <DigestMethod Algorithm="http://www.w3.org/2001/04/xmlenc#sha256"/>
        <DigestValue>aFsWtj5t7+I2nM2rDSPmnHIpu2dE0NAYXGV1YxXiY+U=</DigestValue>
      </Reference>
      <Reference URI="/xl/worksheets/sheet9.xml?ContentType=application/vnd.openxmlformats-officedocument.spreadsheetml.worksheet+xml">
        <DigestMethod Algorithm="http://www.w3.org/2001/04/xmlenc#sha256"/>
        <DigestValue>GfJ67MPBKhAdEW4liHEOFEPJQ2IfKOjqZmakK1d78yo=</DigestValue>
      </Reference>
    </Manifest>
    <SignatureProperties>
      <SignatureProperty Id="idSignatureTime" Target="#idPackageSignature">
        <mdssi:SignatureTime xmlns:mdssi="http://schemas.openxmlformats.org/package/2006/digital-signature">
          <mdssi:Format>YYYY-MM-DDThh:mm:ssTZD</mdssi:Format>
          <mdssi:Value>2024-03-26T22:58:48Z</mdssi:Value>
        </mdssi:SignatureTime>
      </SignatureProperty>
    </SignatureProperties>
  </Object>
  <Object Id="idOfficeObject">
    <SignatureProperties>
      <SignatureProperty Id="idOfficeV1Details" Target="#idPackageSignature">
        <SignatureInfoV1 xmlns="http://schemas.microsoft.com/office/2006/digsig">
          <SetupID>{3D774D12-66F7-4728-9637-760A7F5A2CF1}</SetupID>
          <SignatureText>Federico CALLIZO PECCI</SignatureText>
          <SignatureImage/>
          <SignatureComments/>
          <WindowsVersion>10.0</WindowsVersion>
          <OfficeVersion>16.0.17328/26</OfficeVersion>
          <ApplicationVersion>16.0.17328</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2024-03-26T22:58:48Z</xd:SigningTime>
          <xd:SigningCertificate>
            <xd:Cert>
              <xd:CertDigest>
                <DigestMethod Algorithm="http://www.w3.org/2001/04/xmlenc#sha256"/>
                <DigestValue>aXji2+cY21krBTdQyi18BlMUQx448zwZ/FazSHuwLPA=</DigestValue>
              </xd:CertDigest>
              <xd:IssuerSerial>
                <X509IssuerName>C=PY, O=DOCUMENTA S.A., SERIALNUMBER=RUC80050172-1, CN=CA-DOCUMENTA S.A.</X509IssuerName>
                <X509SerialNumber>6873104277972229975</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AgAACBFTUYAAAEA2BsAAKo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gA2AC8AMw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Dwv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MAAABHAAAAKQAAADMAAACr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QAAABIAAAAJQAAAAwAAAAEAAAAVAAAANAAAAAqAAAAMwAAANIAAABHAAAAAQAAAFVVj0EmtI9BKgAAADMAAAAWAAAATAAAAAAAAAAAAAAAAAAAAP//////////eAAAAEYAZQBkAGUAcgBpAGMAbwAgAEMAQQBMAEwASQBaAE8AIABQAEUAQwBDAEkACAAAAAgAAAAJAAAACAAAAAYAAAAEAAAABwAAAAkAAAAEAAAACgAAAAoAAAAIAAAACAAAAAQAAAAJAAAADAAAAAQAAAAJAAAACAAAAAoAAAAK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2AAAAXAAAAAEAAABVVY9BJrSPQQoAAABQAAAAFgAAAEwAAAAAAAAAAAAAAAAAAAD//////////3gAAABGAGUAZABlAHIAaQBjAG8AIABDAGEAbABsAGkAegBvACAAUABlAGMAYwBpAAYAAAAGAAAABwAAAAYAAAAEAAAAAwAAAAUAAAAHAAAAAwAAAAcAAAAGAAAAAwAAAAMAAAADAAAABQAAAAcAAAADAAAABgAAAAYAAAAFAAAABQ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A/AAAAbAAAAAEAAABVVY9BJrSPQQoAAABgAAAACgAAAEwAAAAAAAAAAAAAAAAAAAD//////////2AAAABQAHIAZQBzAGkAZABlAG4AdABlAAYAAAAEAAAABgAAAAUAAAADAAAABwAAAAYAAAAHAAAABAAAAAYAAABLAAAAQAAAADAAAAAFAAAAIAAAAAEAAAABAAAAEAAAAAAAAAAAAAAAAAEAAIAAAAAAAAAAAAAAAAABAACAAAAAJQAAAAwAAAACAAAAJwAAABgAAAAFAAAAAAAAAP///wAAAAAAJQAAAAwAAAAFAAAATAAAAGQAAAAJAAAAcAAAANAAAAB8AAAACQAAAHAAAADIAAAADQAAACEA8AAAAAAAAAAAAAAAgD8AAAAAAAAAAAAAgD8AAAAAAAAAAAAAAAAAAAAAAAAAAAAAAAAAAAAAAAAAACUAAAAMAAAAAAAAgCgAAAAMAAAABQAAACUAAAAMAAAAAQAAABgAAAAMAAAAAAAAABIAAAAMAAAAAQAAABYAAAAMAAAAAAAAAFQAAAAgAQAACgAAAHAAAADPAAAAfAAAAAEAAABVVY9BJrSPQQoAAABwAAAAIwAAAEwAAAAEAAAACQAAAHAAAADRAAAAfQAAAJQAAABGAGkAcgBtAGEAZABvACAAcABvAHIAOgAgAEYARQBEAEUAUgBJAEMATwAgAEMAQQBMAEwASQBaAE8AIABQAEUAQwBDAEkALncGAAAAAwAAAAQAAAAJAAAABgAAAAcAAAAHAAAAAwAAAAcAAAAHAAAABAAAAAMAAAADAAAABgAAAAYAAAAIAAAABgAAAAcAAAADAAAABwAAAAkAAAADAAAABwAAAAcAAAAFAAAABQAAAAMAAAAGAAAACQAAAAMAAAAGAAAABgAAAAcAAAAHAAAAAwAAABYAAAAMAAAAAAAAACUAAAAMAAAAAgAAAA4AAAAUAAAAAAAAABAAAAAUAAAA</Object>
  <Object Id="idInvalidSigLnImg">AQAAAGwAAAAAAAAAAAAAAP8AAAB/AAAAAAAAAAAAAADrEQAA/AgAACBFTUYAAAEASCEAALE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VVWPQSa0j0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NMAAABHAAAAKQAAADMAAACr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QAAABIAAAAJQAAAAwAAAAEAAAAVAAAANAAAAAqAAAAMwAAANIAAABHAAAAAQAAAFVVj0EmtI9BKgAAADMAAAAWAAAATAAAAAAAAAAAAAAAAAAAAP//////////eAAAAEYAZQBkAGUAcgBpAGMAbwAgAEMAQQBMAEwASQBaAE8AIABQAEUAQwBDAEkACAAAAAgAAAAJAAAACAAAAAYAAAAEAAAABwAAAAkAAAAEAAAACgAAAAoAAAAIAAAACAAAAAQAAAAJAAAADAAAAAQAAAAJAAAACAAAAAoAAAAKAAAAB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BIAAAAMAAAAAQAAAB4AAAAYAAAACQAAAFAAAAD3AAAAXQAAACUAAAAMAAAAAQAAAFQAAADQAAAACgAAAFAAAAB2AAAAXAAAAAEAAABVVY9BJrSPQQoAAABQAAAAFgAAAEwAAAAAAAAAAAAAAAAAAAD//////////3gAAABGAGUAZABlAHIAaQBjAG8AIABDAGEAbABsAGkAegBvACAAUABlAGMAYwBpAAYAAAAGAAAABwAAAAYAAAAEAAAAAwAAAAUAAAAHAAAAAwAAAAcAAAAGAAAAAwAAAAMAAAADAAAABQAAAAcAAAADAAAABgAAAAYAAAAFAAAABQAAAAM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CIAAAACgAAAGAAAAA/AAAAbAAAAAEAAABVVY9BJrSPQQoAAABgAAAACgAAAEwAAAAAAAAAAAAAAAAAAAD//////////2AAAABQAHIAZQBzAGkAZABlAG4AdABlAAYAAAAEAAAABgAAAAUAAAADAAAABwAAAAYAAAAHAAAABAAAAAYAAABLAAAAQAAAADAAAAAFAAAAIAAAAAEAAAABAAAAEAAAAAAAAAAAAAAAAAEAAIAAAAAAAAAAAAAAAAABAACAAAAAJQAAAAwAAAACAAAAJwAAABgAAAAFAAAAAAAAAP///wAAAAAAJQAAAAwAAAAFAAAATAAAAGQAAAAJAAAAcAAAANAAAAB8AAAACQAAAHAAAADIAAAADQAAACEA8AAAAAAAAAAAAAAAgD8AAAAAAAAAAAAAgD8AAAAAAAAAAAAAAAAAAAAAAAAAAAAAAAAAAAAAAAAAACUAAAAMAAAAAAAAgCgAAAAMAAAABQAAACUAAAAMAAAAAQAAABgAAAAMAAAAAAAAABIAAAAMAAAAAQAAABYAAAAMAAAAAAAAAFQAAAAgAQAACgAAAHAAAADPAAAAfAAAAAEAAABVVY9BJrSPQQoAAABwAAAAIwAAAEwAAAAEAAAACQAAAHAAAADRAAAAfQAAAJQAAABGAGkAcgBtAGEAZABvACAAcABvAHIAOgAgAEYARQBEAEUAUgBJAEMATwAgAEMAQQBMAEwASQBaAE8AIABQAEUAQwBDAEkAAAAGAAAAAwAAAAQAAAAJAAAABgAAAAcAAAAHAAAAAwAAAAcAAAAHAAAABAAAAAMAAAADAAAABgAAAAYAAAAIAAAABgAAAAcAAAADAAAABwAAAAkAAAADAAAABwAAAAcAAAAFAAAABQAAAAMAAAAGAAAACQAAAAMAAAAGAAAABgAAAAcAAAAHAAAAAwAAABYAAAAMAAAAAAAAACUAAAAMAAAAAgAAAA4AAAAUAAAAAAAAABAAAAAU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2</vt:i4>
      </vt:variant>
    </vt:vector>
  </HeadingPairs>
  <TitlesOfParts>
    <vt:vector size="14" baseType="lpstr">
      <vt:lpstr>indice</vt:lpstr>
      <vt:lpstr>1</vt:lpstr>
      <vt:lpstr>2</vt:lpstr>
      <vt:lpstr>3</vt:lpstr>
      <vt:lpstr>4</vt:lpstr>
      <vt:lpstr>5</vt:lpstr>
      <vt:lpstr>6</vt:lpstr>
      <vt:lpstr>7</vt:lpstr>
      <vt:lpstr>8</vt:lpstr>
      <vt:lpstr>9</vt:lpstr>
      <vt:lpstr>10</vt:lpstr>
      <vt:lpstr>11</vt:lpstr>
      <vt:lpstr>'10'!_Hlk486413223</vt:lpstr>
      <vt:lpstr>'10'!_Hlk492023274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Pablo.Roa</dc:creator>
  <cp:lastModifiedBy>Pablo Roa</cp:lastModifiedBy>
  <cp:lastPrinted>2024-02-06T19:35:43Z</cp:lastPrinted>
  <dcterms:created xsi:type="dcterms:W3CDTF">2015-06-05T18:19:34Z</dcterms:created>
  <dcterms:modified xsi:type="dcterms:W3CDTF">2024-03-26T20:53:16Z</dcterms:modified>
</cp:coreProperties>
</file>