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Pablo Roa\Desktop\ESTADOS FINANCIEROS 31_12_2023\"/>
    </mc:Choice>
  </mc:AlternateContent>
  <xr:revisionPtr revIDLastSave="0" documentId="13_ncr:201_{4E478269-280A-4148-AB8D-20160A37227B}" xr6:coauthVersionLast="47" xr6:coauthVersionMax="47" xr10:uidLastSave="{00000000-0000-0000-0000-000000000000}"/>
  <bookViews>
    <workbookView xWindow="28680" yWindow="-120" windowWidth="29040" windowHeight="15720" tabRatio="850" xr2:uid="{00000000-000D-0000-FFFF-FFFF00000000}"/>
  </bookViews>
  <sheets>
    <sheet name="Indice" sheetId="8" r:id="rId1"/>
    <sheet name="1" sheetId="4" r:id="rId2"/>
    <sheet name="2" sheetId="3" r:id="rId3"/>
    <sheet name="3" sheetId="2" r:id="rId4"/>
    <sheet name="4" sheetId="1" r:id="rId5"/>
    <sheet name="5" sheetId="10" r:id="rId6"/>
    <sheet name="6" sheetId="9" r:id="rId7"/>
    <sheet name="7" sheetId="11" r:id="rId8"/>
  </sheets>
  <definedNames>
    <definedName name="_Hlk486413223" localSheetId="6">'6'!$A$6</definedName>
    <definedName name="_Hlk492023274" localSheetId="6">'6'!$A$68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9" i="11" l="1"/>
  <c r="J256" i="11" l="1"/>
  <c r="C259" i="11"/>
  <c r="N86" i="11" s="1"/>
  <c r="E14" i="3"/>
  <c r="C17" i="4"/>
  <c r="N75" i="11" l="1"/>
  <c r="N39" i="11"/>
  <c r="N246" i="11"/>
  <c r="N185" i="11"/>
  <c r="N71" i="11"/>
  <c r="N37" i="11"/>
  <c r="N243" i="11"/>
  <c r="N178" i="11"/>
  <c r="N237" i="11"/>
  <c r="N66" i="11"/>
  <c r="N61" i="11"/>
  <c r="N141" i="11"/>
  <c r="N21" i="11"/>
  <c r="N134" i="11"/>
  <c r="N55" i="11"/>
  <c r="N19" i="11"/>
  <c r="N220" i="11"/>
  <c r="N119" i="11"/>
  <c r="N54" i="11"/>
  <c r="N16" i="11"/>
  <c r="N218" i="11"/>
  <c r="N110" i="11"/>
  <c r="N34" i="11"/>
  <c r="N26" i="11"/>
  <c r="N25" i="11"/>
  <c r="N59" i="11"/>
  <c r="N224" i="11"/>
  <c r="N85" i="11"/>
  <c r="N50" i="11"/>
  <c r="N7" i="11"/>
  <c r="N211" i="11"/>
  <c r="N102" i="11"/>
  <c r="N171" i="11"/>
  <c r="N157" i="11"/>
  <c r="N84" i="11"/>
  <c r="N6" i="11"/>
  <c r="N44" i="11"/>
  <c r="N250" i="11"/>
  <c r="N198" i="11"/>
  <c r="N70" i="11"/>
  <c r="N233" i="11"/>
  <c r="N230" i="11"/>
  <c r="N48" i="11"/>
  <c r="N205" i="11"/>
  <c r="N80" i="11"/>
  <c r="N78" i="11"/>
  <c r="N43" i="11"/>
  <c r="O44" i="11" s="1"/>
  <c r="N247" i="11"/>
  <c r="N192" i="11"/>
  <c r="N101" i="11"/>
  <c r="N94" i="11"/>
  <c r="N74" i="11"/>
  <c r="N65" i="11"/>
  <c r="N42" i="11"/>
  <c r="N33" i="11"/>
  <c r="N15" i="11"/>
  <c r="N249" i="11"/>
  <c r="O249" i="11" s="1"/>
  <c r="N236" i="11"/>
  <c r="N217" i="11"/>
  <c r="N204" i="11"/>
  <c r="N191" i="11"/>
  <c r="N184" i="11"/>
  <c r="N177" i="11"/>
  <c r="N156" i="11"/>
  <c r="N148" i="11"/>
  <c r="N133" i="11"/>
  <c r="N118" i="11"/>
  <c r="N109" i="11"/>
  <c r="N93" i="11"/>
  <c r="N83" i="11"/>
  <c r="N73" i="11"/>
  <c r="N64" i="11"/>
  <c r="N53" i="11"/>
  <c r="N32" i="11"/>
  <c r="N24" i="11"/>
  <c r="O24" i="11" s="1"/>
  <c r="N14" i="11"/>
  <c r="N255" i="11"/>
  <c r="N242" i="11"/>
  <c r="N229" i="11"/>
  <c r="N223" i="11"/>
  <c r="N210" i="11"/>
  <c r="N197" i="11"/>
  <c r="N190" i="11"/>
  <c r="N176" i="11"/>
  <c r="N169" i="11"/>
  <c r="N162" i="11"/>
  <c r="N147" i="11"/>
  <c r="N139" i="11"/>
  <c r="N125" i="11"/>
  <c r="N117" i="11"/>
  <c r="N100" i="11"/>
  <c r="N92" i="11"/>
  <c r="N170" i="11"/>
  <c r="N163" i="11"/>
  <c r="N149" i="11"/>
  <c r="N140" i="11"/>
  <c r="N126" i="11"/>
  <c r="N82" i="11"/>
  <c r="N72" i="11"/>
  <c r="N63" i="11"/>
  <c r="N52" i="11"/>
  <c r="N41" i="11"/>
  <c r="N31" i="11"/>
  <c r="N23" i="11"/>
  <c r="N13" i="11"/>
  <c r="N248" i="11"/>
  <c r="N235" i="11"/>
  <c r="N216" i="11"/>
  <c r="N183" i="11"/>
  <c r="N155" i="11"/>
  <c r="N146" i="11"/>
  <c r="N132" i="11"/>
  <c r="N124" i="11"/>
  <c r="N116" i="11"/>
  <c r="N108" i="11"/>
  <c r="N203" i="11"/>
  <c r="N196" i="11"/>
  <c r="N81" i="11"/>
  <c r="N62" i="11"/>
  <c r="N51" i="11"/>
  <c r="N40" i="11"/>
  <c r="N30" i="11"/>
  <c r="N22" i="11"/>
  <c r="N12" i="11"/>
  <c r="N254" i="11"/>
  <c r="N241" i="11"/>
  <c r="N228" i="11"/>
  <c r="O224" i="11" s="1"/>
  <c r="N222" i="11"/>
  <c r="N209" i="11"/>
  <c r="N202" i="11"/>
  <c r="N189" i="11"/>
  <c r="N182" i="11"/>
  <c r="N175" i="11"/>
  <c r="N168" i="11"/>
  <c r="N161" i="11"/>
  <c r="N154" i="11"/>
  <c r="N138" i="11"/>
  <c r="N123" i="11"/>
  <c r="N107" i="11"/>
  <c r="N99" i="11"/>
  <c r="N91" i="11"/>
  <c r="N234" i="11"/>
  <c r="N215" i="11"/>
  <c r="N208" i="11"/>
  <c r="N195" i="11"/>
  <c r="N153" i="11"/>
  <c r="N145" i="11"/>
  <c r="N131" i="11"/>
  <c r="N122" i="11"/>
  <c r="N115" i="11"/>
  <c r="N106" i="11"/>
  <c r="N98" i="11"/>
  <c r="N79" i="11"/>
  <c r="N60" i="11"/>
  <c r="O153" i="11" s="1"/>
  <c r="N49" i="11"/>
  <c r="N38" i="11"/>
  <c r="N29" i="11"/>
  <c r="N20" i="11"/>
  <c r="N11" i="11"/>
  <c r="N253" i="11"/>
  <c r="N240" i="11"/>
  <c r="N227" i="11"/>
  <c r="N221" i="11"/>
  <c r="N214" i="11"/>
  <c r="N201" i="11"/>
  <c r="N188" i="11"/>
  <c r="N181" i="11"/>
  <c r="N174" i="11"/>
  <c r="N167" i="11"/>
  <c r="N160" i="11"/>
  <c r="O253" i="11" s="1"/>
  <c r="N152" i="11"/>
  <c r="N137" i="11"/>
  <c r="N130" i="11"/>
  <c r="N105" i="11"/>
  <c r="N97" i="11"/>
  <c r="N90" i="11"/>
  <c r="N207" i="11"/>
  <c r="N194" i="11"/>
  <c r="N166" i="11"/>
  <c r="N144" i="11"/>
  <c r="N136" i="11"/>
  <c r="N129" i="11"/>
  <c r="N121" i="11"/>
  <c r="N114" i="11"/>
  <c r="N104" i="11"/>
  <c r="N89" i="11"/>
  <c r="N239" i="11"/>
  <c r="N232" i="11"/>
  <c r="N226" i="11"/>
  <c r="N213" i="11"/>
  <c r="N200" i="11"/>
  <c r="N187" i="11"/>
  <c r="N180" i="11"/>
  <c r="N173" i="11"/>
  <c r="N159" i="11"/>
  <c r="O159" i="11" s="1"/>
  <c r="N151" i="11"/>
  <c r="N128" i="11"/>
  <c r="N113" i="11"/>
  <c r="N96" i="11"/>
  <c r="N88" i="11"/>
  <c r="N9" i="11"/>
  <c r="N219" i="11"/>
  <c r="N206" i="11"/>
  <c r="N193" i="11"/>
  <c r="N172" i="11"/>
  <c r="N165" i="11"/>
  <c r="N158" i="11"/>
  <c r="N143" i="11"/>
  <c r="N135" i="11"/>
  <c r="N120" i="11"/>
  <c r="N112" i="11"/>
  <c r="N103" i="11"/>
  <c r="N87" i="11"/>
  <c r="N69" i="11"/>
  <c r="N58" i="11"/>
  <c r="N47" i="11"/>
  <c r="N36" i="11"/>
  <c r="N28" i="11"/>
  <c r="N18" i="11"/>
  <c r="N10" i="11"/>
  <c r="N252" i="11"/>
  <c r="N77" i="11"/>
  <c r="N68" i="11"/>
  <c r="N57" i="11"/>
  <c r="N46" i="11"/>
  <c r="N245" i="11"/>
  <c r="N238" i="11"/>
  <c r="N76" i="11"/>
  <c r="N67" i="11"/>
  <c r="N56" i="11"/>
  <c r="N45" i="11"/>
  <c r="N35" i="11"/>
  <c r="N27" i="11"/>
  <c r="N17" i="11"/>
  <c r="N8" i="11"/>
  <c r="N251" i="11"/>
  <c r="N244" i="11"/>
  <c r="N231" i="11"/>
  <c r="N225" i="11"/>
  <c r="N212" i="11"/>
  <c r="N199" i="11"/>
  <c r="N186" i="11"/>
  <c r="N179" i="11"/>
  <c r="N164" i="11"/>
  <c r="N150" i="11"/>
  <c r="N142" i="11"/>
  <c r="N127" i="11"/>
  <c r="N111" i="11"/>
  <c r="N95" i="11"/>
  <c r="O238" i="11"/>
  <c r="O232" i="11"/>
  <c r="O129" i="11"/>
  <c r="D31" i="1"/>
  <c r="O56" i="11" l="1"/>
  <c r="O39" i="11"/>
  <c r="O14" i="11"/>
  <c r="O128" i="11"/>
  <c r="O88" i="11"/>
  <c r="O47" i="11"/>
  <c r="O61" i="11"/>
  <c r="O148" i="11"/>
  <c r="O82" i="11"/>
  <c r="O73" i="11"/>
  <c r="O43" i="11"/>
  <c r="O214" i="11"/>
  <c r="O19" i="11"/>
  <c r="O111" i="11"/>
  <c r="O74" i="11"/>
  <c r="O141" i="11"/>
  <c r="O75" i="11"/>
  <c r="O41" i="11"/>
  <c r="O18" i="11"/>
  <c r="O78" i="11"/>
  <c r="O80" i="11"/>
  <c r="O172" i="11"/>
  <c r="O164" i="11"/>
  <c r="O244" i="11"/>
  <c r="O64" i="11"/>
  <c r="O176" i="11"/>
  <c r="O215" i="11"/>
  <c r="O92" i="11"/>
  <c r="O106" i="11"/>
  <c r="O38" i="11"/>
  <c r="O112" i="11"/>
  <c r="O122" i="11"/>
  <c r="O89" i="11"/>
  <c r="O123" i="11"/>
  <c r="O63" i="11"/>
  <c r="O252" i="11"/>
  <c r="O8" i="11"/>
  <c r="O250" i="11"/>
  <c r="O20" i="11"/>
  <c r="O32" i="11"/>
  <c r="O68" i="11"/>
  <c r="O117" i="11"/>
  <c r="O154" i="11"/>
  <c r="O69" i="11"/>
  <c r="O33" i="11"/>
  <c r="O208" i="11"/>
  <c r="O62" i="11"/>
  <c r="O31" i="11"/>
  <c r="O45" i="11"/>
  <c r="O194" i="11"/>
  <c r="O137" i="11"/>
  <c r="O167" i="11"/>
  <c r="O11" i="11"/>
  <c r="O132" i="11"/>
  <c r="O162" i="11"/>
  <c r="O83" i="11"/>
  <c r="O243" i="11"/>
  <c r="O198" i="11"/>
  <c r="O237" i="11"/>
  <c r="O17" i="11"/>
  <c r="O239" i="11"/>
  <c r="O211" i="11"/>
  <c r="O161" i="11"/>
  <c r="O236" i="11"/>
  <c r="O210" i="11"/>
  <c r="O223" i="11"/>
  <c r="O242" i="11"/>
  <c r="O171" i="11"/>
  <c r="O192" i="11"/>
  <c r="O218" i="11"/>
  <c r="O179" i="11"/>
  <c r="O186" i="11"/>
  <c r="O103" i="11"/>
  <c r="O120" i="11"/>
  <c r="O143" i="11"/>
  <c r="O219" i="11"/>
  <c r="O173" i="11"/>
  <c r="O180" i="11"/>
  <c r="O187" i="11"/>
  <c r="O121" i="11"/>
  <c r="O144" i="11"/>
  <c r="O126" i="11"/>
  <c r="O174" i="11"/>
  <c r="O181" i="11"/>
  <c r="O188" i="11"/>
  <c r="O131" i="11"/>
  <c r="O145" i="11"/>
  <c r="O234" i="11"/>
  <c r="O138" i="11"/>
  <c r="O175" i="11"/>
  <c r="O189" i="11"/>
  <c r="O177" i="11"/>
  <c r="O217" i="11"/>
  <c r="O183" i="11"/>
  <c r="O216" i="11"/>
  <c r="O235" i="11"/>
  <c r="O125" i="11"/>
  <c r="O139" i="11"/>
  <c r="O53" i="11"/>
  <c r="O191" i="11"/>
  <c r="O185" i="11"/>
  <c r="O54" i="11"/>
  <c r="O51" i="11"/>
  <c r="O147" i="11"/>
  <c r="O184" i="11"/>
  <c r="O101" i="11"/>
  <c r="O157" i="11"/>
  <c r="O60" i="11"/>
  <c r="O102" i="11"/>
  <c r="O27" i="11"/>
  <c r="O163" i="11"/>
  <c r="O245" i="11"/>
  <c r="O213" i="11"/>
  <c r="O230" i="11"/>
  <c r="O221" i="11"/>
  <c r="O108" i="11"/>
  <c r="O248" i="11"/>
  <c r="O229" i="11"/>
  <c r="O109" i="11"/>
  <c r="O169" i="11"/>
  <c r="O55" i="11"/>
  <c r="O57" i="11"/>
  <c r="O87" i="11"/>
  <c r="O166" i="11"/>
  <c r="O113" i="11"/>
  <c r="O104" i="11"/>
  <c r="O226" i="11"/>
  <c r="O227" i="11"/>
  <c r="O110" i="11"/>
  <c r="O50" i="11"/>
  <c r="O67" i="11"/>
  <c r="O52" i="11"/>
  <c r="O93" i="11"/>
  <c r="O178" i="11"/>
  <c r="O48" i="11"/>
  <c r="O16" i="11"/>
  <c r="O49" i="11"/>
  <c r="O160" i="11"/>
  <c r="O65" i="11"/>
  <c r="O84" i="11"/>
  <c r="O196" i="11"/>
  <c r="O22" i="11"/>
  <c r="O10" i="11"/>
  <c r="O212" i="11"/>
  <c r="O240" i="11"/>
  <c r="O168" i="11"/>
  <c r="O241" i="11"/>
  <c r="O255" i="11"/>
  <c r="O151" i="11"/>
  <c r="O30" i="11"/>
  <c r="O95" i="11"/>
  <c r="O94" i="11"/>
  <c r="O206" i="11"/>
  <c r="O29" i="11"/>
  <c r="O76" i="11"/>
  <c r="O79" i="11"/>
  <c r="O158" i="11"/>
  <c r="O220" i="11"/>
  <c r="O190" i="11"/>
  <c r="O107" i="11"/>
  <c r="O28" i="11"/>
  <c r="O155" i="11"/>
  <c r="O149" i="11"/>
  <c r="O98" i="11"/>
  <c r="O146" i="11"/>
  <c r="O9" i="11"/>
  <c r="O205" i="11"/>
  <c r="O201" i="11"/>
  <c r="O203" i="11"/>
  <c r="O204" i="11"/>
  <c r="O35" i="11"/>
  <c r="O200" i="11"/>
  <c r="O114" i="11"/>
  <c r="O195" i="11"/>
  <c r="O247" i="11"/>
  <c r="O254" i="11"/>
  <c r="O7" i="11"/>
  <c r="O197" i="11"/>
  <c r="O156" i="11"/>
  <c r="O81" i="11"/>
  <c r="O70" i="11"/>
  <c r="O91" i="11"/>
  <c r="O202" i="11"/>
  <c r="O85" i="11"/>
  <c r="O97" i="11"/>
  <c r="O96" i="11"/>
  <c r="O99" i="11"/>
  <c r="O21" i="11"/>
  <c r="O25" i="11"/>
  <c r="O116" i="11"/>
  <c r="O150" i="11"/>
  <c r="O231" i="11"/>
  <c r="O193" i="11"/>
  <c r="O207" i="11"/>
  <c r="O233" i="11"/>
  <c r="O23" i="11"/>
  <c r="O228" i="11"/>
  <c r="O140" i="11"/>
  <c r="O77" i="11"/>
  <c r="O105" i="11"/>
  <c r="O37" i="11"/>
  <c r="O36" i="11"/>
  <c r="O119" i="11"/>
  <c r="O118" i="11"/>
  <c r="O165" i="11"/>
  <c r="O40" i="11"/>
  <c r="O15" i="11"/>
  <c r="O124" i="11"/>
  <c r="O42" i="11"/>
  <c r="O246" i="11"/>
  <c r="O134" i="11"/>
  <c r="O135" i="11"/>
  <c r="O115" i="11"/>
  <c r="O133" i="11"/>
  <c r="O71" i="11"/>
  <c r="O72" i="11"/>
  <c r="O199" i="11"/>
  <c r="O46" i="11"/>
  <c r="O170" i="11"/>
  <c r="O136" i="11"/>
  <c r="O59" i="11"/>
  <c r="O209" i="11"/>
  <c r="O222" i="11"/>
  <c r="O58" i="11"/>
  <c r="O13" i="11"/>
  <c r="O182" i="11"/>
  <c r="O142" i="11"/>
  <c r="O130" i="11"/>
  <c r="O66" i="11"/>
  <c r="O86" i="11"/>
  <c r="O251" i="11"/>
  <c r="O127" i="11"/>
  <c r="O225" i="11"/>
  <c r="O90" i="11"/>
  <c r="O152" i="11"/>
  <c r="O100" i="11"/>
  <c r="C19" i="2"/>
  <c r="D19" i="2"/>
  <c r="D14" i="3"/>
  <c r="C31" i="1" l="1"/>
  <c r="C12" i="2" l="1"/>
  <c r="C14" i="3" l="1"/>
  <c r="E7" i="3"/>
  <c r="E23" i="4" l="1"/>
  <c r="A2" i="11" l="1"/>
  <c r="B4" i="4"/>
  <c r="B3" i="1" l="1"/>
  <c r="B3" i="2"/>
  <c r="E6" i="3"/>
  <c r="B4" i="3"/>
  <c r="N5" i="11" l="1"/>
  <c r="O34" i="11" l="1"/>
  <c r="O26" i="11"/>
  <c r="O12" i="11"/>
  <c r="O6" i="11"/>
  <c r="O5" i="11"/>
  <c r="D22" i="1"/>
  <c r="D15" i="1"/>
  <c r="D11" i="1"/>
  <c r="E17" i="4"/>
  <c r="D16" i="1" l="1"/>
  <c r="D23" i="1" s="1"/>
  <c r="D32" i="1" s="1"/>
  <c r="E24" i="4"/>
  <c r="D142" i="9"/>
  <c r="C142" i="9"/>
  <c r="D122" i="9" l="1"/>
  <c r="C122" i="9"/>
  <c r="C11" i="1"/>
  <c r="D82" i="9" l="1"/>
  <c r="C82" i="9"/>
  <c r="C10" i="8" l="1"/>
  <c r="D12" i="2"/>
  <c r="C9" i="4"/>
  <c r="E6" i="4" l="1"/>
  <c r="C6" i="4"/>
  <c r="D5" i="2"/>
  <c r="C5" i="2"/>
  <c r="D5" i="1"/>
  <c r="C5" i="1"/>
  <c r="N4" i="8" l="1"/>
  <c r="E15" i="3"/>
  <c r="E11" i="3"/>
  <c r="E10" i="3"/>
  <c r="D20" i="2"/>
  <c r="C22" i="1"/>
  <c r="C15" i="1"/>
  <c r="E12" i="3" l="1"/>
  <c r="C16" i="1"/>
  <c r="C20" i="2"/>
  <c r="C23" i="4" s="1"/>
  <c r="C24" i="4" s="1"/>
  <c r="C23" i="1" l="1"/>
  <c r="C32" i="1" s="1"/>
  <c r="C34" i="1" l="1"/>
</calcChain>
</file>

<file path=xl/sharedStrings.xml><?xml version="1.0" encoding="utf-8"?>
<sst xmlns="http://schemas.openxmlformats.org/spreadsheetml/2006/main" count="2369" uniqueCount="511">
  <si>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</si>
  <si>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</si>
  <si>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</si>
  <si>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</si>
  <si>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</si>
  <si>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</si>
  <si>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</si>
  <si>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</si>
  <si>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</si>
  <si>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</si>
  <si>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</si>
  <si>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</si>
  <si>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</si>
  <si>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</si>
  <si>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</si>
  <si>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</si>
  <si>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</si>
  <si>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</si>
  <si>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</si>
  <si>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</si>
  <si>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</si>
  <si>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</si>
  <si>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</si>
  <si>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</si>
  <si>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</si>
  <si>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</si>
  <si>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</si>
  <si>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</si>
  <si>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</si>
  <si>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</si>
  <si>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</si>
  <si>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</si>
  <si>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</si>
  <si>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</si>
  <si>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</si>
  <si>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</si>
  <si>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</si>
  <si>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</si>
  <si>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</si>
  <si>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</si>
  <si>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</si>
  <si>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</si>
  <si>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</si>
  <si>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</si>
  <si>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</si>
  <si>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</si>
  <si>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</si>
  <si>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</si>
  <si>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</si>
  <si>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</si>
  <si>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FONDO MUTUO CORTO PLAZO GUARANIES</t>
  </si>
  <si>
    <t>Banco</t>
  </si>
  <si>
    <t>Otros (Ventas de Activos Fijos)</t>
  </si>
  <si>
    <t>Desde</t>
  </si>
  <si>
    <t>Comparativo</t>
  </si>
  <si>
    <t>FECHA DE REPORTE</t>
  </si>
  <si>
    <t>Tipo de Cambio Comprador</t>
  </si>
  <si>
    <t>Tipo de Cambio Vendedor</t>
  </si>
  <si>
    <t>Estados Financieros</t>
  </si>
  <si>
    <t>(Anexo D)</t>
  </si>
  <si>
    <t>Índice</t>
  </si>
  <si>
    <t>NOTAS A LOS ESTADOS FINANCIEROS</t>
  </si>
  <si>
    <t>CUADRO DE INVERSIONES</t>
  </si>
  <si>
    <t>Fondo Mutuo Corto Plazo Guaraníes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</si>
  <si>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</si>
  <si>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</si>
  <si>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</si>
  <si>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</si>
  <si>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</si>
  <si>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</si>
  <si>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</si>
  <si>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</si>
  <si>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</si>
  <si>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</si>
  <si>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</si>
  <si>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</si>
  <si>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 xml:space="preserve">La entidad no tiene saldos de clientes, por tanto no existen partidas que requieran la constitución de previsiones. </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</si>
  <si>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</si>
  <si>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</si>
  <si>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</si>
  <si>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</si>
  <si>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</si>
  <si>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</si>
  <si>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</si>
  <si>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</si>
  <si>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</si>
  <si>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</si>
  <si>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</si>
  <si>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</si>
  <si>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</si>
  <si>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</si>
  <si>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</si>
  <si>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</si>
  <si>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</si>
  <si>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</si>
  <si>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</si>
  <si>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</si>
  <si>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</si>
  <si>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</si>
  <si>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</si>
  <si>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</si>
  <si>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</si>
  <si>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</si>
  <si>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</si>
  <si>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</si>
  <si>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</si>
  <si>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</si>
  <si>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</si>
  <si>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</si>
  <si>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</si>
  <si>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</si>
  <si>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</si>
  <si>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</si>
  <si>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</si>
  <si>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</si>
  <si>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</si>
  <si>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</si>
  <si>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</si>
  <si>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</si>
  <si>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</si>
  <si>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</si>
  <si>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</si>
  <si>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4.3 – ACREEDORES  POR OPERACIONES</t>
  </si>
  <si>
    <t>No aplicable no existen obligaciones</t>
  </si>
  <si>
    <t>4.4 – COMISIONES A PAGAR A LA ADMINISTRADORA</t>
  </si>
  <si>
    <t>4.2 - CUADRO DE INVERSIONES</t>
  </si>
  <si>
    <t>INFORME DEL SINDICO</t>
  </si>
  <si>
    <t>Señores accionistas de</t>
  </si>
  <si>
    <t>FONDO MUTUO CORTO PLAZO GUARANÍES</t>
  </si>
  <si>
    <t>Es mi informe.</t>
  </si>
  <si>
    <t>Juan José Talavera</t>
  </si>
  <si>
    <t>Síndico Titular</t>
  </si>
  <si>
    <t xml:space="preserve">       4.2 INVERSIONES</t>
  </si>
  <si>
    <t>Instrumento</t>
  </si>
  <si>
    <t>Emisor</t>
  </si>
  <si>
    <t>Fecha de vencimiento</t>
  </si>
  <si>
    <t>Total de las Inversiones</t>
  </si>
  <si>
    <t>CDA</t>
  </si>
  <si>
    <t>FIC S.A. DE FINANZAS</t>
  </si>
  <si>
    <t>Bonos Subordinados</t>
  </si>
  <si>
    <t>INTERFISA BANCO S.A.E.C.A.</t>
  </si>
  <si>
    <t>BANCO ITAU PARAGUAY S.A.</t>
  </si>
  <si>
    <t xml:space="preserve">FINEXPAR S.A.E.C.A. </t>
  </si>
  <si>
    <t>BANCO RIO S.A.E.C.A.</t>
  </si>
  <si>
    <t>BANCO REGIONAL S.A.E.C.A.</t>
  </si>
  <si>
    <t>BANCO GNB PARAGUAY S.A.</t>
  </si>
  <si>
    <t>Bonos Corporativos</t>
  </si>
  <si>
    <t>INFORME SINDICO</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</si>
  <si>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</si>
  <si>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</si>
  <si>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</si>
  <si>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</si>
  <si>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</si>
  <si>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</si>
  <si>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</si>
  <si>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</si>
  <si>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</si>
  <si>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</si>
  <si>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</si>
  <si>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</si>
  <si>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</si>
  <si>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</si>
  <si>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Paraguay</t>
  </si>
  <si>
    <t>Guaraníes</t>
  </si>
  <si>
    <t>10.00%</t>
  </si>
  <si>
    <t xml:space="preserve">BANCO CONTINENTAL S.A.E.C.A. </t>
  </si>
  <si>
    <t>Comercial</t>
  </si>
  <si>
    <t xml:space="preserve">VISION BANCO S.A.E.C.A. </t>
  </si>
  <si>
    <t>10/04/2018</t>
  </si>
  <si>
    <t>22/05/2024</t>
  </si>
  <si>
    <t>25/04/2018</t>
  </si>
  <si>
    <t>25/06/2024</t>
  </si>
  <si>
    <t>Bonos Financieros</t>
  </si>
  <si>
    <t>26/03/2021</t>
  </si>
  <si>
    <t>22/11/2018</t>
  </si>
  <si>
    <t>31/05/2027</t>
  </si>
  <si>
    <t xml:space="preserve">TU FINANCIERA S.A. </t>
  </si>
  <si>
    <t>05/12/2025</t>
  </si>
  <si>
    <t>26/12/2018</t>
  </si>
  <si>
    <t>11/03/2024</t>
  </si>
  <si>
    <t xml:space="preserve">SUDAMERIS BANK S.A.E.C.A. </t>
  </si>
  <si>
    <t>TELEFONICA CELULAR DEL PARAGUAY S.A.E.</t>
  </si>
  <si>
    <t>03/06/2024</t>
  </si>
  <si>
    <t>29/05/2026</t>
  </si>
  <si>
    <t>10/03/2020</t>
  </si>
  <si>
    <t>BANCO BASA S.A.</t>
  </si>
  <si>
    <t>22/07/2021</t>
  </si>
  <si>
    <t>26/03/2024</t>
  </si>
  <si>
    <t>13/09/2021</t>
  </si>
  <si>
    <t>INVERSIONES (Nota  4.2  )</t>
  </si>
  <si>
    <t>Titulo de Renta fija</t>
  </si>
  <si>
    <t xml:space="preserve">Valores al cobro  </t>
  </si>
  <si>
    <t>DISPONIBILIDADES (Nota 4.1 )</t>
  </si>
  <si>
    <t xml:space="preserve">Titulo de Renta fija </t>
  </si>
  <si>
    <t>Comisiones a Pagar a la Administradora (Nota  4.4  )</t>
  </si>
  <si>
    <t>Las cuatro (4) Notas que se acompañan son parte integrande de estos Estados Financieros</t>
  </si>
  <si>
    <t>Ver Cuadro</t>
  </si>
  <si>
    <t>El flujo de efectivos fue preparado de acuerdo con la Resolución CG N° 06/2019 de la Comisión Nacional de Valores.</t>
  </si>
  <si>
    <t>Aranceles</t>
  </si>
  <si>
    <t>Banco Familiar Cta.Cte. Gs.</t>
  </si>
  <si>
    <t>22/11/2028</t>
  </si>
  <si>
    <t>06/09/2021</t>
  </si>
  <si>
    <t>TradersPro Casa de Bolsa S.A.</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</si>
  <si>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7322,901  Gs., Tipo Vendedor  para los pasivos 1 USD = 7.339,62</t>
  </si>
  <si>
    <t>Saldo al 31/12/2022</t>
  </si>
  <si>
    <t>Intereses y Comisiones Bancarias</t>
  </si>
  <si>
    <t>DEUDAS FINANCIERAS</t>
  </si>
  <si>
    <t>Operaciones de Reporto</t>
  </si>
  <si>
    <t>Intereses Pagados por  Operaciones de  Reporto</t>
  </si>
  <si>
    <t>Banco Itaú Paraguay Cta. Cte. Gs.</t>
  </si>
  <si>
    <t>Investor Casa de Bolsa S.A.</t>
  </si>
  <si>
    <t>Valores a Depositar</t>
  </si>
  <si>
    <t xml:space="preserve">Nota 5. HECHOS POSTERIORES </t>
  </si>
  <si>
    <t>Saldo al 31/12/2023</t>
  </si>
  <si>
    <t>Pérdida en Operaciones</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</si>
  <si>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2023,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</si>
  <si>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Pérdida en Operaciones Bursátiles</t>
  </si>
  <si>
    <t>Pérdida en Operaciones No Bursátiles</t>
  </si>
  <si>
    <t>Servicio de Calificación de Riesgo</t>
  </si>
  <si>
    <t>Banco GNB Cta. Cte. Gs.</t>
  </si>
  <si>
    <t>No exiisten hechos posteriores al cierre del ejercicio  que modifiquen significativamente los estados financieros del Fondo al 31 de diciembre de  2023.</t>
  </si>
  <si>
    <r>
      <t xml:space="preserve">-       </t>
    </r>
    <r>
      <rPr>
        <b/>
        <sz val="9"/>
        <color theme="1"/>
        <rFont val="Noto Sans"/>
        <family val="2"/>
      </rPr>
      <t xml:space="preserve"> Naturaleza jurídica : </t>
    </r>
    <r>
      <rPr>
        <sz val="9"/>
        <color theme="1"/>
        <rFont val="Noto Sans"/>
        <family val="2"/>
      </rPr>
      <t xml:space="preserve">       Fondos Mutuos </t>
    </r>
  </si>
  <si>
    <r>
      <t>-       Autorizados por Resolución Nro. 34 E/17 de fecha 24 de Agosto de 2017 de la Comisión Nacional de Valores</t>
    </r>
    <r>
      <rPr>
        <b/>
        <sz val="9"/>
        <color theme="1"/>
        <rFont val="Noto Sans"/>
        <family val="2"/>
      </rPr>
      <t>;</t>
    </r>
  </si>
  <si>
    <t>-       El Fondo Mutuo es el tipo de fondo de Instrumentos de Renta Fija que se define como aquel que establezca en su política de inversiones como porcentaje mínimo de inversión en instrumentos de deuda o pasivos el 100% del patrimonio, y cuya duración promedio es mayor a noventa (90) días y hasta quinientos cuarenta (540) días. Plazo de Vigencia: Indefinido; este fondo está dirigido principalmente, a personas físicas y personas jurídicas que necesiten liquidez, que tengan un perfil de riesgo bajo o un horizonte de inversión de corto plazo, y a inversionistas que deseen optimizar el manejo de su disponibilidad de caja.</t>
  </si>
  <si>
    <t>-        Política de Inversiones de EL FONDO</t>
  </si>
  <si>
    <t>-       Como política sana de diversificación de inversiones, se buscará no mantener títulos-valores de un mismo emisor, aceptante o garante que representen más del 10% (diez por ciento) del portafolio del FONDO MUTUO. Además buscará mantener un límite máximo de inversión por grupo empresarial y sus personas relacionadas de hasta 25% del activo del fondo. Quedan exceptuados los títulos emitidos por los Tesoros Nacionales, Bancos Centrales y otras Entidades Estatales.</t>
  </si>
  <si>
    <t>-       El reglamento interno de del Fondo fue aprobado por Resolución Nro. 34 E/17 de fecha 24 de Agosto de 2017, de la Comisión Nacional de Valores.</t>
  </si>
  <si>
    <r>
      <t xml:space="preserve">2.2 – Entidad encargada de la custodia: </t>
    </r>
    <r>
      <rPr>
        <u/>
        <sz val="9"/>
        <color theme="1"/>
        <rFont val="Noto Sans"/>
        <family val="2"/>
      </rPr>
      <t>:</t>
    </r>
    <r>
      <rPr>
        <sz val="9"/>
        <color theme="1"/>
        <rFont val="Noto Sans"/>
        <family val="2"/>
      </rPr>
      <t xml:space="preserve"> BVPASA e INVESTOR Casa de Bolsa S.A.</t>
    </r>
  </si>
  <si>
    <t xml:space="preserve"> Las inversiones (Bonos y CDA en cartera), se exponen a sus valores actualizados. Las diferencias  se exponen en el estado de resultados en el rubro intereses ganados.</t>
  </si>
  <si>
    <r>
      <t>Los ingresos son reconocidos con base en el criterio de lo devengado, de conformidad con las disposiciones de las Normas contables</t>
    </r>
    <r>
      <rPr>
        <b/>
        <sz val="9"/>
        <color theme="1"/>
        <rFont val="Noto Sans"/>
        <family val="2"/>
      </rPr>
      <t>.</t>
    </r>
  </si>
  <si>
    <r>
      <rPr>
        <b/>
        <sz val="9"/>
        <color theme="1"/>
        <rFont val="Noto Sans"/>
        <family val="2"/>
      </rPr>
      <t xml:space="preserve">3.8 </t>
    </r>
    <r>
      <rPr>
        <sz val="9"/>
        <color theme="1"/>
        <rFont val="Noto Sans"/>
        <family val="2"/>
      </rPr>
      <t>– Los estados contables corresponden al trimestre cerrado el 31 de Diciembre de 2022.</t>
    </r>
  </si>
  <si>
    <r>
      <rPr>
        <b/>
        <sz val="9"/>
        <color theme="1"/>
        <rFont val="Noto Sans"/>
        <family val="2"/>
      </rPr>
      <t>3.9</t>
    </r>
    <r>
      <rPr>
        <sz val="9"/>
        <color theme="1"/>
        <rFont val="Noto Sans"/>
        <family val="2"/>
      </rPr>
      <t xml:space="preserve"> La Administradora no ha realizado cambios en la aplicación de los criterios contables del Fondo.</t>
    </r>
  </si>
  <si>
    <r>
      <rPr>
        <b/>
        <sz val="9"/>
        <color theme="1"/>
        <rFont val="Noto Sans"/>
        <family val="2"/>
      </rPr>
      <t>3.10</t>
    </r>
    <r>
      <rPr>
        <sz val="9"/>
        <color theme="1"/>
        <rFont val="Noto Sans"/>
        <family val="2"/>
      </rPr>
      <t xml:space="preserve"> – Valorización de las Inversiones. Las inversiones son incorporadas al valor de costo, y ajustadas diariamente por devengamiento de los intereses, y las ganancias a realizar, afectando a resultados como Intereses Ganados.</t>
    </r>
  </si>
  <si>
    <r>
      <rPr>
        <b/>
        <sz val="9"/>
        <color theme="1"/>
        <rFont val="Noto Sans"/>
        <family val="2"/>
      </rPr>
      <t>3.11</t>
    </r>
    <r>
      <rPr>
        <sz val="9"/>
        <color theme="1"/>
        <rFont val="Noto Sans"/>
        <family val="2"/>
      </rPr>
      <t xml:space="preserve"> – Los ingresos y gastos del fondo son reconocidos aplicando el criterio de lo devengado;</t>
    </r>
  </si>
  <si>
    <r>
      <rPr>
        <b/>
        <sz val="9"/>
        <color theme="1"/>
        <rFont val="Noto Sans"/>
        <family val="2"/>
      </rPr>
      <t>3.12</t>
    </r>
    <r>
      <rPr>
        <sz val="9"/>
        <color theme="1"/>
        <rFont val="Noto Sans"/>
        <family val="2"/>
      </rPr>
      <t xml:space="preserve"> -  A la fecha de la información financiera, no se vendieron inversiones ni ajustaron los precios.</t>
    </r>
  </si>
  <si>
    <t>a)    Posición en moneda extranjera</t>
  </si>
  <si>
    <t>b)   Diferencia de cambio en Moneda Extranjera</t>
  </si>
  <si>
    <t>c)    Gastos operacionales y comisiones de la administradora con cargo al Fondo:</t>
  </si>
  <si>
    <r>
      <t xml:space="preserve">Ø  </t>
    </r>
    <r>
      <rPr>
        <u/>
        <sz val="9"/>
        <color theme="1"/>
        <rFont val="Noto Sans"/>
        <family val="2"/>
      </rPr>
      <t>Comisión de administración</t>
    </r>
    <r>
      <rPr>
        <sz val="9"/>
        <color theme="1"/>
        <rFont val="Noto Sans"/>
        <family val="2"/>
      </rPr>
      <t>:  La comisión por administración del Fondo Mutuo Corto Plazo Guaranies es exonerada según Acta 93/2022 de fecha 24-10-2022</t>
    </r>
  </si>
  <si>
    <r>
      <t xml:space="preserve">Ø  </t>
    </r>
    <r>
      <rPr>
        <u/>
        <sz val="9"/>
        <color theme="1"/>
        <rFont val="Noto Sans"/>
        <family val="2"/>
      </rPr>
      <t xml:space="preserve">Gastos y comisiones bancarias: </t>
    </r>
    <r>
      <rPr>
        <sz val="9"/>
        <color theme="1"/>
        <rFont val="Noto Sans"/>
        <family val="2"/>
      </rPr>
      <t>mantenimiento de cuentas, transferencias interbancarias y otras de similar naturaleza).</t>
    </r>
  </si>
  <si>
    <t>d)   Información Estadística</t>
  </si>
  <si>
    <r>
      <t xml:space="preserve">Ø  </t>
    </r>
    <r>
      <rPr>
        <u/>
        <sz val="9"/>
        <rFont val="Noto Sans"/>
        <family val="2"/>
      </rPr>
      <t>Comisiones propias de las operaciones de inversión</t>
    </r>
    <r>
      <rPr>
        <sz val="9"/>
        <rFont val="Noto Sans"/>
        <family val="2"/>
      </rPr>
      <t>: de 0% a 0,50% del monto negociado (incluye comisión de intermediación por transacciones bursátiles o extrabursátiles) y arancel BVPASA 0,025% del monto negociado también.</t>
    </r>
  </si>
  <si>
    <t>PATRIMONIO DEL FONDO AL 31/12/2023</t>
  </si>
  <si>
    <t>Financiero</t>
  </si>
  <si>
    <t>14/12/2023</t>
  </si>
  <si>
    <t>03/01/2025</t>
  </si>
  <si>
    <t>BANCO FAMILIAR S.A.E.C.A.</t>
  </si>
  <si>
    <t>05/06/2020</t>
  </si>
  <si>
    <t>02/06/2025</t>
  </si>
  <si>
    <t>17/06/2020</t>
  </si>
  <si>
    <t>16/04/2025</t>
  </si>
  <si>
    <t>10/06/2025</t>
  </si>
  <si>
    <t>18/08/2020</t>
  </si>
  <si>
    <t>10/12/2024</t>
  </si>
  <si>
    <t>15/06/2023</t>
  </si>
  <si>
    <t>31/01/2030</t>
  </si>
  <si>
    <t>14/01/2021</t>
  </si>
  <si>
    <t>13/06/2025</t>
  </si>
  <si>
    <t>02/06/2023</t>
  </si>
  <si>
    <t>29/01/2027</t>
  </si>
  <si>
    <t>28/01/2021</t>
  </si>
  <si>
    <t>19/02/2021</t>
  </si>
  <si>
    <t>19/02/2025</t>
  </si>
  <si>
    <t>11/03/2021</t>
  </si>
  <si>
    <t>04/03/2024</t>
  </si>
  <si>
    <t>SOLAR BANCO S.A.E.</t>
  </si>
  <si>
    <t>25/03/2024</t>
  </si>
  <si>
    <t>12/04/2021</t>
  </si>
  <si>
    <t>12/04/2024</t>
  </si>
  <si>
    <t>21/04/2021</t>
  </si>
  <si>
    <t>12/01/2024</t>
  </si>
  <si>
    <t>IMPERIAL COMPAÑÍA DISTRIBUIDORA DE PETROLEO Y DERIVADOS S.A.E.</t>
  </si>
  <si>
    <t>04/06/2021</t>
  </si>
  <si>
    <t>25/03/2026</t>
  </si>
  <si>
    <t>12/05/2021</t>
  </si>
  <si>
    <t>NUCLEO S.A.E.</t>
  </si>
  <si>
    <t>30/05/2023</t>
  </si>
  <si>
    <t>17/01/2031</t>
  </si>
  <si>
    <t>AUTOMOTORES Y MAQUINARIA S.A.E.C.A.</t>
  </si>
  <si>
    <t>23/06/2021</t>
  </si>
  <si>
    <t>BANCO ATLAS S.A.</t>
  </si>
  <si>
    <t>03/07/2023</t>
  </si>
  <si>
    <t>11/08/2025</t>
  </si>
  <si>
    <t>13/07/2021</t>
  </si>
  <si>
    <t>04/08/2025</t>
  </si>
  <si>
    <t>15/07/2021</t>
  </si>
  <si>
    <t>30/12/2026</t>
  </si>
  <si>
    <t>24/04/2025</t>
  </si>
  <si>
    <t>22/07/2024</t>
  </si>
  <si>
    <t>23/07/2021</t>
  </si>
  <si>
    <t>29/07/2021</t>
  </si>
  <si>
    <t>27/03/2024</t>
  </si>
  <si>
    <t>06/08/2021</t>
  </si>
  <si>
    <t>30/07/2021</t>
  </si>
  <si>
    <t>13/08/2025</t>
  </si>
  <si>
    <t>04/08/2021</t>
  </si>
  <si>
    <t>02/08/2024</t>
  </si>
  <si>
    <t>23/08/2021</t>
  </si>
  <si>
    <t>22/08/2024</t>
  </si>
  <si>
    <t>BANCO NACIONAL DE FOMENTO</t>
  </si>
  <si>
    <t>24/11/2023</t>
  </si>
  <si>
    <t>02/09/2024</t>
  </si>
  <si>
    <t>27/11/2023</t>
  </si>
  <si>
    <t>30/07/2024</t>
  </si>
  <si>
    <t>05/09/2024</t>
  </si>
  <si>
    <t>23/07/2024</t>
  </si>
  <si>
    <t>13/09/2024</t>
  </si>
  <si>
    <t>20/09/2021</t>
  </si>
  <si>
    <t>15/04/2024</t>
  </si>
  <si>
    <t>06/10/2021</t>
  </si>
  <si>
    <t>07/10/2021</t>
  </si>
  <si>
    <t>07/10/2024</t>
  </si>
  <si>
    <t>03/07/2028</t>
  </si>
  <si>
    <t>25/10/2021</t>
  </si>
  <si>
    <t>28/10/2024</t>
  </si>
  <si>
    <t>12/11/2021</t>
  </si>
  <si>
    <t>18/11/2021</t>
  </si>
  <si>
    <t>25/11/2021</t>
  </si>
  <si>
    <t>29/01/2024</t>
  </si>
  <si>
    <t>27/06/2024</t>
  </si>
  <si>
    <t>29/04/2024</t>
  </si>
  <si>
    <t>27/05/2024</t>
  </si>
  <si>
    <t>29/07/2024</t>
  </si>
  <si>
    <t>27/09/2024</t>
  </si>
  <si>
    <t>27/11/2024</t>
  </si>
  <si>
    <t>27/12/2024</t>
  </si>
  <si>
    <t>27/01/2025</t>
  </si>
  <si>
    <t>21/02/2025</t>
  </si>
  <si>
    <t>03/12/2021</t>
  </si>
  <si>
    <t>26/02/2025</t>
  </si>
  <si>
    <t>13/11/2023</t>
  </si>
  <si>
    <t>16/12/2026</t>
  </si>
  <si>
    <t>29/08/2023</t>
  </si>
  <si>
    <t>03/03/2022</t>
  </si>
  <si>
    <t>26/08/2024</t>
  </si>
  <si>
    <t>11/03/2022</t>
  </si>
  <si>
    <t>04/04/2022</t>
  </si>
  <si>
    <t>19/12/2028</t>
  </si>
  <si>
    <t>12/12/2023</t>
  </si>
  <si>
    <t>30/09/2031</t>
  </si>
  <si>
    <t>27/12/2023</t>
  </si>
  <si>
    <t>21/11/2023</t>
  </si>
  <si>
    <t>29/09/2028</t>
  </si>
  <si>
    <t>Bonos Publicos</t>
  </si>
  <si>
    <t xml:space="preserve">AGENCIA FINANCIERA DE DESARROLLO </t>
  </si>
  <si>
    <t>Publico</t>
  </si>
  <si>
    <t>21/12/2023</t>
  </si>
  <si>
    <t>30/08/2024</t>
  </si>
  <si>
    <t>26/12/2023</t>
  </si>
  <si>
    <t>16/06/2023</t>
  </si>
  <si>
    <t>28/12/2023</t>
  </si>
  <si>
    <t xml:space="preserve">MINISTERIO DE HACIENDA </t>
  </si>
  <si>
    <t>20/06/2025</t>
  </si>
  <si>
    <t>25/09/2026</t>
  </si>
  <si>
    <t>24/05/2022</t>
  </si>
  <si>
    <t>26/05/2022</t>
  </si>
  <si>
    <t>20/11/2023</t>
  </si>
  <si>
    <t>01/06/2022</t>
  </si>
  <si>
    <t>05/07/2022</t>
  </si>
  <si>
    <t>16/12/2025</t>
  </si>
  <si>
    <t>23/11/2023</t>
  </si>
  <si>
    <t>14/06/2022</t>
  </si>
  <si>
    <t>05/12/2023</t>
  </si>
  <si>
    <t>19/08/2024</t>
  </si>
  <si>
    <t>30/06/2022</t>
  </si>
  <si>
    <t>14/07/2022</t>
  </si>
  <si>
    <t>06/03/2025</t>
  </si>
  <si>
    <t>28/07/2022</t>
  </si>
  <si>
    <t>04/08/2022</t>
  </si>
  <si>
    <t>22/08/2022</t>
  </si>
  <si>
    <t>31/01/2025</t>
  </si>
  <si>
    <t>07/09/2022</t>
  </si>
  <si>
    <t>25/08/2025</t>
  </si>
  <si>
    <t>22/09/2025</t>
  </si>
  <si>
    <t>22/09/2022</t>
  </si>
  <si>
    <t>30/09/2022</t>
  </si>
  <si>
    <t>CEMENTOS CONCEPCION SAE</t>
  </si>
  <si>
    <t>26/04/2023</t>
  </si>
  <si>
    <t>16/01/2031</t>
  </si>
  <si>
    <t>05/10/2022</t>
  </si>
  <si>
    <t>01/04/2024</t>
  </si>
  <si>
    <t>17/06/2024</t>
  </si>
  <si>
    <t>Bonos de Inversión</t>
  </si>
  <si>
    <t>COOPERATIVA MULTIACTIVA DE AHORRO, CRÉDITO Y SERVICIOS DE FUNCIONARIOS DE LA ENTIDAD BINACIONAL YACYRETÁ LTDA. (COOFY)</t>
  </si>
  <si>
    <t>23/11/2022</t>
  </si>
  <si>
    <t>09/12/2026</t>
  </si>
  <si>
    <t>25/11/2022</t>
  </si>
  <si>
    <t>01/12/2022</t>
  </si>
  <si>
    <t>05/12/2022</t>
  </si>
  <si>
    <t>06/12/2022</t>
  </si>
  <si>
    <t>09/09/2024</t>
  </si>
  <si>
    <t>14/12/2022</t>
  </si>
  <si>
    <t>29/12/2022</t>
  </si>
  <si>
    <t>11/12/2023</t>
  </si>
  <si>
    <t>03/09/2025</t>
  </si>
  <si>
    <t>20/10/2023</t>
  </si>
  <si>
    <t>11/01/2023</t>
  </si>
  <si>
    <t>13/12/2028</t>
  </si>
  <si>
    <t>13/01/2023</t>
  </si>
  <si>
    <t>16/12/2030</t>
  </si>
  <si>
    <t>16/01/2023</t>
  </si>
  <si>
    <t>15/08/2031</t>
  </si>
  <si>
    <t>04/09/2023</t>
  </si>
  <si>
    <t>20/05/2026</t>
  </si>
  <si>
    <t>07/11/2023</t>
  </si>
  <si>
    <t>23/09/2024</t>
  </si>
  <si>
    <t>22/02/2023</t>
  </si>
  <si>
    <t>11/11/2024</t>
  </si>
  <si>
    <t>21/10/2024</t>
  </si>
  <si>
    <t>02/02/2028</t>
  </si>
  <si>
    <t>03/03/2023</t>
  </si>
  <si>
    <t>09/03/2023</t>
  </si>
  <si>
    <t>22/11/2023</t>
  </si>
  <si>
    <t>19/06/2023</t>
  </si>
  <si>
    <t>02/05/2023</t>
  </si>
  <si>
    <t>26/05/2023</t>
  </si>
  <si>
    <t>26/06/2023</t>
  </si>
  <si>
    <t>27/06/2023</t>
  </si>
  <si>
    <t>27/08/2024</t>
  </si>
  <si>
    <t>27/02/2024</t>
  </si>
  <si>
    <t>Letras de Regulación Monetaria</t>
  </si>
  <si>
    <t>BANCO CENTRAL DEL PARAGUAY</t>
  </si>
  <si>
    <t>12/07/2023</t>
  </si>
  <si>
    <t>29/03/2024</t>
  </si>
  <si>
    <t>15/02/2030</t>
  </si>
  <si>
    <t>11/08/2023</t>
  </si>
  <si>
    <t>08/08/2025</t>
  </si>
  <si>
    <t>15/12/2023</t>
  </si>
  <si>
    <t>13/02/2025</t>
  </si>
  <si>
    <t>31/08/2023</t>
  </si>
  <si>
    <t>01/09/2023</t>
  </si>
  <si>
    <t>14/08/2024</t>
  </si>
  <si>
    <t>22/12/2023</t>
  </si>
  <si>
    <t>18/05/2027</t>
  </si>
  <si>
    <t>06/09/2023</t>
  </si>
  <si>
    <t>07/02/2024</t>
  </si>
  <si>
    <t>15/09/2023</t>
  </si>
  <si>
    <t>15/09/2026</t>
  </si>
  <si>
    <t>14/09/2027</t>
  </si>
  <si>
    <t>29/11/2023</t>
  </si>
  <si>
    <t>25/09/2023</t>
  </si>
  <si>
    <t>24/09/2027</t>
  </si>
  <si>
    <t>27/09/2027</t>
  </si>
  <si>
    <t>26/09/2023</t>
  </si>
  <si>
    <t>04/10/2027</t>
  </si>
  <si>
    <t>03/10/2023</t>
  </si>
  <si>
    <t>04/10/2023</t>
  </si>
  <si>
    <t>31/08/2026</t>
  </si>
  <si>
    <t>09/10/2023</t>
  </si>
  <si>
    <t>15/06/2026</t>
  </si>
  <si>
    <t>10/10/2023</t>
  </si>
  <si>
    <t>18/09/2026</t>
  </si>
  <si>
    <t>21/09/2026</t>
  </si>
  <si>
    <t>11/10/2023</t>
  </si>
  <si>
    <t>19/12/2023</t>
  </si>
  <si>
    <t>20/09/2027</t>
  </si>
  <si>
    <t>12/10/2023</t>
  </si>
  <si>
    <t>31/07/2025</t>
  </si>
  <si>
    <t>18/10/2023</t>
  </si>
  <si>
    <t>19/03/2024</t>
  </si>
  <si>
    <t>19/10/2023</t>
  </si>
  <si>
    <t>10/01/2028</t>
  </si>
  <si>
    <t>Bonos Bursátiles de Corto Plazo</t>
  </si>
  <si>
    <t>HILAGRO S.A.</t>
  </si>
  <si>
    <t>Agropecuario</t>
  </si>
  <si>
    <t>24/10/2023</t>
  </si>
  <si>
    <t>22/04/2024</t>
  </si>
  <si>
    <t>04/12/2023</t>
  </si>
  <si>
    <t>20/10/2028</t>
  </si>
  <si>
    <t>25/10/2023</t>
  </si>
  <si>
    <t>29/06/2026</t>
  </si>
  <si>
    <t>BANCO PARA LA COMERCIALIZACION Y PRODUCCION S.A.</t>
  </si>
  <si>
    <t>23/12/2024</t>
  </si>
  <si>
    <t>28/11/2023</t>
  </si>
  <si>
    <t>30/10/2023</t>
  </si>
  <si>
    <t>11/01/2024</t>
  </si>
  <si>
    <t>31/10/2023</t>
  </si>
  <si>
    <t>14/09/2026</t>
  </si>
  <si>
    <t>01/11/2023</t>
  </si>
  <si>
    <t>02/11/2023</t>
  </si>
  <si>
    <t>04/11/2025</t>
  </si>
  <si>
    <t>VILUX S.A.</t>
  </si>
  <si>
    <t>08/04/2026</t>
  </si>
  <si>
    <t>08/11/2023</t>
  </si>
  <si>
    <t>INDEX SACI</t>
  </si>
  <si>
    <t>04/05/2028</t>
  </si>
  <si>
    <t>20/12/2023</t>
  </si>
  <si>
    <t>06/05/2027</t>
  </si>
  <si>
    <t>12/11/2026</t>
  </si>
  <si>
    <t>16/11/2023</t>
  </si>
  <si>
    <t>31/10/2025</t>
  </si>
  <si>
    <t>03/11/2025</t>
  </si>
  <si>
    <t>14/03/2024</t>
  </si>
  <si>
    <t>31/05/2024</t>
  </si>
  <si>
    <t>02/01/2026</t>
  </si>
  <si>
    <t>24/08/2026</t>
  </si>
  <si>
    <t>01/12/2023</t>
  </si>
  <si>
    <t>09/06/2025</t>
  </si>
  <si>
    <t>06/12/2023</t>
  </si>
  <si>
    <t>28/07/2027</t>
  </si>
  <si>
    <t>17/08/2027</t>
  </si>
  <si>
    <t>13/12/2023</t>
  </si>
  <si>
    <t>12/12/2025</t>
  </si>
  <si>
    <t>31/05/2029</t>
  </si>
  <si>
    <t>19/05/2025</t>
  </si>
  <si>
    <t>03/12/2025</t>
  </si>
  <si>
    <t>28/12/2026</t>
  </si>
  <si>
    <t>4-2.b. COMPOSICIÓN DE LAS OPERACIONES DE REPORTO DEL FONDO MUTUO CORTO PLAZO GUARANIESCORRESPONDIENTE AL 31 DE DICIEMBRE DE 2023</t>
  </si>
  <si>
    <t>Fecha Vencimiento</t>
  </si>
  <si>
    <t>Monto Actual</t>
  </si>
  <si>
    <t>Total de las Operaciones de Reporto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</si>
</sst>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64" formatCode="_-* #,##0_-;\-* #,##0_-;_-* &quot;-&quot;_-;_-@_-"/>
    <numFmt numFmtId="165" formatCode="_-* #,##0.00_-;\-* #,##0.00_-;_-* &quot;-&quot;??_-;_-@_-"/>
    <numFmt numFmtId="166" formatCode="0_);\(#,#00\)"/>
    <numFmt numFmtId="167" formatCode="#,##0.000000"/>
    <numFmt numFmtId="168" formatCode="#,##0.##"/>
    <numFmt numFmtId="169" formatCode="_-* #,##0_-;\-* #,##0_-;_-* &quot;-&quot;??_-;_-@_-"/>
  </numFmts>
  <fonts count="57">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1"/>
      <color indexed="8"/>
      <name val="Subway"/>
    </font>
    <font>
      <b/>
      <sz val="11"/>
      <color indexed="8"/>
      <name val="Subway"/>
    </font>
    <font>
      <sz val="10"/>
      <name val="Arial"/>
      <family val="2"/>
    </font>
    <font>
      <b/>
      <sz val="11"/>
      <name val="Arial"/>
      <family val="2"/>
    </font>
    <font>
      <sz val="9"/>
      <name val="Arial"/>
      <family val="2"/>
    </font>
    <font>
      <b/>
      <sz val="11"/>
      <color indexed="8"/>
      <name val="Arial"/>
      <family val="2"/>
    </font>
    <font>
      <b/>
      <sz val="12"/>
      <name val="Arial"/>
      <family val="2"/>
    </font>
    <font>
      <b/>
      <sz val="10"/>
      <name val="Arial"/>
      <family val="2"/>
    </font>
    <font>
      <sz val="8"/>
      <name val="Arial"/>
      <family val="2"/>
    </font>
    <font>
      <b/>
      <sz val="8"/>
      <name val="Arial"/>
      <family val="2"/>
    </font>
    <font>
      <sz val="10"/>
      <color rgb="FF222222"/>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sz val="11"/>
      <color theme="1"/>
      <name val="Arial"/>
      <family val="2"/>
    </font>
    <font>
      <u/>
      <sz val="11"/>
      <name val="Arial"/>
      <family val="2"/>
    </font>
    <font>
      <u/>
      <sz val="11"/>
      <color theme="1"/>
      <name val="Arial"/>
      <family val="2"/>
    </font>
    <font>
      <sz val="9"/>
      <name val="Noto Sans"/>
      <family val="2"/>
    </font>
    <font>
      <sz val="11"/>
      <name val="Noto Sans"/>
      <family val="2"/>
    </font>
    <font>
      <sz val="11"/>
      <color indexed="8"/>
      <name val="Noto Sans"/>
      <family val="2"/>
    </font>
    <font>
      <b/>
      <sz val="20"/>
      <color indexed="8"/>
      <name val="Noto Sans"/>
      <family val="2"/>
    </font>
    <font>
      <b/>
      <sz val="11"/>
      <color indexed="8"/>
      <name val="Noto Sans"/>
      <family val="2"/>
    </font>
    <font>
      <sz val="10"/>
      <name val="Noto Sans"/>
      <family val="2"/>
    </font>
    <font>
      <b/>
      <u/>
      <sz val="14"/>
      <name val="Noto Sans"/>
      <family val="2"/>
    </font>
    <font>
      <b/>
      <sz val="11"/>
      <name val="Noto Sans"/>
      <family val="2"/>
    </font>
    <font>
      <sz val="11"/>
      <color theme="1"/>
      <name val="Noto Sans"/>
      <family val="2"/>
    </font>
    <font>
      <b/>
      <sz val="10"/>
      <name val="Noto Sans"/>
      <family val="2"/>
    </font>
    <font>
      <b/>
      <sz val="9"/>
      <name val="Noto Sans"/>
      <family val="2"/>
    </font>
    <font>
      <sz val="9"/>
      <color theme="1"/>
      <name val="Noto Sans"/>
      <family val="2"/>
    </font>
    <font>
      <b/>
      <u/>
      <sz val="16"/>
      <name val="Noto Sans"/>
      <family val="2"/>
    </font>
    <font>
      <b/>
      <sz val="12"/>
      <name val="Noto Sans"/>
      <family val="2"/>
    </font>
    <font>
      <b/>
      <sz val="16"/>
      <name val="Noto Sans"/>
      <family val="2"/>
    </font>
    <font>
      <b/>
      <u/>
      <sz val="12"/>
      <name val="Noto Sans"/>
      <family val="2"/>
    </font>
    <font>
      <sz val="8"/>
      <name val="Noto Sans"/>
      <family val="2"/>
    </font>
    <font>
      <b/>
      <sz val="8"/>
      <name val="Noto Sans"/>
      <family val="2"/>
    </font>
    <font>
      <u/>
      <sz val="8"/>
      <name val="Noto Sans"/>
      <family val="2"/>
    </font>
    <font>
      <b/>
      <sz val="9"/>
      <color theme="1"/>
      <name val="Noto Sans"/>
      <family val="2"/>
    </font>
    <font>
      <b/>
      <u/>
      <sz val="9"/>
      <name val="Noto Sans"/>
      <family val="2"/>
    </font>
    <font>
      <b/>
      <sz val="9"/>
      <color indexed="8"/>
      <name val="Noto Sans"/>
      <family val="2"/>
    </font>
    <font>
      <b/>
      <sz val="14"/>
      <color theme="1"/>
      <name val="Noto Sans"/>
      <family val="2"/>
    </font>
    <font>
      <sz val="9"/>
      <color theme="1"/>
      <name val="Calibri"/>
      <family val="2"/>
      <scheme val="minor"/>
    </font>
    <font>
      <b/>
      <sz val="9"/>
      <color theme="1"/>
      <name val="Noto Sans"/>
      <family val="2"/>
    </font>
    <font>
      <sz val="9"/>
      <color theme="1"/>
      <name val="Noto Sans"/>
      <family val="2"/>
    </font>
    <font>
      <u/>
      <sz val="9"/>
      <color theme="1"/>
      <name val="Noto Sans"/>
      <family val="2"/>
    </font>
    <font>
      <sz val="9"/>
      <color rgb="FF000000"/>
      <name val="Noto Sans"/>
      <family val="2"/>
    </font>
    <font>
      <b/>
      <sz val="9"/>
      <color rgb="FF000000"/>
      <name val="Noto Sans"/>
      <family val="2"/>
    </font>
    <font>
      <sz val="9"/>
      <name val="Noto Sans"/>
      <family val="2"/>
    </font>
    <font>
      <u/>
      <sz val="9"/>
      <name val="Noto Sans"/>
      <family val="2"/>
    </font>
    <font>
      <b/>
      <sz val="11"/>
      <color theme="1"/>
      <name val="Noto Sans"/>
      <family val="2"/>
    </font>
    <font>
      <sz val="11"/>
      <color rgb="FFFF0000"/>
      <name val="Noto Sans"/>
      <family val="2"/>
    </font>
    <font>
      <b/>
      <sz val="12"/>
      <color indexed="8"/>
      <name val="Noto Sans"/>
      <family val="2"/>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double">
        <color indexed="64"/>
      </top>
      <bottom/>
      <diagonal/>
    </border>
  </borders>
  <cellStyleXfs count="5">
    <xf numFmtId="0" fontId="0" fillId="0" borderId="0"/>
    <xf numFmtId="165" fontId="1" fillId="0" borderId="0" applyFont="0" applyFill="0" applyBorder="0" applyAlignment="0" applyProtection="0"/>
    <xf numFmtId="0" fontId="15" fillId="0" borderId="0" applyNumberForma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327">
    <xf numFmtId="0" fontId="0" fillId="0" borderId="0" xfId="0"/>
    <xf numFmtId="0" fontId="3" fillId="0" borderId="0" xfId="0" applyFont="1"/>
    <xf numFmtId="0" fontId="4" fillId="0" borderId="0" xfId="0" applyFont="1"/>
    <xf numFmtId="14" fontId="5" fillId="0" borderId="0" xfId="0" applyNumberFormat="1" applyFont="1" applyAlignment="1">
      <alignment horizontal="center"/>
    </xf>
    <xf numFmtId="0" fontId="6" fillId="0" borderId="0" xfId="0" applyFont="1"/>
    <xf numFmtId="0" fontId="4" fillId="0" borderId="0" xfId="0" applyFont="1" applyAlignment="1">
      <alignment horizontal="center"/>
    </xf>
    <xf numFmtId="0" fontId="7" fillId="0" borderId="0" xfId="0" applyFont="1"/>
    <xf numFmtId="166" fontId="3" fillId="0" borderId="0" xfId="0" applyNumberFormat="1" applyFont="1" applyAlignment="1">
      <alignment horizontal="right"/>
    </xf>
    <xf numFmtId="3" fontId="6" fillId="0" borderId="0" xfId="0" applyNumberFormat="1" applyFont="1"/>
    <xf numFmtId="1" fontId="7" fillId="0" borderId="0" xfId="0" applyNumberFormat="1" applyFont="1" applyAlignment="1">
      <alignment horizontal="center"/>
    </xf>
    <xf numFmtId="0" fontId="8" fillId="0" borderId="0" xfId="0" applyFont="1"/>
    <xf numFmtId="3" fontId="8" fillId="0" borderId="0" xfId="0" applyNumberFormat="1" applyFont="1"/>
    <xf numFmtId="0" fontId="7" fillId="0" borderId="0" xfId="0" applyFont="1" applyAlignment="1">
      <alignment horizontal="center"/>
    </xf>
    <xf numFmtId="3" fontId="7"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9" fillId="0" borderId="0" xfId="0" applyFont="1"/>
    <xf numFmtId="0" fontId="11" fillId="0" borderId="0" xfId="0" applyFont="1"/>
    <xf numFmtId="0" fontId="0" fillId="0" borderId="0" xfId="0" applyAlignment="1">
      <alignment horizontal="center"/>
    </xf>
    <xf numFmtId="0" fontId="10" fillId="0" borderId="0" xfId="0" applyFont="1" applyAlignment="1">
      <alignment horizontal="center"/>
    </xf>
    <xf numFmtId="0" fontId="12" fillId="0" borderId="0" xfId="0" applyFont="1"/>
    <xf numFmtId="0" fontId="13" fillId="0" borderId="0" xfId="0" applyFont="1" applyAlignment="1">
      <alignment vertical="center"/>
    </xf>
    <xf numFmtId="0" fontId="13" fillId="0" borderId="0" xfId="0" applyFont="1" applyAlignment="1">
      <alignment horizontal="center" wrapText="1"/>
    </xf>
    <xf numFmtId="14" fontId="13" fillId="0" borderId="0" xfId="0" applyNumberFormat="1" applyFont="1" applyAlignment="1">
      <alignment horizontal="center"/>
    </xf>
    <xf numFmtId="3" fontId="12" fillId="0" borderId="0" xfId="0" applyNumberFormat="1" applyFont="1"/>
    <xf numFmtId="3" fontId="0" fillId="0" borderId="0" xfId="0" applyNumberFormat="1"/>
    <xf numFmtId="0" fontId="13" fillId="0" borderId="0" xfId="0" applyFont="1"/>
    <xf numFmtId="3" fontId="11" fillId="0" borderId="0" xfId="0" applyNumberFormat="1" applyFont="1"/>
    <xf numFmtId="0" fontId="0" fillId="2" borderId="0" xfId="0" applyFill="1"/>
    <xf numFmtId="3" fontId="0" fillId="2" borderId="0" xfId="0" applyNumberFormat="1" applyFill="1"/>
    <xf numFmtId="167" fontId="14" fillId="0" borderId="0" xfId="0" applyNumberFormat="1" applyFont="1"/>
    <xf numFmtId="3" fontId="11" fillId="2" borderId="0" xfId="0" applyNumberFormat="1" applyFont="1" applyFill="1"/>
    <xf numFmtId="37" fontId="12" fillId="0" borderId="0" xfId="0" applyNumberFormat="1" applyFont="1"/>
    <xf numFmtId="3" fontId="7"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0" fontId="11" fillId="0" borderId="0" xfId="0" applyFont="1" applyAlignment="1">
      <alignment horizontal="center"/>
    </xf>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17" fontId="2" fillId="3" borderId="0" xfId="0" applyNumberFormat="1" applyFont="1" applyFill="1" applyAlignment="1">
      <alignment horizontal="center"/>
    </xf>
    <xf numFmtId="165" fontId="2" fillId="3" borderId="0" xfId="1" applyFont="1" applyFill="1" applyAlignment="1">
      <alignment horizontal="center"/>
    </xf>
    <xf numFmtId="0" fontId="20" fillId="2" borderId="0" xfId="0" applyFont="1" applyFill="1" applyAlignment="1">
      <alignment horizontal="center"/>
    </xf>
    <xf numFmtId="0" fontId="19" fillId="2" borderId="0" xfId="0" applyFont="1" applyFill="1"/>
    <xf numFmtId="0" fontId="19" fillId="0" borderId="0" xfId="0" applyFont="1"/>
    <xf numFmtId="0" fontId="17" fillId="0" borderId="0" xfId="0" applyFont="1" applyAlignment="1">
      <alignment horizontal="center"/>
    </xf>
    <xf numFmtId="0" fontId="20" fillId="0" borderId="0" xfId="0" applyFont="1"/>
    <xf numFmtId="0" fontId="0" fillId="4" borderId="0" xfId="0" applyFill="1"/>
    <xf numFmtId="0" fontId="16" fillId="4" borderId="0" xfId="0" applyFont="1" applyFill="1" applyAlignment="1">
      <alignment vertical="center" wrapText="1"/>
    </xf>
    <xf numFmtId="0" fontId="17" fillId="4" borderId="0" xfId="0" applyFont="1" applyFill="1"/>
    <xf numFmtId="0" fontId="16" fillId="4" borderId="0" xfId="0" applyFont="1" applyFill="1" applyAlignment="1">
      <alignment horizontal="center" vertical="center"/>
    </xf>
    <xf numFmtId="0" fontId="16" fillId="4" borderId="0" xfId="0" applyFont="1" applyFill="1" applyAlignment="1">
      <alignment vertical="center"/>
    </xf>
    <xf numFmtId="14" fontId="16" fillId="4" borderId="0" xfId="0" applyNumberFormat="1" applyFont="1" applyFill="1" applyAlignment="1">
      <alignment horizontal="center" vertical="center"/>
    </xf>
    <xf numFmtId="0" fontId="19" fillId="4" borderId="0" xfId="0" applyFont="1" applyFill="1"/>
    <xf numFmtId="0" fontId="20" fillId="4" borderId="0" xfId="0" applyFont="1" applyFill="1" applyAlignment="1">
      <alignment horizontal="center"/>
    </xf>
    <xf numFmtId="0" fontId="21" fillId="0" borderId="0" xfId="2" applyFont="1"/>
    <xf numFmtId="3" fontId="20" fillId="2" borderId="0" xfId="0" applyNumberFormat="1" applyFont="1" applyFill="1"/>
    <xf numFmtId="3" fontId="20" fillId="0" borderId="0" xfId="0" applyNumberFormat="1" applyFont="1" applyAlignment="1">
      <alignment horizontal="center"/>
    </xf>
    <xf numFmtId="0" fontId="20" fillId="0" borderId="0" xfId="0" applyFont="1" applyAlignment="1">
      <alignment horizontal="center"/>
    </xf>
    <xf numFmtId="0" fontId="22" fillId="0" borderId="0" xfId="2" quotePrefix="1" applyFont="1"/>
    <xf numFmtId="0" fontId="22" fillId="0" borderId="0" xfId="2" applyFont="1"/>
    <xf numFmtId="3" fontId="13" fillId="0" borderId="0" xfId="0" applyNumberFormat="1" applyFont="1" applyAlignment="1">
      <alignment horizontal="center"/>
    </xf>
    <xf numFmtId="0" fontId="24" fillId="0" borderId="0" xfId="0" applyFont="1"/>
    <xf numFmtId="0" fontId="25" fillId="0" borderId="0" xfId="0" applyFont="1"/>
    <xf numFmtId="0" fontId="25" fillId="0" borderId="0" xfId="0" applyFont="1" applyAlignment="1">
      <alignment horizontal="center"/>
    </xf>
    <xf numFmtId="0" fontId="26" fillId="0" borderId="0" xfId="0" applyFont="1" applyAlignment="1">
      <alignment horizontal="center"/>
    </xf>
    <xf numFmtId="14" fontId="27" fillId="0" borderId="0" xfId="0" applyNumberFormat="1" applyFont="1"/>
    <xf numFmtId="0" fontId="28" fillId="0" borderId="0" xfId="0" applyFont="1"/>
    <xf numFmtId="0" fontId="30" fillId="0" borderId="0" xfId="0" applyFont="1"/>
    <xf numFmtId="166" fontId="24" fillId="0" borderId="0" xfId="0" applyNumberFormat="1" applyFont="1" applyAlignment="1">
      <alignment horizontal="right"/>
    </xf>
    <xf numFmtId="0" fontId="23" fillId="0" borderId="0" xfId="0" applyFont="1"/>
    <xf numFmtId="3" fontId="23" fillId="0" borderId="0" xfId="0" applyNumberFormat="1" applyFont="1"/>
    <xf numFmtId="3" fontId="24" fillId="0" borderId="0" xfId="0" applyNumberFormat="1" applyFont="1"/>
    <xf numFmtId="0" fontId="27" fillId="0" borderId="0" xfId="0" applyFont="1"/>
    <xf numFmtId="3" fontId="28" fillId="0" borderId="0" xfId="0" applyNumberFormat="1" applyFont="1"/>
    <xf numFmtId="0" fontId="32" fillId="0" borderId="0" xfId="0" applyFont="1"/>
    <xf numFmtId="0" fontId="23" fillId="0" borderId="20" xfId="0" applyFont="1" applyBorder="1"/>
    <xf numFmtId="1" fontId="33" fillId="0" borderId="2" xfId="0" applyNumberFormat="1" applyFont="1" applyBorder="1" applyAlignment="1">
      <alignment horizontal="center" vertical="center"/>
    </xf>
    <xf numFmtId="0" fontId="33" fillId="0" borderId="2" xfId="0" applyFont="1" applyBorder="1" applyAlignment="1">
      <alignment horizontal="center" vertical="center"/>
    </xf>
    <xf numFmtId="1" fontId="33" fillId="0" borderId="16" xfId="0" applyNumberFormat="1" applyFont="1" applyBorder="1" applyAlignment="1">
      <alignment horizontal="center" vertical="center"/>
    </xf>
    <xf numFmtId="0" fontId="23" fillId="0" borderId="14" xfId="0" applyFont="1" applyBorder="1"/>
    <xf numFmtId="3" fontId="33" fillId="0" borderId="1" xfId="0" applyNumberFormat="1" applyFont="1" applyBorder="1" applyAlignment="1">
      <alignment horizontal="center" vertical="center"/>
    </xf>
    <xf numFmtId="0" fontId="33" fillId="0" borderId="0" xfId="0" applyFont="1" applyAlignment="1">
      <alignment horizontal="center" vertical="center"/>
    </xf>
    <xf numFmtId="3" fontId="33" fillId="0" borderId="13" xfId="0" applyNumberFormat="1" applyFont="1" applyBorder="1" applyAlignment="1">
      <alignment horizontal="center" vertical="center"/>
    </xf>
    <xf numFmtId="3" fontId="33" fillId="0" borderId="0" xfId="0" applyNumberFormat="1" applyFont="1" applyAlignment="1">
      <alignment horizontal="center" vertical="center"/>
    </xf>
    <xf numFmtId="3" fontId="33" fillId="0" borderId="15" xfId="0" applyNumberFormat="1" applyFont="1" applyBorder="1" applyAlignment="1">
      <alignment horizontal="center" vertical="center"/>
    </xf>
    <xf numFmtId="0" fontId="33" fillId="0" borderId="14" xfId="0" applyFont="1" applyBorder="1"/>
    <xf numFmtId="3" fontId="23" fillId="0" borderId="0" xfId="0" applyNumberFormat="1" applyFont="1" applyAlignment="1">
      <alignment horizontal="center" vertical="center"/>
    </xf>
    <xf numFmtId="0" fontId="23" fillId="0" borderId="12" xfId="0" applyFont="1" applyBorder="1"/>
    <xf numFmtId="37" fontId="23" fillId="0" borderId="1" xfId="0" applyNumberFormat="1" applyFont="1" applyBorder="1"/>
    <xf numFmtId="37" fontId="23" fillId="0" borderId="13" xfId="0" applyNumberFormat="1" applyFont="1" applyBorder="1"/>
    <xf numFmtId="37" fontId="23" fillId="0" borderId="0" xfId="0" applyNumberFormat="1" applyFont="1"/>
    <xf numFmtId="0" fontId="35" fillId="0" borderId="0" xfId="0" applyFont="1"/>
    <xf numFmtId="0" fontId="36" fillId="0" borderId="0" xfId="0" applyFont="1"/>
    <xf numFmtId="0" fontId="31" fillId="0" borderId="0" xfId="0" applyFont="1"/>
    <xf numFmtId="0" fontId="37" fillId="0" borderId="0" xfId="0" applyFont="1"/>
    <xf numFmtId="0" fontId="38" fillId="0" borderId="0" xfId="0" applyFont="1"/>
    <xf numFmtId="0" fontId="31" fillId="0" borderId="0" xfId="0" applyFont="1" applyAlignment="1">
      <alignment horizontal="center"/>
    </xf>
    <xf numFmtId="0" fontId="39" fillId="0" borderId="0" xfId="0" applyFont="1"/>
    <xf numFmtId="0" fontId="40" fillId="0" borderId="0" xfId="0" applyFont="1" applyAlignment="1">
      <alignment vertical="center"/>
    </xf>
    <xf numFmtId="0" fontId="40" fillId="0" borderId="0" xfId="0" applyFont="1" applyAlignment="1">
      <alignment horizontal="center"/>
    </xf>
    <xf numFmtId="0" fontId="40" fillId="0" borderId="0" xfId="0" applyFont="1" applyAlignment="1">
      <alignment horizontal="center" wrapText="1"/>
    </xf>
    <xf numFmtId="3" fontId="39" fillId="0" borderId="0" xfId="0" applyNumberFormat="1" applyFont="1"/>
    <xf numFmtId="0" fontId="41" fillId="0" borderId="0" xfId="0" applyFont="1"/>
    <xf numFmtId="0" fontId="34" fillId="0" borderId="0" xfId="0" applyFont="1"/>
    <xf numFmtId="0" fontId="33" fillId="0" borderId="5" xfId="0" applyFont="1" applyBorder="1" applyAlignment="1">
      <alignment horizontal="center" wrapText="1"/>
    </xf>
    <xf numFmtId="3" fontId="42" fillId="0" borderId="5" xfId="0" applyNumberFormat="1" applyFont="1" applyBorder="1" applyAlignment="1">
      <alignment horizontal="right"/>
    </xf>
    <xf numFmtId="3" fontId="33" fillId="0" borderId="5" xfId="0" applyNumberFormat="1" applyFont="1" applyBorder="1" applyAlignment="1">
      <alignment horizontal="right"/>
    </xf>
    <xf numFmtId="0" fontId="23" fillId="0" borderId="6" xfId="0" applyFont="1" applyBorder="1" applyAlignment="1">
      <alignment horizontal="center" wrapText="1"/>
    </xf>
    <xf numFmtId="3" fontId="34" fillId="0" borderId="6" xfId="0" applyNumberFormat="1" applyFont="1" applyBorder="1"/>
    <xf numFmtId="3" fontId="23" fillId="0" borderId="6" xfId="0" applyNumberFormat="1" applyFont="1" applyBorder="1" applyAlignment="1">
      <alignment horizontal="center"/>
    </xf>
    <xf numFmtId="0" fontId="33" fillId="0" borderId="6" xfId="0" applyFont="1" applyBorder="1" applyAlignment="1">
      <alignment horizontal="center" wrapText="1"/>
    </xf>
    <xf numFmtId="3" fontId="33" fillId="0" borderId="6" xfId="0" applyNumberFormat="1" applyFont="1" applyBorder="1" applyAlignment="1">
      <alignment vertical="center"/>
    </xf>
    <xf numFmtId="0" fontId="23" fillId="0" borderId="6" xfId="0" applyFont="1" applyBorder="1" applyAlignment="1">
      <alignment vertical="center"/>
    </xf>
    <xf numFmtId="3" fontId="23" fillId="0" borderId="6" xfId="0" applyNumberFormat="1" applyFont="1" applyBorder="1" applyAlignment="1">
      <alignment horizontal="right" vertical="center"/>
    </xf>
    <xf numFmtId="3" fontId="23" fillId="0" borderId="6" xfId="0" applyNumberFormat="1" applyFont="1" applyBorder="1" applyAlignment="1">
      <alignment horizontal="right"/>
    </xf>
    <xf numFmtId="0" fontId="23" fillId="0" borderId="6" xfId="0" applyFont="1" applyBorder="1" applyAlignment="1">
      <alignment horizontal="left"/>
    </xf>
    <xf numFmtId="3" fontId="23" fillId="0" borderId="6" xfId="0" applyNumberFormat="1" applyFont="1" applyBorder="1" applyAlignment="1">
      <alignment horizontal="right" wrapText="1"/>
    </xf>
    <xf numFmtId="3" fontId="33" fillId="0" borderId="6" xfId="0" applyNumberFormat="1" applyFont="1" applyBorder="1" applyAlignment="1">
      <alignment horizontal="center"/>
    </xf>
    <xf numFmtId="0" fontId="23" fillId="0" borderId="6" xfId="0" applyFont="1" applyBorder="1"/>
    <xf numFmtId="3" fontId="23" fillId="0" borderId="6" xfId="0" applyNumberFormat="1" applyFont="1" applyBorder="1"/>
    <xf numFmtId="0" fontId="23" fillId="0" borderId="7" xfId="0" applyFont="1" applyBorder="1"/>
    <xf numFmtId="3" fontId="23" fillId="0" borderId="7" xfId="0" applyNumberFormat="1" applyFont="1" applyBorder="1"/>
    <xf numFmtId="3" fontId="33" fillId="0" borderId="4" xfId="0" applyNumberFormat="1" applyFont="1" applyBorder="1" applyAlignment="1">
      <alignment horizontal="center" vertical="center" wrapText="1"/>
    </xf>
    <xf numFmtId="37" fontId="42" fillId="0" borderId="4" xfId="0" applyNumberFormat="1" applyFont="1" applyBorder="1" applyAlignment="1">
      <alignment horizontal="right" vertical="center" wrapText="1"/>
    </xf>
    <xf numFmtId="37" fontId="42" fillId="0" borderId="4" xfId="0" applyNumberFormat="1" applyFont="1" applyBorder="1" applyAlignment="1">
      <alignment horizontal="right" vertical="center"/>
    </xf>
    <xf numFmtId="3" fontId="23" fillId="0" borderId="12" xfId="0" applyNumberFormat="1" applyFont="1" applyBorder="1"/>
    <xf numFmtId="3" fontId="23" fillId="0" borderId="1" xfId="0" applyNumberFormat="1" applyFont="1" applyBorder="1"/>
    <xf numFmtId="37" fontId="42" fillId="0" borderId="18" xfId="0" applyNumberFormat="1" applyFont="1" applyBorder="1" applyAlignment="1">
      <alignment horizontal="right"/>
    </xf>
    <xf numFmtId="0" fontId="25" fillId="2" borderId="0" xfId="0" applyFont="1" applyFill="1"/>
    <xf numFmtId="0" fontId="35" fillId="0" borderId="0" xfId="0" applyFont="1" applyAlignment="1">
      <alignment horizontal="center"/>
    </xf>
    <xf numFmtId="3" fontId="31" fillId="0" borderId="0" xfId="0" applyNumberFormat="1" applyFont="1"/>
    <xf numFmtId="0" fontId="43" fillId="0" borderId="0" xfId="0" applyFont="1" applyAlignment="1">
      <alignment horizontal="center"/>
    </xf>
    <xf numFmtId="0" fontId="34" fillId="0" borderId="10" xfId="0" applyFont="1" applyBorder="1"/>
    <xf numFmtId="0" fontId="34" fillId="0" borderId="12" xfId="0" applyFont="1" applyBorder="1"/>
    <xf numFmtId="3" fontId="34" fillId="0" borderId="0" xfId="0" applyNumberFormat="1" applyFont="1" applyAlignment="1">
      <alignment horizontal="center"/>
    </xf>
    <xf numFmtId="3" fontId="34" fillId="0" borderId="15" xfId="0" applyNumberFormat="1" applyFont="1" applyBorder="1" applyAlignment="1">
      <alignment horizontal="center"/>
    </xf>
    <xf numFmtId="3" fontId="34" fillId="0" borderId="0" xfId="0" applyNumberFormat="1" applyFont="1"/>
    <xf numFmtId="49" fontId="23" fillId="0" borderId="14" xfId="0" applyNumberFormat="1" applyFont="1" applyBorder="1"/>
    <xf numFmtId="49" fontId="34" fillId="0" borderId="14" xfId="0" applyNumberFormat="1" applyFont="1" applyBorder="1"/>
    <xf numFmtId="49" fontId="33" fillId="0" borderId="14" xfId="0" applyNumberFormat="1" applyFont="1" applyBorder="1"/>
    <xf numFmtId="49" fontId="34" fillId="0" borderId="12" xfId="0" applyNumberFormat="1" applyFont="1" applyBorder="1"/>
    <xf numFmtId="3" fontId="34" fillId="0" borderId="1" xfId="0" applyNumberFormat="1" applyFont="1" applyBorder="1" applyAlignment="1">
      <alignment horizontal="center"/>
    </xf>
    <xf numFmtId="3" fontId="34" fillId="0" borderId="13" xfId="0" applyNumberFormat="1" applyFont="1" applyBorder="1" applyAlignment="1">
      <alignment horizontal="center"/>
    </xf>
    <xf numFmtId="49" fontId="34" fillId="0" borderId="0" xfId="0" applyNumberFormat="1" applyFont="1"/>
    <xf numFmtId="3" fontId="33" fillId="0" borderId="0" xfId="0" applyNumberFormat="1" applyFont="1"/>
    <xf numFmtId="0" fontId="31" fillId="2" borderId="0" xfId="0" applyFont="1" applyFill="1"/>
    <xf numFmtId="0" fontId="43" fillId="0" borderId="10" xfId="0" applyFont="1" applyBorder="1" applyAlignment="1">
      <alignment horizontal="center"/>
    </xf>
    <xf numFmtId="0" fontId="34" fillId="2" borderId="0" xfId="0" applyFont="1" applyFill="1"/>
    <xf numFmtId="0" fontId="33" fillId="0" borderId="12" xfId="0" applyFont="1" applyBorder="1"/>
    <xf numFmtId="3" fontId="34" fillId="2" borderId="0" xfId="0" applyNumberFormat="1" applyFont="1" applyFill="1" applyAlignment="1">
      <alignment horizontal="center"/>
    </xf>
    <xf numFmtId="3" fontId="34" fillId="2" borderId="15" xfId="0" applyNumberFormat="1" applyFont="1" applyFill="1" applyBorder="1" applyAlignment="1">
      <alignment horizontal="center"/>
    </xf>
    <xf numFmtId="3" fontId="34" fillId="2" borderId="0" xfId="0" applyNumberFormat="1" applyFont="1" applyFill="1" applyAlignment="1">
      <alignment horizontal="right"/>
    </xf>
    <xf numFmtId="0" fontId="34" fillId="0" borderId="14" xfId="0" applyFont="1" applyBorder="1"/>
    <xf numFmtId="3" fontId="34" fillId="2" borderId="0" xfId="0" applyNumberFormat="1" applyFont="1" applyFill="1"/>
    <xf numFmtId="167" fontId="34" fillId="0" borderId="0" xfId="0" applyNumberFormat="1" applyFont="1" applyAlignment="1">
      <alignment horizontal="right"/>
    </xf>
    <xf numFmtId="167" fontId="34" fillId="0" borderId="21" xfId="0" applyNumberFormat="1" applyFont="1" applyBorder="1" applyAlignment="1">
      <alignment horizontal="right"/>
    </xf>
    <xf numFmtId="167" fontId="23" fillId="0" borderId="0" xfId="0" applyNumberFormat="1" applyFont="1" applyAlignment="1">
      <alignment horizontal="right"/>
    </xf>
    <xf numFmtId="167" fontId="23" fillId="0" borderId="15" xfId="0" applyNumberFormat="1" applyFont="1" applyBorder="1" applyAlignment="1">
      <alignment horizontal="right"/>
    </xf>
    <xf numFmtId="167" fontId="33" fillId="0" borderId="1" xfId="0" applyNumberFormat="1" applyFont="1" applyBorder="1"/>
    <xf numFmtId="3" fontId="33" fillId="2" borderId="13" xfId="0" applyNumberFormat="1" applyFont="1" applyFill="1" applyBorder="1"/>
    <xf numFmtId="167" fontId="34" fillId="2" borderId="0" xfId="0" applyNumberFormat="1" applyFont="1" applyFill="1"/>
    <xf numFmtId="0" fontId="44" fillId="0" borderId="0" xfId="0" applyFont="1"/>
    <xf numFmtId="3" fontId="44" fillId="2" borderId="0" xfId="0" applyNumberFormat="1" applyFont="1" applyFill="1"/>
    <xf numFmtId="0" fontId="33" fillId="0" borderId="0" xfId="0" applyFont="1"/>
    <xf numFmtId="0" fontId="45" fillId="0" borderId="0" xfId="0" applyFont="1" applyAlignment="1">
      <alignment horizontal="center" vertical="center"/>
    </xf>
    <xf numFmtId="0" fontId="34" fillId="0" borderId="0" xfId="0" applyFont="1" applyAlignment="1">
      <alignment horizontal="left" vertical="center"/>
    </xf>
    <xf numFmtId="0" fontId="42" fillId="0" borderId="0" xfId="0" applyFont="1" applyAlignment="1">
      <alignment horizontal="left" vertical="center"/>
    </xf>
    <xf numFmtId="0" fontId="46" fillId="0" borderId="0" xfId="0" applyFont="1"/>
    <xf numFmtId="0" fontId="48" fillId="0" borderId="0" xfId="0" applyFont="1" applyAlignment="1">
      <alignment horizontal="left" vertical="center" wrapText="1"/>
    </xf>
    <xf numFmtId="0" fontId="48" fillId="0" borderId="0" xfId="0" applyFont="1" applyAlignment="1">
      <alignment vertical="center"/>
    </xf>
    <xf numFmtId="0" fontId="48" fillId="0" borderId="0" xfId="0" applyFont="1"/>
    <xf numFmtId="0" fontId="47" fillId="0" borderId="0" xfId="0" applyFont="1" applyAlignment="1">
      <alignment vertical="center"/>
    </xf>
    <xf numFmtId="0" fontId="50" fillId="0" borderId="4" xfId="0" applyFont="1" applyBorder="1" applyAlignment="1">
      <alignment vertical="center"/>
    </xf>
    <xf numFmtId="0" fontId="50" fillId="0" borderId="4" xfId="0" applyFont="1" applyBorder="1" applyAlignment="1">
      <alignment horizontal="center" vertical="center" wrapText="1"/>
    </xf>
    <xf numFmtId="0" fontId="50" fillId="0" borderId="4" xfId="0" applyFont="1" applyBorder="1" applyAlignment="1">
      <alignment horizontal="left" vertical="center"/>
    </xf>
    <xf numFmtId="0" fontId="51" fillId="0" borderId="4" xfId="0" applyFont="1" applyBorder="1" applyAlignment="1">
      <alignment horizontal="center" vertical="center" wrapText="1"/>
    </xf>
    <xf numFmtId="3" fontId="50" fillId="0" borderId="4" xfId="0" applyNumberFormat="1" applyFont="1" applyBorder="1" applyAlignment="1">
      <alignment horizontal="right" vertical="center"/>
    </xf>
    <xf numFmtId="0" fontId="50" fillId="0" borderId="4" xfId="0" applyFont="1" applyBorder="1" applyAlignment="1">
      <alignment vertical="center" wrapText="1"/>
    </xf>
    <xf numFmtId="0" fontId="51" fillId="0" borderId="4" xfId="0" applyFont="1" applyBorder="1" applyAlignment="1">
      <alignment vertical="center"/>
    </xf>
    <xf numFmtId="3" fontId="51" fillId="0" borderId="4" xfId="0" applyNumberFormat="1" applyFont="1" applyBorder="1" applyAlignment="1">
      <alignment horizontal="right" vertical="center"/>
    </xf>
    <xf numFmtId="0" fontId="51" fillId="0" borderId="4" xfId="0" applyFont="1" applyBorder="1" applyAlignment="1">
      <alignment horizontal="center" vertical="center"/>
    </xf>
    <xf numFmtId="0" fontId="47" fillId="0" borderId="4" xfId="0" applyFont="1" applyBorder="1" applyAlignment="1">
      <alignment horizontal="center" vertical="center"/>
    </xf>
    <xf numFmtId="4" fontId="50" fillId="0" borderId="4" xfId="0" applyNumberFormat="1" applyFont="1" applyBorder="1" applyAlignment="1">
      <alignment horizontal="center" vertical="center"/>
    </xf>
    <xf numFmtId="3" fontId="50" fillId="0" borderId="4" xfId="0" applyNumberFormat="1" applyFont="1" applyBorder="1" applyAlignment="1">
      <alignment horizontal="center" vertical="center"/>
    </xf>
    <xf numFmtId="0" fontId="47" fillId="0" borderId="4" xfId="0" applyFont="1" applyBorder="1" applyAlignment="1">
      <alignment horizontal="center"/>
    </xf>
    <xf numFmtId="0" fontId="50" fillId="0" borderId="4" xfId="0" applyFont="1" applyBorder="1" applyAlignment="1">
      <alignment horizontal="center" vertical="center"/>
    </xf>
    <xf numFmtId="0" fontId="51" fillId="0" borderId="0" xfId="0" applyFont="1" applyAlignment="1">
      <alignment vertical="center"/>
    </xf>
    <xf numFmtId="3" fontId="51" fillId="0" borderId="0" xfId="0" applyNumberFormat="1" applyFont="1" applyAlignment="1">
      <alignment vertical="center"/>
    </xf>
    <xf numFmtId="0" fontId="49" fillId="0" borderId="0" xfId="2" applyFont="1" applyAlignment="1">
      <alignment vertical="center"/>
    </xf>
    <xf numFmtId="3" fontId="51" fillId="0" borderId="4" xfId="0" applyNumberFormat="1" applyFont="1" applyBorder="1" applyAlignment="1">
      <alignment horizontal="center" vertical="center"/>
    </xf>
    <xf numFmtId="0" fontId="51" fillId="0" borderId="0" xfId="0" applyFont="1"/>
    <xf numFmtId="0" fontId="33" fillId="0" borderId="4" xfId="0" applyFont="1" applyBorder="1" applyAlignment="1">
      <alignment horizontal="center" vertical="center"/>
    </xf>
    <xf numFmtId="0" fontId="33" fillId="0" borderId="4" xfId="0" applyFont="1" applyBorder="1" applyAlignment="1">
      <alignment horizontal="center" vertical="center" wrapText="1"/>
    </xf>
    <xf numFmtId="0" fontId="33" fillId="0" borderId="4" xfId="0" applyFont="1" applyBorder="1" applyAlignment="1">
      <alignment horizontal="center" wrapText="1"/>
    </xf>
    <xf numFmtId="164" fontId="33" fillId="0" borderId="1" xfId="4" applyFont="1" applyBorder="1" applyAlignment="1">
      <alignment horizontal="right" vertical="center"/>
    </xf>
    <xf numFmtId="164" fontId="33" fillId="0" borderId="0" xfId="4" applyFont="1" applyAlignment="1">
      <alignment horizontal="center" vertical="center"/>
    </xf>
    <xf numFmtId="164" fontId="33" fillId="0" borderId="13" xfId="4" applyFont="1" applyBorder="1" applyAlignment="1">
      <alignment horizontal="right" vertical="center"/>
    </xf>
    <xf numFmtId="164" fontId="33" fillId="0" borderId="15" xfId="4" applyFont="1" applyBorder="1" applyAlignment="1">
      <alignment horizontal="center" vertical="center"/>
    </xf>
    <xf numFmtId="164" fontId="23" fillId="0" borderId="0" xfId="4" applyFont="1" applyAlignment="1">
      <alignment horizontal="center" vertical="center"/>
    </xf>
    <xf numFmtId="164" fontId="23" fillId="0" borderId="15" xfId="4" applyFont="1" applyBorder="1" applyAlignment="1">
      <alignment horizontal="center" vertical="center"/>
    </xf>
    <xf numFmtId="164" fontId="23" fillId="0" borderId="0" xfId="4" applyFont="1" applyAlignment="1">
      <alignment horizontal="right" vertical="center"/>
    </xf>
    <xf numFmtId="164" fontId="34" fillId="2" borderId="0" xfId="4" applyFont="1" applyFill="1" applyAlignment="1">
      <alignment horizontal="right" vertical="center"/>
    </xf>
    <xf numFmtId="164" fontId="23" fillId="0" borderId="0" xfId="4" applyFont="1" applyBorder="1" applyAlignment="1">
      <alignment horizontal="center" vertical="center"/>
    </xf>
    <xf numFmtId="164" fontId="34" fillId="2" borderId="15" xfId="4" applyFont="1" applyFill="1" applyBorder="1" applyAlignment="1">
      <alignment horizontal="right" vertical="center"/>
    </xf>
    <xf numFmtId="164" fontId="23" fillId="0" borderId="0" xfId="4" applyFont="1" applyBorder="1" applyAlignment="1">
      <alignment horizontal="right" vertical="center"/>
    </xf>
    <xf numFmtId="164" fontId="23" fillId="0" borderId="15" xfId="4" applyFont="1" applyBorder="1" applyAlignment="1">
      <alignment horizontal="right" vertical="center"/>
    </xf>
    <xf numFmtId="164" fontId="23" fillId="0" borderId="15" xfId="4" applyFont="1" applyBorder="1" applyAlignment="1">
      <alignment horizontal="right"/>
    </xf>
    <xf numFmtId="164" fontId="33" fillId="0" borderId="2" xfId="4" applyFont="1" applyBorder="1" applyAlignment="1">
      <alignment horizontal="right" vertical="center"/>
    </xf>
    <xf numFmtId="164" fontId="33" fillId="0" borderId="16" xfId="4" applyFont="1" applyBorder="1" applyAlignment="1">
      <alignment horizontal="right" vertical="center"/>
    </xf>
    <xf numFmtId="164" fontId="34" fillId="2" borderId="0" xfId="4" applyFont="1" applyFill="1" applyBorder="1" applyAlignment="1">
      <alignment horizontal="right" vertical="center"/>
    </xf>
    <xf numFmtId="164" fontId="34" fillId="2" borderId="1" xfId="4" applyFont="1" applyFill="1" applyBorder="1" applyAlignment="1">
      <alignment horizontal="right" vertical="center"/>
    </xf>
    <xf numFmtId="164" fontId="34" fillId="2" borderId="13" xfId="4" applyFont="1" applyFill="1" applyBorder="1" applyAlignment="1">
      <alignment horizontal="right" vertical="center"/>
    </xf>
    <xf numFmtId="164" fontId="33" fillId="0" borderId="3" xfId="4" applyFont="1" applyBorder="1" applyAlignment="1">
      <alignment horizontal="right" vertical="center"/>
    </xf>
    <xf numFmtId="164" fontId="33" fillId="0" borderId="19" xfId="4" applyFont="1" applyBorder="1" applyAlignment="1">
      <alignment horizontal="right" vertical="center"/>
    </xf>
    <xf numFmtId="164" fontId="34" fillId="0" borderId="0" xfId="4" applyFont="1" applyAlignment="1">
      <alignment horizontal="right"/>
    </xf>
    <xf numFmtId="164" fontId="34" fillId="0" borderId="15" xfId="4" applyFont="1" applyBorder="1" applyAlignment="1">
      <alignment horizontal="right"/>
    </xf>
    <xf numFmtId="164" fontId="34" fillId="0" borderId="1" xfId="4" applyFont="1" applyBorder="1" applyAlignment="1">
      <alignment horizontal="right"/>
    </xf>
    <xf numFmtId="164" fontId="34" fillId="0" borderId="13" xfId="4" applyFont="1" applyBorder="1" applyAlignment="1">
      <alignment horizontal="right"/>
    </xf>
    <xf numFmtId="164" fontId="33" fillId="0" borderId="1" xfId="4" applyFont="1" applyBorder="1" applyAlignment="1">
      <alignment horizontal="right"/>
    </xf>
    <xf numFmtId="164" fontId="33" fillId="0" borderId="13" xfId="4" applyFont="1" applyBorder="1" applyAlignment="1">
      <alignment horizontal="right"/>
    </xf>
    <xf numFmtId="164" fontId="34" fillId="0" borderId="0" xfId="4" applyFont="1" applyAlignment="1">
      <alignment horizontal="center"/>
    </xf>
    <xf numFmtId="164" fontId="34" fillId="0" borderId="15" xfId="4" applyFont="1" applyBorder="1" applyAlignment="1">
      <alignment horizontal="center"/>
    </xf>
    <xf numFmtId="164" fontId="23" fillId="0" borderId="0" xfId="4" applyFont="1" applyAlignment="1">
      <alignment horizontal="right"/>
    </xf>
    <xf numFmtId="164" fontId="23" fillId="0" borderId="13" xfId="4" applyFont="1" applyBorder="1" applyAlignment="1">
      <alignment horizontal="right"/>
    </xf>
    <xf numFmtId="164" fontId="33" fillId="0" borderId="2" xfId="4" applyFont="1" applyBorder="1" applyAlignment="1">
      <alignment horizontal="right"/>
    </xf>
    <xf numFmtId="164" fontId="33" fillId="0" borderId="16" xfId="4" applyFont="1" applyBorder="1" applyAlignment="1">
      <alignment horizontal="right"/>
    </xf>
    <xf numFmtId="164" fontId="33" fillId="0" borderId="8" xfId="4" applyFont="1" applyBorder="1" applyAlignment="1">
      <alignment horizontal="right"/>
    </xf>
    <xf numFmtId="164" fontId="33" fillId="0" borderId="17" xfId="4" applyFont="1" applyBorder="1" applyAlignment="1">
      <alignment horizontal="right"/>
    </xf>
    <xf numFmtId="164" fontId="34" fillId="2" borderId="0" xfId="4" applyFont="1" applyFill="1" applyAlignment="1">
      <alignment horizontal="right"/>
    </xf>
    <xf numFmtId="164" fontId="34" fillId="2" borderId="15" xfId="4" applyFont="1" applyFill="1" applyBorder="1" applyAlignment="1">
      <alignment horizontal="right"/>
    </xf>
    <xf numFmtId="164" fontId="34" fillId="2" borderId="13" xfId="4" applyFont="1" applyFill="1" applyBorder="1" applyAlignment="1">
      <alignment horizontal="right"/>
    </xf>
    <xf numFmtId="164" fontId="33" fillId="2" borderId="2" xfId="4" applyFont="1" applyFill="1" applyBorder="1" applyAlignment="1">
      <alignment horizontal="right"/>
    </xf>
    <xf numFmtId="164" fontId="33" fillId="2" borderId="16" xfId="4" applyFont="1" applyFill="1" applyBorder="1" applyAlignment="1">
      <alignment horizontal="right"/>
    </xf>
    <xf numFmtId="164" fontId="34" fillId="2" borderId="0" xfId="4" applyFont="1" applyFill="1" applyAlignment="1">
      <alignment horizontal="center"/>
    </xf>
    <xf numFmtId="164" fontId="33" fillId="2" borderId="0" xfId="4" applyFont="1" applyFill="1" applyAlignment="1">
      <alignment horizontal="center"/>
    </xf>
    <xf numFmtId="164" fontId="33" fillId="2" borderId="15" xfId="4" applyFont="1" applyFill="1" applyBorder="1" applyAlignment="1">
      <alignment horizontal="center"/>
    </xf>
    <xf numFmtId="164" fontId="23" fillId="2" borderId="0" xfId="4" applyFont="1" applyFill="1" applyAlignment="1">
      <alignment horizontal="right"/>
    </xf>
    <xf numFmtId="164" fontId="23" fillId="2" borderId="15" xfId="4" applyFont="1" applyFill="1" applyBorder="1" applyAlignment="1">
      <alignment horizontal="right"/>
    </xf>
    <xf numFmtId="164" fontId="23" fillId="2" borderId="1" xfId="4" applyFont="1" applyFill="1" applyBorder="1" applyAlignment="1">
      <alignment horizontal="right"/>
    </xf>
    <xf numFmtId="164" fontId="23" fillId="2" borderId="13" xfId="4" applyFont="1" applyFill="1" applyBorder="1" applyAlignment="1">
      <alignment horizontal="right"/>
    </xf>
    <xf numFmtId="164" fontId="33" fillId="2" borderId="0" xfId="4" applyFont="1" applyFill="1" applyAlignment="1">
      <alignment horizontal="right"/>
    </xf>
    <xf numFmtId="164" fontId="33" fillId="2" borderId="15" xfId="4" applyFont="1" applyFill="1" applyBorder="1" applyAlignment="1">
      <alignment horizontal="right"/>
    </xf>
    <xf numFmtId="164" fontId="33" fillId="2" borderId="8" xfId="4" applyFont="1" applyFill="1" applyBorder="1" applyAlignment="1">
      <alignment horizontal="right"/>
    </xf>
    <xf numFmtId="164" fontId="33" fillId="2" borderId="17" xfId="4" applyFont="1" applyFill="1" applyBorder="1" applyAlignment="1">
      <alignment horizontal="right"/>
    </xf>
    <xf numFmtId="164" fontId="33" fillId="2" borderId="1" xfId="4" applyFont="1" applyFill="1" applyBorder="1" applyAlignment="1">
      <alignment horizontal="center"/>
    </xf>
    <xf numFmtId="164" fontId="33" fillId="2" borderId="13" xfId="4" applyFont="1" applyFill="1" applyBorder="1" applyAlignment="1">
      <alignment horizontal="center"/>
    </xf>
    <xf numFmtId="164" fontId="34" fillId="2" borderId="15" xfId="4" applyFont="1" applyFill="1" applyBorder="1" applyAlignment="1">
      <alignment horizontal="center"/>
    </xf>
    <xf numFmtId="164" fontId="33" fillId="2" borderId="1" xfId="4" applyFont="1" applyFill="1" applyBorder="1" applyAlignment="1">
      <alignment horizontal="right"/>
    </xf>
    <xf numFmtId="164" fontId="50" fillId="0" borderId="4" xfId="4" applyFont="1" applyBorder="1" applyAlignment="1">
      <alignment vertical="center"/>
    </xf>
    <xf numFmtId="164" fontId="51" fillId="0" borderId="4" xfId="4" applyFont="1" applyBorder="1" applyAlignment="1">
      <alignment vertical="center"/>
    </xf>
    <xf numFmtId="0" fontId="55" fillId="0" borderId="0" xfId="0" applyFont="1"/>
    <xf numFmtId="0" fontId="40" fillId="0" borderId="4" xfId="0" applyFont="1" applyBorder="1" applyAlignment="1">
      <alignment horizontal="center" vertical="center" wrapText="1"/>
    </xf>
    <xf numFmtId="0" fontId="31" fillId="0" borderId="4" xfId="0" applyFont="1" applyBorder="1" applyAlignment="1">
      <alignment horizontal="left" vertical="center"/>
    </xf>
    <xf numFmtId="0" fontId="31" fillId="0" borderId="16" xfId="0" applyFont="1" applyBorder="1" applyAlignment="1">
      <alignment horizontal="left" vertical="center"/>
    </xf>
    <xf numFmtId="0" fontId="31" fillId="0" borderId="16" xfId="0" applyFont="1" applyBorder="1" applyAlignment="1">
      <alignment horizontal="center" vertical="center"/>
    </xf>
    <xf numFmtId="0" fontId="31" fillId="2" borderId="16" xfId="0" applyFont="1" applyFill="1" applyBorder="1" applyAlignment="1">
      <alignment horizontal="center" vertical="center"/>
    </xf>
    <xf numFmtId="164" fontId="31" fillId="0" borderId="16" xfId="4" applyFont="1" applyBorder="1" applyAlignment="1">
      <alignment horizontal="center" vertical="center"/>
    </xf>
    <xf numFmtId="10" fontId="31" fillId="0" borderId="16" xfId="3" applyNumberFormat="1" applyFont="1" applyBorder="1" applyAlignment="1">
      <alignment horizontal="center" vertical="center"/>
    </xf>
    <xf numFmtId="168" fontId="31" fillId="0" borderId="16" xfId="0" applyNumberFormat="1" applyFont="1" applyBorder="1" applyAlignment="1">
      <alignment horizontal="center" vertical="center"/>
    </xf>
    <xf numFmtId="10" fontId="31" fillId="0" borderId="4" xfId="3" applyNumberFormat="1" applyFont="1" applyBorder="1" applyAlignment="1">
      <alignment horizontal="center" vertical="center"/>
    </xf>
    <xf numFmtId="10" fontId="31" fillId="0" borderId="4" xfId="3" applyNumberFormat="1" applyFont="1" applyBorder="1" applyAlignment="1">
      <alignment horizontal="center" wrapText="1"/>
    </xf>
    <xf numFmtId="14" fontId="31" fillId="2" borderId="16" xfId="0" applyNumberFormat="1" applyFont="1" applyFill="1" applyBorder="1" applyAlignment="1">
      <alignment horizontal="center" vertical="center"/>
    </xf>
    <xf numFmtId="164" fontId="32" fillId="0" borderId="16" xfId="4" applyFont="1" applyBorder="1" applyAlignment="1">
      <alignment horizontal="right"/>
    </xf>
    <xf numFmtId="0" fontId="56" fillId="0" borderId="0" xfId="0" applyFont="1"/>
    <xf numFmtId="41" fontId="56" fillId="0" borderId="0" xfId="0" applyNumberFormat="1" applyFont="1"/>
    <xf numFmtId="41" fontId="31" fillId="0" borderId="0" xfId="0" applyNumberFormat="1" applyFont="1"/>
    <xf numFmtId="0" fontId="18" fillId="4" borderId="0" xfId="0" applyFont="1" applyFill="1" applyAlignment="1">
      <alignment horizontal="center" vertical="center"/>
    </xf>
    <xf numFmtId="0" fontId="16" fillId="4" borderId="0" xfId="0" applyFont="1" applyFill="1" applyAlignment="1">
      <alignment horizontal="center" vertical="center"/>
    </xf>
    <xf numFmtId="14" fontId="16" fillId="4" borderId="0" xfId="0" applyNumberFormat="1" applyFont="1" applyFill="1" applyAlignment="1">
      <alignment horizontal="center" vertical="center"/>
    </xf>
    <xf numFmtId="0" fontId="7" fillId="0" borderId="0" xfId="0" applyFont="1" applyAlignment="1">
      <alignment horizontal="center"/>
    </xf>
    <xf numFmtId="0" fontId="25" fillId="0" borderId="0" xfId="0" applyFont="1" applyAlignment="1">
      <alignment horizontal="center"/>
    </xf>
    <xf numFmtId="0" fontId="4" fillId="0" borderId="0" xfId="0" applyFont="1" applyAlignment="1">
      <alignment horizontal="center"/>
    </xf>
    <xf numFmtId="0" fontId="26" fillId="0" borderId="0" xfId="0" applyFont="1" applyAlignment="1">
      <alignment horizontal="center"/>
    </xf>
    <xf numFmtId="14" fontId="5" fillId="0" borderId="0" xfId="0" applyNumberFormat="1" applyFont="1" applyAlignment="1">
      <alignment horizontal="center"/>
    </xf>
    <xf numFmtId="0" fontId="29" fillId="0" borderId="0" xfId="0" applyFont="1" applyAlignment="1">
      <alignment horizontal="center"/>
    </xf>
    <xf numFmtId="0" fontId="37" fillId="0" borderId="0" xfId="0" applyFont="1" applyAlignment="1">
      <alignment horizontal="center"/>
    </xf>
    <xf numFmtId="0" fontId="30" fillId="0" borderId="0" xfId="0" applyFont="1" applyAlignment="1">
      <alignment horizontal="center"/>
    </xf>
    <xf numFmtId="0" fontId="35" fillId="0" borderId="0" xfId="0" applyFont="1" applyAlignment="1">
      <alignment horizontal="center"/>
    </xf>
    <xf numFmtId="1" fontId="33" fillId="0" borderId="9" xfId="0" applyNumberFormat="1" applyFont="1" applyBorder="1" applyAlignment="1">
      <alignment horizontal="center" vertical="center"/>
    </xf>
    <xf numFmtId="0" fontId="33" fillId="0" borderId="1" xfId="0" applyFont="1" applyBorder="1" applyAlignment="1">
      <alignment horizontal="center" vertical="center"/>
    </xf>
    <xf numFmtId="1" fontId="33" fillId="0" borderId="11" xfId="0" applyNumberFormat="1" applyFont="1" applyBorder="1" applyAlignment="1">
      <alignment horizontal="center" vertical="center"/>
    </xf>
    <xf numFmtId="0" fontId="33" fillId="0" borderId="13" xfId="0" applyFont="1" applyBorder="1" applyAlignment="1">
      <alignment horizontal="center" vertical="center"/>
    </xf>
    <xf numFmtId="1" fontId="33" fillId="2" borderId="9" xfId="0" applyNumberFormat="1" applyFont="1" applyFill="1" applyBorder="1" applyAlignment="1">
      <alignment horizontal="center" vertical="center"/>
    </xf>
    <xf numFmtId="1" fontId="33" fillId="2" borderId="1" xfId="0" applyNumberFormat="1" applyFont="1" applyFill="1" applyBorder="1" applyAlignment="1">
      <alignment horizontal="center" vertical="center"/>
    </xf>
    <xf numFmtId="1" fontId="33" fillId="2" borderId="11" xfId="0" applyNumberFormat="1" applyFont="1" applyFill="1" applyBorder="1" applyAlignment="1">
      <alignment horizontal="center" vertical="center"/>
    </xf>
    <xf numFmtId="1" fontId="33" fillId="2" borderId="13" xfId="0" applyNumberFormat="1" applyFont="1" applyFill="1" applyBorder="1" applyAlignment="1">
      <alignment horizontal="center" vertical="center"/>
    </xf>
    <xf numFmtId="0" fontId="45" fillId="0" borderId="0" xfId="0" applyFont="1" applyAlignment="1">
      <alignment horizontal="center" vertical="center"/>
    </xf>
    <xf numFmtId="0" fontId="34" fillId="0" borderId="0" xfId="0" applyFont="1" applyAlignment="1">
      <alignment horizontal="left" vertical="center"/>
    </xf>
    <xf numFmtId="0" fontId="42" fillId="0" borderId="0" xfId="0" applyFont="1" applyAlignment="1">
      <alignment horizontal="left" vertical="center"/>
    </xf>
    <xf numFmtId="0" fontId="34" fillId="0" borderId="0" xfId="0" applyFont="1" applyAlignment="1">
      <alignment horizontal="left" vertical="top" wrapText="1"/>
    </xf>
    <xf numFmtId="0" fontId="52" fillId="0" borderId="0" xfId="0" applyFont="1" applyAlignment="1">
      <alignment vertical="top" wrapText="1"/>
    </xf>
    <xf numFmtId="0" fontId="52" fillId="0" borderId="0" xfId="0" applyFont="1" applyAlignment="1">
      <alignment horizontal="left" wrapText="1"/>
    </xf>
    <xf numFmtId="0" fontId="48" fillId="0" borderId="0" xfId="0" applyFont="1" applyAlignment="1">
      <alignment horizontal="left" vertical="center" wrapText="1"/>
    </xf>
    <xf numFmtId="0" fontId="47" fillId="0" borderId="0" xfId="0" applyFont="1" applyAlignment="1">
      <alignment horizontal="center" vertical="center"/>
    </xf>
    <xf numFmtId="0" fontId="47" fillId="0" borderId="0" xfId="0" applyFont="1" applyAlignment="1">
      <alignment horizontal="left" vertical="center"/>
    </xf>
    <xf numFmtId="0" fontId="48" fillId="0" borderId="0" xfId="0" applyFont="1" applyAlignment="1">
      <alignment horizontal="left" vertical="center"/>
    </xf>
    <xf numFmtId="0" fontId="48" fillId="0" borderId="0" xfId="0" applyFont="1" applyAlignment="1">
      <alignment horizontal="left" vertical="top" wrapText="1"/>
    </xf>
    <xf numFmtId="0" fontId="47" fillId="0" borderId="0" xfId="0" applyFont="1" applyAlignment="1">
      <alignment horizontal="left" vertical="center" wrapText="1"/>
    </xf>
    <xf numFmtId="0" fontId="50" fillId="0" borderId="10" xfId="0" applyFont="1" applyBorder="1" applyAlignment="1">
      <alignment horizontal="center" wrapText="1"/>
    </xf>
    <xf numFmtId="0" fontId="50" fillId="0" borderId="11" xfId="0" applyFont="1" applyBorder="1" applyAlignment="1">
      <alignment horizontal="center" wrapText="1"/>
    </xf>
    <xf numFmtId="0" fontId="50" fillId="0" borderId="12" xfId="0" applyFont="1" applyBorder="1" applyAlignment="1">
      <alignment horizontal="center" wrapText="1"/>
    </xf>
    <xf numFmtId="0" fontId="50" fillId="0" borderId="13" xfId="0" applyFont="1" applyBorder="1" applyAlignment="1">
      <alignment horizontal="center" wrapText="1"/>
    </xf>
    <xf numFmtId="0" fontId="50" fillId="0" borderId="10" xfId="0" applyFont="1" applyBorder="1" applyAlignment="1">
      <alignment horizontal="center" vertical="center"/>
    </xf>
    <xf numFmtId="0" fontId="50" fillId="0" borderId="9" xfId="0" applyFont="1" applyBorder="1" applyAlignment="1">
      <alignment horizontal="center" vertical="center"/>
    </xf>
    <xf numFmtId="0" fontId="50" fillId="0" borderId="11" xfId="0" applyFont="1" applyBorder="1" applyAlignment="1">
      <alignment horizontal="center" vertical="center"/>
    </xf>
    <xf numFmtId="0" fontId="50" fillId="0" borderId="12" xfId="0" applyFont="1" applyBorder="1" applyAlignment="1">
      <alignment horizontal="center" vertical="center"/>
    </xf>
    <xf numFmtId="0" fontId="50" fillId="0" borderId="1" xfId="0" applyFont="1" applyBorder="1" applyAlignment="1">
      <alignment horizontal="center" vertical="center"/>
    </xf>
    <xf numFmtId="0" fontId="50" fillId="0" borderId="13" xfId="0" applyFont="1" applyBorder="1" applyAlignment="1">
      <alignment horizontal="center" vertical="center"/>
    </xf>
    <xf numFmtId="0" fontId="23" fillId="0" borderId="0" xfId="0" applyFont="1" applyAlignment="1">
      <alignment horizontal="left" vertical="top" wrapText="1"/>
    </xf>
    <xf numFmtId="0" fontId="51" fillId="0" borderId="20" xfId="0" applyFont="1" applyBorder="1" applyAlignment="1">
      <alignment horizontal="center" vertical="center"/>
    </xf>
    <xf numFmtId="0" fontId="51" fillId="0" borderId="2" xfId="0" applyFont="1" applyBorder="1" applyAlignment="1">
      <alignment horizontal="center" vertical="center"/>
    </xf>
    <xf numFmtId="0" fontId="51" fillId="0" borderId="16" xfId="0" applyFont="1" applyBorder="1" applyAlignment="1">
      <alignment horizontal="center" vertical="center"/>
    </xf>
    <xf numFmtId="0" fontId="32" fillId="0" borderId="16" xfId="0" applyFont="1" applyBorder="1" applyAlignment="1">
      <alignment horizontal="right"/>
    </xf>
    <xf numFmtId="0" fontId="54" fillId="0" borderId="1" xfId="0" applyFont="1" applyBorder="1" applyAlignment="1">
      <alignment horizontal="left"/>
    </xf>
    <xf numFmtId="0" fontId="29" fillId="0" borderId="20" xfId="0" applyFont="1" applyBorder="1" applyAlignment="1">
      <alignment horizontal="center"/>
    </xf>
    <xf numFmtId="0" fontId="29" fillId="0" borderId="2" xfId="0" applyFont="1" applyBorder="1" applyAlignment="1">
      <alignment horizontal="center"/>
    </xf>
    <xf numFmtId="0" fontId="40" fillId="0" borderId="4" xfId="0" applyFont="1" applyBorder="1" applyAlignment="1">
      <alignment horizontal="center" vertical="center" wrapText="1"/>
    </xf>
    <xf numFmtId="0" fontId="54" fillId="0" borderId="4" xfId="0" applyFont="1" applyBorder="1" applyAlignment="1">
      <alignment horizontal="center"/>
    </xf>
    <xf numFmtId="14" fontId="54" fillId="0" borderId="4" xfId="0" applyNumberFormat="1" applyFont="1" applyBorder="1" applyAlignment="1">
      <alignment horizontal="center"/>
    </xf>
    <xf numFmtId="0" fontId="31" fillId="0" borderId="4" xfId="0" applyFont="1" applyBorder="1"/>
    <xf numFmtId="14" fontId="31" fillId="0" borderId="4" xfId="0" applyNumberFormat="1" applyFont="1" applyBorder="1"/>
    <xf numFmtId="0" fontId="54" fillId="0" borderId="4" xfId="0" applyFont="1" applyBorder="1" applyAlignment="1">
      <alignment horizontal="center"/>
    </xf>
    <xf numFmtId="169" fontId="31" fillId="0" borderId="4" xfId="1" applyNumberFormat="1" applyFont="1" applyBorder="1"/>
    <xf numFmtId="169" fontId="54" fillId="0" borderId="4" xfId="1" applyNumberFormat="1" applyFont="1" applyBorder="1"/>
  </cellXfs>
  <cellStyles count="5">
    <cellStyle name="Hipervínculo" xfId="2" builtinId="8"/>
    <cellStyle name="Millares" xfId="1" builtinId="3"/>
    <cellStyle name="Millares [0]" xfId="4" builtinId="6"/>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356235</xdr:colOff>
      <xdr:row>3</xdr:row>
      <xdr:rowOff>266700</xdr:rowOff>
    </xdr:to>
    <xdr:pic>
      <xdr:nvPicPr>
        <xdr:cNvPr id="3" name="Imagen 2">
          <a:extLst>
            <a:ext uri="{FF2B5EF4-FFF2-40B4-BE49-F238E27FC236}">
              <a16:creationId xmlns:a16="http://schemas.microsoft.com/office/drawing/2014/main" id="{86C7185B-7EE0-26FB-61C7-569122855CA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766060" cy="10477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3"/>
  <sheetViews>
    <sheetView showGridLines="0" tabSelected="1" topLeftCell="A5" zoomScaleNormal="100" workbookViewId="0">
      <selection activeCell="U19" sqref="U19"/>
    </sheetView>
  </sheetViews>
  <sheetFormatPr baseColWidth="10" defaultRowHeight="1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42578125" customWidth="1"/>
    <col min="12" max="12" width="9.5703125" hidden="1" customWidth="1"/>
    <col min="13" max="13" width="5.7109375" hidden="1" customWidth="1"/>
    <col min="14" max="14" width="10.7109375" hidden="1" customWidth="1"/>
    <col min="15" max="15" width="5" hidden="1" customWidth="1"/>
    <col min="16" max="16" width="2.140625" hidden="1"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15">
      <c r="A1" s="49"/>
      <c r="B1" s="49"/>
      <c r="C1" s="49"/>
      <c r="D1" s="49"/>
      <c r="E1" s="49"/>
      <c r="F1" s="49"/>
      <c r="G1" s="49"/>
      <c r="H1" s="49"/>
      <c r="I1" s="49"/>
      <c r="J1" s="49"/>
      <c r="K1" s="49"/>
      <c r="M1" s="39" t="s">
        <v>53</v>
      </c>
      <c r="N1" s="40">
        <v>44927</v>
      </c>
    </row>
    <row r="2" spans="1:15" ht="23.25">
      <c r="A2" s="50"/>
      <c r="B2" s="50"/>
      <c r="C2" s="50"/>
      <c r="D2" s="49"/>
      <c r="E2" s="49"/>
      <c r="F2" s="49"/>
      <c r="G2" s="49"/>
      <c r="H2" s="49"/>
      <c r="I2" s="51"/>
      <c r="J2" s="52"/>
      <c r="K2" s="51"/>
      <c r="M2" s="39" t="s">
        <v>54</v>
      </c>
      <c r="N2" s="40">
        <v>44926</v>
      </c>
      <c r="O2" s="41">
        <v>2022</v>
      </c>
    </row>
    <row r="3" spans="1:15" ht="23.25">
      <c r="A3" s="50"/>
      <c r="B3" s="50"/>
      <c r="C3" s="50"/>
      <c r="D3" s="49"/>
      <c r="E3" s="49"/>
      <c r="F3" s="49"/>
      <c r="G3" s="49"/>
      <c r="H3" s="49"/>
      <c r="I3" s="51"/>
      <c r="J3" s="53"/>
      <c r="K3" s="51"/>
      <c r="M3" s="39" t="s">
        <v>55</v>
      </c>
      <c r="N3" s="40">
        <v>45291</v>
      </c>
      <c r="O3" s="41">
        <v>2023</v>
      </c>
    </row>
    <row r="4" spans="1:15" ht="23.25">
      <c r="A4" s="50"/>
      <c r="B4" s="50"/>
      <c r="C4" s="50"/>
      <c r="D4" s="49"/>
      <c r="E4" s="49"/>
      <c r="F4" s="49"/>
      <c r="G4" s="49"/>
      <c r="H4" s="49"/>
      <c r="I4" s="51"/>
      <c r="J4" s="53"/>
      <c r="K4" s="51"/>
      <c r="M4" s="39"/>
      <c r="N4" s="42">
        <f>+N3</f>
        <v>45291</v>
      </c>
    </row>
    <row r="5" spans="1:15" ht="23.25" customHeight="1">
      <c r="A5" s="50"/>
      <c r="B5" s="50"/>
      <c r="C5" s="50"/>
      <c r="D5" s="49"/>
      <c r="E5" s="49"/>
      <c r="F5" s="49"/>
      <c r="G5" s="49"/>
      <c r="H5" s="49"/>
      <c r="I5" s="51"/>
      <c r="J5" s="54"/>
      <c r="K5" s="51"/>
      <c r="L5" s="43">
        <v>7322.9</v>
      </c>
      <c r="M5" s="39" t="s">
        <v>56</v>
      </c>
      <c r="N5" s="43">
        <v>7263.59</v>
      </c>
    </row>
    <row r="6" spans="1:15" ht="10.5" customHeight="1">
      <c r="A6" s="50"/>
      <c r="B6" s="50"/>
      <c r="C6" s="50"/>
      <c r="D6" s="49"/>
      <c r="E6" s="49"/>
      <c r="F6" s="49"/>
      <c r="G6" s="49"/>
      <c r="H6" s="49"/>
      <c r="I6" s="49"/>
      <c r="J6" s="49"/>
      <c r="K6" s="49"/>
      <c r="L6" s="43">
        <v>7339.62</v>
      </c>
      <c r="M6" s="39" t="s">
        <v>57</v>
      </c>
      <c r="N6" s="43">
        <v>7283.62</v>
      </c>
    </row>
    <row r="7" spans="1:15" ht="34.5">
      <c r="A7" s="49"/>
      <c r="B7" s="49"/>
      <c r="C7" s="269" t="s">
        <v>63</v>
      </c>
      <c r="D7" s="269"/>
      <c r="E7" s="269"/>
      <c r="F7" s="269"/>
      <c r="G7" s="269"/>
      <c r="H7" s="269"/>
      <c r="I7" s="269"/>
      <c r="J7" s="49"/>
      <c r="K7" s="49"/>
    </row>
    <row r="8" spans="1:15" ht="34.5">
      <c r="A8" s="49"/>
      <c r="B8" s="49"/>
      <c r="C8" s="269" t="s">
        <v>58</v>
      </c>
      <c r="D8" s="269"/>
      <c r="E8" s="269"/>
      <c r="F8" s="269"/>
      <c r="G8" s="269"/>
      <c r="H8" s="269"/>
      <c r="I8" s="269"/>
      <c r="J8" s="49"/>
      <c r="K8" s="49"/>
    </row>
    <row r="9" spans="1:15" ht="23.25">
      <c r="A9" s="49"/>
      <c r="B9" s="49"/>
      <c r="C9" s="270" t="s">
        <v>59</v>
      </c>
      <c r="D9" s="270"/>
      <c r="E9" s="270"/>
      <c r="F9" s="270"/>
      <c r="G9" s="270"/>
      <c r="H9" s="270"/>
      <c r="I9" s="270"/>
      <c r="J9" s="55"/>
      <c r="K9" s="49"/>
    </row>
    <row r="10" spans="1:15" ht="23.25">
      <c r="A10" s="49"/>
      <c r="B10" s="49"/>
      <c r="C10" s="271">
        <f>+N3</f>
        <v>45291</v>
      </c>
      <c r="D10" s="271"/>
      <c r="E10" s="271"/>
      <c r="F10" s="271"/>
      <c r="G10" s="271"/>
      <c r="H10" s="271"/>
      <c r="I10" s="271"/>
      <c r="J10" s="55"/>
      <c r="K10" s="49"/>
    </row>
    <row r="11" spans="1:15">
      <c r="A11" s="49"/>
      <c r="B11" s="49"/>
      <c r="C11" s="56"/>
      <c r="D11" s="56"/>
      <c r="E11" s="56"/>
      <c r="F11" s="56"/>
      <c r="G11" s="56"/>
      <c r="H11" s="56"/>
      <c r="I11" s="55"/>
      <c r="J11" s="55"/>
      <c r="K11" s="49"/>
    </row>
    <row r="12" spans="1:15">
      <c r="A12" s="29"/>
      <c r="B12" s="29"/>
      <c r="C12" s="44"/>
      <c r="D12" s="44"/>
      <c r="E12" s="44"/>
      <c r="F12" s="44"/>
      <c r="G12" s="44"/>
      <c r="H12" s="44"/>
      <c r="I12" s="45"/>
      <c r="J12" s="45"/>
      <c r="K12" s="29"/>
    </row>
    <row r="13" spans="1:15" ht="23.25">
      <c r="C13" s="46"/>
      <c r="D13" s="46"/>
      <c r="E13" s="47" t="s">
        <v>60</v>
      </c>
    </row>
    <row r="14" spans="1:15">
      <c r="B14" s="48"/>
      <c r="C14" s="61" t="s">
        <v>64</v>
      </c>
      <c r="D14" s="48"/>
      <c r="E14" s="48"/>
      <c r="F14" s="48"/>
      <c r="G14" s="48"/>
      <c r="H14" s="62">
        <v>1</v>
      </c>
      <c r="I14" s="48"/>
      <c r="J14" s="48"/>
    </row>
    <row r="15" spans="1:15">
      <c r="B15" s="48"/>
      <c r="C15" s="62" t="s">
        <v>65</v>
      </c>
      <c r="D15" s="48"/>
      <c r="E15" s="48"/>
      <c r="F15" s="48"/>
      <c r="G15" s="48"/>
      <c r="H15" s="62">
        <v>2</v>
      </c>
      <c r="I15" s="48"/>
      <c r="J15" s="48"/>
    </row>
    <row r="16" spans="1:15">
      <c r="B16" s="48"/>
      <c r="C16" s="62" t="s">
        <v>66</v>
      </c>
      <c r="D16" s="48"/>
      <c r="E16" s="48"/>
      <c r="F16" s="48"/>
      <c r="G16" s="48"/>
      <c r="H16" s="62">
        <v>3</v>
      </c>
      <c r="I16" s="48"/>
      <c r="J16" s="48"/>
    </row>
    <row r="17" spans="2:10">
      <c r="B17" s="48"/>
      <c r="C17" s="62" t="s">
        <v>67</v>
      </c>
      <c r="D17" s="48"/>
      <c r="E17" s="48"/>
      <c r="F17" s="48"/>
      <c r="G17" s="48"/>
      <c r="H17" s="62">
        <v>4</v>
      </c>
      <c r="I17" s="48"/>
      <c r="J17" s="48"/>
    </row>
    <row r="18" spans="2:10">
      <c r="B18" s="48"/>
      <c r="C18" s="62" t="s">
        <v>147</v>
      </c>
      <c r="D18" s="48"/>
      <c r="E18" s="48"/>
      <c r="F18" s="48"/>
      <c r="G18" s="48"/>
      <c r="H18" s="62">
        <v>5</v>
      </c>
      <c r="I18" s="48"/>
      <c r="J18" s="48"/>
    </row>
    <row r="19" spans="2:10">
      <c r="B19" s="1"/>
      <c r="C19" s="62" t="s">
        <v>148</v>
      </c>
      <c r="D19" s="48"/>
      <c r="E19" s="48"/>
      <c r="F19" s="48"/>
      <c r="G19" s="48"/>
      <c r="H19" s="62">
        <v>6</v>
      </c>
      <c r="I19" s="1"/>
      <c r="J19" s="48"/>
    </row>
    <row r="20" spans="2:10">
      <c r="B20" s="1"/>
      <c r="C20" s="62" t="s">
        <v>62</v>
      </c>
      <c r="D20" s="48"/>
      <c r="E20" s="48"/>
      <c r="F20" s="48"/>
      <c r="G20" s="48"/>
      <c r="H20" s="62">
        <v>7</v>
      </c>
      <c r="I20" s="1"/>
      <c r="J20" s="48"/>
    </row>
    <row r="21" spans="2:10">
      <c r="B21" s="1"/>
      <c r="C21" s="62"/>
      <c r="D21" s="48"/>
      <c r="E21" s="48"/>
      <c r="F21" s="48"/>
      <c r="G21" s="48"/>
      <c r="H21" s="62"/>
      <c r="I21" s="1"/>
      <c r="J21" s="46"/>
    </row>
    <row r="22" spans="2:10">
      <c r="B22" s="1"/>
      <c r="C22" s="62"/>
      <c r="D22" s="48"/>
      <c r="E22" s="48"/>
      <c r="F22" s="48"/>
      <c r="G22" s="48"/>
      <c r="H22" s="62"/>
      <c r="I22" s="1"/>
      <c r="J22" s="46"/>
    </row>
    <row r="23" spans="2:10">
      <c r="B23" s="1"/>
      <c r="C23" s="62"/>
      <c r="D23" s="48"/>
      <c r="E23" s="48"/>
      <c r="F23" s="48"/>
      <c r="G23" s="48"/>
      <c r="H23" s="62"/>
      <c r="I23" s="1"/>
      <c r="J23" s="46"/>
    </row>
    <row r="24" spans="2:10">
      <c r="B24" s="1"/>
      <c r="C24" s="62"/>
      <c r="D24" s="48"/>
      <c r="E24" s="48"/>
      <c r="F24" s="48"/>
      <c r="G24" s="48"/>
      <c r="H24" s="62"/>
      <c r="I24" s="1"/>
      <c r="J24" s="46"/>
    </row>
    <row r="25" spans="2:10">
      <c r="B25" s="1"/>
      <c r="C25" s="62"/>
      <c r="D25" s="48"/>
      <c r="E25" s="48"/>
      <c r="F25" s="48"/>
      <c r="G25" s="48"/>
      <c r="H25" s="62"/>
      <c r="I25" s="1"/>
      <c r="J25" s="46"/>
    </row>
    <row r="26" spans="2:10">
      <c r="B26" s="1"/>
      <c r="C26" s="62"/>
      <c r="D26" s="48"/>
      <c r="E26" s="48"/>
      <c r="F26" s="48"/>
      <c r="G26" s="48"/>
      <c r="H26" s="62"/>
      <c r="I26" s="1"/>
      <c r="J26" s="46"/>
    </row>
    <row r="27" spans="2:10">
      <c r="B27" s="1"/>
      <c r="C27" s="62"/>
      <c r="D27" s="48"/>
      <c r="E27" s="48"/>
      <c r="F27" s="48"/>
      <c r="G27" s="48"/>
      <c r="H27" s="62"/>
      <c r="I27" s="1"/>
      <c r="J27" s="46"/>
    </row>
    <row r="28" spans="2:10" ht="24.75" customHeight="1">
      <c r="B28" s="1"/>
      <c r="C28" s="62"/>
      <c r="D28" s="48"/>
      <c r="E28" s="48"/>
      <c r="F28" s="48"/>
      <c r="G28" s="48"/>
      <c r="H28" s="62"/>
      <c r="I28" s="1"/>
      <c r="J28" s="46"/>
    </row>
    <row r="29" spans="2:10">
      <c r="B29" s="1"/>
      <c r="C29" s="62"/>
      <c r="D29" s="48"/>
      <c r="E29" s="48"/>
      <c r="F29" s="48"/>
      <c r="G29" s="48"/>
      <c r="H29" s="62"/>
      <c r="I29" s="1"/>
      <c r="J29" s="46"/>
    </row>
    <row r="30" spans="2:10">
      <c r="B30" s="1"/>
      <c r="C30" s="62"/>
      <c r="D30" s="48"/>
      <c r="E30" s="48"/>
      <c r="F30" s="48"/>
      <c r="G30" s="48"/>
      <c r="H30" s="62"/>
      <c r="I30" s="1"/>
      <c r="J30" s="46"/>
    </row>
    <row r="31" spans="2:10">
      <c r="B31" s="48"/>
      <c r="C31" s="62"/>
      <c r="D31" s="48"/>
      <c r="E31" s="48"/>
      <c r="F31" s="48"/>
      <c r="G31" s="48"/>
      <c r="H31" s="62"/>
      <c r="I31" s="1"/>
      <c r="J31" s="46"/>
    </row>
    <row r="32" spans="2:10">
      <c r="C32" s="57"/>
      <c r="D32" s="1"/>
      <c r="E32" s="1"/>
      <c r="F32" s="1"/>
      <c r="G32" s="1"/>
      <c r="H32" s="57"/>
      <c r="I32" s="1"/>
    </row>
    <row r="33" spans="3:10">
      <c r="C33" s="46"/>
      <c r="D33" s="46"/>
      <c r="E33" s="46"/>
      <c r="F33" s="46"/>
      <c r="G33" s="46"/>
      <c r="H33" s="46"/>
      <c r="I33" s="46"/>
      <c r="J33" s="46"/>
    </row>
  </sheetData>
  <mergeCells count="4">
    <mergeCell ref="C7:I7"/>
    <mergeCell ref="C8:I8"/>
    <mergeCell ref="C9:I9"/>
    <mergeCell ref="C10:I10"/>
  </mergeCells>
  <hyperlinks>
    <hyperlink ref="C14" location="'Estado de Flujo de caja'!A1" display="ESTADO DE FLUJO DE CAJA " xr:uid="{00000000-0004-0000-0000-000000000000}"/>
    <hyperlink ref="H14" location="'Estado de Flujo de caja'!A1" display="'Estado de Flujo de caja'!A1" xr:uid="{00000000-0004-0000-0000-000001000000}"/>
    <hyperlink ref="C15" location="Indice!A1" display="ESTADO DE VARIACION DEL ACTIVO NETO" xr:uid="{00000000-0004-0000-0000-000002000000}"/>
    <hyperlink ref="H15" location="'Estado de Variacion del Activo '!A1" display="'Estado de Variacion del Activo '!A1" xr:uid="{00000000-0004-0000-0000-000003000000}"/>
    <hyperlink ref="C16" location="'Estado de Resultados'!A1" display="ESTADO DE RESULTADO " xr:uid="{00000000-0004-0000-0000-000004000000}"/>
    <hyperlink ref="H16" location="'Estado de Resultados'!A1" display="'Estado de Resultados'!A1" xr:uid="{00000000-0004-0000-0000-000005000000}"/>
    <hyperlink ref="C17" location="'Balance General'!A1" display="BALANCE GENERAL " xr:uid="{00000000-0004-0000-0000-000006000000}"/>
    <hyperlink ref="H17" location="'Balance General'!A1" display="'Balance General'!A1" xr:uid="{00000000-0004-0000-0000-000007000000}"/>
    <hyperlink ref="C18" location="'Informe Sindico'!A1" display="INFORME SINDICO" xr:uid="{00000000-0004-0000-0000-000008000000}"/>
    <hyperlink ref="H18" location="'Informe Sindico'!A1" display="'Informe Sindico'!A1" xr:uid="{00000000-0004-0000-0000-000009000000}"/>
    <hyperlink ref="C19" location="'Notas Contables'!A1" display="NOTAS A LOS ESTADOS CONTABLES" xr:uid="{00000000-0004-0000-0000-00000A000000}"/>
    <hyperlink ref="H19" location="'Notas Contables'!A1" display="'Notas Contables'!A1" xr:uid="{00000000-0004-0000-0000-00000B000000}"/>
    <hyperlink ref="C20" location="'Cuadro de Inversiones'!A1" display="CUADRO DE INVERSIONES" xr:uid="{00000000-0004-0000-0000-00000C000000}"/>
    <hyperlink ref="H20" location="'Cuadro de Inversiones'!A1" display="'Cuadro de Inversiones'!A1" xr:uid="{00000000-0004-0000-0000-00000D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topLeftCell="A4" workbookViewId="0">
      <selection activeCell="H8" sqref="H8"/>
    </sheetView>
  </sheetViews>
  <sheetFormatPr baseColWidth="10" defaultColWidth="9.140625" defaultRowHeight="14.25"/>
  <cols>
    <col min="1" max="1" width="10.28515625" style="1" customWidth="1"/>
    <col min="2" max="2" width="65.42578125" style="1" customWidth="1"/>
    <col min="3" max="3" width="19.7109375" style="1" bestFit="1" customWidth="1"/>
    <col min="4" max="4" width="4.140625" style="1" customWidth="1"/>
    <col min="5" max="5" width="18.5703125" style="1" customWidth="1"/>
    <col min="6" max="6" width="13.28515625" style="4" bestFit="1" customWidth="1"/>
    <col min="7" max="7" width="19.42578125" style="4" customWidth="1"/>
    <col min="8" max="8" width="9.28515625" style="4" customWidth="1"/>
    <col min="9" max="9" width="16" style="4" bestFit="1" customWidth="1"/>
    <col min="10" max="10" width="19.42578125" style="4" customWidth="1"/>
    <col min="11" max="16384" width="9.140625" style="4"/>
  </cols>
  <sheetData>
    <row r="1" spans="1:9" ht="16.5">
      <c r="A1" s="64"/>
      <c r="B1" s="65"/>
      <c r="C1" s="65"/>
      <c r="D1" s="64"/>
      <c r="E1" s="65"/>
      <c r="F1" s="65"/>
      <c r="G1" s="2"/>
      <c r="H1" s="3"/>
    </row>
    <row r="2" spans="1:9" ht="16.5">
      <c r="A2" s="64"/>
      <c r="B2" s="65"/>
      <c r="C2" s="66"/>
      <c r="D2" s="64"/>
      <c r="E2" s="273"/>
      <c r="F2" s="273"/>
      <c r="G2" s="274"/>
      <c r="H2" s="274"/>
    </row>
    <row r="3" spans="1:9" ht="30">
      <c r="A3" s="64"/>
      <c r="B3" s="275" t="s">
        <v>50</v>
      </c>
      <c r="C3" s="275"/>
      <c r="D3" s="275"/>
      <c r="E3" s="275"/>
      <c r="F3" s="68"/>
      <c r="G3" s="276"/>
      <c r="H3" s="276"/>
    </row>
    <row r="4" spans="1:9" ht="21">
      <c r="A4" s="69"/>
      <c r="B4" s="277" t="str">
        <f>+"ESTADO DE FLUJOS DE EFECTIVO AL "&amp;UPPER(TEXT(Indice!$N$3,"DD \D\E MMMM \D\E YYYY"))</f>
        <v>ESTADO DE FLUJOS DE EFECTIVO AL 31 DE DICIEMBRE DE 2023</v>
      </c>
      <c r="C4" s="277"/>
      <c r="D4" s="277"/>
      <c r="E4" s="277"/>
      <c r="F4" s="69"/>
    </row>
    <row r="5" spans="1:9" ht="12" customHeight="1">
      <c r="A5" s="70"/>
      <c r="B5" s="64"/>
      <c r="C5" s="71"/>
      <c r="D5" s="64"/>
      <c r="E5" s="64"/>
      <c r="F5" s="69"/>
    </row>
    <row r="6" spans="1:9" s="10" customFormat="1" ht="16.5">
      <c r="A6" s="64"/>
      <c r="B6" s="78"/>
      <c r="C6" s="79">
        <f>+Indice!O3</f>
        <v>2023</v>
      </c>
      <c r="D6" s="80"/>
      <c r="E6" s="81">
        <f>+Indice!O2</f>
        <v>2022</v>
      </c>
      <c r="F6" s="72"/>
      <c r="G6" s="11"/>
      <c r="H6" s="11"/>
      <c r="I6" s="9"/>
    </row>
    <row r="7" spans="1:9" s="10" customFormat="1" ht="16.5">
      <c r="A7" s="64"/>
      <c r="B7" s="82"/>
      <c r="C7" s="83" t="s">
        <v>0</v>
      </c>
      <c r="D7" s="84"/>
      <c r="E7" s="85" t="s">
        <v>0</v>
      </c>
      <c r="F7" s="72"/>
      <c r="G7" s="11"/>
      <c r="H7" s="11"/>
      <c r="I7" s="13"/>
    </row>
    <row r="8" spans="1:9" s="10" customFormat="1" ht="16.5">
      <c r="A8" s="64"/>
      <c r="B8" s="82"/>
      <c r="C8" s="86"/>
      <c r="D8" s="84"/>
      <c r="E8" s="87"/>
      <c r="F8" s="72"/>
      <c r="G8" s="11"/>
      <c r="H8" s="11"/>
      <c r="I8" s="13"/>
    </row>
    <row r="9" spans="1:9" s="10" customFormat="1" ht="16.5">
      <c r="A9" s="64"/>
      <c r="B9" s="88" t="s">
        <v>1</v>
      </c>
      <c r="C9" s="197">
        <f>+E24</f>
        <v>26465447574.200001</v>
      </c>
      <c r="D9" s="198"/>
      <c r="E9" s="199">
        <v>2525427825.2000008</v>
      </c>
      <c r="F9" s="72"/>
      <c r="G9" s="11"/>
      <c r="H9" s="11"/>
      <c r="I9" s="34"/>
    </row>
    <row r="10" spans="1:9" s="10" customFormat="1" ht="16.5">
      <c r="A10" s="64"/>
      <c r="B10" s="82" t="s">
        <v>2</v>
      </c>
      <c r="C10" s="198"/>
      <c r="D10" s="198"/>
      <c r="E10" s="200"/>
      <c r="F10" s="72"/>
      <c r="G10" s="11"/>
      <c r="H10" s="11"/>
      <c r="I10" s="13"/>
    </row>
    <row r="11" spans="1:9" s="10" customFormat="1" ht="16.5">
      <c r="A11" s="70"/>
      <c r="B11" s="88" t="s">
        <v>3</v>
      </c>
      <c r="C11" s="201"/>
      <c r="D11" s="201"/>
      <c r="E11" s="202"/>
      <c r="F11" s="72"/>
      <c r="G11" s="11"/>
      <c r="H11" s="11"/>
      <c r="I11" s="14"/>
    </row>
    <row r="12" spans="1:9" s="10" customFormat="1" ht="16.5">
      <c r="A12" s="70"/>
      <c r="B12" s="88" t="s">
        <v>4</v>
      </c>
      <c r="C12" s="203"/>
      <c r="D12" s="201"/>
      <c r="E12" s="202"/>
      <c r="F12" s="72"/>
      <c r="G12" s="11"/>
      <c r="H12" s="11"/>
      <c r="I12" s="14"/>
    </row>
    <row r="13" spans="1:9" s="10" customFormat="1" ht="16.5">
      <c r="A13" s="64"/>
      <c r="B13" s="82" t="s">
        <v>5</v>
      </c>
      <c r="C13" s="204">
        <v>-123148349345</v>
      </c>
      <c r="D13" s="205"/>
      <c r="E13" s="206">
        <v>-69773002413</v>
      </c>
      <c r="F13" s="73"/>
      <c r="G13" s="11"/>
      <c r="H13" s="11"/>
      <c r="I13" s="36"/>
    </row>
    <row r="14" spans="1:9" s="10" customFormat="1" ht="16.5">
      <c r="A14" s="64"/>
      <c r="B14" s="82" t="s">
        <v>6</v>
      </c>
      <c r="C14" s="207">
        <v>0</v>
      </c>
      <c r="D14" s="205"/>
      <c r="E14" s="208">
        <v>0</v>
      </c>
      <c r="F14" s="72"/>
      <c r="G14" s="11"/>
      <c r="H14" s="11"/>
      <c r="I14" s="7"/>
    </row>
    <row r="15" spans="1:9" s="10" customFormat="1" ht="16.5">
      <c r="A15" s="64"/>
      <c r="B15" s="82" t="s">
        <v>7</v>
      </c>
      <c r="C15" s="204">
        <v>77220523709</v>
      </c>
      <c r="D15" s="201"/>
      <c r="E15" s="206">
        <v>106727597225</v>
      </c>
      <c r="F15" s="72"/>
      <c r="G15" s="11"/>
      <c r="H15" s="11"/>
      <c r="I15" s="36"/>
    </row>
    <row r="16" spans="1:9" s="10" customFormat="1" ht="16.5">
      <c r="A16" s="64"/>
      <c r="B16" s="82" t="s">
        <v>8</v>
      </c>
      <c r="C16" s="207">
        <v>0</v>
      </c>
      <c r="D16" s="205"/>
      <c r="E16" s="209">
        <v>0</v>
      </c>
      <c r="F16" s="72"/>
      <c r="G16" s="11"/>
      <c r="H16" s="11"/>
      <c r="I16" s="35"/>
    </row>
    <row r="17" spans="1:10" s="10" customFormat="1" ht="16.5">
      <c r="A17" s="64"/>
      <c r="B17" s="82" t="s">
        <v>9</v>
      </c>
      <c r="C17" s="210">
        <f>+C13+C14+C15+C16</f>
        <v>-45927825636</v>
      </c>
      <c r="D17" s="198"/>
      <c r="E17" s="211">
        <f>+E13+E14+E15+E16</f>
        <v>36954594812</v>
      </c>
      <c r="F17" s="72"/>
      <c r="G17" s="11"/>
      <c r="H17" s="11"/>
      <c r="I17" s="35"/>
    </row>
    <row r="18" spans="1:10" s="10" customFormat="1" ht="16.5">
      <c r="A18" s="64"/>
      <c r="B18" s="82"/>
      <c r="C18" s="205"/>
      <c r="D18" s="201"/>
      <c r="E18" s="202"/>
      <c r="F18" s="72"/>
      <c r="G18" s="11"/>
      <c r="H18" s="11"/>
      <c r="I18" s="15"/>
    </row>
    <row r="19" spans="1:10" s="10" customFormat="1" ht="16.5">
      <c r="A19" s="64"/>
      <c r="B19" s="82" t="s">
        <v>10</v>
      </c>
      <c r="C19" s="205"/>
      <c r="D19" s="201"/>
      <c r="E19" s="202"/>
      <c r="F19" s="72"/>
      <c r="G19" s="11"/>
      <c r="H19" s="11"/>
      <c r="I19" s="15"/>
    </row>
    <row r="20" spans="1:10" s="10" customFormat="1" ht="16.5">
      <c r="A20" s="70"/>
      <c r="B20" s="88" t="s">
        <v>11</v>
      </c>
      <c r="C20" s="201"/>
      <c r="D20" s="201"/>
      <c r="E20" s="202"/>
      <c r="F20" s="72"/>
      <c r="G20" s="11"/>
      <c r="H20" s="11"/>
      <c r="I20" s="37"/>
    </row>
    <row r="21" spans="1:10" s="10" customFormat="1" ht="16.5">
      <c r="A21" s="70"/>
      <c r="B21" s="82" t="s">
        <v>12</v>
      </c>
      <c r="C21" s="212">
        <v>31402258793</v>
      </c>
      <c r="D21" s="205"/>
      <c r="E21" s="206">
        <v>-13014575063</v>
      </c>
      <c r="F21" s="72"/>
      <c r="G21" s="11"/>
      <c r="H21" s="11"/>
      <c r="I21" s="30"/>
    </row>
    <row r="22" spans="1:10" s="10" customFormat="1" ht="16.5">
      <c r="A22" s="64"/>
      <c r="B22" s="82" t="s">
        <v>13</v>
      </c>
      <c r="C22" s="213">
        <v>0</v>
      </c>
      <c r="D22" s="201"/>
      <c r="E22" s="214">
        <v>0</v>
      </c>
      <c r="F22" s="72"/>
      <c r="I22" s="34"/>
    </row>
    <row r="23" spans="1:10" s="10" customFormat="1" ht="16.5">
      <c r="A23" s="64"/>
      <c r="B23" s="82" t="s">
        <v>14</v>
      </c>
      <c r="C23" s="207">
        <f>SUM(C20:C22)</f>
        <v>31402258793</v>
      </c>
      <c r="D23" s="201"/>
      <c r="E23" s="208">
        <f>SUM(E20:E22)</f>
        <v>-13014575063</v>
      </c>
      <c r="F23" s="72"/>
      <c r="I23" s="15"/>
    </row>
    <row r="24" spans="1:10" s="10" customFormat="1" ht="17.25" thickBot="1">
      <c r="A24" s="70"/>
      <c r="B24" s="88" t="s">
        <v>15</v>
      </c>
      <c r="C24" s="215">
        <f>+C17+C23+C9</f>
        <v>11939880731.200001</v>
      </c>
      <c r="D24" s="198"/>
      <c r="E24" s="216">
        <f>+E17+E23+E9</f>
        <v>26465447574.200001</v>
      </c>
      <c r="F24" s="73"/>
      <c r="I24" s="15"/>
      <c r="J24" s="11"/>
    </row>
    <row r="25" spans="1:10" s="10" customFormat="1" ht="17.25" thickTop="1">
      <c r="A25" s="64"/>
      <c r="B25" s="90"/>
      <c r="C25" s="91"/>
      <c r="D25" s="91"/>
      <c r="E25" s="92"/>
      <c r="F25" s="72"/>
    </row>
    <row r="26" spans="1:10" s="10" customFormat="1" ht="16.5">
      <c r="A26" s="64"/>
      <c r="B26" s="72"/>
      <c r="C26" s="93"/>
      <c r="D26" s="93"/>
      <c r="E26" s="93"/>
      <c r="F26" s="72"/>
    </row>
    <row r="27" spans="1:10" ht="16.5">
      <c r="A27" s="64"/>
      <c r="B27" s="72" t="s">
        <v>195</v>
      </c>
      <c r="C27" s="73"/>
      <c r="D27" s="73"/>
      <c r="E27" s="73"/>
      <c r="F27" s="69"/>
      <c r="I27" s="8"/>
    </row>
    <row r="28" spans="1:10" ht="16.5">
      <c r="A28" s="64"/>
      <c r="B28" s="75"/>
      <c r="C28" s="76"/>
      <c r="D28" s="76"/>
      <c r="E28" s="76"/>
      <c r="F28" s="76"/>
      <c r="G28" s="8"/>
      <c r="H28" s="8"/>
      <c r="I28" s="8"/>
      <c r="J28" s="31"/>
    </row>
    <row r="29" spans="1:10" ht="16.5">
      <c r="A29" s="64"/>
      <c r="B29" s="77"/>
      <c r="C29" s="74"/>
      <c r="D29" s="74"/>
      <c r="E29" s="74"/>
      <c r="F29" s="69"/>
    </row>
    <row r="30" spans="1:10" ht="15">
      <c r="B30" s="17"/>
      <c r="C30" s="16"/>
      <c r="D30" s="16"/>
      <c r="E30" s="16"/>
    </row>
    <row r="31" spans="1:10">
      <c r="C31" s="16"/>
      <c r="D31" s="16"/>
      <c r="E31" s="16"/>
    </row>
    <row r="32" spans="1:10" ht="15">
      <c r="B32" s="12"/>
      <c r="C32" s="272"/>
      <c r="D32" s="272"/>
      <c r="E32" s="272"/>
      <c r="F32" s="272"/>
      <c r="G32" s="272"/>
    </row>
    <row r="33" spans="2:7" ht="15">
      <c r="B33" s="12"/>
      <c r="C33" s="272"/>
      <c r="D33" s="272"/>
      <c r="E33" s="272"/>
      <c r="F33" s="272"/>
      <c r="G33" s="272"/>
    </row>
    <row r="34" spans="2:7">
      <c r="C34" s="16"/>
      <c r="D34" s="16"/>
      <c r="E34" s="16"/>
    </row>
  </sheetData>
  <mergeCells count="7">
    <mergeCell ref="C32:G32"/>
    <mergeCell ref="C33:G33"/>
    <mergeCell ref="E2:F2"/>
    <mergeCell ref="G2:H2"/>
    <mergeCell ref="B3:E3"/>
    <mergeCell ref="G3:H3"/>
    <mergeCell ref="B4:E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workbookViewId="0">
      <selection activeCell="D29" sqref="D29"/>
    </sheetView>
  </sheetViews>
  <sheetFormatPr baseColWidth="10" defaultColWidth="9.140625" defaultRowHeight="15"/>
  <cols>
    <col min="1" max="1" width="5.7109375" customWidth="1"/>
    <col min="2" max="2" width="31.42578125" customWidth="1"/>
    <col min="3" max="3" width="19.42578125" customWidth="1"/>
    <col min="4" max="4" width="18.5703125" customWidth="1"/>
    <col min="5" max="5" width="25.42578125" customWidth="1"/>
    <col min="6" max="6" width="5.42578125" customWidth="1"/>
    <col min="7" max="7" width="18.140625" customWidth="1"/>
    <col min="8" max="8" width="19.85546875" customWidth="1"/>
    <col min="9" max="11" width="12.42578125" customWidth="1"/>
  </cols>
  <sheetData>
    <row r="1" spans="1:13" ht="22.5">
      <c r="A1" s="94"/>
      <c r="B1" s="95"/>
      <c r="C1" s="95"/>
      <c r="D1" s="95"/>
      <c r="E1" s="96"/>
      <c r="F1" s="96"/>
    </row>
    <row r="2" spans="1:13" ht="30">
      <c r="A2" s="97"/>
      <c r="B2" s="275" t="s">
        <v>50</v>
      </c>
      <c r="C2" s="275"/>
      <c r="D2" s="275"/>
      <c r="E2" s="275"/>
      <c r="F2" s="77"/>
      <c r="G2" s="18"/>
      <c r="H2" s="18"/>
      <c r="I2" s="18"/>
      <c r="J2" s="18"/>
      <c r="K2" s="18"/>
    </row>
    <row r="3" spans="1:13" ht="22.5">
      <c r="A3" s="98"/>
      <c r="B3" s="278" t="s">
        <v>16</v>
      </c>
      <c r="C3" s="278"/>
      <c r="D3" s="278"/>
      <c r="E3" s="278"/>
      <c r="F3" s="77"/>
      <c r="G3" s="18"/>
      <c r="H3" s="18"/>
      <c r="I3" s="19"/>
      <c r="J3" s="19"/>
      <c r="K3" s="19"/>
    </row>
    <row r="4" spans="1:13" ht="16.5">
      <c r="A4" s="99"/>
      <c r="B4" s="279" t="str">
        <f>+"Correspondiente al periodo cerrado al "&amp;TEXT(Indice!$N$3,"DD \d\e MMMM \d\e yyy")</f>
        <v>Correspondiente al periodo cerrado al 31 de diciembre de 2023</v>
      </c>
      <c r="C4" s="279"/>
      <c r="D4" s="279"/>
      <c r="E4" s="279"/>
      <c r="F4" s="77"/>
      <c r="G4" s="18"/>
      <c r="H4" s="18"/>
      <c r="I4" s="19"/>
      <c r="J4" s="19"/>
      <c r="K4" s="19"/>
    </row>
    <row r="5" spans="1:13" ht="16.5">
      <c r="A5" s="99"/>
      <c r="B5" s="106"/>
      <c r="C5" s="106"/>
      <c r="D5" s="106"/>
      <c r="E5" s="106"/>
      <c r="F5" s="96"/>
      <c r="G5" s="48"/>
      <c r="H5" s="48"/>
      <c r="I5" s="19"/>
      <c r="J5" s="19"/>
      <c r="K5" s="19"/>
    </row>
    <row r="6" spans="1:13" ht="28.5">
      <c r="A6" s="99"/>
      <c r="B6" s="194" t="s">
        <v>17</v>
      </c>
      <c r="C6" s="194" t="s">
        <v>18</v>
      </c>
      <c r="D6" s="194" t="s">
        <v>19</v>
      </c>
      <c r="E6" s="195" t="str">
        <f>+"TOTAL ACTIVO NETO "&amp;UPPER(TEXT(Indice!N2,"DD \D\E MMMM \D\E YYYY"))</f>
        <v>TOTAL ACTIVO NETO 31 DE DICIEMBRE DE 2022</v>
      </c>
      <c r="F6" s="99"/>
      <c r="G6" s="60"/>
      <c r="H6" s="60"/>
      <c r="I6" s="19"/>
      <c r="J6" s="19"/>
      <c r="K6" s="19"/>
    </row>
    <row r="7" spans="1:13" ht="16.5">
      <c r="A7" s="99"/>
      <c r="B7" s="107" t="s">
        <v>20</v>
      </c>
      <c r="C7" s="108">
        <v>181445872328.80396</v>
      </c>
      <c r="D7" s="108">
        <v>27682755821</v>
      </c>
      <c r="E7" s="109">
        <f>+C7+D7</f>
        <v>209128628149.80396</v>
      </c>
      <c r="F7" s="99"/>
      <c r="G7" s="59"/>
      <c r="H7" s="59"/>
      <c r="I7" s="19"/>
      <c r="J7" s="19"/>
      <c r="K7" s="20"/>
    </row>
    <row r="8" spans="1:13" ht="16.5">
      <c r="A8" s="96"/>
      <c r="B8" s="110"/>
      <c r="C8" s="111"/>
      <c r="D8" s="111"/>
      <c r="E8" s="112"/>
      <c r="F8" s="96"/>
      <c r="G8" s="48"/>
      <c r="H8" s="48"/>
    </row>
    <row r="9" spans="1:13" ht="15.75">
      <c r="A9" s="100"/>
      <c r="B9" s="113" t="s">
        <v>21</v>
      </c>
      <c r="C9" s="114"/>
      <c r="D9" s="114"/>
      <c r="E9" s="112"/>
      <c r="F9" s="101"/>
      <c r="G9" s="22"/>
      <c r="H9" s="58"/>
      <c r="I9" s="22"/>
      <c r="J9" s="22"/>
      <c r="K9" s="22"/>
    </row>
    <row r="10" spans="1:13" ht="15.75">
      <c r="A10" s="100"/>
      <c r="B10" s="115" t="s">
        <v>13</v>
      </c>
      <c r="C10" s="116">
        <v>838136107758</v>
      </c>
      <c r="D10" s="114"/>
      <c r="E10" s="117">
        <f t="shared" ref="E10:E12" si="0">+C10+D10</f>
        <v>838136107758</v>
      </c>
      <c r="F10" s="101"/>
      <c r="G10" s="22"/>
      <c r="H10" s="32"/>
      <c r="I10" s="22"/>
      <c r="J10" s="22"/>
      <c r="K10" s="22"/>
    </row>
    <row r="11" spans="1:13" ht="15.75">
      <c r="A11" s="102"/>
      <c r="B11" s="118" t="s">
        <v>22</v>
      </c>
      <c r="C11" s="119">
        <v>823069609254.04199</v>
      </c>
      <c r="D11" s="120"/>
      <c r="E11" s="117">
        <f t="shared" si="0"/>
        <v>823069609254.04199</v>
      </c>
      <c r="F11" s="103"/>
      <c r="G11" s="63"/>
      <c r="H11" s="58"/>
      <c r="I11" s="23"/>
      <c r="J11" s="24"/>
      <c r="K11" s="24"/>
    </row>
    <row r="12" spans="1:13" ht="15.75">
      <c r="A12" s="100"/>
      <c r="B12" s="121" t="s">
        <v>23</v>
      </c>
      <c r="C12" s="122"/>
      <c r="D12" s="122">
        <v>16997161988</v>
      </c>
      <c r="E12" s="117">
        <f t="shared" si="0"/>
        <v>16997161988</v>
      </c>
      <c r="F12" s="100"/>
      <c r="G12" s="63"/>
      <c r="H12" s="25"/>
      <c r="I12" s="33"/>
      <c r="J12" s="33"/>
      <c r="K12" s="21"/>
    </row>
    <row r="13" spans="1:13" ht="15.75">
      <c r="A13" s="100"/>
      <c r="B13" s="123"/>
      <c r="C13" s="124"/>
      <c r="D13" s="124"/>
      <c r="E13" s="112"/>
      <c r="F13" s="100"/>
      <c r="G13" s="25"/>
      <c r="H13" s="25"/>
      <c r="I13" s="33"/>
      <c r="J13" s="33"/>
      <c r="K13" s="21"/>
    </row>
    <row r="14" spans="1:13" ht="28.5">
      <c r="A14" s="100"/>
      <c r="B14" s="125" t="s">
        <v>24</v>
      </c>
      <c r="C14" s="126">
        <f>+C7+C10-C11</f>
        <v>196512370832.76196</v>
      </c>
      <c r="D14" s="127">
        <f>+D7+D12</f>
        <v>44679917809</v>
      </c>
      <c r="E14" s="196" t="str">
        <f>+"TOTAL ACTIVO NETO AL "&amp;UPPER(TEXT(Indice!$N$3,"DD \D\E MMMM \D\E YYYY"))</f>
        <v>TOTAL ACTIVO NETO AL 31 DE DICIEMBRE DE 2023</v>
      </c>
      <c r="F14" s="104"/>
      <c r="G14" s="25"/>
      <c r="H14" s="25"/>
      <c r="I14" s="25"/>
      <c r="J14" s="25"/>
      <c r="K14" s="25"/>
    </row>
    <row r="15" spans="1:13" ht="18.75" customHeight="1" thickBot="1">
      <c r="A15" s="100"/>
      <c r="B15" s="128"/>
      <c r="C15" s="129"/>
      <c r="D15" s="129"/>
      <c r="E15" s="130">
        <f>+C14+D14</f>
        <v>241192288641.76196</v>
      </c>
      <c r="F15" s="104"/>
      <c r="G15" s="25"/>
      <c r="H15" s="25"/>
      <c r="I15" s="25"/>
      <c r="J15" s="25"/>
      <c r="K15" s="25"/>
      <c r="M15" s="26"/>
    </row>
    <row r="16" spans="1:13" ht="16.5" thickTop="1">
      <c r="A16" s="105"/>
      <c r="B16" s="73"/>
      <c r="C16" s="73"/>
      <c r="D16" s="73"/>
      <c r="E16" s="89"/>
      <c r="F16" s="104"/>
      <c r="G16" s="25"/>
      <c r="H16" s="25"/>
      <c r="I16" s="25"/>
      <c r="J16" s="25"/>
      <c r="K16" s="25"/>
      <c r="M16" s="26"/>
    </row>
    <row r="17" spans="1:11" ht="15.75">
      <c r="A17" s="100"/>
      <c r="B17" s="72" t="s">
        <v>195</v>
      </c>
      <c r="C17" s="73"/>
      <c r="D17" s="73"/>
      <c r="E17" s="73"/>
      <c r="F17" s="104"/>
      <c r="G17" s="25"/>
      <c r="H17" s="25"/>
      <c r="I17" s="25"/>
      <c r="J17" s="25"/>
      <c r="K17" s="25"/>
    </row>
    <row r="18" spans="1:11" ht="16.5">
      <c r="A18" s="100"/>
      <c r="B18" s="75"/>
      <c r="C18" s="104"/>
      <c r="D18" s="104"/>
      <c r="E18" s="104"/>
      <c r="F18" s="104"/>
      <c r="G18" s="25"/>
      <c r="H18" s="25"/>
      <c r="I18" s="25"/>
      <c r="J18" s="25"/>
      <c r="K18" s="25"/>
    </row>
    <row r="19" spans="1:11" ht="15.75">
      <c r="A19" s="100"/>
      <c r="B19" s="77"/>
      <c r="C19" s="104"/>
      <c r="D19" s="104"/>
      <c r="E19" s="104"/>
      <c r="F19" s="104"/>
      <c r="G19" s="25"/>
      <c r="H19" s="25"/>
      <c r="I19" s="25"/>
      <c r="J19" s="25"/>
      <c r="K19" s="25"/>
    </row>
    <row r="20" spans="1:11">
      <c r="A20" s="21"/>
      <c r="B20" s="17"/>
      <c r="C20" s="25"/>
      <c r="D20" s="25"/>
      <c r="E20" s="25"/>
      <c r="F20" s="25"/>
      <c r="G20" s="25"/>
      <c r="H20" s="25"/>
      <c r="I20" s="25"/>
      <c r="J20" s="25"/>
      <c r="K20" s="25"/>
    </row>
    <row r="21" spans="1:11">
      <c r="A21" s="21"/>
      <c r="B21" s="18"/>
      <c r="C21" s="25"/>
      <c r="D21" s="25"/>
      <c r="E21" s="25"/>
      <c r="F21" s="25"/>
      <c r="G21" s="25"/>
      <c r="H21" s="25"/>
      <c r="I21" s="25"/>
      <c r="J21" s="25"/>
      <c r="K21" s="25"/>
    </row>
    <row r="22" spans="1:11">
      <c r="A22" s="21"/>
      <c r="B22" s="25"/>
      <c r="C22" s="25"/>
      <c r="D22" s="25"/>
      <c r="E22" s="25"/>
      <c r="F22" s="25"/>
      <c r="G22" s="25"/>
      <c r="H22" s="25"/>
      <c r="I22" s="25"/>
      <c r="J22" s="25"/>
      <c r="K22" s="25"/>
    </row>
    <row r="23" spans="1:11">
      <c r="A23" s="21"/>
      <c r="B23" s="25"/>
      <c r="C23" s="25"/>
      <c r="D23" s="25"/>
      <c r="E23" s="25"/>
      <c r="F23" s="25"/>
      <c r="G23" s="25"/>
      <c r="H23" s="25"/>
      <c r="I23" s="25"/>
      <c r="J23" s="25"/>
      <c r="K23" s="25"/>
    </row>
    <row r="24" spans="1:11">
      <c r="A24" s="21"/>
      <c r="B24" s="25"/>
      <c r="C24" s="25"/>
      <c r="D24" s="25"/>
      <c r="E24" s="25"/>
      <c r="F24" s="25"/>
      <c r="G24" s="25"/>
      <c r="H24" s="25"/>
      <c r="I24" s="25"/>
      <c r="J24" s="25"/>
      <c r="K24" s="25"/>
    </row>
    <row r="25" spans="1:11">
      <c r="A25" s="27"/>
      <c r="B25" s="25"/>
      <c r="C25" s="25"/>
      <c r="D25" s="25"/>
      <c r="E25" s="25"/>
      <c r="F25" s="25"/>
      <c r="G25" s="25"/>
      <c r="H25" s="25"/>
      <c r="I25" s="25"/>
      <c r="J25" s="25"/>
      <c r="K25" s="25"/>
    </row>
    <row r="26" spans="1:11">
      <c r="A26" s="27"/>
      <c r="B26" s="25"/>
      <c r="C26" s="25"/>
      <c r="D26" s="25"/>
      <c r="E26" s="25"/>
      <c r="F26" s="25"/>
      <c r="G26" s="25"/>
      <c r="H26" s="25"/>
      <c r="I26" s="25"/>
      <c r="J26" s="25"/>
      <c r="K26" s="25"/>
    </row>
    <row r="28" spans="1:11">
      <c r="J28" s="26"/>
    </row>
    <row r="29" spans="1:11">
      <c r="G29" s="26"/>
    </row>
    <row r="30" spans="1:11">
      <c r="J30" s="26"/>
    </row>
    <row r="31" spans="1:11">
      <c r="J31" s="26"/>
    </row>
    <row r="32" spans="1:11">
      <c r="J32" s="26"/>
    </row>
    <row r="35" spans="2:8">
      <c r="B35" s="12"/>
      <c r="C35" s="6"/>
      <c r="D35" s="6"/>
      <c r="E35" s="272"/>
      <c r="F35" s="272"/>
      <c r="G35" s="272"/>
      <c r="H35" s="272"/>
    </row>
    <row r="36" spans="2:8">
      <c r="B36" s="12"/>
      <c r="C36" s="6"/>
      <c r="D36" s="6"/>
      <c r="E36" s="272"/>
      <c r="F36" s="272"/>
      <c r="G36" s="272"/>
      <c r="H36" s="272"/>
    </row>
  </sheetData>
  <mergeCells count="5">
    <mergeCell ref="B3:E3"/>
    <mergeCell ref="B4:E4"/>
    <mergeCell ref="E35:H35"/>
    <mergeCell ref="E36:H36"/>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4"/>
  <sheetViews>
    <sheetView showGridLines="0" workbookViewId="0">
      <selection activeCell="F7" sqref="F7"/>
    </sheetView>
  </sheetViews>
  <sheetFormatPr baseColWidth="10" defaultColWidth="9.140625" defaultRowHeight="15"/>
  <cols>
    <col min="1" max="1" width="11.42578125" customWidth="1"/>
    <col min="2" max="2" width="68.5703125" customWidth="1"/>
    <col min="3" max="5" width="17.85546875" customWidth="1"/>
    <col min="8" max="8" width="15.5703125" customWidth="1"/>
  </cols>
  <sheetData>
    <row r="1" spans="1:8" ht="16.5">
      <c r="A1" s="96"/>
      <c r="B1" s="65"/>
      <c r="C1" s="131"/>
      <c r="D1" s="65"/>
      <c r="E1" s="65"/>
      <c r="F1" s="2"/>
    </row>
    <row r="2" spans="1:8" ht="30">
      <c r="A2" s="96"/>
      <c r="B2" s="275" t="s">
        <v>50</v>
      </c>
      <c r="C2" s="275"/>
      <c r="D2" s="275"/>
      <c r="E2" s="67"/>
      <c r="F2" s="5"/>
    </row>
    <row r="3" spans="1:8" ht="22.5">
      <c r="A3" s="96"/>
      <c r="B3" s="280" t="str">
        <f>+"ESTADOS DE RESULTADOS AL "&amp;UPPER(TEXT(Indice!$N$3,"DD \D\E MMMM \D\E YYYY"))</f>
        <v>ESTADOS DE RESULTADOS AL 31 DE DICIEMBRE DE 2023</v>
      </c>
      <c r="C3" s="280"/>
      <c r="D3" s="280"/>
      <c r="E3" s="132"/>
    </row>
    <row r="4" spans="1:8" ht="15.75">
      <c r="A4" s="106"/>
      <c r="B4" s="134"/>
      <c r="C4" s="134"/>
      <c r="D4" s="134"/>
      <c r="E4" s="106"/>
    </row>
    <row r="5" spans="1:8" ht="15.75">
      <c r="A5" s="106"/>
      <c r="B5" s="135"/>
      <c r="C5" s="281">
        <f>+Indice!O3</f>
        <v>2023</v>
      </c>
      <c r="D5" s="283">
        <f>+Indice!O2</f>
        <v>2022</v>
      </c>
      <c r="E5" s="106"/>
    </row>
    <row r="6" spans="1:8" ht="15.75">
      <c r="A6" s="106"/>
      <c r="B6" s="136"/>
      <c r="C6" s="282"/>
      <c r="D6" s="284"/>
      <c r="E6" s="106"/>
      <c r="H6" s="38"/>
    </row>
    <row r="7" spans="1:8" ht="15.75">
      <c r="A7" s="106"/>
      <c r="B7" s="88" t="s">
        <v>25</v>
      </c>
      <c r="C7" s="137"/>
      <c r="D7" s="138"/>
      <c r="E7" s="106"/>
      <c r="H7" s="26"/>
    </row>
    <row r="8" spans="1:8" ht="15.75">
      <c r="A8" s="106"/>
      <c r="B8" s="88" t="s">
        <v>26</v>
      </c>
      <c r="C8" s="137"/>
      <c r="D8" s="138"/>
      <c r="E8" s="106"/>
      <c r="H8" s="26"/>
    </row>
    <row r="9" spans="1:8" ht="15.75">
      <c r="A9" s="106"/>
      <c r="B9" s="82" t="s">
        <v>27</v>
      </c>
      <c r="C9" s="217">
        <v>30048291746</v>
      </c>
      <c r="D9" s="218">
        <v>16261767023</v>
      </c>
      <c r="E9" s="139"/>
      <c r="H9" s="26"/>
    </row>
    <row r="10" spans="1:8" ht="15.75">
      <c r="A10" s="106"/>
      <c r="B10" s="140" t="s">
        <v>149</v>
      </c>
      <c r="C10" s="217">
        <v>737691508</v>
      </c>
      <c r="D10" s="218">
        <v>1178357766</v>
      </c>
      <c r="E10" s="106"/>
      <c r="H10" s="26"/>
    </row>
    <row r="11" spans="1:8" ht="15.75">
      <c r="A11" s="106"/>
      <c r="B11" s="140" t="s">
        <v>52</v>
      </c>
      <c r="C11" s="219">
        <v>0</v>
      </c>
      <c r="D11" s="220">
        <v>0</v>
      </c>
      <c r="E11" s="106"/>
      <c r="H11" s="26"/>
    </row>
    <row r="12" spans="1:8" ht="15.75">
      <c r="A12" s="106"/>
      <c r="B12" s="88" t="s">
        <v>28</v>
      </c>
      <c r="C12" s="221">
        <f>SUM(C8:C11)</f>
        <v>30785983254</v>
      </c>
      <c r="D12" s="222">
        <f>SUM(D8:D11)</f>
        <v>17440124789</v>
      </c>
      <c r="E12" s="106"/>
      <c r="H12" s="28"/>
    </row>
    <row r="13" spans="1:8" ht="21.75" customHeight="1">
      <c r="A13" s="106"/>
      <c r="B13" s="88" t="s">
        <v>29</v>
      </c>
      <c r="C13" s="223"/>
      <c r="D13" s="224"/>
      <c r="E13" s="106"/>
      <c r="H13" s="26"/>
    </row>
    <row r="14" spans="1:8" ht="15.75">
      <c r="A14" s="106"/>
      <c r="B14" s="140" t="s">
        <v>30</v>
      </c>
      <c r="C14" s="217">
        <v>0</v>
      </c>
      <c r="D14" s="218">
        <v>1256947083</v>
      </c>
      <c r="E14" s="106"/>
      <c r="F14" s="26"/>
      <c r="H14" s="26"/>
    </row>
    <row r="15" spans="1:8" ht="15.75">
      <c r="A15" s="106"/>
      <c r="B15" s="141" t="s">
        <v>205</v>
      </c>
      <c r="C15" s="217">
        <v>13732945723</v>
      </c>
      <c r="D15" s="218">
        <v>4967468948</v>
      </c>
      <c r="E15" s="106"/>
      <c r="H15" s="26"/>
    </row>
    <row r="16" spans="1:8" ht="15.75">
      <c r="A16" s="106"/>
      <c r="B16" s="140" t="s">
        <v>31</v>
      </c>
      <c r="C16" s="217">
        <v>11552484</v>
      </c>
      <c r="D16" s="218">
        <v>8424227</v>
      </c>
      <c r="E16" s="106"/>
      <c r="H16" s="26"/>
    </row>
    <row r="17" spans="1:9" ht="15.75">
      <c r="A17" s="106"/>
      <c r="B17" s="140" t="s">
        <v>214</v>
      </c>
      <c r="C17" s="217">
        <v>23361952</v>
      </c>
      <c r="D17" s="218">
        <v>0</v>
      </c>
      <c r="E17" s="106"/>
      <c r="H17" s="26"/>
    </row>
    <row r="18" spans="1:9" ht="15.75">
      <c r="A18" s="106"/>
      <c r="B18" s="82" t="s">
        <v>32</v>
      </c>
      <c r="C18" s="225">
        <v>20961107</v>
      </c>
      <c r="D18" s="226">
        <v>1873850</v>
      </c>
      <c r="E18" s="106"/>
      <c r="F18" s="26"/>
      <c r="H18" s="8"/>
    </row>
    <row r="19" spans="1:9" ht="15.75">
      <c r="A19" s="106"/>
      <c r="B19" s="142" t="s">
        <v>33</v>
      </c>
      <c r="C19" s="227">
        <f>SUM(C14:C18)</f>
        <v>13788821266</v>
      </c>
      <c r="D19" s="228">
        <f>SUM(D14:D18)</f>
        <v>6234714108</v>
      </c>
      <c r="E19" s="106"/>
      <c r="H19" s="28"/>
    </row>
    <row r="20" spans="1:9" ht="16.5" thickBot="1">
      <c r="A20" s="106"/>
      <c r="B20" s="142" t="s">
        <v>34</v>
      </c>
      <c r="C20" s="229">
        <f>+C12-C19</f>
        <v>16997161988</v>
      </c>
      <c r="D20" s="230">
        <f>+D12-D19</f>
        <v>11205410681</v>
      </c>
      <c r="E20" s="139"/>
      <c r="H20" s="28"/>
    </row>
    <row r="21" spans="1:9" ht="16.5" thickTop="1">
      <c r="A21" s="106"/>
      <c r="B21" s="143"/>
      <c r="C21" s="144"/>
      <c r="D21" s="145"/>
      <c r="E21" s="106"/>
    </row>
    <row r="22" spans="1:9" ht="15.75">
      <c r="A22" s="106"/>
      <c r="B22" s="146"/>
      <c r="C22" s="139"/>
      <c r="D22" s="139"/>
      <c r="E22" s="106"/>
    </row>
    <row r="23" spans="1:9" ht="15.75">
      <c r="A23" s="106"/>
      <c r="B23" s="72" t="s">
        <v>195</v>
      </c>
      <c r="C23" s="147"/>
      <c r="D23" s="147"/>
      <c r="E23" s="147"/>
      <c r="I23" s="26"/>
    </row>
    <row r="24" spans="1:9" ht="15.75">
      <c r="A24" s="106"/>
      <c r="B24" s="106"/>
      <c r="C24" s="139"/>
      <c r="D24" s="139"/>
      <c r="E24" s="139"/>
    </row>
    <row r="25" spans="1:9" ht="16.5">
      <c r="A25" s="96"/>
      <c r="B25" s="75"/>
      <c r="C25" s="133"/>
      <c r="D25" s="133"/>
      <c r="E25" s="133"/>
      <c r="I25" s="26"/>
    </row>
    <row r="26" spans="1:9">
      <c r="B26" s="18"/>
      <c r="C26" s="26"/>
      <c r="D26" s="26"/>
      <c r="E26" s="26"/>
    </row>
    <row r="27" spans="1:9">
      <c r="B27" s="17"/>
      <c r="C27" s="26"/>
      <c r="D27" s="26"/>
      <c r="E27" s="26"/>
    </row>
    <row r="28" spans="1:9">
      <c r="B28" s="18"/>
      <c r="C28" s="28"/>
      <c r="D28" s="28"/>
      <c r="E28" s="28"/>
    </row>
    <row r="29" spans="1:9">
      <c r="B29" s="18"/>
      <c r="C29" s="26"/>
      <c r="D29" s="26"/>
      <c r="E29" s="26"/>
    </row>
    <row r="30" spans="1:9">
      <c r="B30" s="4"/>
      <c r="C30" s="26"/>
      <c r="D30" s="26"/>
      <c r="E30" s="26"/>
    </row>
    <row r="31" spans="1:9">
      <c r="B31" s="18"/>
      <c r="C31" s="26"/>
      <c r="D31" s="26"/>
      <c r="E31" s="26"/>
    </row>
    <row r="32" spans="1:9">
      <c r="B32" s="4"/>
      <c r="C32" s="26"/>
      <c r="D32" s="26"/>
      <c r="E32" s="26"/>
    </row>
    <row r="33" spans="2:5">
      <c r="B33" s="18"/>
      <c r="C33" s="28"/>
      <c r="D33" s="28"/>
      <c r="E33" s="28"/>
    </row>
    <row r="34" spans="2:5">
      <c r="B34" s="4"/>
      <c r="C34" s="26"/>
      <c r="D34" s="26"/>
      <c r="E34" s="26"/>
    </row>
    <row r="35" spans="2:5">
      <c r="B35" s="18"/>
      <c r="C35" s="26"/>
      <c r="D35" s="26"/>
      <c r="E35" s="26"/>
    </row>
    <row r="36" spans="2:5">
      <c r="B36" s="18"/>
      <c r="C36" s="26"/>
      <c r="D36" s="26"/>
      <c r="E36" s="26"/>
    </row>
    <row r="37" spans="2:5">
      <c r="B37" s="18"/>
      <c r="C37" s="26"/>
      <c r="D37" s="26"/>
      <c r="E37" s="26"/>
    </row>
    <row r="38" spans="2:5">
      <c r="B38" s="18"/>
      <c r="C38" s="28"/>
      <c r="D38" s="28"/>
      <c r="E38" s="28"/>
    </row>
    <row r="40" spans="2:5">
      <c r="C40" s="26"/>
      <c r="D40" s="26"/>
      <c r="E40" s="26"/>
    </row>
    <row r="42" spans="2:5">
      <c r="C42" s="26"/>
    </row>
    <row r="43" spans="2:5">
      <c r="C43" s="26"/>
    </row>
    <row r="44" spans="2:5">
      <c r="C44" s="26"/>
    </row>
  </sheetData>
  <mergeCells count="4">
    <mergeCell ref="B2:D2"/>
    <mergeCell ref="B3:D3"/>
    <mergeCell ref="C5:C6"/>
    <mergeCell ref="D5:D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3"/>
  <sheetViews>
    <sheetView showGridLines="0" topLeftCell="A4" zoomScaleNormal="100" workbookViewId="0">
      <selection activeCell="C20" activeCellId="1" sqref="C13 C20"/>
    </sheetView>
  </sheetViews>
  <sheetFormatPr baseColWidth="10" defaultColWidth="9.140625" defaultRowHeight="15"/>
  <cols>
    <col min="1" max="1" width="11.42578125" customWidth="1"/>
    <col min="2" max="2" width="51.85546875" customWidth="1"/>
    <col min="3" max="3" width="17.7109375" style="29" bestFit="1" customWidth="1"/>
    <col min="4" max="4" width="21.5703125" style="29" customWidth="1"/>
    <col min="5" max="5" width="15.85546875" style="29" customWidth="1"/>
    <col min="6" max="6" width="20.140625" style="26" customWidth="1"/>
    <col min="7" max="8" width="9.140625" style="26"/>
  </cols>
  <sheetData>
    <row r="1" spans="1:8" s="4" customFormat="1" ht="16.5">
      <c r="A1" s="64"/>
      <c r="B1" s="65"/>
      <c r="C1" s="131"/>
      <c r="D1" s="65"/>
      <c r="E1" s="148"/>
      <c r="F1" s="8"/>
      <c r="G1" s="8"/>
      <c r="H1" s="8"/>
    </row>
    <row r="2" spans="1:8" s="4" customFormat="1" ht="30">
      <c r="A2" s="64"/>
      <c r="B2" s="275" t="s">
        <v>50</v>
      </c>
      <c r="C2" s="275"/>
      <c r="D2" s="275"/>
      <c r="E2" s="148"/>
      <c r="F2" s="8"/>
      <c r="G2" s="8"/>
      <c r="H2" s="8"/>
    </row>
    <row r="3" spans="1:8" ht="21.75" customHeight="1">
      <c r="A3" s="96"/>
      <c r="B3" s="280" t="str">
        <f>+"ESTADO DEL ACTIVO NETO AL "&amp;UPPER(TEXT(Indice!$N$3,"DD \D\E MMMM \D\E YYYY"))</f>
        <v>ESTADO DEL ACTIVO NETO AL 31 DE DICIEMBRE DE 2023</v>
      </c>
      <c r="C3" s="280"/>
      <c r="D3" s="280"/>
      <c r="E3" s="148"/>
    </row>
    <row r="4" spans="1:8" ht="14.25" customHeight="1">
      <c r="A4" s="96"/>
      <c r="B4" s="132"/>
      <c r="C4" s="132"/>
      <c r="D4" s="132"/>
      <c r="E4" s="148"/>
    </row>
    <row r="5" spans="1:8" ht="14.25" customHeight="1">
      <c r="A5" s="106"/>
      <c r="B5" s="149"/>
      <c r="C5" s="285">
        <f>+Indice!O3</f>
        <v>2023</v>
      </c>
      <c r="D5" s="287">
        <f>+Indice!O2</f>
        <v>2022</v>
      </c>
      <c r="E5" s="150"/>
    </row>
    <row r="6" spans="1:8" ht="15.75">
      <c r="A6" s="106"/>
      <c r="B6" s="151" t="s">
        <v>35</v>
      </c>
      <c r="C6" s="286"/>
      <c r="D6" s="288"/>
      <c r="E6" s="150"/>
    </row>
    <row r="7" spans="1:8" ht="17.25" customHeight="1">
      <c r="A7" s="106"/>
      <c r="B7" s="88" t="s">
        <v>36</v>
      </c>
      <c r="C7" s="152"/>
      <c r="D7" s="153"/>
      <c r="E7" s="150"/>
    </row>
    <row r="8" spans="1:8" ht="15" customHeight="1">
      <c r="A8" s="106"/>
      <c r="B8" s="88" t="s">
        <v>192</v>
      </c>
      <c r="C8" s="154"/>
      <c r="D8" s="153"/>
      <c r="E8" s="150"/>
    </row>
    <row r="9" spans="1:8" ht="14.25" customHeight="1">
      <c r="A9" s="106"/>
      <c r="B9" s="82" t="s">
        <v>51</v>
      </c>
      <c r="C9" s="231">
        <v>11738681091</v>
      </c>
      <c r="D9" s="232">
        <v>23079735920</v>
      </c>
      <c r="E9" s="150"/>
    </row>
    <row r="10" spans="1:8" ht="14.25" customHeight="1">
      <c r="A10" s="106"/>
      <c r="B10" s="155" t="s">
        <v>191</v>
      </c>
      <c r="C10" s="231">
        <v>201199640</v>
      </c>
      <c r="D10" s="233">
        <v>3385711654</v>
      </c>
      <c r="E10" s="150"/>
    </row>
    <row r="11" spans="1:8" ht="15.75">
      <c r="A11" s="106"/>
      <c r="B11" s="155"/>
      <c r="C11" s="234">
        <f>SUM(C9:C10)</f>
        <v>11939880731</v>
      </c>
      <c r="D11" s="235">
        <f>SUM(D9:D10)</f>
        <v>26465447574</v>
      </c>
      <c r="E11" s="156"/>
    </row>
    <row r="12" spans="1:8" ht="15.75">
      <c r="A12" s="106"/>
      <c r="B12" s="88" t="s">
        <v>189</v>
      </c>
      <c r="C12" s="236"/>
      <c r="D12" s="232"/>
      <c r="E12" s="150"/>
    </row>
    <row r="13" spans="1:8" ht="15.75">
      <c r="A13" s="106"/>
      <c r="B13" s="82" t="s">
        <v>190</v>
      </c>
      <c r="C13" s="231">
        <v>83393992464</v>
      </c>
      <c r="D13" s="232">
        <v>92513598407</v>
      </c>
      <c r="E13" s="156"/>
    </row>
    <row r="14" spans="1:8" ht="15.75">
      <c r="A14" s="106"/>
      <c r="B14" s="82" t="s">
        <v>38</v>
      </c>
      <c r="C14" s="231">
        <v>0</v>
      </c>
      <c r="D14" s="232">
        <v>0</v>
      </c>
      <c r="E14" s="156"/>
    </row>
    <row r="15" spans="1:8" ht="15.75">
      <c r="A15" s="106"/>
      <c r="B15" s="88"/>
      <c r="C15" s="234">
        <f>SUM(C13:C14)</f>
        <v>83393992464</v>
      </c>
      <c r="D15" s="235">
        <f>SUM(D13:D14)</f>
        <v>92513598407</v>
      </c>
      <c r="E15" s="150"/>
    </row>
    <row r="16" spans="1:8" ht="15.75">
      <c r="A16" s="106"/>
      <c r="B16" s="88" t="s">
        <v>49</v>
      </c>
      <c r="C16" s="234">
        <f>+C11+C15</f>
        <v>95333873195</v>
      </c>
      <c r="D16" s="235">
        <f>+D11+D15</f>
        <v>118979045981</v>
      </c>
      <c r="E16" s="150"/>
    </row>
    <row r="17" spans="1:5" ht="15.75">
      <c r="A17" s="106"/>
      <c r="B17" s="88"/>
      <c r="C17" s="237"/>
      <c r="D17" s="238"/>
      <c r="E17" s="150"/>
    </row>
    <row r="18" spans="1:5" ht="15.75">
      <c r="A18" s="106"/>
      <c r="B18" s="88" t="s">
        <v>39</v>
      </c>
      <c r="C18" s="237"/>
      <c r="D18" s="238"/>
      <c r="E18" s="150"/>
    </row>
    <row r="19" spans="1:5" ht="15.75">
      <c r="A19" s="106"/>
      <c r="B19" s="88" t="s">
        <v>189</v>
      </c>
      <c r="C19" s="237"/>
      <c r="D19" s="238"/>
      <c r="E19" s="150"/>
    </row>
    <row r="20" spans="1:5" ht="15.75">
      <c r="A20" s="106"/>
      <c r="B20" s="82" t="s">
        <v>193</v>
      </c>
      <c r="C20" s="239">
        <v>329373001622</v>
      </c>
      <c r="D20" s="240">
        <v>197105046334</v>
      </c>
      <c r="E20" s="150"/>
    </row>
    <row r="21" spans="1:5" ht="15.75">
      <c r="A21" s="106"/>
      <c r="B21" s="82" t="s">
        <v>38</v>
      </c>
      <c r="C21" s="241">
        <v>0</v>
      </c>
      <c r="D21" s="242">
        <v>0</v>
      </c>
      <c r="E21" s="150"/>
    </row>
    <row r="22" spans="1:5" ht="15.75">
      <c r="A22" s="106"/>
      <c r="B22" s="88"/>
      <c r="C22" s="243">
        <f>SUM(C20:C21)</f>
        <v>329373001622</v>
      </c>
      <c r="D22" s="244">
        <f>SUM(D20:D21)</f>
        <v>197105046334</v>
      </c>
      <c r="E22" s="150"/>
    </row>
    <row r="23" spans="1:5" ht="16.5" thickBot="1">
      <c r="A23" s="106"/>
      <c r="B23" s="88" t="s">
        <v>40</v>
      </c>
      <c r="C23" s="245">
        <f>+C22+C16</f>
        <v>424706874817</v>
      </c>
      <c r="D23" s="246">
        <f>+D22+D16</f>
        <v>316084092315</v>
      </c>
      <c r="E23" s="150"/>
    </row>
    <row r="24" spans="1:5" ht="27.75" customHeight="1" thickTop="1">
      <c r="A24" s="106"/>
      <c r="B24" s="151" t="s">
        <v>41</v>
      </c>
      <c r="C24" s="247"/>
      <c r="D24" s="248"/>
      <c r="E24" s="150"/>
    </row>
    <row r="25" spans="1:5" ht="15.75">
      <c r="A25" s="106"/>
      <c r="B25" s="88" t="s">
        <v>42</v>
      </c>
      <c r="C25" s="236"/>
      <c r="D25" s="249"/>
      <c r="E25" s="150"/>
    </row>
    <row r="26" spans="1:5" ht="15.75">
      <c r="A26" s="106"/>
      <c r="B26" s="88" t="s">
        <v>206</v>
      </c>
      <c r="C26" s="236"/>
      <c r="D26" s="249"/>
      <c r="E26" s="150"/>
    </row>
    <row r="27" spans="1:5" ht="15.75">
      <c r="A27" s="106"/>
      <c r="B27" s="82" t="s">
        <v>207</v>
      </c>
      <c r="C27" s="236">
        <v>184401854826</v>
      </c>
      <c r="D27" s="232">
        <v>106954464171</v>
      </c>
      <c r="E27" s="150"/>
    </row>
    <row r="28" spans="1:5" ht="15.75">
      <c r="A28" s="106"/>
      <c r="B28" s="88" t="s">
        <v>43</v>
      </c>
      <c r="C28" s="236"/>
      <c r="D28" s="232"/>
      <c r="E28" s="150"/>
    </row>
    <row r="29" spans="1:5" ht="15.75">
      <c r="A29" s="106"/>
      <c r="B29" s="155" t="s">
        <v>194</v>
      </c>
      <c r="C29" s="239">
        <v>0</v>
      </c>
      <c r="D29" s="240">
        <v>226866946</v>
      </c>
      <c r="E29" s="156"/>
    </row>
    <row r="30" spans="1:5" ht="15.75">
      <c r="A30" s="106"/>
      <c r="B30" s="82" t="s">
        <v>44</v>
      </c>
      <c r="C30" s="241">
        <v>0</v>
      </c>
      <c r="D30" s="232">
        <v>0</v>
      </c>
      <c r="E30" s="150"/>
    </row>
    <row r="31" spans="1:5" ht="15.75" customHeight="1">
      <c r="A31" s="106"/>
      <c r="B31" s="88" t="s">
        <v>45</v>
      </c>
      <c r="C31" s="250">
        <f>+C27+C29</f>
        <v>184401854826</v>
      </c>
      <c r="D31" s="235">
        <f>+D27+D29</f>
        <v>107181331117</v>
      </c>
      <c r="E31" s="156"/>
    </row>
    <row r="32" spans="1:5" ht="16.5" thickBot="1">
      <c r="A32" s="106"/>
      <c r="B32" s="88" t="s">
        <v>46</v>
      </c>
      <c r="C32" s="245">
        <f>+C23-C31</f>
        <v>240305019991</v>
      </c>
      <c r="D32" s="246">
        <f>+D23-D31</f>
        <v>208902761198</v>
      </c>
      <c r="E32" s="156"/>
    </row>
    <row r="33" spans="1:5" ht="16.5" thickTop="1">
      <c r="A33" s="106"/>
      <c r="B33" s="88" t="s">
        <v>47</v>
      </c>
      <c r="C33" s="157">
        <v>1680308.9916050001</v>
      </c>
      <c r="D33" s="158">
        <v>1565721.4458031405</v>
      </c>
      <c r="E33" s="150"/>
    </row>
    <row r="34" spans="1:5" ht="15.75">
      <c r="A34" s="106"/>
      <c r="B34" s="88" t="s">
        <v>48</v>
      </c>
      <c r="C34" s="159">
        <f>+C32/C33</f>
        <v>143012.39902398255</v>
      </c>
      <c r="D34" s="160">
        <v>153478.78170483574</v>
      </c>
      <c r="E34" s="150"/>
    </row>
    <row r="35" spans="1:5" ht="15.75">
      <c r="A35" s="106"/>
      <c r="B35" s="151"/>
      <c r="C35" s="161"/>
      <c r="D35" s="162"/>
      <c r="E35" s="150"/>
    </row>
    <row r="36" spans="1:5" ht="15.75">
      <c r="A36" s="106"/>
      <c r="B36" s="106"/>
      <c r="C36" s="163"/>
      <c r="D36" s="150"/>
      <c r="E36" s="150"/>
    </row>
    <row r="37" spans="1:5" ht="15.75">
      <c r="A37" s="106"/>
      <c r="B37" s="72" t="s">
        <v>195</v>
      </c>
      <c r="C37" s="156"/>
      <c r="D37" s="150"/>
      <c r="E37" s="150"/>
    </row>
    <row r="38" spans="1:5" ht="15.75">
      <c r="A38" s="106"/>
      <c r="B38" s="164"/>
      <c r="C38" s="165"/>
      <c r="D38" s="150"/>
      <c r="E38" s="150"/>
    </row>
    <row r="39" spans="1:5" ht="15.75">
      <c r="A39" s="106"/>
      <c r="B39" s="166"/>
      <c r="C39" s="150"/>
      <c r="D39" s="150"/>
      <c r="E39" s="150"/>
    </row>
    <row r="40" spans="1:5">
      <c r="B40" s="17"/>
    </row>
    <row r="53" ht="21" customHeight="1"/>
  </sheetData>
  <mergeCells count="4">
    <mergeCell ref="B2:D2"/>
    <mergeCell ref="B3:D3"/>
    <mergeCell ref="C5:C6"/>
    <mergeCell ref="D5:D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9"/>
  <sheetViews>
    <sheetView showGridLines="0" zoomScale="115" zoomScaleNormal="115" workbookViewId="0">
      <selection activeCell="G21" sqref="G21"/>
    </sheetView>
  </sheetViews>
  <sheetFormatPr baseColWidth="10" defaultRowHeight="15"/>
  <cols>
    <col min="7" max="7" width="16.42578125" customWidth="1"/>
    <col min="11" max="11" width="11.42578125" customWidth="1"/>
    <col min="12" max="12" width="5.5703125" customWidth="1"/>
  </cols>
  <sheetData>
    <row r="1" spans="1:8" ht="16.5">
      <c r="A1" s="96"/>
      <c r="B1" s="96"/>
      <c r="C1" s="96"/>
      <c r="D1" s="96"/>
      <c r="E1" s="96"/>
      <c r="F1" s="96"/>
      <c r="G1" s="96"/>
      <c r="H1" s="96"/>
    </row>
    <row r="2" spans="1:8" ht="15" customHeight="1">
      <c r="A2" s="96"/>
      <c r="B2" s="289" t="s">
        <v>126</v>
      </c>
      <c r="C2" s="289"/>
      <c r="D2" s="289"/>
      <c r="E2" s="289"/>
      <c r="F2" s="289"/>
      <c r="G2" s="289"/>
      <c r="H2" s="289"/>
    </row>
    <row r="3" spans="1:8" ht="15" customHeight="1">
      <c r="A3" s="96"/>
      <c r="B3" s="167"/>
      <c r="C3" s="167"/>
      <c r="D3" s="167"/>
      <c r="E3" s="167"/>
      <c r="F3" s="167"/>
      <c r="G3" s="167"/>
      <c r="H3" s="167"/>
    </row>
    <row r="4" spans="1:8" ht="15.75">
      <c r="A4" s="106"/>
      <c r="B4" s="106"/>
      <c r="C4" s="168"/>
      <c r="D4" s="106"/>
      <c r="E4" s="106"/>
      <c r="F4" s="106"/>
      <c r="G4" s="106"/>
      <c r="H4" s="106"/>
    </row>
    <row r="5" spans="1:8" ht="15.75">
      <c r="A5" s="106"/>
      <c r="B5" s="290" t="s">
        <v>127</v>
      </c>
      <c r="C5" s="290"/>
      <c r="D5" s="290"/>
      <c r="E5" s="106"/>
      <c r="F5" s="106"/>
      <c r="G5" s="106"/>
      <c r="H5" s="106"/>
    </row>
    <row r="6" spans="1:8" ht="15.75">
      <c r="A6" s="106"/>
      <c r="B6" s="291" t="s">
        <v>128</v>
      </c>
      <c r="C6" s="291"/>
      <c r="D6" s="291"/>
      <c r="E6" s="291"/>
      <c r="F6" s="291"/>
      <c r="G6" s="291"/>
      <c r="H6" s="291"/>
    </row>
    <row r="7" spans="1:8" ht="15.75">
      <c r="A7" s="106"/>
      <c r="B7" s="106"/>
      <c r="C7" s="168"/>
      <c r="D7" s="106"/>
      <c r="E7" s="106"/>
      <c r="F7" s="106"/>
      <c r="G7" s="106"/>
      <c r="H7" s="106"/>
    </row>
    <row r="8" spans="1:8" ht="15.75">
      <c r="A8" s="106"/>
      <c r="B8" s="292" t="s">
        <v>215</v>
      </c>
      <c r="C8" s="292"/>
      <c r="D8" s="292"/>
      <c r="E8" s="292"/>
      <c r="F8" s="292"/>
      <c r="G8" s="292"/>
      <c r="H8" s="292"/>
    </row>
    <row r="9" spans="1:8" ht="15.75">
      <c r="A9" s="106"/>
      <c r="B9" s="292"/>
      <c r="C9" s="292"/>
      <c r="D9" s="292"/>
      <c r="E9" s="292"/>
      <c r="F9" s="292"/>
      <c r="G9" s="292"/>
      <c r="H9" s="292"/>
    </row>
    <row r="10" spans="1:8" ht="34.5" customHeight="1">
      <c r="A10" s="106"/>
      <c r="B10" s="292"/>
      <c r="C10" s="292"/>
      <c r="D10" s="292"/>
      <c r="E10" s="292"/>
      <c r="F10" s="292"/>
      <c r="G10" s="292"/>
      <c r="H10" s="292"/>
    </row>
    <row r="11" spans="1:8" ht="54.75" customHeight="1">
      <c r="A11" s="106"/>
      <c r="B11" s="292"/>
      <c r="C11" s="292"/>
      <c r="D11" s="292"/>
      <c r="E11" s="292"/>
      <c r="F11" s="292"/>
      <c r="G11" s="292"/>
      <c r="H11" s="292"/>
    </row>
    <row r="12" spans="1:8" ht="15.75">
      <c r="A12" s="106"/>
      <c r="B12" s="106"/>
      <c r="C12" s="168"/>
      <c r="D12" s="106"/>
      <c r="E12" s="106"/>
      <c r="F12" s="106"/>
      <c r="G12" s="106"/>
      <c r="H12" s="106"/>
    </row>
    <row r="13" spans="1:8" ht="15.75">
      <c r="A13" s="106"/>
      <c r="B13" s="168" t="s">
        <v>129</v>
      </c>
      <c r="C13" s="106"/>
      <c r="D13" s="106"/>
      <c r="E13" s="106"/>
      <c r="F13" s="106"/>
      <c r="G13" s="106"/>
      <c r="H13" s="106"/>
    </row>
    <row r="14" spans="1:8" ht="15.75">
      <c r="A14" s="106"/>
      <c r="B14" s="106"/>
      <c r="C14" s="168"/>
      <c r="D14" s="106"/>
      <c r="E14" s="106"/>
      <c r="F14" s="106"/>
      <c r="G14" s="106"/>
      <c r="H14" s="106"/>
    </row>
    <row r="15" spans="1:8" ht="15.75">
      <c r="A15" s="106"/>
      <c r="B15" s="106"/>
      <c r="C15" s="106"/>
      <c r="D15" s="106"/>
      <c r="E15" s="106"/>
      <c r="F15" s="106"/>
      <c r="G15" s="106"/>
      <c r="H15" s="106"/>
    </row>
    <row r="16" spans="1:8" ht="15.75">
      <c r="A16" s="106"/>
      <c r="B16" s="106"/>
      <c r="C16" s="169" t="s">
        <v>130</v>
      </c>
      <c r="D16" s="106"/>
      <c r="E16" s="106"/>
      <c r="F16" s="106"/>
      <c r="G16" s="106"/>
      <c r="H16" s="106"/>
    </row>
    <row r="17" spans="1:8" ht="15.75">
      <c r="A17" s="106"/>
      <c r="B17" s="106"/>
      <c r="C17" s="168" t="s">
        <v>131</v>
      </c>
      <c r="D17" s="106"/>
      <c r="E17" s="106"/>
      <c r="F17" s="106"/>
      <c r="G17" s="106"/>
      <c r="H17" s="106"/>
    </row>
    <row r="18" spans="1:8" ht="15.75">
      <c r="A18" s="106"/>
      <c r="B18" s="106"/>
      <c r="C18" s="106"/>
      <c r="D18" s="106"/>
      <c r="E18" s="106"/>
      <c r="F18" s="106"/>
      <c r="G18" s="106"/>
      <c r="H18" s="106"/>
    </row>
    <row r="19" spans="1:8" ht="15.75">
      <c r="A19" s="106"/>
      <c r="B19" s="106"/>
      <c r="C19" s="106"/>
      <c r="D19" s="106"/>
      <c r="E19" s="106"/>
      <c r="F19" s="106"/>
      <c r="G19" s="106"/>
      <c r="H19" s="106"/>
    </row>
  </sheetData>
  <mergeCells count="4">
    <mergeCell ref="B2:H2"/>
    <mergeCell ref="B5:D5"/>
    <mergeCell ref="B6:H6"/>
    <mergeCell ref="B8:H11"/>
  </mergeCells>
  <pageMargins left="0.7" right="0.7" top="0.75" bottom="0.75" header="0.3" footer="0.3"/>
  <pageSetup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62"/>
  <sheetViews>
    <sheetView showGridLines="0" topLeftCell="A121" zoomScale="90" zoomScaleNormal="90" zoomScalePageLayoutView="85" workbookViewId="0">
      <selection activeCell="H131" sqref="H131"/>
    </sheetView>
  </sheetViews>
  <sheetFormatPr baseColWidth="10" defaultRowHeight="15"/>
  <cols>
    <col min="2" max="2" width="34.42578125" customWidth="1"/>
    <col min="3" max="3" width="15.42578125" customWidth="1"/>
    <col min="4" max="4" width="16.28515625" customWidth="1"/>
    <col min="5" max="5" width="15" bestFit="1" customWidth="1"/>
    <col min="6" max="6" width="11.42578125" customWidth="1"/>
    <col min="7" max="7" width="23.28515625" customWidth="1"/>
  </cols>
  <sheetData>
    <row r="1" spans="1:11">
      <c r="A1" s="170"/>
      <c r="B1" s="170"/>
      <c r="C1" s="170"/>
      <c r="D1" s="170"/>
      <c r="E1" s="170"/>
      <c r="F1" s="170"/>
      <c r="G1" s="170"/>
      <c r="H1" s="170"/>
      <c r="I1" s="170"/>
      <c r="J1" s="170"/>
      <c r="K1" s="170"/>
    </row>
    <row r="2" spans="1:11">
      <c r="A2" s="296" t="s">
        <v>61</v>
      </c>
      <c r="B2" s="296"/>
      <c r="C2" s="296"/>
      <c r="D2" s="296"/>
      <c r="E2" s="296"/>
      <c r="F2" s="296"/>
      <c r="G2" s="296"/>
      <c r="H2" s="170"/>
      <c r="I2" s="170"/>
      <c r="J2" s="170"/>
      <c r="K2" s="170"/>
    </row>
    <row r="3" spans="1:11">
      <c r="A3" s="297" t="s">
        <v>68</v>
      </c>
      <c r="B3" s="297"/>
      <c r="C3" s="297"/>
      <c r="D3" s="297"/>
      <c r="E3" s="297"/>
      <c r="F3" s="297"/>
      <c r="G3" s="297"/>
      <c r="H3" s="170"/>
      <c r="I3" s="170"/>
      <c r="J3" s="170"/>
      <c r="K3" s="170"/>
    </row>
    <row r="4" spans="1:11">
      <c r="A4" s="298" t="s">
        <v>221</v>
      </c>
      <c r="B4" s="298"/>
      <c r="C4" s="298"/>
      <c r="D4" s="298"/>
      <c r="E4" s="298"/>
      <c r="F4" s="298"/>
      <c r="G4" s="298"/>
      <c r="H4" s="170"/>
      <c r="I4" s="170"/>
      <c r="J4" s="170"/>
      <c r="K4" s="170"/>
    </row>
    <row r="5" spans="1:11" ht="34.5" customHeight="1">
      <c r="A5" s="295" t="s">
        <v>222</v>
      </c>
      <c r="B5" s="295"/>
      <c r="C5" s="295"/>
      <c r="D5" s="295"/>
      <c r="E5" s="295"/>
      <c r="F5" s="295"/>
      <c r="G5" s="295"/>
      <c r="H5" s="170"/>
      <c r="I5" s="170"/>
      <c r="J5" s="170"/>
      <c r="K5" s="170"/>
    </row>
    <row r="6" spans="1:11">
      <c r="A6" s="299" t="s">
        <v>223</v>
      </c>
      <c r="B6" s="299"/>
      <c r="C6" s="299"/>
      <c r="D6" s="299"/>
      <c r="E6" s="299"/>
      <c r="F6" s="299"/>
      <c r="G6" s="299"/>
      <c r="H6" s="170"/>
      <c r="I6" s="170"/>
      <c r="J6" s="170"/>
      <c r="K6" s="170"/>
    </row>
    <row r="7" spans="1:11" ht="121.5" customHeight="1">
      <c r="A7" s="299"/>
      <c r="B7" s="299"/>
      <c r="C7" s="299"/>
      <c r="D7" s="299"/>
      <c r="E7" s="299"/>
      <c r="F7" s="299"/>
      <c r="G7" s="299"/>
      <c r="H7" s="170"/>
      <c r="I7" s="170"/>
      <c r="J7" s="170"/>
      <c r="K7" s="170"/>
    </row>
    <row r="8" spans="1:11">
      <c r="A8" s="297" t="s">
        <v>224</v>
      </c>
      <c r="B8" s="297"/>
      <c r="C8" s="297"/>
      <c r="D8" s="297"/>
      <c r="E8" s="297"/>
      <c r="F8" s="297"/>
      <c r="G8" s="297"/>
      <c r="H8" s="170"/>
      <c r="I8" s="170"/>
      <c r="J8" s="170"/>
      <c r="K8" s="170"/>
    </row>
    <row r="9" spans="1:11">
      <c r="A9" s="295" t="s">
        <v>225</v>
      </c>
      <c r="B9" s="295"/>
      <c r="C9" s="295"/>
      <c r="D9" s="295"/>
      <c r="E9" s="295"/>
      <c r="F9" s="295"/>
      <c r="G9" s="295"/>
      <c r="H9" s="170"/>
      <c r="I9" s="170"/>
      <c r="J9" s="170"/>
      <c r="K9" s="170"/>
    </row>
    <row r="10" spans="1:11" ht="91.5" customHeight="1">
      <c r="A10" s="295"/>
      <c r="B10" s="295"/>
      <c r="C10" s="295"/>
      <c r="D10" s="295"/>
      <c r="E10" s="295"/>
      <c r="F10" s="295"/>
      <c r="G10" s="295"/>
      <c r="H10" s="170"/>
      <c r="I10" s="170"/>
      <c r="J10" s="170"/>
      <c r="K10" s="170"/>
    </row>
    <row r="11" spans="1:11">
      <c r="A11" s="299" t="s">
        <v>226</v>
      </c>
      <c r="B11" s="299"/>
      <c r="C11" s="299"/>
      <c r="D11" s="299"/>
      <c r="E11" s="299"/>
      <c r="F11" s="299"/>
      <c r="G11" s="299"/>
      <c r="H11" s="170"/>
      <c r="I11" s="170"/>
      <c r="J11" s="170"/>
      <c r="K11" s="170"/>
    </row>
    <row r="12" spans="1:11" ht="19.5" customHeight="1">
      <c r="A12" s="299"/>
      <c r="B12" s="299"/>
      <c r="C12" s="299"/>
      <c r="D12" s="299"/>
      <c r="E12" s="299"/>
      <c r="F12" s="299"/>
      <c r="G12" s="299"/>
      <c r="H12" s="170"/>
      <c r="I12" s="170"/>
      <c r="J12" s="170"/>
      <c r="K12" s="170"/>
    </row>
    <row r="13" spans="1:11">
      <c r="A13" s="297" t="s">
        <v>69</v>
      </c>
      <c r="B13" s="297"/>
      <c r="C13" s="297"/>
      <c r="D13" s="297"/>
      <c r="E13" s="297"/>
      <c r="F13" s="297"/>
      <c r="G13" s="297"/>
      <c r="H13" s="170"/>
      <c r="I13" s="170"/>
      <c r="J13" s="170"/>
      <c r="K13" s="170"/>
    </row>
    <row r="14" spans="1:11" ht="34.5" customHeight="1">
      <c r="A14" s="295" t="s">
        <v>70</v>
      </c>
      <c r="B14" s="295"/>
      <c r="C14" s="295"/>
      <c r="D14" s="295"/>
      <c r="E14" s="295"/>
      <c r="F14" s="295"/>
      <c r="G14" s="295"/>
      <c r="H14" s="170"/>
      <c r="I14" s="170"/>
      <c r="J14" s="170"/>
      <c r="K14" s="170"/>
    </row>
    <row r="15" spans="1:11" ht="76.5" customHeight="1">
      <c r="A15" s="295"/>
      <c r="B15" s="295"/>
      <c r="C15" s="295"/>
      <c r="D15" s="295"/>
      <c r="E15" s="295"/>
      <c r="F15" s="295"/>
      <c r="G15" s="295"/>
      <c r="H15" s="170"/>
      <c r="I15" s="170"/>
      <c r="J15" s="170"/>
      <c r="K15" s="170"/>
    </row>
    <row r="16" spans="1:11">
      <c r="A16" s="295" t="s">
        <v>71</v>
      </c>
      <c r="B16" s="295"/>
      <c r="C16" s="295"/>
      <c r="D16" s="295"/>
      <c r="E16" s="295"/>
      <c r="F16" s="295"/>
      <c r="G16" s="295"/>
      <c r="H16" s="170"/>
      <c r="I16" s="170"/>
      <c r="J16" s="170"/>
      <c r="K16" s="170"/>
    </row>
    <row r="17" spans="1:11" ht="15.75" customHeight="1">
      <c r="A17" s="295"/>
      <c r="B17" s="295"/>
      <c r="C17" s="295"/>
      <c r="D17" s="295"/>
      <c r="E17" s="295"/>
      <c r="F17" s="295"/>
      <c r="G17" s="295"/>
      <c r="H17" s="170"/>
      <c r="I17" s="170"/>
      <c r="J17" s="170"/>
      <c r="K17" s="170"/>
    </row>
    <row r="18" spans="1:11">
      <c r="A18" s="295" t="s">
        <v>227</v>
      </c>
      <c r="B18" s="295"/>
      <c r="C18" s="295"/>
      <c r="D18" s="295"/>
      <c r="E18" s="295"/>
      <c r="F18" s="295"/>
      <c r="G18" s="295"/>
      <c r="H18" s="170"/>
      <c r="I18" s="170"/>
      <c r="J18" s="170"/>
      <c r="K18" s="170"/>
    </row>
    <row r="19" spans="1:11" ht="18.75" customHeight="1">
      <c r="A19" s="295"/>
      <c r="B19" s="295"/>
      <c r="C19" s="295"/>
      <c r="D19" s="295"/>
      <c r="E19" s="295"/>
      <c r="F19" s="295"/>
      <c r="G19" s="295"/>
      <c r="H19" s="170"/>
      <c r="I19" s="170"/>
      <c r="J19" s="170"/>
      <c r="K19" s="170"/>
    </row>
    <row r="20" spans="1:11">
      <c r="A20" s="297" t="s">
        <v>72</v>
      </c>
      <c r="B20" s="297"/>
      <c r="C20" s="297"/>
      <c r="D20" s="297"/>
      <c r="E20" s="297"/>
      <c r="F20" s="297"/>
      <c r="G20" s="297"/>
      <c r="H20" s="170"/>
      <c r="I20" s="170"/>
      <c r="J20" s="170"/>
      <c r="K20" s="170"/>
    </row>
    <row r="21" spans="1:11">
      <c r="A21" s="295" t="s">
        <v>73</v>
      </c>
      <c r="B21" s="295"/>
      <c r="C21" s="295"/>
      <c r="D21" s="295"/>
      <c r="E21" s="295"/>
      <c r="F21" s="295"/>
      <c r="G21" s="295"/>
      <c r="H21" s="170"/>
      <c r="I21" s="170"/>
      <c r="J21" s="170"/>
      <c r="K21" s="170"/>
    </row>
    <row r="22" spans="1:11" ht="38.25" customHeight="1">
      <c r="A22" s="295"/>
      <c r="B22" s="295"/>
      <c r="C22" s="295"/>
      <c r="D22" s="295"/>
      <c r="E22" s="295"/>
      <c r="F22" s="295"/>
      <c r="G22" s="295"/>
      <c r="H22" s="170"/>
      <c r="I22" s="170"/>
      <c r="J22" s="170"/>
      <c r="K22" s="170"/>
    </row>
    <row r="23" spans="1:11">
      <c r="A23" s="171"/>
      <c r="B23" s="171"/>
      <c r="C23" s="171"/>
      <c r="D23" s="171"/>
      <c r="E23" s="171"/>
      <c r="F23" s="171"/>
      <c r="G23" s="171"/>
      <c r="H23" s="170"/>
      <c r="I23" s="170"/>
      <c r="J23" s="170"/>
      <c r="K23" s="170"/>
    </row>
    <row r="24" spans="1:11">
      <c r="A24" s="171"/>
      <c r="B24" s="171"/>
      <c r="C24" s="171"/>
      <c r="D24" s="171"/>
      <c r="E24" s="171"/>
      <c r="F24" s="171"/>
      <c r="G24" s="171"/>
      <c r="H24" s="170"/>
      <c r="I24" s="170"/>
      <c r="J24" s="170"/>
      <c r="K24" s="170"/>
    </row>
    <row r="25" spans="1:11" ht="15" customHeight="1">
      <c r="A25" s="172"/>
      <c r="B25" s="173"/>
      <c r="C25" s="173"/>
      <c r="D25" s="173"/>
      <c r="E25" s="173"/>
      <c r="F25" s="173"/>
      <c r="G25" s="173"/>
      <c r="H25" s="170"/>
      <c r="I25" s="170"/>
      <c r="J25" s="170"/>
      <c r="K25" s="170"/>
    </row>
    <row r="26" spans="1:11" ht="15.75">
      <c r="A26" s="174" t="s">
        <v>74</v>
      </c>
      <c r="B26" s="173"/>
      <c r="C26" s="173"/>
      <c r="D26" s="173"/>
      <c r="E26" s="173"/>
      <c r="F26" s="173"/>
      <c r="G26" s="173"/>
      <c r="H26" s="170"/>
      <c r="I26" s="170"/>
      <c r="J26" s="170"/>
      <c r="K26" s="170"/>
    </row>
    <row r="27" spans="1:11">
      <c r="A27" s="295" t="s">
        <v>203</v>
      </c>
      <c r="B27" s="295"/>
      <c r="C27" s="295"/>
      <c r="D27" s="295"/>
      <c r="E27" s="295"/>
      <c r="F27" s="295"/>
      <c r="G27" s="295"/>
      <c r="H27" s="170"/>
      <c r="I27" s="170"/>
      <c r="J27" s="170"/>
      <c r="K27" s="170"/>
    </row>
    <row r="28" spans="1:11" ht="79.5" customHeight="1">
      <c r="A28" s="295"/>
      <c r="B28" s="295"/>
      <c r="C28" s="295"/>
      <c r="D28" s="295"/>
      <c r="E28" s="295"/>
      <c r="F28" s="295"/>
      <c r="G28" s="295"/>
      <c r="H28" s="170"/>
      <c r="I28" s="170"/>
      <c r="J28" s="170"/>
      <c r="K28" s="170"/>
    </row>
    <row r="29" spans="1:11">
      <c r="A29" s="297" t="s">
        <v>75</v>
      </c>
      <c r="B29" s="297"/>
      <c r="C29" s="297"/>
      <c r="D29" s="297"/>
      <c r="E29" s="297"/>
      <c r="F29" s="297"/>
      <c r="G29" s="297"/>
      <c r="H29" s="170"/>
      <c r="I29" s="170"/>
      <c r="J29" s="170"/>
      <c r="K29" s="170"/>
    </row>
    <row r="30" spans="1:11">
      <c r="A30" s="295" t="s">
        <v>76</v>
      </c>
      <c r="B30" s="295"/>
      <c r="C30" s="295"/>
      <c r="D30" s="295"/>
      <c r="E30" s="295"/>
      <c r="F30" s="295"/>
      <c r="G30" s="295"/>
      <c r="H30" s="170"/>
      <c r="I30" s="170"/>
      <c r="J30" s="170"/>
      <c r="K30" s="170"/>
    </row>
    <row r="31" spans="1:11" ht="22.5" customHeight="1">
      <c r="A31" s="295"/>
      <c r="B31" s="295"/>
      <c r="C31" s="295"/>
      <c r="D31" s="295"/>
      <c r="E31" s="295"/>
      <c r="F31" s="295"/>
      <c r="G31" s="295"/>
      <c r="H31" s="170"/>
      <c r="I31" s="170"/>
      <c r="J31" s="170"/>
      <c r="K31" s="170"/>
    </row>
    <row r="32" spans="1:11">
      <c r="A32" s="297" t="s">
        <v>77</v>
      </c>
      <c r="B32" s="297"/>
      <c r="C32" s="297"/>
      <c r="D32" s="297"/>
      <c r="E32" s="297"/>
      <c r="F32" s="297"/>
      <c r="G32" s="297"/>
      <c r="H32" s="170"/>
      <c r="I32" s="170"/>
      <c r="J32" s="170"/>
      <c r="K32" s="170"/>
    </row>
    <row r="33" spans="1:11" ht="19.5" customHeight="1">
      <c r="A33" s="295" t="s">
        <v>228</v>
      </c>
      <c r="B33" s="295"/>
      <c r="C33" s="295"/>
      <c r="D33" s="295"/>
      <c r="E33" s="295"/>
      <c r="F33" s="295"/>
      <c r="G33" s="295"/>
      <c r="H33" s="170"/>
      <c r="I33" s="170"/>
      <c r="J33" s="170"/>
      <c r="K33" s="170"/>
    </row>
    <row r="34" spans="1:11" ht="29.25" customHeight="1">
      <c r="A34" s="295"/>
      <c r="B34" s="295"/>
      <c r="C34" s="295"/>
      <c r="D34" s="295"/>
      <c r="E34" s="295"/>
      <c r="F34" s="295"/>
      <c r="G34" s="295"/>
      <c r="H34" s="170"/>
      <c r="I34" s="170"/>
      <c r="J34" s="170"/>
      <c r="K34" s="170"/>
    </row>
    <row r="35" spans="1:11">
      <c r="A35" s="297" t="s">
        <v>78</v>
      </c>
      <c r="B35" s="297"/>
      <c r="C35" s="297"/>
      <c r="D35" s="297"/>
      <c r="E35" s="297"/>
      <c r="F35" s="297"/>
      <c r="G35" s="297"/>
      <c r="H35" s="170"/>
      <c r="I35" s="170"/>
      <c r="J35" s="170"/>
      <c r="K35" s="170"/>
    </row>
    <row r="36" spans="1:11" ht="15.75" customHeight="1">
      <c r="A36" s="295" t="s">
        <v>229</v>
      </c>
      <c r="B36" s="295"/>
      <c r="C36" s="295"/>
      <c r="D36" s="295"/>
      <c r="E36" s="295"/>
      <c r="F36" s="295"/>
      <c r="G36" s="295"/>
      <c r="H36" s="170"/>
      <c r="I36" s="170"/>
      <c r="J36" s="170"/>
      <c r="K36" s="170"/>
    </row>
    <row r="37" spans="1:11" ht="23.25" customHeight="1">
      <c r="A37" s="295"/>
      <c r="B37" s="295"/>
      <c r="C37" s="295"/>
      <c r="D37" s="295"/>
      <c r="E37" s="295"/>
      <c r="F37" s="295"/>
      <c r="G37" s="295"/>
      <c r="H37" s="170"/>
      <c r="I37" s="170"/>
      <c r="J37" s="170"/>
      <c r="K37" s="170"/>
    </row>
    <row r="38" spans="1:11">
      <c r="A38" s="297" t="s">
        <v>79</v>
      </c>
      <c r="B38" s="297"/>
      <c r="C38" s="297"/>
      <c r="D38" s="297"/>
      <c r="E38" s="297"/>
      <c r="F38" s="297"/>
      <c r="G38" s="297"/>
      <c r="H38" s="170"/>
      <c r="I38" s="170"/>
      <c r="J38" s="170"/>
      <c r="K38" s="170"/>
    </row>
    <row r="39" spans="1:11">
      <c r="A39" s="295" t="s">
        <v>197</v>
      </c>
      <c r="B39" s="295"/>
      <c r="C39" s="295"/>
      <c r="D39" s="295"/>
      <c r="E39" s="295"/>
      <c r="F39" s="295"/>
      <c r="G39" s="295"/>
      <c r="H39" s="170"/>
      <c r="I39" s="170"/>
      <c r="J39" s="170"/>
      <c r="K39" s="170"/>
    </row>
    <row r="40" spans="1:11" ht="24.75" customHeight="1">
      <c r="A40" s="295"/>
      <c r="B40" s="295"/>
      <c r="C40" s="295"/>
      <c r="D40" s="295"/>
      <c r="E40" s="295"/>
      <c r="F40" s="295"/>
      <c r="G40" s="295"/>
      <c r="H40" s="170"/>
      <c r="I40" s="170"/>
      <c r="J40" s="170"/>
      <c r="K40" s="170"/>
    </row>
    <row r="41" spans="1:11" ht="31.5" customHeight="1">
      <c r="A41" s="295" t="s">
        <v>230</v>
      </c>
      <c r="B41" s="300"/>
      <c r="C41" s="300"/>
      <c r="D41" s="300"/>
      <c r="E41" s="300"/>
      <c r="F41" s="300"/>
      <c r="G41" s="300"/>
      <c r="H41" s="170"/>
      <c r="I41" s="170"/>
      <c r="J41" s="170"/>
      <c r="K41" s="170"/>
    </row>
    <row r="42" spans="1:11" ht="33" customHeight="1">
      <c r="A42" s="295" t="s">
        <v>231</v>
      </c>
      <c r="B42" s="295"/>
      <c r="C42" s="295"/>
      <c r="D42" s="295"/>
      <c r="E42" s="295"/>
      <c r="F42" s="295"/>
      <c r="G42" s="295"/>
      <c r="H42" s="170"/>
      <c r="I42" s="170"/>
      <c r="J42" s="170"/>
      <c r="K42" s="170"/>
    </row>
    <row r="43" spans="1:11" ht="54.75" customHeight="1">
      <c r="A43" s="295" t="s">
        <v>232</v>
      </c>
      <c r="B43" s="295"/>
      <c r="C43" s="295"/>
      <c r="D43" s="295"/>
      <c r="E43" s="295"/>
      <c r="F43" s="295"/>
      <c r="G43" s="295"/>
      <c r="H43" s="170"/>
      <c r="I43" s="170"/>
      <c r="J43" s="170"/>
      <c r="K43" s="170"/>
    </row>
    <row r="44" spans="1:11" ht="38.25" customHeight="1">
      <c r="A44" s="295" t="s">
        <v>233</v>
      </c>
      <c r="B44" s="295"/>
      <c r="C44" s="295"/>
      <c r="D44" s="295"/>
      <c r="E44" s="295"/>
      <c r="F44" s="295"/>
      <c r="G44" s="295"/>
      <c r="H44" s="170"/>
      <c r="I44" s="170"/>
      <c r="J44" s="170"/>
      <c r="K44" s="170"/>
    </row>
    <row r="45" spans="1:11">
      <c r="A45" s="295" t="s">
        <v>234</v>
      </c>
      <c r="B45" s="295"/>
      <c r="C45" s="295"/>
      <c r="D45" s="295"/>
      <c r="E45" s="295"/>
      <c r="F45" s="295"/>
      <c r="G45" s="295"/>
      <c r="H45" s="170"/>
      <c r="I45" s="170"/>
      <c r="J45" s="170"/>
      <c r="K45" s="170"/>
    </row>
    <row r="46" spans="1:11">
      <c r="A46" s="295"/>
      <c r="B46" s="295"/>
      <c r="C46" s="295"/>
      <c r="D46" s="295"/>
      <c r="E46" s="295"/>
      <c r="F46" s="295"/>
      <c r="G46" s="295"/>
      <c r="H46" s="170"/>
      <c r="I46" s="170"/>
      <c r="J46" s="170"/>
      <c r="K46" s="170"/>
    </row>
    <row r="47" spans="1:11">
      <c r="A47" s="171"/>
      <c r="B47" s="171"/>
      <c r="C47" s="171"/>
      <c r="D47" s="171"/>
      <c r="E47" s="171"/>
      <c r="F47" s="171"/>
      <c r="G47" s="171"/>
      <c r="H47" s="170"/>
      <c r="I47" s="170"/>
      <c r="J47" s="170"/>
      <c r="K47" s="170"/>
    </row>
    <row r="48" spans="1:11" ht="15.75">
      <c r="A48" s="172"/>
      <c r="B48" s="173"/>
      <c r="C48" s="173"/>
      <c r="D48" s="173"/>
      <c r="E48" s="173"/>
      <c r="F48" s="173"/>
      <c r="G48" s="173"/>
      <c r="H48" s="170"/>
      <c r="I48" s="170"/>
      <c r="J48" s="170"/>
      <c r="K48" s="170"/>
    </row>
    <row r="49" spans="1:11" ht="15.75">
      <c r="A49" s="174" t="s">
        <v>80</v>
      </c>
      <c r="B49" s="173"/>
      <c r="C49" s="173"/>
      <c r="D49" s="173"/>
      <c r="E49" s="173"/>
      <c r="F49" s="173"/>
      <c r="G49" s="173"/>
      <c r="H49" s="170"/>
      <c r="I49" s="170"/>
      <c r="J49" s="170"/>
      <c r="K49" s="170"/>
    </row>
    <row r="50" spans="1:11" ht="15.75">
      <c r="A50" s="174"/>
      <c r="B50" s="173"/>
      <c r="C50" s="173"/>
      <c r="D50" s="173"/>
      <c r="E50" s="173"/>
      <c r="F50" s="173"/>
      <c r="G50" s="173"/>
      <c r="H50" s="170"/>
      <c r="I50" s="170"/>
      <c r="J50" s="170"/>
      <c r="K50" s="170"/>
    </row>
    <row r="51" spans="1:11" ht="15.75">
      <c r="A51" s="173"/>
      <c r="B51" s="175"/>
      <c r="C51" s="176" t="s">
        <v>81</v>
      </c>
      <c r="D51" s="176" t="s">
        <v>82</v>
      </c>
      <c r="E51" s="176" t="s">
        <v>83</v>
      </c>
      <c r="F51" s="173"/>
      <c r="G51" s="173"/>
      <c r="H51" s="170"/>
      <c r="I51" s="170"/>
      <c r="J51" s="170"/>
      <c r="K51" s="170"/>
    </row>
    <row r="52" spans="1:11" ht="15.75">
      <c r="A52" s="173"/>
      <c r="B52" s="177" t="s">
        <v>84</v>
      </c>
      <c r="C52" s="305" t="s">
        <v>85</v>
      </c>
      <c r="D52" s="306"/>
      <c r="E52" s="307"/>
      <c r="F52" s="173"/>
      <c r="G52" s="173"/>
      <c r="H52" s="170"/>
      <c r="I52" s="170"/>
      <c r="J52" s="170"/>
      <c r="K52" s="170"/>
    </row>
    <row r="53" spans="1:11" ht="15.75">
      <c r="A53" s="173"/>
      <c r="B53" s="177" t="s">
        <v>86</v>
      </c>
      <c r="C53" s="308"/>
      <c r="D53" s="309"/>
      <c r="E53" s="310"/>
      <c r="F53" s="173"/>
      <c r="G53" s="173"/>
      <c r="H53" s="170"/>
      <c r="I53" s="170"/>
      <c r="J53" s="170"/>
      <c r="K53" s="170"/>
    </row>
    <row r="54" spans="1:11" ht="15.75">
      <c r="A54" s="174"/>
      <c r="B54" s="173"/>
      <c r="C54" s="173"/>
      <c r="D54" s="173"/>
      <c r="E54" s="173"/>
      <c r="F54" s="173"/>
      <c r="G54" s="173"/>
      <c r="H54" s="170"/>
      <c r="I54" s="170"/>
      <c r="J54" s="170"/>
      <c r="K54" s="170"/>
    </row>
    <row r="55" spans="1:11" ht="15.75">
      <c r="A55" s="174"/>
      <c r="B55" s="173"/>
      <c r="C55" s="173"/>
      <c r="D55" s="173"/>
      <c r="E55" s="173"/>
      <c r="F55" s="173"/>
      <c r="G55" s="173"/>
      <c r="H55" s="170"/>
      <c r="I55" s="170"/>
      <c r="J55" s="170"/>
      <c r="K55" s="170"/>
    </row>
    <row r="56" spans="1:11" ht="15.75">
      <c r="A56" s="174" t="s">
        <v>235</v>
      </c>
      <c r="B56" s="173"/>
      <c r="C56" s="173"/>
      <c r="D56" s="173"/>
      <c r="E56" s="173"/>
      <c r="F56" s="173"/>
      <c r="G56" s="173"/>
      <c r="H56" s="170"/>
      <c r="I56" s="170"/>
      <c r="J56" s="170"/>
      <c r="K56" s="170"/>
    </row>
    <row r="57" spans="1:11" ht="15.75">
      <c r="A57" s="174"/>
      <c r="B57" s="173"/>
      <c r="C57" s="173"/>
      <c r="D57" s="173"/>
      <c r="E57" s="173"/>
      <c r="F57" s="173"/>
      <c r="G57" s="173"/>
      <c r="H57" s="170"/>
      <c r="I57" s="170"/>
      <c r="J57" s="170"/>
      <c r="K57" s="170"/>
    </row>
    <row r="58" spans="1:11" ht="42.75">
      <c r="A58" s="173"/>
      <c r="B58" s="175" t="s">
        <v>87</v>
      </c>
      <c r="C58" s="176" t="s">
        <v>88</v>
      </c>
      <c r="D58" s="176" t="s">
        <v>89</v>
      </c>
      <c r="E58" s="176" t="s">
        <v>90</v>
      </c>
      <c r="F58" s="176" t="s">
        <v>91</v>
      </c>
      <c r="G58" s="173"/>
      <c r="H58" s="170"/>
      <c r="I58" s="170"/>
      <c r="J58" s="170"/>
      <c r="K58" s="170"/>
    </row>
    <row r="59" spans="1:11" ht="15.75">
      <c r="A59" s="173"/>
      <c r="B59" s="175" t="s">
        <v>92</v>
      </c>
      <c r="C59" s="305" t="s">
        <v>85</v>
      </c>
      <c r="D59" s="306"/>
      <c r="E59" s="306"/>
      <c r="F59" s="307"/>
      <c r="G59" s="173"/>
      <c r="H59" s="170"/>
      <c r="I59" s="170"/>
      <c r="J59" s="170"/>
      <c r="K59" s="170"/>
    </row>
    <row r="60" spans="1:11" ht="15.75">
      <c r="A60" s="173"/>
      <c r="B60" s="175" t="s">
        <v>93</v>
      </c>
      <c r="C60" s="308"/>
      <c r="D60" s="309"/>
      <c r="E60" s="309"/>
      <c r="F60" s="310"/>
      <c r="G60" s="173"/>
      <c r="H60" s="170"/>
      <c r="I60" s="170"/>
      <c r="J60" s="170"/>
      <c r="K60" s="170"/>
    </row>
    <row r="61" spans="1:11" ht="15.75">
      <c r="A61" s="174"/>
      <c r="B61" s="173"/>
      <c r="C61" s="173"/>
      <c r="D61" s="173"/>
      <c r="E61" s="173"/>
      <c r="F61" s="173"/>
      <c r="G61" s="173"/>
      <c r="H61" s="170"/>
      <c r="I61" s="170"/>
      <c r="J61" s="170"/>
      <c r="K61" s="170"/>
    </row>
    <row r="62" spans="1:11" ht="15.75">
      <c r="A62" s="174"/>
      <c r="B62" s="173"/>
      <c r="C62" s="173"/>
      <c r="D62" s="173"/>
      <c r="E62" s="173"/>
      <c r="F62" s="173"/>
      <c r="G62" s="173"/>
      <c r="H62" s="170"/>
      <c r="I62" s="170"/>
      <c r="J62" s="170"/>
      <c r="K62" s="170"/>
    </row>
    <row r="63" spans="1:11">
      <c r="A63" s="297" t="s">
        <v>236</v>
      </c>
      <c r="B63" s="297"/>
      <c r="C63" s="297"/>
      <c r="D63" s="297"/>
      <c r="E63" s="297"/>
      <c r="F63" s="297"/>
      <c r="G63" s="297"/>
      <c r="H63" s="170"/>
      <c r="I63" s="170"/>
      <c r="J63" s="170"/>
      <c r="K63" s="170"/>
    </row>
    <row r="64" spans="1:11" ht="15.75">
      <c r="A64" s="174" t="s">
        <v>85</v>
      </c>
      <c r="B64" s="173"/>
      <c r="C64" s="173"/>
      <c r="D64" s="173"/>
      <c r="E64" s="173"/>
      <c r="F64" s="173"/>
      <c r="G64" s="173"/>
      <c r="H64" s="170"/>
      <c r="I64" s="170"/>
      <c r="J64" s="170"/>
      <c r="K64" s="170"/>
    </row>
    <row r="65" spans="1:11" ht="15.75">
      <c r="A65" s="174"/>
      <c r="B65" s="173"/>
      <c r="C65" s="173"/>
      <c r="D65" s="173"/>
      <c r="E65" s="173"/>
      <c r="F65" s="173"/>
      <c r="G65" s="173"/>
      <c r="H65" s="170"/>
      <c r="I65" s="170"/>
      <c r="J65" s="170"/>
      <c r="K65" s="170"/>
    </row>
    <row r="66" spans="1:11">
      <c r="A66" s="296" t="s">
        <v>237</v>
      </c>
      <c r="B66" s="296"/>
      <c r="C66" s="296"/>
      <c r="D66" s="296"/>
      <c r="E66" s="296"/>
      <c r="F66" s="296"/>
      <c r="G66" s="296"/>
      <c r="H66" s="170"/>
      <c r="I66" s="170"/>
      <c r="J66" s="170"/>
      <c r="K66" s="170"/>
    </row>
    <row r="67" spans="1:11" ht="15.75">
      <c r="A67" s="174"/>
      <c r="B67" s="173"/>
      <c r="C67" s="173"/>
      <c r="D67" s="173"/>
      <c r="E67" s="173"/>
      <c r="F67" s="173"/>
      <c r="G67" s="173"/>
      <c r="H67" s="170"/>
      <c r="I67" s="170"/>
      <c r="J67" s="170"/>
      <c r="K67" s="170"/>
    </row>
    <row r="68" spans="1:11">
      <c r="A68" s="299" t="s">
        <v>238</v>
      </c>
      <c r="B68" s="299"/>
      <c r="C68" s="299"/>
      <c r="D68" s="299"/>
      <c r="E68" s="299"/>
      <c r="F68" s="299"/>
      <c r="G68" s="299"/>
      <c r="H68" s="170"/>
      <c r="I68" s="170"/>
      <c r="J68" s="170"/>
      <c r="K68" s="170"/>
    </row>
    <row r="69" spans="1:11" ht="37.5" customHeight="1">
      <c r="A69" s="299"/>
      <c r="B69" s="299"/>
      <c r="C69" s="299"/>
      <c r="D69" s="299"/>
      <c r="E69" s="299"/>
      <c r="F69" s="299"/>
      <c r="G69" s="299"/>
      <c r="H69" s="170"/>
      <c r="I69" s="170"/>
      <c r="J69" s="170"/>
      <c r="K69" s="170"/>
    </row>
    <row r="70" spans="1:11">
      <c r="A70" s="311" t="s">
        <v>241</v>
      </c>
      <c r="B70" s="311"/>
      <c r="C70" s="311"/>
      <c r="D70" s="311"/>
      <c r="E70" s="311"/>
      <c r="F70" s="311"/>
      <c r="G70" s="311"/>
      <c r="H70" s="170"/>
      <c r="I70" s="170"/>
      <c r="J70" s="170"/>
      <c r="K70" s="170"/>
    </row>
    <row r="71" spans="1:11" ht="37.5" customHeight="1">
      <c r="A71" s="311"/>
      <c r="B71" s="311"/>
      <c r="C71" s="311"/>
      <c r="D71" s="311"/>
      <c r="E71" s="311"/>
      <c r="F71" s="311"/>
      <c r="G71" s="311"/>
      <c r="H71" s="170"/>
      <c r="I71" s="170"/>
      <c r="J71" s="170"/>
      <c r="K71" s="170"/>
    </row>
    <row r="72" spans="1:11">
      <c r="A72" s="299" t="s">
        <v>239</v>
      </c>
      <c r="B72" s="299"/>
      <c r="C72" s="299"/>
      <c r="D72" s="299"/>
      <c r="E72" s="299"/>
      <c r="F72" s="299"/>
      <c r="G72" s="299"/>
      <c r="H72" s="170"/>
      <c r="I72" s="170"/>
      <c r="J72" s="170"/>
      <c r="K72" s="170"/>
    </row>
    <row r="73" spans="1:11" ht="25.5" customHeight="1">
      <c r="A73" s="299"/>
      <c r="B73" s="299"/>
      <c r="C73" s="299"/>
      <c r="D73" s="299"/>
      <c r="E73" s="299"/>
      <c r="F73" s="299"/>
      <c r="G73" s="299"/>
      <c r="H73" s="170"/>
      <c r="I73" s="170"/>
      <c r="J73" s="170"/>
      <c r="K73" s="170"/>
    </row>
    <row r="74" spans="1:11" ht="15.75">
      <c r="A74" s="174"/>
      <c r="B74" s="173"/>
      <c r="C74" s="173"/>
      <c r="D74" s="173"/>
      <c r="E74" s="173"/>
      <c r="F74" s="173"/>
      <c r="G74" s="173"/>
      <c r="H74" s="170"/>
      <c r="I74" s="170"/>
      <c r="J74" s="170"/>
      <c r="K74" s="170"/>
    </row>
    <row r="75" spans="1:11" ht="28.5">
      <c r="A75" s="173"/>
      <c r="B75" s="178" t="s">
        <v>94</v>
      </c>
      <c r="C75" s="178" t="s">
        <v>95</v>
      </c>
      <c r="D75" s="178" t="s">
        <v>96</v>
      </c>
      <c r="E75" s="173"/>
      <c r="F75" s="173"/>
      <c r="G75" s="173"/>
      <c r="H75" s="170"/>
      <c r="I75" s="170"/>
      <c r="J75" s="170"/>
      <c r="K75" s="170"/>
    </row>
    <row r="76" spans="1:11" ht="15.75">
      <c r="A76" s="173"/>
      <c r="B76" s="175" t="s">
        <v>97</v>
      </c>
      <c r="C76" s="179">
        <v>0</v>
      </c>
      <c r="D76" s="179">
        <v>1256947083</v>
      </c>
      <c r="E76" s="173"/>
      <c r="F76" s="173"/>
      <c r="G76" s="173"/>
      <c r="H76" s="170"/>
      <c r="I76" s="170"/>
      <c r="J76" s="170"/>
      <c r="K76" s="170"/>
    </row>
    <row r="77" spans="1:11" ht="15.75">
      <c r="A77" s="173"/>
      <c r="B77" s="175" t="s">
        <v>198</v>
      </c>
      <c r="C77" s="179">
        <v>11552484</v>
      </c>
      <c r="D77" s="179">
        <v>8424227</v>
      </c>
      <c r="E77" s="173"/>
      <c r="F77" s="173"/>
      <c r="G77" s="173"/>
      <c r="H77" s="170"/>
      <c r="I77" s="170"/>
      <c r="J77" s="170"/>
      <c r="K77" s="170"/>
    </row>
    <row r="78" spans="1:11" ht="28.5">
      <c r="A78" s="173"/>
      <c r="B78" s="180" t="s">
        <v>208</v>
      </c>
      <c r="C78" s="179">
        <v>13732945723</v>
      </c>
      <c r="D78" s="179">
        <v>4967468948</v>
      </c>
      <c r="E78" s="173"/>
      <c r="F78" s="173"/>
      <c r="G78" s="173"/>
      <c r="H78" s="170"/>
      <c r="I78" s="170"/>
      <c r="J78" s="170"/>
      <c r="K78" s="170"/>
    </row>
    <row r="79" spans="1:11" ht="15.75">
      <c r="A79" s="173"/>
      <c r="B79" s="180" t="s">
        <v>216</v>
      </c>
      <c r="C79" s="179">
        <v>9782480</v>
      </c>
      <c r="D79" s="179">
        <v>0</v>
      </c>
      <c r="E79" s="173"/>
      <c r="F79" s="173"/>
      <c r="G79" s="173"/>
      <c r="H79" s="170"/>
      <c r="I79" s="170"/>
      <c r="J79" s="170"/>
      <c r="K79" s="170"/>
    </row>
    <row r="80" spans="1:11" ht="15.75">
      <c r="A80" s="173"/>
      <c r="B80" s="180" t="s">
        <v>217</v>
      </c>
      <c r="C80" s="179">
        <v>13579472</v>
      </c>
      <c r="D80" s="179">
        <v>0</v>
      </c>
      <c r="E80" s="173"/>
      <c r="F80" s="173"/>
      <c r="G80" s="173"/>
      <c r="H80" s="170"/>
      <c r="I80" s="170"/>
      <c r="J80" s="170"/>
      <c r="K80" s="170"/>
    </row>
    <row r="81" spans="1:11" ht="15.75">
      <c r="A81" s="173"/>
      <c r="B81" s="175" t="s">
        <v>218</v>
      </c>
      <c r="C81" s="179">
        <v>20961107</v>
      </c>
      <c r="D81" s="179">
        <v>1873850</v>
      </c>
      <c r="E81" s="173"/>
      <c r="F81" s="173"/>
      <c r="G81" s="173"/>
      <c r="H81" s="170"/>
      <c r="I81" s="170"/>
      <c r="J81" s="170"/>
      <c r="K81" s="170"/>
    </row>
    <row r="82" spans="1:11" ht="15.75">
      <c r="A82" s="173"/>
      <c r="B82" s="181" t="s">
        <v>98</v>
      </c>
      <c r="C82" s="182">
        <f>+SUM(C76:C81)</f>
        <v>13788821266</v>
      </c>
      <c r="D82" s="182">
        <f>+SUM(D76:D81)</f>
        <v>6234714108</v>
      </c>
      <c r="E82" s="173"/>
      <c r="F82" s="173"/>
      <c r="G82" s="173"/>
      <c r="H82" s="170"/>
      <c r="I82" s="170"/>
      <c r="J82" s="170"/>
      <c r="K82" s="170"/>
    </row>
    <row r="83" spans="1:11" ht="15.75">
      <c r="A83" s="174"/>
      <c r="B83" s="173"/>
      <c r="C83" s="173"/>
      <c r="D83" s="173"/>
      <c r="E83" s="173"/>
      <c r="F83" s="173"/>
      <c r="G83" s="173"/>
      <c r="H83" s="170"/>
      <c r="I83" s="170"/>
      <c r="J83" s="170"/>
      <c r="K83" s="170"/>
    </row>
    <row r="84" spans="1:11" ht="15.75">
      <c r="A84" s="174"/>
      <c r="B84" s="173"/>
      <c r="C84" s="173"/>
      <c r="D84" s="173"/>
      <c r="E84" s="173"/>
      <c r="F84" s="173"/>
      <c r="G84" s="173"/>
      <c r="H84" s="170"/>
      <c r="I84" s="170"/>
      <c r="J84" s="170"/>
      <c r="K84" s="170"/>
    </row>
    <row r="85" spans="1:11" ht="15.75">
      <c r="A85" s="174"/>
      <c r="B85" s="173"/>
      <c r="C85" s="173"/>
      <c r="D85" s="173"/>
      <c r="E85" s="173"/>
      <c r="F85" s="173"/>
      <c r="G85" s="173"/>
      <c r="H85" s="170"/>
      <c r="I85" s="170"/>
      <c r="J85" s="170"/>
      <c r="K85" s="170"/>
    </row>
    <row r="86" spans="1:11" ht="15.75">
      <c r="A86" s="174" t="s">
        <v>240</v>
      </c>
      <c r="B86" s="173"/>
      <c r="C86" s="173"/>
      <c r="D86" s="173"/>
      <c r="E86" s="173"/>
      <c r="F86" s="173"/>
      <c r="G86" s="173"/>
      <c r="H86" s="170"/>
      <c r="I86" s="170"/>
      <c r="J86" s="170"/>
      <c r="K86" s="170"/>
    </row>
    <row r="87" spans="1:11" ht="15.75">
      <c r="A87" s="174"/>
      <c r="B87" s="173"/>
      <c r="C87" s="173"/>
      <c r="D87" s="173"/>
      <c r="E87" s="173"/>
      <c r="F87" s="173"/>
      <c r="G87" s="173"/>
      <c r="H87" s="170"/>
      <c r="I87" s="170"/>
      <c r="J87" s="170"/>
      <c r="K87" s="170"/>
    </row>
    <row r="88" spans="1:11" ht="15.75">
      <c r="A88" s="174"/>
      <c r="B88" s="173"/>
      <c r="C88" s="173"/>
      <c r="D88" s="173"/>
      <c r="E88" s="173"/>
      <c r="F88" s="173"/>
      <c r="G88" s="173"/>
      <c r="H88" s="170"/>
      <c r="I88" s="170"/>
      <c r="J88" s="170"/>
      <c r="K88" s="170"/>
    </row>
    <row r="89" spans="1:11" ht="28.5">
      <c r="A89" s="173"/>
      <c r="B89" s="183" t="s">
        <v>99</v>
      </c>
      <c r="C89" s="178" t="s">
        <v>100</v>
      </c>
      <c r="D89" s="178" t="s">
        <v>101</v>
      </c>
      <c r="E89" s="178" t="s">
        <v>102</v>
      </c>
      <c r="F89" s="173"/>
      <c r="G89" s="173"/>
      <c r="H89" s="170"/>
      <c r="I89" s="170"/>
      <c r="J89" s="170"/>
      <c r="K89" s="170"/>
    </row>
    <row r="90" spans="1:11" ht="15.75">
      <c r="A90" s="173"/>
      <c r="B90" s="181" t="s">
        <v>103</v>
      </c>
      <c r="C90" s="183"/>
      <c r="D90" s="184"/>
      <c r="E90" s="183"/>
      <c r="F90" s="173"/>
      <c r="G90" s="173"/>
      <c r="H90" s="170"/>
      <c r="I90" s="170"/>
      <c r="J90" s="170"/>
      <c r="K90" s="170"/>
    </row>
    <row r="91" spans="1:11" ht="15.75">
      <c r="A91" s="173"/>
      <c r="B91" s="175" t="s">
        <v>104</v>
      </c>
      <c r="C91" s="185">
        <v>134335.912136</v>
      </c>
      <c r="D91" s="186">
        <v>219236842734.19217</v>
      </c>
      <c r="E91" s="186">
        <v>718</v>
      </c>
      <c r="F91" s="173"/>
      <c r="G91" s="173"/>
      <c r="H91" s="170"/>
      <c r="I91" s="170"/>
      <c r="J91" s="170"/>
      <c r="K91" s="170"/>
    </row>
    <row r="92" spans="1:11" ht="15.75">
      <c r="A92" s="173"/>
      <c r="B92" s="175" t="s">
        <v>105</v>
      </c>
      <c r="C92" s="185">
        <v>135044.80829300001</v>
      </c>
      <c r="D92" s="186">
        <v>212043093750.08313</v>
      </c>
      <c r="E92" s="186">
        <v>743</v>
      </c>
      <c r="F92" s="173"/>
      <c r="G92" s="173"/>
      <c r="H92" s="170"/>
      <c r="I92" s="170"/>
      <c r="J92" s="170"/>
      <c r="K92" s="170"/>
    </row>
    <row r="93" spans="1:11" ht="15.75">
      <c r="A93" s="173"/>
      <c r="B93" s="175" t="s">
        <v>106</v>
      </c>
      <c r="C93" s="185">
        <v>135824.02502100001</v>
      </c>
      <c r="D93" s="186">
        <v>203917835217.22974</v>
      </c>
      <c r="E93" s="186">
        <v>760</v>
      </c>
      <c r="F93" s="173"/>
      <c r="G93" s="173"/>
      <c r="H93" s="170"/>
      <c r="I93" s="170"/>
      <c r="J93" s="170"/>
      <c r="K93" s="170"/>
    </row>
    <row r="94" spans="1:11" ht="15.75">
      <c r="A94" s="173"/>
      <c r="B94" s="181" t="s">
        <v>107</v>
      </c>
      <c r="C94" s="183"/>
      <c r="D94" s="183"/>
      <c r="E94" s="183"/>
      <c r="F94" s="173"/>
      <c r="G94" s="173"/>
      <c r="H94" s="170"/>
      <c r="I94" s="170"/>
      <c r="J94" s="170"/>
      <c r="K94" s="170"/>
    </row>
    <row r="95" spans="1:11" ht="15.75">
      <c r="A95" s="173"/>
      <c r="B95" s="175" t="s">
        <v>108</v>
      </c>
      <c r="C95" s="185">
        <v>136608.95170199999</v>
      </c>
      <c r="D95" s="186">
        <v>196916186109.51764</v>
      </c>
      <c r="E95" s="186">
        <v>793</v>
      </c>
      <c r="F95" s="173"/>
      <c r="G95" s="173"/>
      <c r="H95" s="170"/>
      <c r="I95" s="170"/>
      <c r="J95" s="170"/>
      <c r="K95" s="170"/>
    </row>
    <row r="96" spans="1:11" ht="15.75">
      <c r="A96" s="173"/>
      <c r="B96" s="175" t="s">
        <v>109</v>
      </c>
      <c r="C96" s="185">
        <v>137402.34083299999</v>
      </c>
      <c r="D96" s="186">
        <v>185962896823.68515</v>
      </c>
      <c r="E96" s="186">
        <v>858</v>
      </c>
      <c r="F96" s="173"/>
      <c r="G96" s="173"/>
      <c r="H96" s="170"/>
      <c r="I96" s="170"/>
      <c r="J96" s="170"/>
      <c r="K96" s="170"/>
    </row>
    <row r="97" spans="1:11" ht="15.75">
      <c r="A97" s="173"/>
      <c r="B97" s="175" t="s">
        <v>110</v>
      </c>
      <c r="C97" s="185">
        <v>138198.62620100001</v>
      </c>
      <c r="D97" s="186">
        <v>209162534578.62744</v>
      </c>
      <c r="E97" s="186">
        <v>900</v>
      </c>
      <c r="F97" s="173"/>
      <c r="G97" s="173"/>
      <c r="H97" s="170"/>
      <c r="I97" s="170"/>
      <c r="J97" s="170"/>
      <c r="K97" s="170"/>
    </row>
    <row r="98" spans="1:11" ht="15.75">
      <c r="A98" s="173"/>
      <c r="B98" s="181" t="s">
        <v>111</v>
      </c>
      <c r="C98" s="183"/>
      <c r="D98" s="187"/>
      <c r="E98" s="183"/>
      <c r="F98" s="173"/>
      <c r="G98" s="173"/>
      <c r="H98" s="170"/>
      <c r="I98" s="170"/>
      <c r="J98" s="170"/>
      <c r="K98" s="170"/>
    </row>
    <row r="99" spans="1:11" ht="15.75">
      <c r="A99" s="173"/>
      <c r="B99" s="175" t="s">
        <v>112</v>
      </c>
      <c r="C99" s="185">
        <v>139012.02627</v>
      </c>
      <c r="D99" s="186">
        <v>241350649122.85327</v>
      </c>
      <c r="E99" s="188">
        <v>976</v>
      </c>
      <c r="F99" s="173"/>
      <c r="G99" s="173"/>
      <c r="H99" s="170"/>
      <c r="I99" s="170"/>
      <c r="J99" s="170"/>
      <c r="K99" s="170"/>
    </row>
    <row r="100" spans="1:11" ht="15.75">
      <c r="A100" s="173"/>
      <c r="B100" s="175" t="s">
        <v>113</v>
      </c>
      <c r="C100" s="185">
        <v>139822.22894199999</v>
      </c>
      <c r="D100" s="186">
        <v>251549155603.30157</v>
      </c>
      <c r="E100" s="188">
        <v>994</v>
      </c>
      <c r="F100" s="173"/>
      <c r="G100" s="173"/>
      <c r="H100" s="170"/>
      <c r="I100" s="170"/>
      <c r="J100" s="170"/>
      <c r="K100" s="170"/>
    </row>
    <row r="101" spans="1:11" ht="15.75">
      <c r="A101" s="173"/>
      <c r="B101" s="175" t="s">
        <v>114</v>
      </c>
      <c r="C101" s="185">
        <v>140597.23876599999</v>
      </c>
      <c r="D101" s="186">
        <v>260198010067.7027</v>
      </c>
      <c r="E101" s="188">
        <v>1019</v>
      </c>
      <c r="F101" s="173"/>
      <c r="G101" s="173"/>
      <c r="H101" s="170"/>
      <c r="I101" s="170"/>
      <c r="J101" s="170"/>
      <c r="K101" s="170"/>
    </row>
    <row r="102" spans="1:11" ht="15.75">
      <c r="A102" s="173"/>
      <c r="B102" s="181" t="s">
        <v>115</v>
      </c>
      <c r="C102" s="183"/>
      <c r="D102" s="187"/>
      <c r="E102" s="183"/>
      <c r="F102" s="173"/>
      <c r="G102" s="173"/>
      <c r="H102" s="170"/>
      <c r="I102" s="170"/>
      <c r="J102" s="170"/>
      <c r="K102" s="170"/>
    </row>
    <row r="103" spans="1:11" ht="15.75">
      <c r="A103" s="173"/>
      <c r="B103" s="175" t="s">
        <v>116</v>
      </c>
      <c r="C103" s="185">
        <v>141402.62175699999</v>
      </c>
      <c r="D103" s="186">
        <v>292110712971</v>
      </c>
      <c r="E103" s="188">
        <v>1048</v>
      </c>
      <c r="F103" s="173"/>
      <c r="G103" s="173"/>
      <c r="H103" s="170"/>
      <c r="I103" s="170"/>
      <c r="J103" s="170"/>
      <c r="K103" s="170"/>
    </row>
    <row r="104" spans="1:11" ht="15.75">
      <c r="A104" s="173"/>
      <c r="B104" s="175" t="s">
        <v>117</v>
      </c>
      <c r="C104" s="185">
        <v>142194.975511</v>
      </c>
      <c r="D104" s="186">
        <v>263207544285</v>
      </c>
      <c r="E104" s="188">
        <v>1060</v>
      </c>
      <c r="F104" s="173"/>
      <c r="G104" s="173"/>
      <c r="H104" s="170"/>
      <c r="I104" s="170"/>
      <c r="J104" s="170"/>
      <c r="K104" s="170"/>
    </row>
    <row r="105" spans="1:11" ht="15.75">
      <c r="A105" s="173"/>
      <c r="B105" s="175" t="s">
        <v>118</v>
      </c>
      <c r="C105" s="185">
        <v>143012.40080900001</v>
      </c>
      <c r="D105" s="186">
        <v>240305022990</v>
      </c>
      <c r="E105" s="188">
        <v>1098</v>
      </c>
      <c r="F105" s="173"/>
      <c r="G105" s="173"/>
      <c r="H105" s="170"/>
      <c r="I105" s="170"/>
      <c r="J105" s="170"/>
      <c r="K105" s="170"/>
    </row>
    <row r="106" spans="1:11" ht="15.75">
      <c r="A106" s="174"/>
      <c r="B106" s="173"/>
      <c r="C106" s="173"/>
      <c r="D106" s="173"/>
      <c r="E106" s="173"/>
      <c r="F106" s="173"/>
      <c r="G106" s="173"/>
      <c r="H106" s="170"/>
      <c r="I106" s="170"/>
      <c r="J106" s="170"/>
      <c r="K106" s="170"/>
    </row>
    <row r="107" spans="1:11" ht="15.75">
      <c r="A107" s="174"/>
      <c r="B107" s="173"/>
      <c r="C107" s="173"/>
      <c r="D107" s="173"/>
      <c r="E107" s="173"/>
      <c r="F107" s="173"/>
      <c r="G107" s="173"/>
      <c r="H107" s="170"/>
      <c r="I107" s="170"/>
      <c r="J107" s="170"/>
      <c r="K107" s="170"/>
    </row>
    <row r="108" spans="1:11" ht="15.75">
      <c r="A108" s="174" t="s">
        <v>119</v>
      </c>
      <c r="B108" s="173"/>
      <c r="C108" s="173"/>
      <c r="D108" s="173"/>
      <c r="E108" s="173"/>
      <c r="F108" s="173"/>
      <c r="G108" s="173"/>
      <c r="H108" s="170"/>
      <c r="I108" s="170"/>
      <c r="J108" s="170"/>
      <c r="K108" s="170"/>
    </row>
    <row r="109" spans="1:11" ht="15.75">
      <c r="A109" s="174"/>
      <c r="B109" s="173"/>
      <c r="C109" s="173"/>
      <c r="D109" s="173"/>
      <c r="E109" s="173"/>
      <c r="F109" s="173"/>
      <c r="G109" s="173"/>
      <c r="H109" s="170"/>
      <c r="I109" s="170"/>
      <c r="J109" s="170"/>
      <c r="K109" s="170"/>
    </row>
    <row r="110" spans="1:11" ht="15.75">
      <c r="A110" s="174" t="s">
        <v>120</v>
      </c>
      <c r="B110" s="173"/>
      <c r="C110" s="173"/>
      <c r="D110" s="173"/>
      <c r="E110" s="173"/>
      <c r="F110" s="173"/>
      <c r="G110" s="173"/>
      <c r="H110" s="170"/>
      <c r="I110" s="170"/>
      <c r="J110" s="170"/>
      <c r="K110" s="170"/>
    </row>
    <row r="111" spans="1:11" ht="15.75">
      <c r="A111" s="295" t="s">
        <v>121</v>
      </c>
      <c r="B111" s="295"/>
      <c r="C111" s="295"/>
      <c r="D111" s="295"/>
      <c r="E111" s="295"/>
      <c r="F111" s="295"/>
      <c r="G111" s="173"/>
      <c r="H111" s="170"/>
      <c r="I111" s="170"/>
      <c r="J111" s="170"/>
      <c r="K111" s="170"/>
    </row>
    <row r="112" spans="1:11" ht="21" customHeight="1">
      <c r="A112" s="295"/>
      <c r="B112" s="295"/>
      <c r="C112" s="295"/>
      <c r="D112" s="295"/>
      <c r="E112" s="295"/>
      <c r="F112" s="295"/>
      <c r="G112" s="173"/>
      <c r="H112" s="170"/>
      <c r="I112" s="170"/>
      <c r="J112" s="170"/>
      <c r="K112" s="170"/>
    </row>
    <row r="113" spans="1:11" ht="15.75">
      <c r="A113" s="173"/>
      <c r="B113" s="312" t="s">
        <v>37</v>
      </c>
      <c r="C113" s="313"/>
      <c r="D113" s="314"/>
      <c r="E113" s="173"/>
      <c r="F113" s="173"/>
      <c r="G113" s="173"/>
      <c r="H113" s="170"/>
      <c r="I113" s="170"/>
      <c r="J113" s="170"/>
      <c r="K113" s="170"/>
    </row>
    <row r="114" spans="1:11" ht="28.5">
      <c r="A114" s="173"/>
      <c r="B114" s="183" t="s">
        <v>17</v>
      </c>
      <c r="C114" s="178" t="s">
        <v>213</v>
      </c>
      <c r="D114" s="178" t="s">
        <v>204</v>
      </c>
      <c r="E114" s="173"/>
      <c r="F114" s="173"/>
      <c r="G114" s="173"/>
      <c r="H114" s="170"/>
      <c r="I114" s="170"/>
      <c r="J114" s="170"/>
      <c r="K114" s="170"/>
    </row>
    <row r="115" spans="1:11" ht="15.75">
      <c r="A115" s="173"/>
      <c r="B115" s="175"/>
      <c r="C115" s="175"/>
      <c r="D115" s="175"/>
      <c r="E115" s="173"/>
      <c r="F115" s="173"/>
      <c r="G115" s="173"/>
      <c r="H115" s="170"/>
      <c r="I115" s="170"/>
      <c r="J115" s="170"/>
      <c r="K115" s="170"/>
    </row>
    <row r="116" spans="1:11" ht="15.75">
      <c r="A116" s="173"/>
      <c r="B116" s="175" t="s">
        <v>199</v>
      </c>
      <c r="C116" s="251">
        <v>5000000</v>
      </c>
      <c r="D116" s="251">
        <v>2071111075</v>
      </c>
      <c r="E116" s="173"/>
      <c r="F116" s="173"/>
      <c r="G116" s="173"/>
      <c r="H116" s="170"/>
      <c r="I116" s="170"/>
      <c r="J116" s="170"/>
      <c r="K116" s="170"/>
    </row>
    <row r="117" spans="1:11" ht="15.75">
      <c r="A117" s="173"/>
      <c r="B117" s="175" t="s">
        <v>209</v>
      </c>
      <c r="C117" s="251">
        <v>30000000</v>
      </c>
      <c r="D117" s="251">
        <v>21008624845</v>
      </c>
      <c r="E117" s="173"/>
      <c r="F117" s="173"/>
      <c r="G117" s="173"/>
      <c r="H117" s="170"/>
      <c r="I117" s="170"/>
      <c r="J117" s="170"/>
      <c r="K117" s="170"/>
    </row>
    <row r="118" spans="1:11" ht="15.75">
      <c r="A118" s="173"/>
      <c r="B118" s="175" t="s">
        <v>219</v>
      </c>
      <c r="C118" s="251">
        <v>11703681091</v>
      </c>
      <c r="D118" s="251">
        <v>0</v>
      </c>
      <c r="E118" s="173"/>
      <c r="F118" s="173"/>
      <c r="G118" s="173"/>
      <c r="H118" s="170"/>
      <c r="I118" s="170"/>
      <c r="J118" s="170"/>
      <c r="K118" s="170"/>
    </row>
    <row r="119" spans="1:11" ht="15.75">
      <c r="A119" s="173"/>
      <c r="B119" s="175" t="s">
        <v>210</v>
      </c>
      <c r="C119" s="251">
        <v>0</v>
      </c>
      <c r="D119" s="251">
        <v>3275846037</v>
      </c>
      <c r="E119" s="173"/>
      <c r="F119" s="173"/>
      <c r="G119" s="173"/>
      <c r="H119" s="170"/>
      <c r="I119" s="170"/>
      <c r="J119" s="170"/>
      <c r="K119" s="170"/>
    </row>
    <row r="120" spans="1:11" ht="15.75">
      <c r="A120" s="173"/>
      <c r="B120" s="175" t="s">
        <v>211</v>
      </c>
      <c r="C120" s="251">
        <v>28059289</v>
      </c>
      <c r="D120" s="251">
        <v>104153801</v>
      </c>
      <c r="E120" s="173"/>
      <c r="F120" s="173"/>
      <c r="G120" s="173"/>
      <c r="H120" s="170"/>
      <c r="I120" s="170"/>
      <c r="J120" s="170"/>
      <c r="K120" s="170"/>
    </row>
    <row r="121" spans="1:11" ht="15.75">
      <c r="A121" s="173"/>
      <c r="B121" s="175" t="s">
        <v>202</v>
      </c>
      <c r="C121" s="251">
        <v>173140351</v>
      </c>
      <c r="D121" s="251">
        <v>5711816</v>
      </c>
      <c r="E121" s="173"/>
      <c r="F121" s="173"/>
      <c r="G121" s="173"/>
      <c r="H121" s="170"/>
      <c r="I121" s="170"/>
      <c r="J121" s="170"/>
      <c r="K121" s="170"/>
    </row>
    <row r="122" spans="1:11" ht="15.75">
      <c r="A122" s="173"/>
      <c r="B122" s="181" t="s">
        <v>98</v>
      </c>
      <c r="C122" s="252">
        <f>+SUM(C116:C121)</f>
        <v>11939880731</v>
      </c>
      <c r="D122" s="252">
        <f>+SUM(D116:D121)</f>
        <v>26465447574</v>
      </c>
      <c r="E122" s="173"/>
      <c r="F122" s="173"/>
      <c r="G122" s="173"/>
      <c r="H122" s="170"/>
      <c r="I122" s="170"/>
      <c r="J122" s="170"/>
      <c r="K122" s="170"/>
    </row>
    <row r="123" spans="1:11" ht="15.75">
      <c r="A123" s="173"/>
      <c r="B123" s="189"/>
      <c r="C123" s="190"/>
      <c r="D123" s="190"/>
      <c r="E123" s="173"/>
      <c r="F123" s="173"/>
      <c r="G123" s="173"/>
      <c r="H123" s="170"/>
      <c r="I123" s="170"/>
      <c r="J123" s="170"/>
      <c r="K123" s="170"/>
    </row>
    <row r="124" spans="1:11" ht="15.75">
      <c r="A124" s="174"/>
      <c r="B124" s="173"/>
      <c r="C124" s="173"/>
      <c r="D124" s="173"/>
      <c r="E124" s="173"/>
      <c r="F124" s="173"/>
      <c r="G124" s="173"/>
      <c r="H124" s="170"/>
      <c r="I124" s="170"/>
      <c r="J124" s="170"/>
      <c r="K124" s="170"/>
    </row>
    <row r="125" spans="1:11" ht="15.75">
      <c r="A125" s="297" t="s">
        <v>125</v>
      </c>
      <c r="B125" s="297"/>
      <c r="C125" s="297"/>
      <c r="D125" s="297"/>
      <c r="E125" s="297"/>
      <c r="F125" s="297"/>
      <c r="G125" s="173"/>
      <c r="H125" s="170"/>
      <c r="I125" s="170"/>
      <c r="J125" s="170"/>
      <c r="K125" s="170"/>
    </row>
    <row r="126" spans="1:11" ht="15.75">
      <c r="A126" s="174"/>
      <c r="B126" s="173"/>
      <c r="C126" s="173"/>
      <c r="D126" s="173"/>
      <c r="E126" s="173"/>
      <c r="F126" s="173"/>
      <c r="G126" s="173"/>
      <c r="H126" s="170"/>
      <c r="I126" s="170"/>
      <c r="J126" s="170"/>
      <c r="K126" s="170"/>
    </row>
    <row r="127" spans="1:11" ht="15.75">
      <c r="A127" s="191" t="s">
        <v>196</v>
      </c>
      <c r="B127" s="173"/>
      <c r="C127" s="173"/>
      <c r="D127" s="173"/>
      <c r="E127" s="173"/>
      <c r="F127" s="173"/>
      <c r="G127" s="173"/>
      <c r="H127" s="170"/>
      <c r="I127" s="170"/>
      <c r="J127" s="170"/>
      <c r="K127" s="170"/>
    </row>
    <row r="128" spans="1:11" ht="15.75">
      <c r="A128" s="174"/>
      <c r="B128" s="173"/>
      <c r="C128" s="173"/>
      <c r="D128" s="173"/>
      <c r="E128" s="173"/>
      <c r="F128" s="173"/>
      <c r="G128" s="173"/>
      <c r="H128" s="170"/>
      <c r="I128" s="170"/>
      <c r="J128" s="170"/>
      <c r="K128" s="170"/>
    </row>
    <row r="129" spans="1:11" ht="15.75">
      <c r="A129" s="174" t="s">
        <v>122</v>
      </c>
      <c r="B129" s="173"/>
      <c r="C129" s="173"/>
      <c r="D129" s="173"/>
      <c r="E129" s="173"/>
      <c r="F129" s="173"/>
      <c r="G129" s="173"/>
      <c r="H129" s="170"/>
      <c r="I129" s="170"/>
      <c r="J129" s="170"/>
      <c r="K129" s="170"/>
    </row>
    <row r="130" spans="1:11" ht="15.75">
      <c r="A130" s="174"/>
      <c r="B130" s="173"/>
      <c r="C130" s="173"/>
      <c r="D130" s="173"/>
      <c r="E130" s="173"/>
      <c r="F130" s="173"/>
      <c r="G130" s="173"/>
      <c r="H130" s="170"/>
      <c r="I130" s="170"/>
      <c r="J130" s="170"/>
      <c r="K130" s="170"/>
    </row>
    <row r="131" spans="1:11" ht="15.75">
      <c r="A131" s="173"/>
      <c r="B131" s="183" t="s">
        <v>94</v>
      </c>
      <c r="C131" s="178" t="s">
        <v>81</v>
      </c>
      <c r="D131" s="178" t="s">
        <v>82</v>
      </c>
      <c r="E131" s="173"/>
      <c r="F131" s="173"/>
      <c r="G131" s="173"/>
      <c r="H131" s="170"/>
      <c r="I131" s="170"/>
      <c r="J131" s="170"/>
      <c r="K131" s="170"/>
    </row>
    <row r="132" spans="1:11" ht="15" customHeight="1">
      <c r="A132" s="173"/>
      <c r="B132" s="175"/>
      <c r="C132" s="301" t="s">
        <v>123</v>
      </c>
      <c r="D132" s="302"/>
      <c r="E132" s="173"/>
      <c r="F132" s="173"/>
      <c r="G132" s="173"/>
      <c r="H132" s="170"/>
      <c r="I132" s="170"/>
      <c r="J132" s="170"/>
      <c r="K132" s="170"/>
    </row>
    <row r="133" spans="1:11" ht="15.75">
      <c r="A133" s="173"/>
      <c r="B133" s="175"/>
      <c r="C133" s="303"/>
      <c r="D133" s="304"/>
      <c r="E133" s="173"/>
      <c r="F133" s="173"/>
      <c r="G133" s="173"/>
      <c r="H133" s="170"/>
      <c r="I133" s="170"/>
      <c r="J133" s="170"/>
      <c r="K133" s="170"/>
    </row>
    <row r="134" spans="1:11" ht="15.75">
      <c r="A134" s="173"/>
      <c r="B134" s="183" t="s">
        <v>98</v>
      </c>
      <c r="C134" s="175"/>
      <c r="D134" s="175"/>
      <c r="E134" s="173"/>
      <c r="F134" s="173"/>
      <c r="G134" s="173"/>
      <c r="H134" s="170"/>
      <c r="I134" s="170"/>
      <c r="J134" s="170"/>
      <c r="K134" s="170"/>
    </row>
    <row r="135" spans="1:11" ht="15.75">
      <c r="A135" s="174"/>
      <c r="B135" s="173"/>
      <c r="C135" s="173"/>
      <c r="D135" s="173"/>
      <c r="E135" s="173"/>
      <c r="F135" s="173"/>
      <c r="G135" s="173"/>
      <c r="H135" s="170"/>
      <c r="I135" s="170"/>
      <c r="J135" s="170"/>
      <c r="K135" s="170"/>
    </row>
    <row r="136" spans="1:11" ht="15.75">
      <c r="A136" s="174"/>
      <c r="B136" s="173"/>
      <c r="C136" s="173"/>
      <c r="D136" s="173"/>
      <c r="E136" s="173"/>
      <c r="F136" s="173"/>
      <c r="G136" s="173"/>
      <c r="H136" s="170"/>
      <c r="I136" s="170"/>
      <c r="J136" s="170"/>
      <c r="K136" s="170"/>
    </row>
    <row r="137" spans="1:11" ht="15.75">
      <c r="A137" s="174" t="s">
        <v>124</v>
      </c>
      <c r="B137" s="173"/>
      <c r="C137" s="173"/>
      <c r="D137" s="173"/>
      <c r="E137" s="173"/>
      <c r="F137" s="173"/>
      <c r="G137" s="173"/>
      <c r="H137" s="170"/>
      <c r="I137" s="170"/>
      <c r="J137" s="170"/>
      <c r="K137" s="170"/>
    </row>
    <row r="138" spans="1:11" ht="15.75">
      <c r="A138" s="174"/>
      <c r="B138" s="173"/>
      <c r="C138" s="173"/>
      <c r="D138" s="173"/>
      <c r="E138" s="173"/>
      <c r="F138" s="173"/>
      <c r="G138" s="173"/>
      <c r="H138" s="170"/>
      <c r="I138" s="170"/>
      <c r="J138" s="170"/>
      <c r="K138" s="170"/>
    </row>
    <row r="139" spans="1:11" ht="15.75">
      <c r="A139" s="173"/>
      <c r="B139" s="178" t="s">
        <v>94</v>
      </c>
      <c r="C139" s="178" t="s">
        <v>81</v>
      </c>
      <c r="D139" s="178" t="s">
        <v>82</v>
      </c>
      <c r="E139" s="173"/>
      <c r="F139" s="173"/>
      <c r="G139" s="173"/>
      <c r="H139" s="170"/>
      <c r="I139" s="170"/>
      <c r="J139" s="170"/>
      <c r="K139" s="170"/>
    </row>
    <row r="140" spans="1:11" ht="15.75">
      <c r="A140" s="173"/>
      <c r="B140" s="175" t="s">
        <v>30</v>
      </c>
      <c r="C140" s="186">
        <v>0</v>
      </c>
      <c r="D140" s="186">
        <v>226866946</v>
      </c>
      <c r="E140" s="173"/>
      <c r="F140" s="173"/>
      <c r="G140" s="173"/>
      <c r="H140" s="170"/>
      <c r="I140" s="170"/>
      <c r="J140" s="170"/>
      <c r="K140" s="170"/>
    </row>
    <row r="141" spans="1:11" ht="15.75">
      <c r="A141" s="173"/>
      <c r="B141" s="175"/>
      <c r="C141" s="188"/>
      <c r="D141" s="188"/>
      <c r="E141" s="173"/>
      <c r="F141" s="173"/>
      <c r="G141" s="173"/>
      <c r="H141" s="170"/>
      <c r="I141" s="170"/>
      <c r="J141" s="170"/>
      <c r="K141" s="170"/>
    </row>
    <row r="142" spans="1:11" ht="15.75">
      <c r="A142" s="173"/>
      <c r="B142" s="183" t="s">
        <v>98</v>
      </c>
      <c r="C142" s="192">
        <f>SUM(C140:C141)</f>
        <v>0</v>
      </c>
      <c r="D142" s="192">
        <f>SUM(D140:D141)</f>
        <v>226866946</v>
      </c>
      <c r="E142" s="173"/>
      <c r="F142" s="173"/>
      <c r="G142" s="173"/>
      <c r="H142" s="170"/>
      <c r="I142" s="170"/>
      <c r="J142" s="170"/>
      <c r="K142" s="170"/>
    </row>
    <row r="143" spans="1:11" ht="15.75">
      <c r="A143" s="172"/>
      <c r="B143" s="173"/>
      <c r="C143" s="173"/>
      <c r="D143" s="173"/>
      <c r="E143" s="173"/>
      <c r="F143" s="173"/>
      <c r="G143" s="173"/>
      <c r="H143" s="170"/>
      <c r="I143" s="170"/>
      <c r="J143" s="170"/>
      <c r="K143" s="170"/>
    </row>
    <row r="144" spans="1:11" ht="15.75">
      <c r="A144" s="173"/>
      <c r="B144" s="173"/>
      <c r="C144" s="173"/>
      <c r="D144" s="173"/>
      <c r="E144" s="173"/>
      <c r="F144" s="173"/>
      <c r="G144" s="173"/>
      <c r="H144" s="170"/>
      <c r="I144" s="170"/>
      <c r="J144" s="170"/>
      <c r="K144" s="170"/>
    </row>
    <row r="145" spans="1:11" ht="15.75">
      <c r="A145" s="193" t="s">
        <v>212</v>
      </c>
      <c r="B145" s="173"/>
      <c r="C145" s="173"/>
      <c r="D145" s="173"/>
      <c r="E145" s="173"/>
      <c r="F145" s="173"/>
      <c r="G145" s="173"/>
      <c r="H145" s="170"/>
      <c r="I145" s="170"/>
      <c r="J145" s="170"/>
      <c r="K145" s="170"/>
    </row>
    <row r="146" spans="1:11" ht="15.75">
      <c r="A146" s="173"/>
      <c r="B146" s="173"/>
      <c r="C146" s="173"/>
      <c r="D146" s="173"/>
      <c r="E146" s="173"/>
      <c r="F146" s="173"/>
      <c r="G146" s="173"/>
      <c r="H146" s="170"/>
      <c r="I146" s="170"/>
      <c r="J146" s="170"/>
      <c r="K146" s="170"/>
    </row>
    <row r="147" spans="1:11" ht="38.25" customHeight="1">
      <c r="A147" s="294" t="s">
        <v>220</v>
      </c>
      <c r="B147" s="294"/>
      <c r="C147" s="294"/>
      <c r="D147" s="294"/>
      <c r="E147" s="294"/>
      <c r="F147" s="173"/>
      <c r="G147" s="173"/>
      <c r="H147" s="170"/>
      <c r="I147" s="170"/>
      <c r="J147" s="170"/>
      <c r="K147" s="170"/>
    </row>
    <row r="148" spans="1:11" ht="15.75">
      <c r="A148" s="293"/>
      <c r="B148" s="293"/>
      <c r="C148" s="293"/>
      <c r="D148" s="293"/>
      <c r="E148" s="293"/>
      <c r="F148" s="173"/>
      <c r="G148" s="173"/>
      <c r="H148" s="170"/>
      <c r="I148" s="170"/>
      <c r="J148" s="170"/>
      <c r="K148" s="170"/>
    </row>
    <row r="149" spans="1:11" ht="15.75">
      <c r="A149" s="173"/>
      <c r="B149" s="173"/>
      <c r="C149" s="173"/>
      <c r="D149" s="173"/>
      <c r="E149" s="173"/>
      <c r="F149" s="173"/>
      <c r="G149" s="173"/>
    </row>
    <row r="150" spans="1:11" ht="15.75">
      <c r="A150" s="173"/>
      <c r="B150" s="173"/>
      <c r="C150" s="173"/>
      <c r="D150" s="173"/>
      <c r="E150" s="173"/>
      <c r="F150" s="173"/>
      <c r="G150" s="173"/>
    </row>
    <row r="151" spans="1:11" ht="15.75">
      <c r="A151" s="173"/>
      <c r="B151" s="173"/>
      <c r="C151" s="173"/>
      <c r="D151" s="173"/>
      <c r="E151" s="173"/>
      <c r="F151" s="173"/>
      <c r="G151" s="173"/>
    </row>
    <row r="152" spans="1:11" ht="15.75">
      <c r="A152" s="173"/>
      <c r="B152" s="173"/>
      <c r="C152" s="173"/>
      <c r="D152" s="173"/>
      <c r="E152" s="173"/>
      <c r="F152" s="173"/>
      <c r="G152" s="173"/>
    </row>
    <row r="153" spans="1:11" ht="15.75">
      <c r="A153" s="173"/>
      <c r="B153" s="173"/>
      <c r="C153" s="173"/>
      <c r="D153" s="173"/>
      <c r="E153" s="173"/>
      <c r="F153" s="173"/>
      <c r="G153" s="173"/>
    </row>
    <row r="154" spans="1:11" ht="15.75">
      <c r="A154" s="173"/>
      <c r="B154" s="173"/>
      <c r="C154" s="173"/>
      <c r="D154" s="173"/>
      <c r="E154" s="173"/>
      <c r="F154" s="173"/>
      <c r="G154" s="173"/>
    </row>
    <row r="155" spans="1:11" ht="15.75">
      <c r="A155" s="173"/>
      <c r="B155" s="173"/>
      <c r="C155" s="173"/>
      <c r="D155" s="173"/>
      <c r="E155" s="173"/>
      <c r="F155" s="173"/>
      <c r="G155" s="173"/>
    </row>
    <row r="156" spans="1:11" ht="15.75">
      <c r="A156" s="173"/>
      <c r="B156" s="173"/>
      <c r="C156" s="173"/>
      <c r="D156" s="173"/>
      <c r="E156" s="173"/>
      <c r="F156" s="173"/>
      <c r="G156" s="173"/>
    </row>
    <row r="157" spans="1:11" ht="15.75">
      <c r="A157" s="173"/>
      <c r="B157" s="173"/>
      <c r="C157" s="173"/>
      <c r="D157" s="173"/>
      <c r="E157" s="173"/>
      <c r="F157" s="173"/>
      <c r="G157" s="173"/>
    </row>
    <row r="158" spans="1:11" ht="15.75">
      <c r="A158" s="173"/>
      <c r="B158" s="173"/>
      <c r="C158" s="173"/>
      <c r="D158" s="173"/>
      <c r="E158" s="173"/>
      <c r="F158" s="173"/>
      <c r="G158" s="173"/>
    </row>
    <row r="159" spans="1:11" ht="15.75">
      <c r="A159" s="173"/>
      <c r="B159" s="173"/>
      <c r="C159" s="173"/>
      <c r="D159" s="173"/>
      <c r="E159" s="173"/>
      <c r="F159" s="173"/>
      <c r="G159" s="173"/>
    </row>
    <row r="160" spans="1:11" ht="15.75">
      <c r="A160" s="173"/>
      <c r="B160" s="173"/>
      <c r="C160" s="173"/>
      <c r="D160" s="173"/>
      <c r="E160" s="173"/>
      <c r="F160" s="173"/>
      <c r="G160" s="173"/>
    </row>
    <row r="161" spans="1:7" ht="15.75">
      <c r="A161" s="173"/>
      <c r="B161" s="173"/>
      <c r="C161" s="173"/>
      <c r="D161" s="173"/>
      <c r="E161" s="173"/>
      <c r="F161" s="173"/>
      <c r="G161" s="173"/>
    </row>
    <row r="162" spans="1:7" ht="15.75">
      <c r="A162" s="173"/>
      <c r="B162" s="173"/>
      <c r="C162" s="173"/>
      <c r="D162" s="173"/>
      <c r="E162" s="173"/>
      <c r="F162" s="173"/>
      <c r="G162" s="173"/>
    </row>
  </sheetData>
  <mergeCells count="41">
    <mergeCell ref="A125:F125"/>
    <mergeCell ref="C132:D133"/>
    <mergeCell ref="A45:G46"/>
    <mergeCell ref="C52:E53"/>
    <mergeCell ref="C59:F60"/>
    <mergeCell ref="A63:G63"/>
    <mergeCell ref="A66:G66"/>
    <mergeCell ref="A68:G69"/>
    <mergeCell ref="A70:G71"/>
    <mergeCell ref="A72:G73"/>
    <mergeCell ref="A111:F112"/>
    <mergeCell ref="B113:D113"/>
    <mergeCell ref="A21:G22"/>
    <mergeCell ref="A44:G44"/>
    <mergeCell ref="A29:G29"/>
    <mergeCell ref="A30:G31"/>
    <mergeCell ref="A32:G32"/>
    <mergeCell ref="A33:G34"/>
    <mergeCell ref="A35:G35"/>
    <mergeCell ref="A36:G37"/>
    <mergeCell ref="A38:G38"/>
    <mergeCell ref="A39:G40"/>
    <mergeCell ref="A41:G41"/>
    <mergeCell ref="A42:G42"/>
    <mergeCell ref="A43:G43"/>
    <mergeCell ref="A148:E148"/>
    <mergeCell ref="A147:E147"/>
    <mergeCell ref="A27:G28"/>
    <mergeCell ref="A2:G2"/>
    <mergeCell ref="A3:G3"/>
    <mergeCell ref="A4:G4"/>
    <mergeCell ref="A5:G5"/>
    <mergeCell ref="A6:G7"/>
    <mergeCell ref="A8:G8"/>
    <mergeCell ref="A9:G10"/>
    <mergeCell ref="A11:G12"/>
    <mergeCell ref="A13:G13"/>
    <mergeCell ref="A14:G15"/>
    <mergeCell ref="A16:G17"/>
    <mergeCell ref="A18:G19"/>
    <mergeCell ref="A20:G20"/>
  </mergeCells>
  <hyperlinks>
    <hyperlink ref="A127" location="'7'!A1" display="Ver Cuadro" xr:uid="{00000000-0004-0000-0600-000000000000}"/>
  </hyperlinks>
  <pageMargins left="0.35539215686274511"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329"/>
  <sheetViews>
    <sheetView showGridLines="0" zoomScale="85" zoomScaleNormal="85" workbookViewId="0">
      <pane ySplit="4" topLeftCell="A250" activePane="bottomLeft" state="frozen"/>
      <selection pane="bottomLeft" activeCell="D342" sqref="D342"/>
    </sheetView>
  </sheetViews>
  <sheetFormatPr baseColWidth="10" defaultColWidth="11.42578125" defaultRowHeight="16.5"/>
  <cols>
    <col min="1" max="1" width="24.42578125" style="96" customWidth="1"/>
    <col min="2" max="2" width="47.85546875" style="96" bestFit="1" customWidth="1"/>
    <col min="3" max="3" width="23.85546875" style="96" bestFit="1" customWidth="1"/>
    <col min="4" max="4" width="20" style="96" bestFit="1" customWidth="1"/>
    <col min="5" max="5" width="19.7109375" style="96" customWidth="1"/>
    <col min="6" max="6" width="22.140625" style="96" bestFit="1" customWidth="1"/>
    <col min="7" max="7" width="11.42578125" style="96" bestFit="1" customWidth="1"/>
    <col min="8" max="9" width="17.140625" style="96" bestFit="1" customWidth="1"/>
    <col min="10" max="10" width="17.85546875" style="96" bestFit="1" customWidth="1"/>
    <col min="11" max="11" width="17.140625" style="96" bestFit="1" customWidth="1"/>
    <col min="12" max="16384" width="11.42578125" style="96"/>
  </cols>
  <sheetData>
    <row r="1" spans="1:15">
      <c r="A1" s="316" t="s">
        <v>132</v>
      </c>
      <c r="B1" s="316"/>
    </row>
    <row r="2" spans="1:15" s="64" customFormat="1" ht="21">
      <c r="A2" s="317" t="str">
        <f>+"COMPOSICIÓN DE LAS INVERSIONES DEL FONDO MUTUO CORTO PLAZO GUARANÍES CORRESPONDIENTE AL "&amp;UPPER(TEXT(Indice!$N$3,"DD \D\E MMMM \D\E YYYY"))</f>
        <v>COMPOSICIÓN DE LAS INVERSIONES DEL FONDO MUTUO CORTO PLAZO GUARANÍES CORRESPONDIENTE AL 31 DE DICIEMBRE DE 2023</v>
      </c>
      <c r="B2" s="318"/>
      <c r="C2" s="318"/>
      <c r="D2" s="318"/>
      <c r="E2" s="318"/>
      <c r="F2" s="318"/>
      <c r="G2" s="318"/>
      <c r="H2" s="318"/>
      <c r="I2" s="318"/>
    </row>
    <row r="3" spans="1:15" ht="15" customHeight="1">
      <c r="F3" s="253"/>
    </row>
    <row r="4" spans="1:15" ht="89.25">
      <c r="A4" s="254" t="s">
        <v>133</v>
      </c>
      <c r="B4" s="254" t="s">
        <v>134</v>
      </c>
      <c r="C4" s="254" t="s">
        <v>150</v>
      </c>
      <c r="D4" s="254" t="s">
        <v>151</v>
      </c>
      <c r="E4" s="254" t="s">
        <v>152</v>
      </c>
      <c r="F4" s="254" t="s">
        <v>135</v>
      </c>
      <c r="G4" s="254" t="s">
        <v>153</v>
      </c>
      <c r="H4" s="254" t="s">
        <v>154</v>
      </c>
      <c r="I4" s="254" t="s">
        <v>155</v>
      </c>
      <c r="J4" s="254" t="s">
        <v>156</v>
      </c>
      <c r="K4" s="254" t="s">
        <v>157</v>
      </c>
      <c r="L4" s="254" t="s">
        <v>158</v>
      </c>
      <c r="M4" s="254" t="s">
        <v>159</v>
      </c>
      <c r="N4" s="254" t="s">
        <v>160</v>
      </c>
      <c r="O4" s="254" t="s">
        <v>161</v>
      </c>
    </row>
    <row r="5" spans="1:15" ht="16.5" customHeight="1">
      <c r="A5" s="255" t="s">
        <v>139</v>
      </c>
      <c r="B5" s="256" t="s">
        <v>167</v>
      </c>
      <c r="C5" s="256" t="s">
        <v>243</v>
      </c>
      <c r="D5" s="257" t="s">
        <v>162</v>
      </c>
      <c r="E5" s="258" t="s">
        <v>170</v>
      </c>
      <c r="F5" s="257" t="s">
        <v>171</v>
      </c>
      <c r="G5" s="257" t="s">
        <v>163</v>
      </c>
      <c r="H5" s="259">
        <v>34193972</v>
      </c>
      <c r="I5" s="259">
        <v>16504292.1353982</v>
      </c>
      <c r="J5" s="259">
        <v>32289263.837900098</v>
      </c>
      <c r="K5" s="259">
        <v>34193972</v>
      </c>
      <c r="L5" s="260">
        <v>0.13750000000000001</v>
      </c>
      <c r="M5" s="261" t="s">
        <v>164</v>
      </c>
      <c r="N5" s="260">
        <f>+J5/$C$259</f>
        <v>1.3387353310394883E-4</v>
      </c>
      <c r="O5" s="260">
        <f t="shared" ref="O5:O68" si="0">+SUMIFS($N$5:$N$255,$B$5:$B$255,B5)</f>
        <v>1.2076311322141596E-3</v>
      </c>
    </row>
    <row r="6" spans="1:15" ht="16.5" customHeight="1">
      <c r="A6" s="255" t="s">
        <v>139</v>
      </c>
      <c r="B6" s="256" t="s">
        <v>167</v>
      </c>
      <c r="C6" s="256" t="s">
        <v>243</v>
      </c>
      <c r="D6" s="257" t="s">
        <v>162</v>
      </c>
      <c r="E6" s="258" t="s">
        <v>168</v>
      </c>
      <c r="F6" s="257" t="s">
        <v>169</v>
      </c>
      <c r="G6" s="257" t="s">
        <v>163</v>
      </c>
      <c r="H6" s="259">
        <v>21421096</v>
      </c>
      <c r="I6" s="259">
        <v>9107914.1727442294</v>
      </c>
      <c r="J6" s="259">
        <v>20278955.114105199</v>
      </c>
      <c r="K6" s="259">
        <v>21421096</v>
      </c>
      <c r="L6" s="260">
        <v>0.14249999999999999</v>
      </c>
      <c r="M6" s="261" t="s">
        <v>164</v>
      </c>
      <c r="N6" s="260">
        <f t="shared" ref="N6:N69" si="1">+J6/$C$259</f>
        <v>8.4077957999001865E-5</v>
      </c>
      <c r="O6" s="260">
        <f t="shared" si="0"/>
        <v>1.2076311322141596E-3</v>
      </c>
    </row>
    <row r="7" spans="1:15" ht="16.5" customHeight="1">
      <c r="A7" s="255" t="s">
        <v>172</v>
      </c>
      <c r="B7" s="256" t="s">
        <v>141</v>
      </c>
      <c r="C7" s="256" t="s">
        <v>243</v>
      </c>
      <c r="D7" s="257" t="s">
        <v>162</v>
      </c>
      <c r="E7" s="258" t="s">
        <v>244</v>
      </c>
      <c r="F7" s="257" t="s">
        <v>175</v>
      </c>
      <c r="G7" s="257" t="s">
        <v>163</v>
      </c>
      <c r="H7" s="259">
        <v>795397263.56018198</v>
      </c>
      <c r="I7" s="259">
        <v>433492006.120682</v>
      </c>
      <c r="J7" s="259">
        <v>633202436.61671698</v>
      </c>
      <c r="K7" s="259">
        <v>795397263.56018198</v>
      </c>
      <c r="L7" s="260">
        <v>0.09</v>
      </c>
      <c r="M7" s="261" t="s">
        <v>164</v>
      </c>
      <c r="N7" s="260">
        <f t="shared" si="1"/>
        <v>2.6253013319061779E-3</v>
      </c>
      <c r="O7" s="260">
        <f t="shared" si="0"/>
        <v>0.1872307814319345</v>
      </c>
    </row>
    <row r="8" spans="1:15" ht="16.5" customHeight="1">
      <c r="A8" s="255" t="s">
        <v>172</v>
      </c>
      <c r="B8" s="256" t="s">
        <v>141</v>
      </c>
      <c r="C8" s="256" t="s">
        <v>243</v>
      </c>
      <c r="D8" s="257" t="s">
        <v>162</v>
      </c>
      <c r="E8" s="258" t="s">
        <v>174</v>
      </c>
      <c r="F8" s="257" t="s">
        <v>175</v>
      </c>
      <c r="G8" s="257" t="s">
        <v>163</v>
      </c>
      <c r="H8" s="259">
        <v>752054</v>
      </c>
      <c r="I8" s="259">
        <v>501467.51041788998</v>
      </c>
      <c r="J8" s="259">
        <v>345205</v>
      </c>
      <c r="K8" s="259">
        <v>752054</v>
      </c>
      <c r="L8" s="260">
        <v>0.09</v>
      </c>
      <c r="M8" s="261" t="s">
        <v>164</v>
      </c>
      <c r="N8" s="260">
        <f t="shared" si="1"/>
        <v>1.4312439338088707E-6</v>
      </c>
      <c r="O8" s="260">
        <f t="shared" si="0"/>
        <v>0.1872307814319345</v>
      </c>
    </row>
    <row r="9" spans="1:15" ht="16.5" customHeight="1">
      <c r="A9" s="255" t="s">
        <v>172</v>
      </c>
      <c r="B9" s="256" t="s">
        <v>141</v>
      </c>
      <c r="C9" s="256" t="s">
        <v>243</v>
      </c>
      <c r="D9" s="257" t="s">
        <v>162</v>
      </c>
      <c r="E9" s="258" t="s">
        <v>178</v>
      </c>
      <c r="F9" s="257" t="s">
        <v>175</v>
      </c>
      <c r="G9" s="257" t="s">
        <v>163</v>
      </c>
      <c r="H9" s="259">
        <v>1504108</v>
      </c>
      <c r="I9" s="259">
        <v>1011590.55914603</v>
      </c>
      <c r="J9" s="259">
        <v>690410</v>
      </c>
      <c r="K9" s="259">
        <v>1504108</v>
      </c>
      <c r="L9" s="260">
        <v>0.09</v>
      </c>
      <c r="M9" s="261" t="s">
        <v>164</v>
      </c>
      <c r="N9" s="260">
        <f t="shared" si="1"/>
        <v>2.8624878676177414E-6</v>
      </c>
      <c r="O9" s="260">
        <f t="shared" si="0"/>
        <v>0.1872307814319345</v>
      </c>
    </row>
    <row r="10" spans="1:15" ht="16.5" customHeight="1">
      <c r="A10" s="255" t="s">
        <v>137</v>
      </c>
      <c r="B10" s="256" t="s">
        <v>143</v>
      </c>
      <c r="C10" s="256" t="s">
        <v>243</v>
      </c>
      <c r="D10" s="257" t="s">
        <v>162</v>
      </c>
      <c r="E10" s="258" t="s">
        <v>184</v>
      </c>
      <c r="F10" s="257" t="s">
        <v>245</v>
      </c>
      <c r="G10" s="257" t="s">
        <v>163</v>
      </c>
      <c r="H10" s="259">
        <v>332547945</v>
      </c>
      <c r="I10" s="259">
        <v>220124824.53843901</v>
      </c>
      <c r="J10" s="259">
        <v>305797083.93540299</v>
      </c>
      <c r="K10" s="259">
        <v>332547945</v>
      </c>
      <c r="L10" s="262">
        <v>0.09</v>
      </c>
      <c r="M10" s="261" t="s">
        <v>164</v>
      </c>
      <c r="N10" s="260">
        <f t="shared" si="1"/>
        <v>1.267855973577983E-3</v>
      </c>
      <c r="O10" s="260">
        <f t="shared" si="0"/>
        <v>2.595441647274415E-2</v>
      </c>
    </row>
    <row r="11" spans="1:15" ht="16.5" customHeight="1">
      <c r="A11" s="255" t="s">
        <v>137</v>
      </c>
      <c r="B11" s="256" t="s">
        <v>246</v>
      </c>
      <c r="C11" s="256" t="s">
        <v>243</v>
      </c>
      <c r="D11" s="257" t="s">
        <v>162</v>
      </c>
      <c r="E11" s="258" t="s">
        <v>247</v>
      </c>
      <c r="F11" s="257" t="s">
        <v>248</v>
      </c>
      <c r="G11" s="257" t="s">
        <v>163</v>
      </c>
      <c r="H11" s="259">
        <v>899068576</v>
      </c>
      <c r="I11" s="259">
        <v>616286883.719311</v>
      </c>
      <c r="J11" s="259">
        <v>810223633.607759</v>
      </c>
      <c r="K11" s="259">
        <v>899068576</v>
      </c>
      <c r="L11" s="262">
        <v>0.08</v>
      </c>
      <c r="M11" s="261" t="s">
        <v>164</v>
      </c>
      <c r="N11" s="260">
        <f t="shared" si="1"/>
        <v>3.3592435237893023E-3</v>
      </c>
      <c r="O11" s="260">
        <f t="shared" si="0"/>
        <v>0.12712429085542473</v>
      </c>
    </row>
    <row r="12" spans="1:15" ht="16.5" customHeight="1">
      <c r="A12" s="255" t="s">
        <v>139</v>
      </c>
      <c r="B12" s="256" t="s">
        <v>167</v>
      </c>
      <c r="C12" s="256" t="s">
        <v>243</v>
      </c>
      <c r="D12" s="257" t="s">
        <v>162</v>
      </c>
      <c r="E12" s="258" t="s">
        <v>249</v>
      </c>
      <c r="F12" s="257" t="s">
        <v>250</v>
      </c>
      <c r="G12" s="257" t="s">
        <v>163</v>
      </c>
      <c r="H12" s="259">
        <v>43641753.424617998</v>
      </c>
      <c r="I12" s="259">
        <v>28408673.311266098</v>
      </c>
      <c r="J12" s="259">
        <v>39131764.574043699</v>
      </c>
      <c r="K12" s="259">
        <v>43641753.424617998</v>
      </c>
      <c r="L12" s="262">
        <v>0.12</v>
      </c>
      <c r="M12" s="261" t="s">
        <v>164</v>
      </c>
      <c r="N12" s="260">
        <f t="shared" si="1"/>
        <v>1.622430169488765E-4</v>
      </c>
      <c r="O12" s="260">
        <f t="shared" si="0"/>
        <v>1.2076311322141596E-3</v>
      </c>
    </row>
    <row r="13" spans="1:15" ht="16.5" customHeight="1">
      <c r="A13" s="255" t="s">
        <v>137</v>
      </c>
      <c r="B13" s="256" t="s">
        <v>246</v>
      </c>
      <c r="C13" s="256" t="s">
        <v>243</v>
      </c>
      <c r="D13" s="257" t="s">
        <v>162</v>
      </c>
      <c r="E13" s="258" t="s">
        <v>249</v>
      </c>
      <c r="F13" s="257" t="s">
        <v>251</v>
      </c>
      <c r="G13" s="257" t="s">
        <v>163</v>
      </c>
      <c r="H13" s="259">
        <v>1348602864</v>
      </c>
      <c r="I13" s="259">
        <v>925208276.20425296</v>
      </c>
      <c r="J13" s="259">
        <v>1213292508.28104</v>
      </c>
      <c r="K13" s="259">
        <v>1348602864</v>
      </c>
      <c r="L13" s="262">
        <v>0.08</v>
      </c>
      <c r="M13" s="261" t="s">
        <v>164</v>
      </c>
      <c r="N13" s="260">
        <f t="shared" si="1"/>
        <v>5.0303951055546345E-3</v>
      </c>
      <c r="O13" s="260">
        <f t="shared" si="0"/>
        <v>0.12712429085542473</v>
      </c>
    </row>
    <row r="14" spans="1:15" ht="16.5" customHeight="1">
      <c r="A14" s="255" t="s">
        <v>137</v>
      </c>
      <c r="B14" s="256" t="s">
        <v>142</v>
      </c>
      <c r="C14" s="256" t="s">
        <v>243</v>
      </c>
      <c r="D14" s="257" t="s">
        <v>162</v>
      </c>
      <c r="E14" s="258" t="s">
        <v>252</v>
      </c>
      <c r="F14" s="257" t="s">
        <v>253</v>
      </c>
      <c r="G14" s="257" t="s">
        <v>163</v>
      </c>
      <c r="H14" s="259">
        <v>219000000</v>
      </c>
      <c r="I14" s="259">
        <v>150830188.87415099</v>
      </c>
      <c r="J14" s="259">
        <v>202135044.55229399</v>
      </c>
      <c r="K14" s="259">
        <v>219000000</v>
      </c>
      <c r="L14" s="262">
        <v>9.5000000000000001E-2</v>
      </c>
      <c r="M14" s="261" t="s">
        <v>164</v>
      </c>
      <c r="N14" s="260">
        <f t="shared" si="1"/>
        <v>8.3806595016195186E-4</v>
      </c>
      <c r="O14" s="260">
        <f t="shared" si="0"/>
        <v>0.11067488351917593</v>
      </c>
    </row>
    <row r="15" spans="1:15" ht="16.5" customHeight="1">
      <c r="A15" s="255" t="s">
        <v>137</v>
      </c>
      <c r="B15" s="256" t="s">
        <v>142</v>
      </c>
      <c r="C15" s="256" t="s">
        <v>243</v>
      </c>
      <c r="D15" s="257" t="s">
        <v>162</v>
      </c>
      <c r="E15" s="258" t="s">
        <v>252</v>
      </c>
      <c r="F15" s="257" t="s">
        <v>253</v>
      </c>
      <c r="G15" s="257" t="s">
        <v>163</v>
      </c>
      <c r="H15" s="259">
        <v>328499999</v>
      </c>
      <c r="I15" s="259">
        <v>226245282.64469999</v>
      </c>
      <c r="J15" s="259">
        <v>303202565.937823</v>
      </c>
      <c r="K15" s="259">
        <v>328499999</v>
      </c>
      <c r="L15" s="262">
        <v>9.5000000000000001E-2</v>
      </c>
      <c r="M15" s="261" t="s">
        <v>164</v>
      </c>
      <c r="N15" s="260">
        <f t="shared" si="1"/>
        <v>1.2570989215503637E-3</v>
      </c>
      <c r="O15" s="260">
        <f t="shared" si="0"/>
        <v>0.11067488351917593</v>
      </c>
    </row>
    <row r="16" spans="1:15" ht="16.5" customHeight="1">
      <c r="A16" s="255" t="s">
        <v>146</v>
      </c>
      <c r="B16" s="256" t="s">
        <v>181</v>
      </c>
      <c r="C16" s="256" t="s">
        <v>166</v>
      </c>
      <c r="D16" s="257" t="s">
        <v>162</v>
      </c>
      <c r="E16" s="258" t="s">
        <v>254</v>
      </c>
      <c r="F16" s="257" t="s">
        <v>255</v>
      </c>
      <c r="G16" s="257" t="s">
        <v>163</v>
      </c>
      <c r="H16" s="259">
        <v>1701646027.1600499</v>
      </c>
      <c r="I16" s="259">
        <v>851362926.31613195</v>
      </c>
      <c r="J16" s="259">
        <v>1161395682.9974301</v>
      </c>
      <c r="K16" s="259">
        <v>1701646027.1600499</v>
      </c>
      <c r="L16" s="262">
        <v>0.1</v>
      </c>
      <c r="M16" s="261" t="s">
        <v>164</v>
      </c>
      <c r="N16" s="260">
        <f t="shared" si="1"/>
        <v>4.815227259286169E-3</v>
      </c>
      <c r="O16" s="260">
        <f t="shared" si="0"/>
        <v>0.15083747986542434</v>
      </c>
    </row>
    <row r="17" spans="1:15" ht="16.5" customHeight="1">
      <c r="A17" s="255" t="s">
        <v>137</v>
      </c>
      <c r="B17" s="256" t="s">
        <v>142</v>
      </c>
      <c r="C17" s="256" t="s">
        <v>243</v>
      </c>
      <c r="D17" s="257" t="s">
        <v>162</v>
      </c>
      <c r="E17" s="258" t="s">
        <v>256</v>
      </c>
      <c r="F17" s="257" t="s">
        <v>257</v>
      </c>
      <c r="G17" s="257" t="s">
        <v>163</v>
      </c>
      <c r="H17" s="259">
        <v>57506852</v>
      </c>
      <c r="I17" s="259">
        <v>39047825.865896203</v>
      </c>
      <c r="J17" s="259">
        <v>50886801.812012501</v>
      </c>
      <c r="K17" s="259">
        <v>57506852</v>
      </c>
      <c r="L17" s="262">
        <v>0.1</v>
      </c>
      <c r="M17" s="261" t="s">
        <v>164</v>
      </c>
      <c r="N17" s="260">
        <f t="shared" si="1"/>
        <v>2.1098021872330107E-4</v>
      </c>
      <c r="O17" s="260">
        <f t="shared" si="0"/>
        <v>0.11067488351917593</v>
      </c>
    </row>
    <row r="18" spans="1:15" ht="16.5" customHeight="1">
      <c r="A18" s="255" t="s">
        <v>146</v>
      </c>
      <c r="B18" s="256" t="s">
        <v>181</v>
      </c>
      <c r="C18" s="256" t="s">
        <v>166</v>
      </c>
      <c r="D18" s="257" t="s">
        <v>162</v>
      </c>
      <c r="E18" s="258" t="s">
        <v>258</v>
      </c>
      <c r="F18" s="257" t="s">
        <v>259</v>
      </c>
      <c r="G18" s="257" t="s">
        <v>163</v>
      </c>
      <c r="H18" s="259">
        <v>130588849.315312</v>
      </c>
      <c r="I18" s="259">
        <v>74384916.857438505</v>
      </c>
      <c r="J18" s="259">
        <v>105207582.485413</v>
      </c>
      <c r="K18" s="259">
        <v>130588849.315312</v>
      </c>
      <c r="L18" s="263">
        <v>9.2499999999999999E-2</v>
      </c>
      <c r="M18" s="261" t="s">
        <v>164</v>
      </c>
      <c r="N18" s="260">
        <f t="shared" si="1"/>
        <v>4.3619795258742993E-4</v>
      </c>
      <c r="O18" s="260">
        <f t="shared" si="0"/>
        <v>0.15083747986542434</v>
      </c>
    </row>
    <row r="19" spans="1:15" ht="16.5" customHeight="1">
      <c r="A19" s="255" t="s">
        <v>172</v>
      </c>
      <c r="B19" s="256" t="s">
        <v>141</v>
      </c>
      <c r="C19" s="256" t="s">
        <v>243</v>
      </c>
      <c r="D19" s="257" t="s">
        <v>162</v>
      </c>
      <c r="E19" s="258" t="s">
        <v>260</v>
      </c>
      <c r="F19" s="257" t="s">
        <v>175</v>
      </c>
      <c r="G19" s="257" t="s">
        <v>163</v>
      </c>
      <c r="H19" s="259">
        <v>6888821.9176200004</v>
      </c>
      <c r="I19" s="259">
        <v>5695326.6820333004</v>
      </c>
      <c r="J19" s="259">
        <v>3162082.1917619999</v>
      </c>
      <c r="K19" s="259">
        <v>6888821.9176200004</v>
      </c>
      <c r="L19" s="262">
        <v>0.09</v>
      </c>
      <c r="M19" s="261" t="s">
        <v>164</v>
      </c>
      <c r="N19" s="260">
        <f t="shared" si="1"/>
        <v>1.3110212642239888E-5</v>
      </c>
      <c r="O19" s="260">
        <f t="shared" si="0"/>
        <v>0.1872307814319345</v>
      </c>
    </row>
    <row r="20" spans="1:15" ht="16.5" customHeight="1">
      <c r="A20" s="255" t="s">
        <v>137</v>
      </c>
      <c r="B20" s="256" t="s">
        <v>176</v>
      </c>
      <c r="C20" s="256" t="s">
        <v>243</v>
      </c>
      <c r="D20" s="257" t="s">
        <v>162</v>
      </c>
      <c r="E20" s="258" t="s">
        <v>261</v>
      </c>
      <c r="F20" s="257" t="s">
        <v>262</v>
      </c>
      <c r="G20" s="257" t="s">
        <v>163</v>
      </c>
      <c r="H20" s="259">
        <v>387212970</v>
      </c>
      <c r="I20" s="259">
        <v>277668463.87727201</v>
      </c>
      <c r="J20" s="259">
        <v>353042590.746984</v>
      </c>
      <c r="K20" s="259">
        <v>387212970</v>
      </c>
      <c r="L20" s="260">
        <v>8.5000000000000006E-2</v>
      </c>
      <c r="M20" s="261" t="s">
        <v>164</v>
      </c>
      <c r="N20" s="260">
        <f t="shared" si="1"/>
        <v>1.4637391300322666E-3</v>
      </c>
      <c r="O20" s="260">
        <f t="shared" si="0"/>
        <v>9.1726656531314413E-2</v>
      </c>
    </row>
    <row r="21" spans="1:15" ht="16.5" customHeight="1">
      <c r="A21" s="255" t="s">
        <v>137</v>
      </c>
      <c r="B21" s="256" t="s">
        <v>176</v>
      </c>
      <c r="C21" s="256" t="s">
        <v>243</v>
      </c>
      <c r="D21" s="257" t="s">
        <v>162</v>
      </c>
      <c r="E21" s="258" t="s">
        <v>263</v>
      </c>
      <c r="F21" s="257" t="s">
        <v>264</v>
      </c>
      <c r="G21" s="257" t="s">
        <v>163</v>
      </c>
      <c r="H21" s="259">
        <v>156358331</v>
      </c>
      <c r="I21" s="259">
        <v>124354433.39790399</v>
      </c>
      <c r="J21" s="259">
        <v>154170695.265122</v>
      </c>
      <c r="K21" s="259">
        <v>156358331</v>
      </c>
      <c r="L21" s="260">
        <v>0.08</v>
      </c>
      <c r="M21" s="261" t="s">
        <v>164</v>
      </c>
      <c r="N21" s="260">
        <f t="shared" si="1"/>
        <v>6.3920242281919975E-4</v>
      </c>
      <c r="O21" s="260">
        <f t="shared" si="0"/>
        <v>9.1726656531314413E-2</v>
      </c>
    </row>
    <row r="22" spans="1:15" ht="16.5" customHeight="1">
      <c r="A22" s="255" t="s">
        <v>137</v>
      </c>
      <c r="B22" s="256" t="s">
        <v>265</v>
      </c>
      <c r="C22" s="256" t="s">
        <v>243</v>
      </c>
      <c r="D22" s="257" t="s">
        <v>162</v>
      </c>
      <c r="E22" s="258" t="s">
        <v>173</v>
      </c>
      <c r="F22" s="257" t="s">
        <v>266</v>
      </c>
      <c r="G22" s="257" t="s">
        <v>163</v>
      </c>
      <c r="H22" s="259">
        <v>306041098</v>
      </c>
      <c r="I22" s="259">
        <v>248523408.10444999</v>
      </c>
      <c r="J22" s="259">
        <v>300963430.15276599</v>
      </c>
      <c r="K22" s="259">
        <v>306041098</v>
      </c>
      <c r="L22" s="260">
        <v>7.0000000000000007E-2</v>
      </c>
      <c r="M22" s="261" t="s">
        <v>164</v>
      </c>
      <c r="N22" s="260">
        <f t="shared" si="1"/>
        <v>1.2478153088873454E-3</v>
      </c>
      <c r="O22" s="260">
        <f t="shared" si="0"/>
        <v>6.8744749897586013E-2</v>
      </c>
    </row>
    <row r="23" spans="1:15" ht="16.5" customHeight="1">
      <c r="A23" s="255" t="s">
        <v>137</v>
      </c>
      <c r="B23" s="256" t="s">
        <v>176</v>
      </c>
      <c r="C23" s="256" t="s">
        <v>243</v>
      </c>
      <c r="D23" s="257" t="s">
        <v>162</v>
      </c>
      <c r="E23" s="264" t="s">
        <v>267</v>
      </c>
      <c r="F23" s="257" t="s">
        <v>268</v>
      </c>
      <c r="G23" s="257" t="s">
        <v>163</v>
      </c>
      <c r="H23" s="259">
        <v>780250627</v>
      </c>
      <c r="I23" s="259">
        <v>624425210.457003</v>
      </c>
      <c r="J23" s="259">
        <v>763851997.12352598</v>
      </c>
      <c r="K23" s="259">
        <v>780250627</v>
      </c>
      <c r="L23" s="260">
        <v>7.4999999999999997E-2</v>
      </c>
      <c r="M23" s="261" t="s">
        <v>164</v>
      </c>
      <c r="N23" s="260">
        <f t="shared" si="1"/>
        <v>3.1669834944767238E-3</v>
      </c>
      <c r="O23" s="260">
        <f t="shared" si="0"/>
        <v>9.1726656531314413E-2</v>
      </c>
    </row>
    <row r="24" spans="1:15" ht="16.5" customHeight="1">
      <c r="A24" s="255" t="s">
        <v>137</v>
      </c>
      <c r="B24" s="256" t="s">
        <v>140</v>
      </c>
      <c r="C24" s="256" t="s">
        <v>243</v>
      </c>
      <c r="D24" s="257" t="s">
        <v>162</v>
      </c>
      <c r="E24" s="258" t="s">
        <v>269</v>
      </c>
      <c r="F24" s="257" t="s">
        <v>270</v>
      </c>
      <c r="G24" s="257" t="s">
        <v>163</v>
      </c>
      <c r="H24" s="259">
        <v>70379167</v>
      </c>
      <c r="I24" s="259">
        <v>58981972.531108297</v>
      </c>
      <c r="J24" s="259">
        <v>70192163.366182506</v>
      </c>
      <c r="K24" s="259">
        <v>70379167</v>
      </c>
      <c r="L24" s="260">
        <v>6.5000000000000002E-2</v>
      </c>
      <c r="M24" s="261" t="s">
        <v>164</v>
      </c>
      <c r="N24" s="260">
        <f t="shared" si="1"/>
        <v>2.9102159012404211E-4</v>
      </c>
      <c r="O24" s="260">
        <f t="shared" si="0"/>
        <v>2.9102159012404211E-4</v>
      </c>
    </row>
    <row r="25" spans="1:15" ht="16.5" customHeight="1">
      <c r="A25" s="255" t="s">
        <v>146</v>
      </c>
      <c r="B25" s="256" t="s">
        <v>271</v>
      </c>
      <c r="C25" s="256" t="s">
        <v>166</v>
      </c>
      <c r="D25" s="257" t="s">
        <v>162</v>
      </c>
      <c r="E25" s="258" t="s">
        <v>272</v>
      </c>
      <c r="F25" s="257" t="s">
        <v>273</v>
      </c>
      <c r="G25" s="257" t="s">
        <v>163</v>
      </c>
      <c r="H25" s="259">
        <v>48127123.287560001</v>
      </c>
      <c r="I25" s="259">
        <v>32131541.779052701</v>
      </c>
      <c r="J25" s="259">
        <v>40180592.979685701</v>
      </c>
      <c r="K25" s="259">
        <v>48127123.287560001</v>
      </c>
      <c r="L25" s="260">
        <v>0.09</v>
      </c>
      <c r="M25" s="261" t="s">
        <v>164</v>
      </c>
      <c r="N25" s="260">
        <f t="shared" si="1"/>
        <v>1.6659153244888821E-4</v>
      </c>
      <c r="O25" s="260">
        <f t="shared" si="0"/>
        <v>8.4272968616018234E-4</v>
      </c>
    </row>
    <row r="26" spans="1:15" ht="16.5" customHeight="1">
      <c r="A26" s="255" t="s">
        <v>139</v>
      </c>
      <c r="B26" s="256" t="s">
        <v>167</v>
      </c>
      <c r="C26" s="256" t="s">
        <v>243</v>
      </c>
      <c r="D26" s="257" t="s">
        <v>162</v>
      </c>
      <c r="E26" s="258" t="s">
        <v>274</v>
      </c>
      <c r="F26" s="257" t="s">
        <v>171</v>
      </c>
      <c r="G26" s="257" t="s">
        <v>163</v>
      </c>
      <c r="H26" s="259">
        <v>42742465.75344</v>
      </c>
      <c r="I26" s="259">
        <v>33406993.860811699</v>
      </c>
      <c r="J26" s="259">
        <v>41133432.380088396</v>
      </c>
      <c r="K26" s="259">
        <v>42742465.75344</v>
      </c>
      <c r="L26" s="260">
        <v>0.13750000000000001</v>
      </c>
      <c r="M26" s="261" t="s">
        <v>164</v>
      </c>
      <c r="N26" s="260">
        <f t="shared" si="1"/>
        <v>1.7054207085858808E-4</v>
      </c>
      <c r="O26" s="260">
        <f t="shared" si="0"/>
        <v>1.2076311322141596E-3</v>
      </c>
    </row>
    <row r="27" spans="1:15" ht="16.5" customHeight="1">
      <c r="A27" s="255" t="s">
        <v>146</v>
      </c>
      <c r="B27" s="256" t="s">
        <v>275</v>
      </c>
      <c r="C27" s="256" t="s">
        <v>166</v>
      </c>
      <c r="D27" s="257" t="s">
        <v>162</v>
      </c>
      <c r="E27" s="258" t="s">
        <v>276</v>
      </c>
      <c r="F27" s="257" t="s">
        <v>277</v>
      </c>
      <c r="G27" s="257" t="s">
        <v>163</v>
      </c>
      <c r="H27" s="259">
        <v>813288000.00121796</v>
      </c>
      <c r="I27" s="259">
        <v>394549055.11364901</v>
      </c>
      <c r="J27" s="259">
        <v>528667155.86514902</v>
      </c>
      <c r="K27" s="259">
        <v>813288000.00121796</v>
      </c>
      <c r="L27" s="260">
        <v>0.08</v>
      </c>
      <c r="M27" s="261" t="s">
        <v>164</v>
      </c>
      <c r="N27" s="260">
        <f t="shared" si="1"/>
        <v>2.1918907890557302E-3</v>
      </c>
      <c r="O27" s="260">
        <f t="shared" si="0"/>
        <v>0.10642878612481035</v>
      </c>
    </row>
    <row r="28" spans="1:15" ht="16.5" customHeight="1">
      <c r="A28" s="255" t="s">
        <v>146</v>
      </c>
      <c r="B28" s="256" t="s">
        <v>278</v>
      </c>
      <c r="C28" s="256" t="s">
        <v>166</v>
      </c>
      <c r="D28" s="257" t="s">
        <v>162</v>
      </c>
      <c r="E28" s="264" t="s">
        <v>279</v>
      </c>
      <c r="F28" s="257" t="s">
        <v>177</v>
      </c>
      <c r="G28" s="257" t="s">
        <v>163</v>
      </c>
      <c r="H28" s="259">
        <v>10887410.958921</v>
      </c>
      <c r="I28" s="259">
        <v>7914068.9116762504</v>
      </c>
      <c r="J28" s="259">
        <v>9538498.1091151405</v>
      </c>
      <c r="K28" s="259">
        <v>10887410.958921</v>
      </c>
      <c r="L28" s="260">
        <v>0.105</v>
      </c>
      <c r="M28" s="261" t="s">
        <v>164</v>
      </c>
      <c r="N28" s="260">
        <f t="shared" si="1"/>
        <v>3.9547276419282536E-5</v>
      </c>
      <c r="O28" s="260">
        <f t="shared" si="0"/>
        <v>1.8599031414760547E-4</v>
      </c>
    </row>
    <row r="29" spans="1:15" ht="16.5" customHeight="1">
      <c r="A29" s="255" t="s">
        <v>137</v>
      </c>
      <c r="B29" s="256" t="s">
        <v>280</v>
      </c>
      <c r="C29" s="256" t="s">
        <v>243</v>
      </c>
      <c r="D29" s="257" t="s">
        <v>162</v>
      </c>
      <c r="E29" s="258" t="s">
        <v>281</v>
      </c>
      <c r="F29" s="257" t="s">
        <v>282</v>
      </c>
      <c r="G29" s="257" t="s">
        <v>163</v>
      </c>
      <c r="H29" s="259">
        <v>1000000000</v>
      </c>
      <c r="I29" s="259">
        <v>645948139.63302398</v>
      </c>
      <c r="J29" s="259">
        <v>907922041.11440396</v>
      </c>
      <c r="K29" s="259">
        <v>1000000000</v>
      </c>
      <c r="L29" s="260">
        <v>7.0000000000000007E-2</v>
      </c>
      <c r="M29" s="261" t="s">
        <v>164</v>
      </c>
      <c r="N29" s="260">
        <f t="shared" si="1"/>
        <v>3.7643079147647303E-3</v>
      </c>
      <c r="O29" s="260">
        <f t="shared" si="0"/>
        <v>3.0573638611818475E-2</v>
      </c>
    </row>
    <row r="30" spans="1:15" ht="16.5" customHeight="1">
      <c r="A30" s="255" t="s">
        <v>137</v>
      </c>
      <c r="B30" s="256" t="s">
        <v>280</v>
      </c>
      <c r="C30" s="256" t="s">
        <v>243</v>
      </c>
      <c r="D30" s="257" t="s">
        <v>162</v>
      </c>
      <c r="E30" s="258" t="s">
        <v>283</v>
      </c>
      <c r="F30" s="257" t="s">
        <v>282</v>
      </c>
      <c r="G30" s="257" t="s">
        <v>163</v>
      </c>
      <c r="H30" s="259">
        <v>120821912</v>
      </c>
      <c r="I30" s="259">
        <v>99055706.971603706</v>
      </c>
      <c r="J30" s="259">
        <v>114687293.009699</v>
      </c>
      <c r="K30" s="259">
        <v>120821912</v>
      </c>
      <c r="L30" s="260">
        <v>7.0000000000000007E-2</v>
      </c>
      <c r="M30" s="261" t="s">
        <v>164</v>
      </c>
      <c r="N30" s="260">
        <f t="shared" si="1"/>
        <v>4.755014915922197E-4</v>
      </c>
      <c r="O30" s="260">
        <f t="shared" si="0"/>
        <v>3.0573638611818475E-2</v>
      </c>
    </row>
    <row r="31" spans="1:15" ht="16.5" customHeight="1">
      <c r="A31" s="255" t="s">
        <v>137</v>
      </c>
      <c r="B31" s="256" t="s">
        <v>280</v>
      </c>
      <c r="C31" s="256" t="s">
        <v>243</v>
      </c>
      <c r="D31" s="257" t="s">
        <v>162</v>
      </c>
      <c r="E31" s="258" t="s">
        <v>283</v>
      </c>
      <c r="F31" s="257" t="s">
        <v>284</v>
      </c>
      <c r="G31" s="257" t="s">
        <v>163</v>
      </c>
      <c r="H31" s="259">
        <v>280205478</v>
      </c>
      <c r="I31" s="259">
        <v>222796778.44635099</v>
      </c>
      <c r="J31" s="259">
        <v>256710041.50477299</v>
      </c>
      <c r="K31" s="259">
        <v>280205478</v>
      </c>
      <c r="L31" s="260">
        <v>7.0000000000000007E-2</v>
      </c>
      <c r="M31" s="261" t="s">
        <v>164</v>
      </c>
      <c r="N31" s="260">
        <f t="shared" si="1"/>
        <v>1.0643376823960538E-3</v>
      </c>
      <c r="O31" s="260">
        <f t="shared" si="0"/>
        <v>3.0573638611818475E-2</v>
      </c>
    </row>
    <row r="32" spans="1:15" ht="16.5" customHeight="1">
      <c r="A32" s="255" t="s">
        <v>146</v>
      </c>
      <c r="B32" s="256" t="s">
        <v>181</v>
      </c>
      <c r="C32" s="256" t="s">
        <v>166</v>
      </c>
      <c r="D32" s="257" t="s">
        <v>162</v>
      </c>
      <c r="E32" s="258" t="s">
        <v>285</v>
      </c>
      <c r="F32" s="257" t="s">
        <v>286</v>
      </c>
      <c r="G32" s="257" t="s">
        <v>163</v>
      </c>
      <c r="H32" s="259">
        <v>192803424.65790001</v>
      </c>
      <c r="I32" s="259">
        <v>135013717.242035</v>
      </c>
      <c r="J32" s="259">
        <v>160221595.50104699</v>
      </c>
      <c r="K32" s="259">
        <v>192803424.65790001</v>
      </c>
      <c r="L32" s="260">
        <v>9.2499999999999999E-2</v>
      </c>
      <c r="M32" s="261" t="s">
        <v>164</v>
      </c>
      <c r="N32" s="260">
        <f t="shared" si="1"/>
        <v>6.6428987594632793E-4</v>
      </c>
      <c r="O32" s="260">
        <f t="shared" si="0"/>
        <v>0.15083747986542434</v>
      </c>
    </row>
    <row r="33" spans="1:15" ht="16.5" customHeight="1">
      <c r="A33" s="255" t="s">
        <v>146</v>
      </c>
      <c r="B33" s="256" t="s">
        <v>181</v>
      </c>
      <c r="C33" s="256" t="s">
        <v>166</v>
      </c>
      <c r="D33" s="257" t="s">
        <v>162</v>
      </c>
      <c r="E33" s="258" t="s">
        <v>285</v>
      </c>
      <c r="F33" s="257" t="s">
        <v>183</v>
      </c>
      <c r="G33" s="257" t="s">
        <v>163</v>
      </c>
      <c r="H33" s="259">
        <v>20924787.671255</v>
      </c>
      <c r="I33" s="259">
        <v>15144868.664463401</v>
      </c>
      <c r="J33" s="259">
        <v>17972244.016880699</v>
      </c>
      <c r="K33" s="259">
        <v>20924787.671255</v>
      </c>
      <c r="L33" s="260">
        <v>9.2499999999999999E-2</v>
      </c>
      <c r="M33" s="261" t="s">
        <v>164</v>
      </c>
      <c r="N33" s="260">
        <f t="shared" si="1"/>
        <v>7.4514173392891962E-5</v>
      </c>
      <c r="O33" s="260">
        <f t="shared" si="0"/>
        <v>0.15083747986542434</v>
      </c>
    </row>
    <row r="34" spans="1:15" ht="16.5" customHeight="1">
      <c r="A34" s="255" t="s">
        <v>139</v>
      </c>
      <c r="B34" s="256" t="s">
        <v>167</v>
      </c>
      <c r="C34" s="256" t="s">
        <v>243</v>
      </c>
      <c r="D34" s="257" t="s">
        <v>162</v>
      </c>
      <c r="E34" s="258" t="s">
        <v>285</v>
      </c>
      <c r="F34" s="257" t="s">
        <v>287</v>
      </c>
      <c r="G34" s="257" t="s">
        <v>163</v>
      </c>
      <c r="H34" s="259">
        <v>174567013.69847199</v>
      </c>
      <c r="I34" s="259">
        <v>130469152.986588</v>
      </c>
      <c r="J34" s="259">
        <v>158437900.707638</v>
      </c>
      <c r="K34" s="259">
        <v>174567013.69847199</v>
      </c>
      <c r="L34" s="260">
        <v>0.12</v>
      </c>
      <c r="M34" s="261" t="s">
        <v>164</v>
      </c>
      <c r="N34" s="260">
        <f t="shared" si="1"/>
        <v>6.5689455330374439E-4</v>
      </c>
      <c r="O34" s="260">
        <f t="shared" si="0"/>
        <v>1.2076311322141596E-3</v>
      </c>
    </row>
    <row r="35" spans="1:15" ht="16.5" customHeight="1">
      <c r="A35" s="255" t="s">
        <v>137</v>
      </c>
      <c r="B35" s="256" t="s">
        <v>265</v>
      </c>
      <c r="C35" s="256" t="s">
        <v>243</v>
      </c>
      <c r="D35" s="257" t="s">
        <v>162</v>
      </c>
      <c r="E35" s="258" t="s">
        <v>186</v>
      </c>
      <c r="F35" s="257" t="s">
        <v>288</v>
      </c>
      <c r="G35" s="257" t="s">
        <v>163</v>
      </c>
      <c r="H35" s="259">
        <v>105093149</v>
      </c>
      <c r="I35" s="259">
        <v>86666380.217273802</v>
      </c>
      <c r="J35" s="259">
        <v>101403385.83345599</v>
      </c>
      <c r="K35" s="259">
        <v>105093149</v>
      </c>
      <c r="L35" s="260">
        <v>6.5000000000000002E-2</v>
      </c>
      <c r="M35" s="261" t="s">
        <v>164</v>
      </c>
      <c r="N35" s="260">
        <f t="shared" si="1"/>
        <v>4.2042548874383125E-4</v>
      </c>
      <c r="O35" s="260">
        <f t="shared" si="0"/>
        <v>6.8744749897586013E-2</v>
      </c>
    </row>
    <row r="36" spans="1:15" ht="16.5" customHeight="1">
      <c r="A36" s="255" t="s">
        <v>137</v>
      </c>
      <c r="B36" s="256" t="s">
        <v>185</v>
      </c>
      <c r="C36" s="256" t="s">
        <v>243</v>
      </c>
      <c r="D36" s="257" t="s">
        <v>162</v>
      </c>
      <c r="E36" s="258" t="s">
        <v>289</v>
      </c>
      <c r="F36" s="257" t="s">
        <v>288</v>
      </c>
      <c r="G36" s="257" t="s">
        <v>163</v>
      </c>
      <c r="H36" s="259">
        <v>312476712</v>
      </c>
      <c r="I36" s="259">
        <v>265393050.33736199</v>
      </c>
      <c r="J36" s="259">
        <v>303113371.694709</v>
      </c>
      <c r="K36" s="259">
        <v>312476712</v>
      </c>
      <c r="L36" s="260">
        <v>5.5E-2</v>
      </c>
      <c r="M36" s="261" t="s">
        <v>164</v>
      </c>
      <c r="N36" s="260">
        <f t="shared" si="1"/>
        <v>1.2567291160162967E-3</v>
      </c>
      <c r="O36" s="260">
        <f t="shared" si="0"/>
        <v>2.5078771239347292E-3</v>
      </c>
    </row>
    <row r="37" spans="1:15" ht="16.5" customHeight="1">
      <c r="A37" s="255" t="s">
        <v>137</v>
      </c>
      <c r="B37" s="256" t="s">
        <v>144</v>
      </c>
      <c r="C37" s="256" t="s">
        <v>243</v>
      </c>
      <c r="D37" s="257" t="s">
        <v>162</v>
      </c>
      <c r="E37" s="258" t="s">
        <v>290</v>
      </c>
      <c r="F37" s="257" t="s">
        <v>291</v>
      </c>
      <c r="G37" s="257" t="s">
        <v>163</v>
      </c>
      <c r="H37" s="259">
        <v>104364384</v>
      </c>
      <c r="I37" s="259">
        <v>91512668.501614794</v>
      </c>
      <c r="J37" s="259">
        <v>103102205.006492</v>
      </c>
      <c r="K37" s="259">
        <v>104364384</v>
      </c>
      <c r="L37" s="260">
        <v>0.09</v>
      </c>
      <c r="M37" s="261" t="s">
        <v>164</v>
      </c>
      <c r="N37" s="260">
        <f t="shared" si="1"/>
        <v>4.2746891116252739E-4</v>
      </c>
      <c r="O37" s="260">
        <f t="shared" si="0"/>
        <v>3.1585570022973485E-2</v>
      </c>
    </row>
    <row r="38" spans="1:15" ht="16.5" customHeight="1">
      <c r="A38" s="255" t="s">
        <v>146</v>
      </c>
      <c r="B38" s="256" t="s">
        <v>271</v>
      </c>
      <c r="C38" s="256" t="s">
        <v>166</v>
      </c>
      <c r="D38" s="257" t="s">
        <v>162</v>
      </c>
      <c r="E38" s="258" t="s">
        <v>292</v>
      </c>
      <c r="F38" s="257" t="s">
        <v>273</v>
      </c>
      <c r="G38" s="257" t="s">
        <v>163</v>
      </c>
      <c r="H38" s="259">
        <v>37298520.547858998</v>
      </c>
      <c r="I38" s="259">
        <v>26648747.790283501</v>
      </c>
      <c r="J38" s="259">
        <v>31865786.535645701</v>
      </c>
      <c r="K38" s="259">
        <v>37298520.547858998</v>
      </c>
      <c r="L38" s="260">
        <v>0.09</v>
      </c>
      <c r="M38" s="261" t="s">
        <v>164</v>
      </c>
      <c r="N38" s="260">
        <f t="shared" si="1"/>
        <v>1.321177667623334E-4</v>
      </c>
      <c r="O38" s="260">
        <f t="shared" si="0"/>
        <v>8.4272968616018234E-4</v>
      </c>
    </row>
    <row r="39" spans="1:15" ht="16.5" customHeight="1">
      <c r="A39" s="255" t="s">
        <v>137</v>
      </c>
      <c r="B39" s="256" t="s">
        <v>280</v>
      </c>
      <c r="C39" s="256" t="s">
        <v>243</v>
      </c>
      <c r="D39" s="257" t="s">
        <v>162</v>
      </c>
      <c r="E39" s="258" t="s">
        <v>293</v>
      </c>
      <c r="F39" s="257" t="s">
        <v>294</v>
      </c>
      <c r="G39" s="257" t="s">
        <v>163</v>
      </c>
      <c r="H39" s="259">
        <v>5043698676</v>
      </c>
      <c r="I39" s="259">
        <v>3984317064.3091202</v>
      </c>
      <c r="J39" s="259">
        <v>4600258121.5164499</v>
      </c>
      <c r="K39" s="259">
        <v>5043698676</v>
      </c>
      <c r="L39" s="260">
        <v>7.0000000000000007E-2</v>
      </c>
      <c r="M39" s="261" t="s">
        <v>164</v>
      </c>
      <c r="N39" s="260">
        <f t="shared" si="1"/>
        <v>1.9072990050478439E-2</v>
      </c>
      <c r="O39" s="260">
        <f t="shared" si="0"/>
        <v>3.0573638611818475E-2</v>
      </c>
    </row>
    <row r="40" spans="1:15" ht="16.5" customHeight="1">
      <c r="A40" s="255" t="s">
        <v>137</v>
      </c>
      <c r="B40" s="256" t="s">
        <v>142</v>
      </c>
      <c r="C40" s="256" t="s">
        <v>243</v>
      </c>
      <c r="D40" s="257" t="s">
        <v>162</v>
      </c>
      <c r="E40" s="258" t="s">
        <v>295</v>
      </c>
      <c r="F40" s="257" t="s">
        <v>296</v>
      </c>
      <c r="G40" s="257" t="s">
        <v>163</v>
      </c>
      <c r="H40" s="259">
        <v>917679790.02999997</v>
      </c>
      <c r="I40" s="259">
        <v>731745942.38705301</v>
      </c>
      <c r="J40" s="259">
        <v>878310377.25116301</v>
      </c>
      <c r="K40" s="259">
        <v>917679790.02999997</v>
      </c>
      <c r="L40" s="260">
        <v>7.7499999999999999E-2</v>
      </c>
      <c r="M40" s="261" t="s">
        <v>164</v>
      </c>
      <c r="N40" s="260">
        <f t="shared" si="1"/>
        <v>3.6415358973424712E-3</v>
      </c>
      <c r="O40" s="260">
        <f t="shared" si="0"/>
        <v>0.11067488351917593</v>
      </c>
    </row>
    <row r="41" spans="1:15" ht="16.5" customHeight="1">
      <c r="A41" s="255" t="s">
        <v>137</v>
      </c>
      <c r="B41" s="256" t="s">
        <v>185</v>
      </c>
      <c r="C41" s="256" t="s">
        <v>243</v>
      </c>
      <c r="D41" s="257" t="s">
        <v>162</v>
      </c>
      <c r="E41" s="258" t="s">
        <v>297</v>
      </c>
      <c r="F41" s="257" t="s">
        <v>298</v>
      </c>
      <c r="G41" s="257" t="s">
        <v>163</v>
      </c>
      <c r="H41" s="259">
        <v>313512331</v>
      </c>
      <c r="I41" s="259">
        <v>262388310.511134</v>
      </c>
      <c r="J41" s="259">
        <v>301767251.45942801</v>
      </c>
      <c r="K41" s="259">
        <v>313512331</v>
      </c>
      <c r="L41" s="260">
        <v>0.06</v>
      </c>
      <c r="M41" s="261" t="s">
        <v>164</v>
      </c>
      <c r="N41" s="260">
        <f t="shared" si="1"/>
        <v>1.2511480079184323E-3</v>
      </c>
      <c r="O41" s="260">
        <f t="shared" si="0"/>
        <v>2.5078771239347292E-3</v>
      </c>
    </row>
    <row r="42" spans="1:15" ht="16.5" customHeight="1">
      <c r="A42" s="255" t="s">
        <v>137</v>
      </c>
      <c r="B42" s="256" t="s">
        <v>299</v>
      </c>
      <c r="C42" s="256" t="s">
        <v>243</v>
      </c>
      <c r="D42" s="257" t="s">
        <v>162</v>
      </c>
      <c r="E42" s="258" t="s">
        <v>300</v>
      </c>
      <c r="F42" s="257" t="s">
        <v>301</v>
      </c>
      <c r="G42" s="257" t="s">
        <v>163</v>
      </c>
      <c r="H42" s="259">
        <v>1250000000</v>
      </c>
      <c r="I42" s="259">
        <v>951265183.43727005</v>
      </c>
      <c r="J42" s="259">
        <v>1201286398.2014599</v>
      </c>
      <c r="K42" s="259">
        <v>1250000000</v>
      </c>
      <c r="L42" s="260">
        <v>7.7499999999999999E-2</v>
      </c>
      <c r="M42" s="261" t="s">
        <v>164</v>
      </c>
      <c r="N42" s="260">
        <f t="shared" si="1"/>
        <v>4.9806169383205543E-3</v>
      </c>
      <c r="O42" s="260">
        <f t="shared" si="0"/>
        <v>0.2818988165980944</v>
      </c>
    </row>
    <row r="43" spans="1:15" ht="16.5" customHeight="1">
      <c r="A43" s="255" t="s">
        <v>137</v>
      </c>
      <c r="B43" s="256" t="s">
        <v>299</v>
      </c>
      <c r="C43" s="256" t="s">
        <v>243</v>
      </c>
      <c r="D43" s="257" t="s">
        <v>162</v>
      </c>
      <c r="E43" s="258" t="s">
        <v>201</v>
      </c>
      <c r="F43" s="257" t="s">
        <v>301</v>
      </c>
      <c r="G43" s="257" t="s">
        <v>163</v>
      </c>
      <c r="H43" s="259">
        <v>54101370</v>
      </c>
      <c r="I43" s="259">
        <v>45446313.543013804</v>
      </c>
      <c r="J43" s="259">
        <v>51992991.9240449</v>
      </c>
      <c r="K43" s="259">
        <v>54101370</v>
      </c>
      <c r="L43" s="260">
        <v>7.7499999999999999E-2</v>
      </c>
      <c r="M43" s="261" t="s">
        <v>164</v>
      </c>
      <c r="N43" s="260">
        <f t="shared" si="1"/>
        <v>2.1556655984665015E-4</v>
      </c>
      <c r="O43" s="260">
        <f t="shared" si="0"/>
        <v>0.2818988165980944</v>
      </c>
    </row>
    <row r="44" spans="1:15" ht="16.5" customHeight="1">
      <c r="A44" s="255" t="s">
        <v>137</v>
      </c>
      <c r="B44" s="256" t="s">
        <v>299</v>
      </c>
      <c r="C44" s="256" t="s">
        <v>243</v>
      </c>
      <c r="D44" s="257" t="s">
        <v>162</v>
      </c>
      <c r="E44" s="258" t="s">
        <v>302</v>
      </c>
      <c r="F44" s="257" t="s">
        <v>303</v>
      </c>
      <c r="G44" s="257" t="s">
        <v>163</v>
      </c>
      <c r="H44" s="259">
        <v>1100000000</v>
      </c>
      <c r="I44" s="259">
        <v>844481122.13393497</v>
      </c>
      <c r="J44" s="259">
        <v>1062885519.94537</v>
      </c>
      <c r="K44" s="259">
        <v>1100000000</v>
      </c>
      <c r="L44" s="260">
        <v>7.7499999999999999E-2</v>
      </c>
      <c r="M44" s="261" t="s">
        <v>164</v>
      </c>
      <c r="N44" s="260">
        <f t="shared" si="1"/>
        <v>4.4067972733740773E-3</v>
      </c>
      <c r="O44" s="260">
        <f t="shared" si="0"/>
        <v>0.2818988165980944</v>
      </c>
    </row>
    <row r="45" spans="1:15" ht="16.5" customHeight="1">
      <c r="A45" s="255" t="s">
        <v>137</v>
      </c>
      <c r="B45" s="256" t="s">
        <v>299</v>
      </c>
      <c r="C45" s="256" t="s">
        <v>243</v>
      </c>
      <c r="D45" s="257" t="s">
        <v>162</v>
      </c>
      <c r="E45" s="258" t="s">
        <v>201</v>
      </c>
      <c r="F45" s="257" t="s">
        <v>303</v>
      </c>
      <c r="G45" s="257" t="s">
        <v>163</v>
      </c>
      <c r="H45" s="259">
        <v>42625000</v>
      </c>
      <c r="I45" s="259">
        <v>36000791.432828799</v>
      </c>
      <c r="J45" s="259">
        <v>41186813.8978296</v>
      </c>
      <c r="K45" s="259">
        <v>42625000</v>
      </c>
      <c r="L45" s="260">
        <v>7.7499999999999999E-2</v>
      </c>
      <c r="M45" s="261" t="s">
        <v>164</v>
      </c>
      <c r="N45" s="260">
        <f t="shared" si="1"/>
        <v>1.7076339434302372E-4</v>
      </c>
      <c r="O45" s="260">
        <f t="shared" si="0"/>
        <v>0.2818988165980944</v>
      </c>
    </row>
    <row r="46" spans="1:15" ht="16.5" customHeight="1">
      <c r="A46" s="255" t="s">
        <v>137</v>
      </c>
      <c r="B46" s="256" t="s">
        <v>142</v>
      </c>
      <c r="C46" s="256" t="s">
        <v>243</v>
      </c>
      <c r="D46" s="257" t="s">
        <v>162</v>
      </c>
      <c r="E46" s="258" t="s">
        <v>201</v>
      </c>
      <c r="F46" s="258" t="s">
        <v>304</v>
      </c>
      <c r="G46" s="257" t="s">
        <v>163</v>
      </c>
      <c r="H46" s="259">
        <v>142326988</v>
      </c>
      <c r="I46" s="259">
        <v>115685957.31294</v>
      </c>
      <c r="J46" s="259">
        <v>135795625.905727</v>
      </c>
      <c r="K46" s="259">
        <v>142326988</v>
      </c>
      <c r="L46" s="260">
        <v>7.0000000000000007E-2</v>
      </c>
      <c r="M46" s="261" t="s">
        <v>164</v>
      </c>
      <c r="N46" s="260">
        <f t="shared" si="1"/>
        <v>5.6301810754580753E-4</v>
      </c>
      <c r="O46" s="260">
        <f t="shared" si="0"/>
        <v>0.11067488351917593</v>
      </c>
    </row>
    <row r="47" spans="1:15" ht="16.5" customHeight="1">
      <c r="A47" s="255" t="s">
        <v>137</v>
      </c>
      <c r="B47" s="256" t="s">
        <v>299</v>
      </c>
      <c r="C47" s="256" t="s">
        <v>243</v>
      </c>
      <c r="D47" s="257" t="s">
        <v>162</v>
      </c>
      <c r="E47" s="258" t="s">
        <v>302</v>
      </c>
      <c r="F47" s="257" t="s">
        <v>305</v>
      </c>
      <c r="G47" s="257" t="s">
        <v>163</v>
      </c>
      <c r="H47" s="259">
        <v>1002000000</v>
      </c>
      <c r="I47" s="259">
        <v>770599879.55888402</v>
      </c>
      <c r="J47" s="259">
        <v>970318447.36359799</v>
      </c>
      <c r="K47" s="259">
        <v>1002000000</v>
      </c>
      <c r="L47" s="260">
        <v>0.06</v>
      </c>
      <c r="M47" s="261" t="s">
        <v>164</v>
      </c>
      <c r="N47" s="260">
        <f t="shared" si="1"/>
        <v>4.0230077538042372E-3</v>
      </c>
      <c r="O47" s="260">
        <f t="shared" si="0"/>
        <v>0.2818988165980944</v>
      </c>
    </row>
    <row r="48" spans="1:15" ht="16.5" customHeight="1">
      <c r="A48" s="255" t="s">
        <v>137</v>
      </c>
      <c r="B48" s="256" t="s">
        <v>299</v>
      </c>
      <c r="C48" s="256" t="s">
        <v>243</v>
      </c>
      <c r="D48" s="257" t="s">
        <v>162</v>
      </c>
      <c r="E48" s="258" t="s">
        <v>188</v>
      </c>
      <c r="F48" s="257" t="s">
        <v>305</v>
      </c>
      <c r="G48" s="257" t="s">
        <v>163</v>
      </c>
      <c r="H48" s="259">
        <v>60120000</v>
      </c>
      <c r="I48" s="259">
        <v>51166235.993139602</v>
      </c>
      <c r="J48" s="259">
        <v>58219106.841815799</v>
      </c>
      <c r="K48" s="259">
        <v>60120000</v>
      </c>
      <c r="L48" s="260">
        <v>0.06</v>
      </c>
      <c r="M48" s="261" t="s">
        <v>164</v>
      </c>
      <c r="N48" s="260">
        <f t="shared" si="1"/>
        <v>2.4138046522825389E-4</v>
      </c>
      <c r="O48" s="260">
        <f t="shared" si="0"/>
        <v>0.2818988165980944</v>
      </c>
    </row>
    <row r="49" spans="1:15" ht="16.5" customHeight="1">
      <c r="A49" s="255" t="s">
        <v>146</v>
      </c>
      <c r="B49" s="256" t="s">
        <v>271</v>
      </c>
      <c r="C49" s="256" t="s">
        <v>166</v>
      </c>
      <c r="D49" s="257" t="s">
        <v>162</v>
      </c>
      <c r="E49" s="258" t="s">
        <v>188</v>
      </c>
      <c r="F49" s="257" t="s">
        <v>273</v>
      </c>
      <c r="G49" s="257" t="s">
        <v>163</v>
      </c>
      <c r="H49" s="259">
        <v>42111232.876615003</v>
      </c>
      <c r="I49" s="259">
        <v>30291361.9685008</v>
      </c>
      <c r="J49" s="259">
        <v>36023760.534352399</v>
      </c>
      <c r="K49" s="259">
        <v>42111232.876615003</v>
      </c>
      <c r="L49" s="260">
        <v>0.09</v>
      </c>
      <c r="M49" s="261" t="s">
        <v>164</v>
      </c>
      <c r="N49" s="260">
        <f t="shared" si="1"/>
        <v>1.4935701608544279E-4</v>
      </c>
      <c r="O49" s="260">
        <f t="shared" si="0"/>
        <v>8.4272968616018234E-4</v>
      </c>
    </row>
    <row r="50" spans="1:15" ht="16.5" customHeight="1">
      <c r="A50" s="255" t="s">
        <v>137</v>
      </c>
      <c r="B50" s="256" t="s">
        <v>299</v>
      </c>
      <c r="C50" s="256" t="s">
        <v>243</v>
      </c>
      <c r="D50" s="257" t="s">
        <v>162</v>
      </c>
      <c r="E50" s="258" t="s">
        <v>300</v>
      </c>
      <c r="F50" s="257" t="s">
        <v>306</v>
      </c>
      <c r="G50" s="257" t="s">
        <v>163</v>
      </c>
      <c r="H50" s="259">
        <v>2004000000</v>
      </c>
      <c r="I50" s="259">
        <v>1521173810.5036399</v>
      </c>
      <c r="J50" s="259">
        <v>1922525307.8922801</v>
      </c>
      <c r="K50" s="259">
        <v>2004000000</v>
      </c>
      <c r="L50" s="260">
        <v>0.06</v>
      </c>
      <c r="M50" s="261" t="s">
        <v>164</v>
      </c>
      <c r="N50" s="260">
        <f t="shared" si="1"/>
        <v>7.9709236092028145E-3</v>
      </c>
      <c r="O50" s="260">
        <f t="shared" si="0"/>
        <v>0.2818988165980944</v>
      </c>
    </row>
    <row r="51" spans="1:15" ht="16.5" customHeight="1">
      <c r="A51" s="255" t="s">
        <v>137</v>
      </c>
      <c r="B51" s="256" t="s">
        <v>299</v>
      </c>
      <c r="C51" s="256" t="s">
        <v>243</v>
      </c>
      <c r="D51" s="257" t="s">
        <v>162</v>
      </c>
      <c r="E51" s="258" t="s">
        <v>188</v>
      </c>
      <c r="F51" s="257" t="s">
        <v>306</v>
      </c>
      <c r="G51" s="257" t="s">
        <v>163</v>
      </c>
      <c r="H51" s="259">
        <v>120569424</v>
      </c>
      <c r="I51" s="259">
        <v>101216690.117081</v>
      </c>
      <c r="J51" s="259">
        <v>115667549.400197</v>
      </c>
      <c r="K51" s="259">
        <v>120569424</v>
      </c>
      <c r="L51" s="260">
        <v>0.06</v>
      </c>
      <c r="M51" s="261" t="s">
        <v>164</v>
      </c>
      <c r="N51" s="260">
        <f t="shared" si="1"/>
        <v>4.7956570274929343E-4</v>
      </c>
      <c r="O51" s="260">
        <f t="shared" si="0"/>
        <v>0.2818988165980944</v>
      </c>
    </row>
    <row r="52" spans="1:15" ht="16.5" customHeight="1">
      <c r="A52" s="255" t="s">
        <v>137</v>
      </c>
      <c r="B52" s="256" t="s">
        <v>299</v>
      </c>
      <c r="C52" s="256" t="s">
        <v>243</v>
      </c>
      <c r="D52" s="257" t="s">
        <v>162</v>
      </c>
      <c r="E52" s="258" t="s">
        <v>307</v>
      </c>
      <c r="F52" s="257" t="s">
        <v>303</v>
      </c>
      <c r="G52" s="257" t="s">
        <v>163</v>
      </c>
      <c r="H52" s="259">
        <v>42625000</v>
      </c>
      <c r="I52" s="259">
        <v>36081342.1683634</v>
      </c>
      <c r="J52" s="259">
        <v>41186813.897936702</v>
      </c>
      <c r="K52" s="259">
        <v>42625000</v>
      </c>
      <c r="L52" s="260">
        <v>7.7499999999999999E-2</v>
      </c>
      <c r="M52" s="261" t="s">
        <v>164</v>
      </c>
      <c r="N52" s="260">
        <f t="shared" si="1"/>
        <v>1.7076339434346778E-4</v>
      </c>
      <c r="O52" s="260">
        <f t="shared" si="0"/>
        <v>0.2818988165980944</v>
      </c>
    </row>
    <row r="53" spans="1:15" ht="16.5" customHeight="1">
      <c r="A53" s="255" t="s">
        <v>137</v>
      </c>
      <c r="B53" s="256" t="s">
        <v>299</v>
      </c>
      <c r="C53" s="256" t="s">
        <v>243</v>
      </c>
      <c r="D53" s="257" t="s">
        <v>162</v>
      </c>
      <c r="E53" s="258" t="s">
        <v>307</v>
      </c>
      <c r="F53" s="257" t="s">
        <v>301</v>
      </c>
      <c r="G53" s="257" t="s">
        <v>163</v>
      </c>
      <c r="H53" s="259">
        <v>42508219</v>
      </c>
      <c r="I53" s="259">
        <v>35787712.758264698</v>
      </c>
      <c r="J53" s="259">
        <v>40851636.2371822</v>
      </c>
      <c r="K53" s="259">
        <v>42508219</v>
      </c>
      <c r="L53" s="260">
        <v>7.7499999999999999E-2</v>
      </c>
      <c r="M53" s="261" t="s">
        <v>164</v>
      </c>
      <c r="N53" s="260">
        <f t="shared" si="1"/>
        <v>1.6937372445542117E-4</v>
      </c>
      <c r="O53" s="260">
        <f t="shared" si="0"/>
        <v>0.2818988165980944</v>
      </c>
    </row>
    <row r="54" spans="1:15" ht="16.5" customHeight="1">
      <c r="A54" s="255" t="s">
        <v>137</v>
      </c>
      <c r="B54" s="256" t="s">
        <v>299</v>
      </c>
      <c r="C54" s="256" t="s">
        <v>243</v>
      </c>
      <c r="D54" s="257" t="s">
        <v>162</v>
      </c>
      <c r="E54" s="258" t="s">
        <v>302</v>
      </c>
      <c r="F54" s="257" t="s">
        <v>308</v>
      </c>
      <c r="G54" s="257" t="s">
        <v>163</v>
      </c>
      <c r="H54" s="259">
        <v>1002000000</v>
      </c>
      <c r="I54" s="259">
        <v>848308225.88350594</v>
      </c>
      <c r="J54" s="259">
        <v>985548961.78309202</v>
      </c>
      <c r="K54" s="259">
        <v>1002000000</v>
      </c>
      <c r="L54" s="260">
        <v>7.0000000000000007E-2</v>
      </c>
      <c r="M54" s="261" t="s">
        <v>164</v>
      </c>
      <c r="N54" s="260">
        <f t="shared" si="1"/>
        <v>4.0861545256403618E-3</v>
      </c>
      <c r="O54" s="260">
        <f t="shared" si="0"/>
        <v>0.2818988165980944</v>
      </c>
    </row>
    <row r="55" spans="1:15" ht="16.5" customHeight="1">
      <c r="A55" s="255" t="s">
        <v>137</v>
      </c>
      <c r="B55" s="256" t="s">
        <v>299</v>
      </c>
      <c r="C55" s="256" t="s">
        <v>243</v>
      </c>
      <c r="D55" s="257" t="s">
        <v>162</v>
      </c>
      <c r="E55" s="258" t="s">
        <v>309</v>
      </c>
      <c r="F55" s="257" t="s">
        <v>308</v>
      </c>
      <c r="G55" s="257" t="s">
        <v>163</v>
      </c>
      <c r="H55" s="259">
        <v>35358247</v>
      </c>
      <c r="I55" s="259">
        <v>30738073.716220699</v>
      </c>
      <c r="J55" s="259">
        <v>34777728.164995</v>
      </c>
      <c r="K55" s="259">
        <v>35358247</v>
      </c>
      <c r="L55" s="260">
        <v>7.0000000000000007E-2</v>
      </c>
      <c r="M55" s="261" t="s">
        <v>164</v>
      </c>
      <c r="N55" s="260">
        <f t="shared" si="1"/>
        <v>1.4419087923930128E-4</v>
      </c>
      <c r="O55" s="260">
        <f t="shared" si="0"/>
        <v>0.2818988165980944</v>
      </c>
    </row>
    <row r="56" spans="1:15" ht="16.5" customHeight="1">
      <c r="A56" s="255" t="s">
        <v>137</v>
      </c>
      <c r="B56" s="256" t="s">
        <v>176</v>
      </c>
      <c r="C56" s="256" t="s">
        <v>243</v>
      </c>
      <c r="D56" s="257" t="s">
        <v>162</v>
      </c>
      <c r="E56" s="258" t="s">
        <v>310</v>
      </c>
      <c r="F56" s="257" t="s">
        <v>311</v>
      </c>
      <c r="G56" s="257" t="s">
        <v>163</v>
      </c>
      <c r="H56" s="259">
        <v>589911416</v>
      </c>
      <c r="I56" s="259">
        <v>478986141.87651098</v>
      </c>
      <c r="J56" s="259">
        <v>559410393.56921303</v>
      </c>
      <c r="K56" s="259">
        <v>589911416</v>
      </c>
      <c r="L56" s="260">
        <v>7.2499999999999995E-2</v>
      </c>
      <c r="M56" s="261" t="s">
        <v>164</v>
      </c>
      <c r="N56" s="260">
        <f t="shared" si="1"/>
        <v>2.3193543903059603E-3</v>
      </c>
      <c r="O56" s="260">
        <f t="shared" si="0"/>
        <v>9.1726656531314413E-2</v>
      </c>
    </row>
    <row r="57" spans="1:15" ht="16.5" customHeight="1">
      <c r="A57" s="255" t="s">
        <v>172</v>
      </c>
      <c r="B57" s="256" t="s">
        <v>141</v>
      </c>
      <c r="C57" s="256" t="s">
        <v>243</v>
      </c>
      <c r="D57" s="257" t="s">
        <v>162</v>
      </c>
      <c r="E57" s="258" t="s">
        <v>244</v>
      </c>
      <c r="F57" s="257" t="s">
        <v>312</v>
      </c>
      <c r="G57" s="257" t="s">
        <v>163</v>
      </c>
      <c r="H57" s="259">
        <v>1270168493.154</v>
      </c>
      <c r="I57" s="259">
        <v>710427593.04605198</v>
      </c>
      <c r="J57" s="259">
        <v>1002437642.71094</v>
      </c>
      <c r="K57" s="259">
        <v>1270168493.154</v>
      </c>
      <c r="L57" s="260">
        <v>6.25E-2</v>
      </c>
      <c r="M57" s="261" t="s">
        <v>164</v>
      </c>
      <c r="N57" s="260">
        <f t="shared" si="1"/>
        <v>4.15617617112063E-3</v>
      </c>
      <c r="O57" s="260">
        <f t="shared" si="0"/>
        <v>0.1872307814319345</v>
      </c>
    </row>
    <row r="58" spans="1:15" ht="16.5" customHeight="1">
      <c r="A58" s="255" t="s">
        <v>137</v>
      </c>
      <c r="B58" s="256" t="s">
        <v>142</v>
      </c>
      <c r="C58" s="256" t="s">
        <v>243</v>
      </c>
      <c r="D58" s="257" t="s">
        <v>162</v>
      </c>
      <c r="E58" s="258" t="s">
        <v>313</v>
      </c>
      <c r="F58" s="257" t="s">
        <v>314</v>
      </c>
      <c r="G58" s="257" t="s">
        <v>163</v>
      </c>
      <c r="H58" s="259">
        <v>53754108</v>
      </c>
      <c r="I58" s="259">
        <v>43383490.099744499</v>
      </c>
      <c r="J58" s="259">
        <v>50724790.9567229</v>
      </c>
      <c r="K58" s="259">
        <v>53754108</v>
      </c>
      <c r="L58" s="262">
        <v>7.2499999999999995E-2</v>
      </c>
      <c r="M58" s="261" t="s">
        <v>164</v>
      </c>
      <c r="N58" s="260">
        <f t="shared" si="1"/>
        <v>2.1030851045185532E-4</v>
      </c>
      <c r="O58" s="260">
        <f t="shared" si="0"/>
        <v>0.11067488351917593</v>
      </c>
    </row>
    <row r="59" spans="1:15" ht="16.5" customHeight="1">
      <c r="A59" s="255" t="s">
        <v>146</v>
      </c>
      <c r="B59" s="256" t="s">
        <v>271</v>
      </c>
      <c r="C59" s="256" t="s">
        <v>166</v>
      </c>
      <c r="D59" s="257" t="s">
        <v>162</v>
      </c>
      <c r="E59" s="258" t="s">
        <v>315</v>
      </c>
      <c r="F59" s="257" t="s">
        <v>273</v>
      </c>
      <c r="G59" s="257" t="s">
        <v>163</v>
      </c>
      <c r="H59" s="259">
        <v>25266739.725969002</v>
      </c>
      <c r="I59" s="259">
        <v>18643919.775147699</v>
      </c>
      <c r="J59" s="259">
        <v>21753282.145617601</v>
      </c>
      <c r="K59" s="259">
        <v>25266739.725969002</v>
      </c>
      <c r="L59" s="260">
        <v>0.09</v>
      </c>
      <c r="M59" s="261" t="s">
        <v>164</v>
      </c>
      <c r="N59" s="260">
        <f t="shared" si="1"/>
        <v>9.019062038889358E-5</v>
      </c>
      <c r="O59" s="260">
        <f t="shared" si="0"/>
        <v>8.4272968616018234E-4</v>
      </c>
    </row>
    <row r="60" spans="1:15" ht="16.5" customHeight="1">
      <c r="A60" s="255" t="s">
        <v>146</v>
      </c>
      <c r="B60" s="256" t="s">
        <v>275</v>
      </c>
      <c r="C60" s="256" t="s">
        <v>166</v>
      </c>
      <c r="D60" s="257" t="s">
        <v>162</v>
      </c>
      <c r="E60" s="258" t="s">
        <v>316</v>
      </c>
      <c r="F60" s="257" t="s">
        <v>179</v>
      </c>
      <c r="G60" s="257" t="s">
        <v>163</v>
      </c>
      <c r="H60" s="259">
        <v>102243835.6164</v>
      </c>
      <c r="I60" s="259">
        <v>87111007.336567998</v>
      </c>
      <c r="J60" s="259">
        <v>100817961.42342</v>
      </c>
      <c r="K60" s="259">
        <v>102243835.6164</v>
      </c>
      <c r="L60" s="260">
        <v>0.09</v>
      </c>
      <c r="M60" s="261" t="s">
        <v>164</v>
      </c>
      <c r="N60" s="260">
        <f t="shared" si="1"/>
        <v>4.1799827843237096E-4</v>
      </c>
      <c r="O60" s="260">
        <f t="shared" si="0"/>
        <v>0.10642878612481035</v>
      </c>
    </row>
    <row r="61" spans="1:15" ht="16.5" customHeight="1">
      <c r="A61" s="255" t="s">
        <v>137</v>
      </c>
      <c r="B61" s="256" t="s">
        <v>141</v>
      </c>
      <c r="C61" s="256" t="s">
        <v>243</v>
      </c>
      <c r="D61" s="257" t="s">
        <v>162</v>
      </c>
      <c r="E61" s="258" t="s">
        <v>317</v>
      </c>
      <c r="F61" s="257" t="s">
        <v>318</v>
      </c>
      <c r="G61" s="257" t="s">
        <v>163</v>
      </c>
      <c r="H61" s="259">
        <v>121784355</v>
      </c>
      <c r="I61" s="259">
        <v>107132005.88000201</v>
      </c>
      <c r="J61" s="259">
        <v>121157583.91297001</v>
      </c>
      <c r="K61" s="259">
        <v>121784355</v>
      </c>
      <c r="L61" s="260">
        <v>0.107</v>
      </c>
      <c r="M61" s="261" t="s">
        <v>164</v>
      </c>
      <c r="N61" s="260">
        <f t="shared" si="1"/>
        <v>5.0232776758846924E-4</v>
      </c>
      <c r="O61" s="260">
        <f t="shared" si="0"/>
        <v>0.1872307814319345</v>
      </c>
    </row>
    <row r="62" spans="1:15" ht="16.5" customHeight="1">
      <c r="A62" s="255" t="s">
        <v>137</v>
      </c>
      <c r="B62" s="256" t="s">
        <v>141</v>
      </c>
      <c r="C62" s="256" t="s">
        <v>243</v>
      </c>
      <c r="D62" s="257" t="s">
        <v>162</v>
      </c>
      <c r="E62" s="258" t="s">
        <v>317</v>
      </c>
      <c r="F62" s="257" t="s">
        <v>319</v>
      </c>
      <c r="G62" s="257" t="s">
        <v>163</v>
      </c>
      <c r="H62" s="259">
        <v>114403485</v>
      </c>
      <c r="I62" s="259">
        <v>98234217.420001999</v>
      </c>
      <c r="J62" s="259">
        <v>111094908.962429</v>
      </c>
      <c r="K62" s="259">
        <v>114403485</v>
      </c>
      <c r="L62" s="260">
        <v>0.107</v>
      </c>
      <c r="M62" s="261" t="s">
        <v>164</v>
      </c>
      <c r="N62" s="260">
        <f t="shared" si="1"/>
        <v>4.6060721753603007E-4</v>
      </c>
      <c r="O62" s="260">
        <f t="shared" si="0"/>
        <v>0.1872307814319345</v>
      </c>
    </row>
    <row r="63" spans="1:15" ht="16.5" customHeight="1">
      <c r="A63" s="255" t="s">
        <v>137</v>
      </c>
      <c r="B63" s="256" t="s">
        <v>141</v>
      </c>
      <c r="C63" s="256" t="s">
        <v>243</v>
      </c>
      <c r="D63" s="257" t="s">
        <v>162</v>
      </c>
      <c r="E63" s="258" t="s">
        <v>317</v>
      </c>
      <c r="F63" s="257" t="s">
        <v>320</v>
      </c>
      <c r="G63" s="257" t="s">
        <v>163</v>
      </c>
      <c r="H63" s="259">
        <v>121784355</v>
      </c>
      <c r="I63" s="259">
        <v>105571498.980002</v>
      </c>
      <c r="J63" s="259">
        <v>119392777.552325</v>
      </c>
      <c r="K63" s="259">
        <v>121784355</v>
      </c>
      <c r="L63" s="260">
        <v>0.107</v>
      </c>
      <c r="M63" s="261" t="s">
        <v>164</v>
      </c>
      <c r="N63" s="260">
        <f t="shared" si="1"/>
        <v>4.9501075770153112E-4</v>
      </c>
      <c r="O63" s="260">
        <f t="shared" si="0"/>
        <v>0.1872307814319345</v>
      </c>
    </row>
    <row r="64" spans="1:15" ht="16.5" customHeight="1">
      <c r="A64" s="255" t="s">
        <v>137</v>
      </c>
      <c r="B64" s="256" t="s">
        <v>141</v>
      </c>
      <c r="C64" s="256" t="s">
        <v>243</v>
      </c>
      <c r="D64" s="257" t="s">
        <v>162</v>
      </c>
      <c r="E64" s="258" t="s">
        <v>317</v>
      </c>
      <c r="F64" s="257" t="s">
        <v>321</v>
      </c>
      <c r="G64" s="257" t="s">
        <v>163</v>
      </c>
      <c r="H64" s="259">
        <v>103332180</v>
      </c>
      <c r="I64" s="259">
        <v>89172305.530000106</v>
      </c>
      <c r="J64" s="259">
        <v>100846623.76102901</v>
      </c>
      <c r="K64" s="259">
        <v>103332180</v>
      </c>
      <c r="L64" s="260">
        <v>0.107</v>
      </c>
      <c r="M64" s="261" t="s">
        <v>164</v>
      </c>
      <c r="N64" s="260">
        <f t="shared" si="1"/>
        <v>4.1811711447713179E-4</v>
      </c>
      <c r="O64" s="260">
        <f t="shared" si="0"/>
        <v>0.1872307814319345</v>
      </c>
    </row>
    <row r="65" spans="1:15" ht="16.5" customHeight="1">
      <c r="A65" s="255" t="s">
        <v>137</v>
      </c>
      <c r="B65" s="256" t="s">
        <v>141</v>
      </c>
      <c r="C65" s="256" t="s">
        <v>243</v>
      </c>
      <c r="D65" s="257" t="s">
        <v>162</v>
      </c>
      <c r="E65" s="258" t="s">
        <v>317</v>
      </c>
      <c r="F65" s="257" t="s">
        <v>322</v>
      </c>
      <c r="G65" s="257" t="s">
        <v>163</v>
      </c>
      <c r="H65" s="259">
        <v>118093920</v>
      </c>
      <c r="I65" s="259">
        <v>100881185.690001</v>
      </c>
      <c r="J65" s="259">
        <v>114088414.762723</v>
      </c>
      <c r="K65" s="259">
        <v>118093920</v>
      </c>
      <c r="L65" s="260">
        <v>0.107</v>
      </c>
      <c r="M65" s="261" t="s">
        <v>164</v>
      </c>
      <c r="N65" s="260">
        <f t="shared" si="1"/>
        <v>4.7301850073729437E-4</v>
      </c>
      <c r="O65" s="260">
        <f t="shared" si="0"/>
        <v>0.1872307814319345</v>
      </c>
    </row>
    <row r="66" spans="1:15" ht="16.5" customHeight="1">
      <c r="A66" s="255" t="s">
        <v>137</v>
      </c>
      <c r="B66" s="256" t="s">
        <v>141</v>
      </c>
      <c r="C66" s="256" t="s">
        <v>243</v>
      </c>
      <c r="D66" s="257" t="s">
        <v>162</v>
      </c>
      <c r="E66" s="258" t="s">
        <v>317</v>
      </c>
      <c r="F66" s="257" t="s">
        <v>323</v>
      </c>
      <c r="G66" s="257" t="s">
        <v>163</v>
      </c>
      <c r="H66" s="259">
        <v>114403485</v>
      </c>
      <c r="I66" s="259">
        <v>96787709.710001901</v>
      </c>
      <c r="J66" s="259">
        <v>109459026.409458</v>
      </c>
      <c r="K66" s="259">
        <v>114403485</v>
      </c>
      <c r="L66" s="260">
        <v>0.107</v>
      </c>
      <c r="M66" s="261" t="s">
        <v>164</v>
      </c>
      <c r="N66" s="260">
        <f t="shared" si="1"/>
        <v>4.5382473472041751E-4</v>
      </c>
      <c r="O66" s="260">
        <f t="shared" si="0"/>
        <v>0.1872307814319345</v>
      </c>
    </row>
    <row r="67" spans="1:15" ht="16.5" customHeight="1">
      <c r="A67" s="255" t="s">
        <v>137</v>
      </c>
      <c r="B67" s="256" t="s">
        <v>141</v>
      </c>
      <c r="C67" s="256" t="s">
        <v>243</v>
      </c>
      <c r="D67" s="257" t="s">
        <v>162</v>
      </c>
      <c r="E67" s="258" t="s">
        <v>317</v>
      </c>
      <c r="F67" s="257" t="s">
        <v>314</v>
      </c>
      <c r="G67" s="257" t="s">
        <v>163</v>
      </c>
      <c r="H67" s="259">
        <v>114403485</v>
      </c>
      <c r="I67" s="259">
        <v>96305112.990002006</v>
      </c>
      <c r="J67" s="259">
        <v>108913248.775305</v>
      </c>
      <c r="K67" s="259">
        <v>114403485</v>
      </c>
      <c r="L67" s="260">
        <v>0.107</v>
      </c>
      <c r="M67" s="261" t="s">
        <v>164</v>
      </c>
      <c r="N67" s="260">
        <f t="shared" si="1"/>
        <v>4.515619026986043E-4</v>
      </c>
      <c r="O67" s="260">
        <f t="shared" si="0"/>
        <v>0.1872307814319345</v>
      </c>
    </row>
    <row r="68" spans="1:15" ht="16.5" customHeight="1">
      <c r="A68" s="255" t="s">
        <v>137</v>
      </c>
      <c r="B68" s="256" t="s">
        <v>141</v>
      </c>
      <c r="C68" s="256" t="s">
        <v>243</v>
      </c>
      <c r="D68" s="257" t="s">
        <v>162</v>
      </c>
      <c r="E68" s="258" t="s">
        <v>317</v>
      </c>
      <c r="F68" s="257" t="s">
        <v>324</v>
      </c>
      <c r="G68" s="257" t="s">
        <v>163</v>
      </c>
      <c r="H68" s="259">
        <v>110713050</v>
      </c>
      <c r="I68" s="259">
        <v>92748750.130000204</v>
      </c>
      <c r="J68" s="259">
        <v>104891291.67968801</v>
      </c>
      <c r="K68" s="259">
        <v>110713050</v>
      </c>
      <c r="L68" s="260">
        <v>0.107</v>
      </c>
      <c r="M68" s="261" t="s">
        <v>164</v>
      </c>
      <c r="N68" s="260">
        <f t="shared" si="1"/>
        <v>4.34886588913632E-4</v>
      </c>
      <c r="O68" s="260">
        <f t="shared" si="0"/>
        <v>0.1872307814319345</v>
      </c>
    </row>
    <row r="69" spans="1:15" ht="16.5" customHeight="1">
      <c r="A69" s="255" t="s">
        <v>137</v>
      </c>
      <c r="B69" s="256" t="s">
        <v>141</v>
      </c>
      <c r="C69" s="256" t="s">
        <v>243</v>
      </c>
      <c r="D69" s="257" t="s">
        <v>162</v>
      </c>
      <c r="E69" s="258" t="s">
        <v>317</v>
      </c>
      <c r="F69" s="257" t="s">
        <v>325</v>
      </c>
      <c r="G69" s="257" t="s">
        <v>163</v>
      </c>
      <c r="H69" s="259">
        <v>110713050</v>
      </c>
      <c r="I69" s="259">
        <v>92301174.160001904</v>
      </c>
      <c r="J69" s="259">
        <v>104385119.662607</v>
      </c>
      <c r="K69" s="259">
        <v>110713050</v>
      </c>
      <c r="L69" s="260">
        <v>0.107</v>
      </c>
      <c r="M69" s="261" t="s">
        <v>164</v>
      </c>
      <c r="N69" s="260">
        <f t="shared" si="1"/>
        <v>4.3278796453417341E-4</v>
      </c>
      <c r="O69" s="260">
        <f t="shared" ref="O69:O132" si="2">+SUMIFS($N$5:$N$255,$B$5:$B$255,B69)</f>
        <v>0.1872307814319345</v>
      </c>
    </row>
    <row r="70" spans="1:15" ht="16.5" customHeight="1">
      <c r="A70" s="255" t="s">
        <v>137</v>
      </c>
      <c r="B70" s="256" t="s">
        <v>141</v>
      </c>
      <c r="C70" s="256" t="s">
        <v>243</v>
      </c>
      <c r="D70" s="257" t="s">
        <v>162</v>
      </c>
      <c r="E70" s="258" t="s">
        <v>317</v>
      </c>
      <c r="F70" s="257" t="s">
        <v>326</v>
      </c>
      <c r="G70" s="257" t="s">
        <v>163</v>
      </c>
      <c r="H70" s="259">
        <v>114403485</v>
      </c>
      <c r="I70" s="259">
        <v>94902312.840000406</v>
      </c>
      <c r="J70" s="259">
        <v>107326795.923544</v>
      </c>
      <c r="K70" s="259">
        <v>114403485</v>
      </c>
      <c r="L70" s="260">
        <v>0.107</v>
      </c>
      <c r="M70" s="261" t="s">
        <v>164</v>
      </c>
      <c r="N70" s="260">
        <f t="shared" ref="N70:N133" si="3">+J70/$C$259</f>
        <v>4.4498435886129977E-4</v>
      </c>
      <c r="O70" s="260">
        <f t="shared" si="2"/>
        <v>0.1872307814319345</v>
      </c>
    </row>
    <row r="71" spans="1:15" ht="16.5" customHeight="1">
      <c r="A71" s="255" t="s">
        <v>137</v>
      </c>
      <c r="B71" s="256" t="s">
        <v>141</v>
      </c>
      <c r="C71" s="256" t="s">
        <v>243</v>
      </c>
      <c r="D71" s="257" t="s">
        <v>162</v>
      </c>
      <c r="E71" s="258" t="s">
        <v>317</v>
      </c>
      <c r="F71" s="257" t="s">
        <v>327</v>
      </c>
      <c r="G71" s="257" t="s">
        <v>163</v>
      </c>
      <c r="H71" s="259">
        <v>92260558</v>
      </c>
      <c r="I71" s="259">
        <v>76225962.900001302</v>
      </c>
      <c r="J71" s="259">
        <v>86205363.382211506</v>
      </c>
      <c r="K71" s="259">
        <v>92260558</v>
      </c>
      <c r="L71" s="260">
        <v>0.107</v>
      </c>
      <c r="M71" s="261" t="s">
        <v>164</v>
      </c>
      <c r="N71" s="260">
        <f t="shared" si="3"/>
        <v>3.574134308673964E-4</v>
      </c>
      <c r="O71" s="260">
        <f t="shared" si="2"/>
        <v>0.1872307814319345</v>
      </c>
    </row>
    <row r="72" spans="1:15" ht="15" customHeight="1">
      <c r="A72" s="255" t="s">
        <v>137</v>
      </c>
      <c r="B72" s="256" t="s">
        <v>142</v>
      </c>
      <c r="C72" s="256" t="s">
        <v>243</v>
      </c>
      <c r="D72" s="257" t="s">
        <v>162</v>
      </c>
      <c r="E72" s="258" t="s">
        <v>328</v>
      </c>
      <c r="F72" s="257" t="s">
        <v>329</v>
      </c>
      <c r="G72" s="257" t="s">
        <v>163</v>
      </c>
      <c r="H72" s="259">
        <v>220958910</v>
      </c>
      <c r="I72" s="259">
        <v>171467738.54255101</v>
      </c>
      <c r="J72" s="259">
        <v>202223427.84366301</v>
      </c>
      <c r="K72" s="259">
        <v>220958910</v>
      </c>
      <c r="L72" s="260">
        <v>8.5000000000000006E-2</v>
      </c>
      <c r="M72" s="261" t="s">
        <v>164</v>
      </c>
      <c r="N72" s="260">
        <f t="shared" si="3"/>
        <v>8.3843239343369465E-4</v>
      </c>
      <c r="O72" s="260">
        <f t="shared" si="2"/>
        <v>0.11067488351917593</v>
      </c>
    </row>
    <row r="73" spans="1:15" ht="16.5" customHeight="1">
      <c r="A73" s="255" t="s">
        <v>172</v>
      </c>
      <c r="B73" s="256" t="s">
        <v>246</v>
      </c>
      <c r="C73" s="256" t="s">
        <v>243</v>
      </c>
      <c r="D73" s="257" t="s">
        <v>162</v>
      </c>
      <c r="E73" s="258" t="s">
        <v>330</v>
      </c>
      <c r="F73" s="257" t="s">
        <v>331</v>
      </c>
      <c r="G73" s="257" t="s">
        <v>163</v>
      </c>
      <c r="H73" s="259">
        <v>861966027.39737594</v>
      </c>
      <c r="I73" s="259">
        <v>564895197.64967501</v>
      </c>
      <c r="J73" s="259">
        <v>705175958.121099</v>
      </c>
      <c r="K73" s="259">
        <v>861966027.39737594</v>
      </c>
      <c r="L73" s="260">
        <v>7.4999999999999997E-2</v>
      </c>
      <c r="M73" s="261" t="s">
        <v>164</v>
      </c>
      <c r="N73" s="260">
        <f t="shared" si="3"/>
        <v>2.9237085567378261E-3</v>
      </c>
      <c r="O73" s="260">
        <f t="shared" si="2"/>
        <v>0.12712429085542473</v>
      </c>
    </row>
    <row r="74" spans="1:15" ht="16.5" customHeight="1">
      <c r="A74" s="255" t="s">
        <v>146</v>
      </c>
      <c r="B74" s="256" t="s">
        <v>275</v>
      </c>
      <c r="C74" s="256" t="s">
        <v>166</v>
      </c>
      <c r="D74" s="257" t="s">
        <v>162</v>
      </c>
      <c r="E74" s="258" t="s">
        <v>332</v>
      </c>
      <c r="F74" s="257" t="s">
        <v>277</v>
      </c>
      <c r="G74" s="257" t="s">
        <v>163</v>
      </c>
      <c r="H74" s="259">
        <v>12931438356.1838</v>
      </c>
      <c r="I74" s="259">
        <v>7005859705.24615</v>
      </c>
      <c r="J74" s="259">
        <v>8347064404.30128</v>
      </c>
      <c r="K74" s="259">
        <v>12931438356.1838</v>
      </c>
      <c r="L74" s="260">
        <v>0.08</v>
      </c>
      <c r="M74" s="261" t="s">
        <v>164</v>
      </c>
      <c r="N74" s="260">
        <f t="shared" si="3"/>
        <v>3.4607509432853414E-2</v>
      </c>
      <c r="O74" s="260">
        <f t="shared" si="2"/>
        <v>0.10642878612481035</v>
      </c>
    </row>
    <row r="75" spans="1:15" ht="16.5" customHeight="1">
      <c r="A75" s="255" t="s">
        <v>137</v>
      </c>
      <c r="B75" s="256" t="s">
        <v>144</v>
      </c>
      <c r="C75" s="256" t="s">
        <v>243</v>
      </c>
      <c r="D75" s="257" t="s">
        <v>162</v>
      </c>
      <c r="E75" s="258" t="s">
        <v>333</v>
      </c>
      <c r="F75" s="257" t="s">
        <v>334</v>
      </c>
      <c r="G75" s="257" t="s">
        <v>163</v>
      </c>
      <c r="H75" s="259">
        <v>211722238</v>
      </c>
      <c r="I75" s="259">
        <v>183004779.257604</v>
      </c>
      <c r="J75" s="259">
        <v>203780369.85878301</v>
      </c>
      <c r="K75" s="259">
        <v>211722238</v>
      </c>
      <c r="L75" s="260">
        <v>6.5000000000000002E-2</v>
      </c>
      <c r="M75" s="261" t="s">
        <v>164</v>
      </c>
      <c r="N75" s="260">
        <f t="shared" si="3"/>
        <v>8.4488758329025139E-4</v>
      </c>
      <c r="O75" s="260">
        <f t="shared" si="2"/>
        <v>3.1585570022973485E-2</v>
      </c>
    </row>
    <row r="76" spans="1:15" ht="16.5" customHeight="1">
      <c r="A76" s="255" t="s">
        <v>137</v>
      </c>
      <c r="B76" s="256" t="s">
        <v>280</v>
      </c>
      <c r="C76" s="256" t="s">
        <v>243</v>
      </c>
      <c r="D76" s="257" t="s">
        <v>162</v>
      </c>
      <c r="E76" s="258" t="s">
        <v>335</v>
      </c>
      <c r="F76" s="257" t="s">
        <v>282</v>
      </c>
      <c r="G76" s="257" t="s">
        <v>163</v>
      </c>
      <c r="H76" s="259">
        <v>280205478</v>
      </c>
      <c r="I76" s="259">
        <v>229666046.79094601</v>
      </c>
      <c r="J76" s="259">
        <v>255653588.823551</v>
      </c>
      <c r="K76" s="259">
        <v>280205478</v>
      </c>
      <c r="L76" s="262">
        <v>7.0000000000000007E-2</v>
      </c>
      <c r="M76" s="261" t="s">
        <v>164</v>
      </c>
      <c r="N76" s="260">
        <f t="shared" si="3"/>
        <v>1.059957556119334E-3</v>
      </c>
      <c r="O76" s="260">
        <f t="shared" si="2"/>
        <v>3.0573638611818475E-2</v>
      </c>
    </row>
    <row r="77" spans="1:15" ht="15" customHeight="1">
      <c r="A77" s="255" t="s">
        <v>146</v>
      </c>
      <c r="B77" s="256" t="s">
        <v>271</v>
      </c>
      <c r="C77" s="256" t="s">
        <v>166</v>
      </c>
      <c r="D77" s="257" t="s">
        <v>162</v>
      </c>
      <c r="E77" s="258" t="s">
        <v>336</v>
      </c>
      <c r="F77" s="257" t="s">
        <v>337</v>
      </c>
      <c r="G77" s="257" t="s">
        <v>163</v>
      </c>
      <c r="H77" s="259">
        <v>43687397.260200001</v>
      </c>
      <c r="I77" s="259">
        <v>25664876.6595832</v>
      </c>
      <c r="J77" s="259">
        <v>30021829.882961299</v>
      </c>
      <c r="K77" s="259">
        <v>43687397.260200001</v>
      </c>
      <c r="L77" s="260">
        <v>9.1499999999999998E-2</v>
      </c>
      <c r="M77" s="261" t="s">
        <v>164</v>
      </c>
      <c r="N77" s="260">
        <f t="shared" si="3"/>
        <v>1.2447259426088915E-4</v>
      </c>
      <c r="O77" s="260">
        <f t="shared" si="2"/>
        <v>8.4272968616018234E-4</v>
      </c>
    </row>
    <row r="78" spans="1:15">
      <c r="A78" s="255" t="s">
        <v>146</v>
      </c>
      <c r="B78" s="256" t="s">
        <v>181</v>
      </c>
      <c r="C78" s="256" t="s">
        <v>166</v>
      </c>
      <c r="D78" s="257" t="s">
        <v>162</v>
      </c>
      <c r="E78" s="264" t="s">
        <v>338</v>
      </c>
      <c r="F78" s="257" t="s">
        <v>339</v>
      </c>
      <c r="G78" s="257" t="s">
        <v>163</v>
      </c>
      <c r="H78" s="259">
        <v>317575342.472</v>
      </c>
      <c r="I78" s="259">
        <v>162408403.324826</v>
      </c>
      <c r="J78" s="259">
        <v>193096114.096048</v>
      </c>
      <c r="K78" s="259">
        <v>317575342.472</v>
      </c>
      <c r="L78" s="260">
        <v>7.4999999999999997E-2</v>
      </c>
      <c r="M78" s="261" t="s">
        <v>164</v>
      </c>
      <c r="N78" s="260">
        <f t="shared" si="3"/>
        <v>8.0058991596887149E-4</v>
      </c>
      <c r="O78" s="260">
        <f t="shared" si="2"/>
        <v>0.15083747986542434</v>
      </c>
    </row>
    <row r="79" spans="1:15" ht="15" customHeight="1">
      <c r="A79" s="255" t="s">
        <v>172</v>
      </c>
      <c r="B79" s="256" t="s">
        <v>246</v>
      </c>
      <c r="C79" s="256" t="s">
        <v>243</v>
      </c>
      <c r="D79" s="257" t="s">
        <v>162</v>
      </c>
      <c r="E79" s="258" t="s">
        <v>340</v>
      </c>
      <c r="F79" s="257" t="s">
        <v>331</v>
      </c>
      <c r="G79" s="257" t="s">
        <v>163</v>
      </c>
      <c r="H79" s="259">
        <v>6501476712.3296404</v>
      </c>
      <c r="I79" s="259">
        <v>4405508380.2676601</v>
      </c>
      <c r="J79" s="259">
        <v>5314345238.4479599</v>
      </c>
      <c r="K79" s="259">
        <v>6501476712.3296404</v>
      </c>
      <c r="L79" s="260">
        <v>7.4999999999999997E-2</v>
      </c>
      <c r="M79" s="261" t="s">
        <v>164</v>
      </c>
      <c r="N79" s="260">
        <f t="shared" si="3"/>
        <v>2.203364489128112E-2</v>
      </c>
      <c r="O79" s="260">
        <f t="shared" si="2"/>
        <v>0.12712429085542473</v>
      </c>
    </row>
    <row r="80" spans="1:15" ht="15" customHeight="1">
      <c r="A80" s="255" t="s">
        <v>146</v>
      </c>
      <c r="B80" s="256" t="s">
        <v>181</v>
      </c>
      <c r="C80" s="256" t="s">
        <v>166</v>
      </c>
      <c r="D80" s="257" t="s">
        <v>162</v>
      </c>
      <c r="E80" s="258" t="s">
        <v>341</v>
      </c>
      <c r="F80" s="257" t="s">
        <v>342</v>
      </c>
      <c r="G80" s="257" t="s">
        <v>163</v>
      </c>
      <c r="H80" s="259">
        <v>4104357534.2470002</v>
      </c>
      <c r="I80" s="259">
        <v>2419522227.1205702</v>
      </c>
      <c r="J80" s="259">
        <v>3116207813.7572198</v>
      </c>
      <c r="K80" s="259">
        <v>4104357534.2470002</v>
      </c>
      <c r="L80" s="260">
        <v>6.7000000000000004E-2</v>
      </c>
      <c r="M80" s="261" t="s">
        <v>164</v>
      </c>
      <c r="N80" s="260">
        <f t="shared" si="3"/>
        <v>1.292001428115996E-2</v>
      </c>
      <c r="O80" s="260">
        <f t="shared" si="2"/>
        <v>0.15083747986542434</v>
      </c>
    </row>
    <row r="81" spans="1:15" ht="15" customHeight="1">
      <c r="A81" s="255" t="s">
        <v>343</v>
      </c>
      <c r="B81" s="256" t="s">
        <v>344</v>
      </c>
      <c r="C81" s="256" t="s">
        <v>345</v>
      </c>
      <c r="D81" s="257" t="s">
        <v>162</v>
      </c>
      <c r="E81" s="258" t="s">
        <v>346</v>
      </c>
      <c r="F81" s="257" t="s">
        <v>347</v>
      </c>
      <c r="G81" s="257" t="s">
        <v>163</v>
      </c>
      <c r="H81" s="259">
        <v>5512085830.1354704</v>
      </c>
      <c r="I81" s="259">
        <v>4680938956.5798998</v>
      </c>
      <c r="J81" s="259">
        <v>5345177249.9602098</v>
      </c>
      <c r="K81" s="259">
        <v>5512085830.1354704</v>
      </c>
      <c r="L81" s="260">
        <v>4.7E-2</v>
      </c>
      <c r="M81" s="261" t="s">
        <v>164</v>
      </c>
      <c r="N81" s="260">
        <f t="shared" si="3"/>
        <v>2.2161476554912973E-2</v>
      </c>
      <c r="O81" s="260">
        <f t="shared" si="2"/>
        <v>8.6950665597178012E-2</v>
      </c>
    </row>
    <row r="82" spans="1:15" ht="15" customHeight="1">
      <c r="A82" s="255" t="s">
        <v>146</v>
      </c>
      <c r="B82" s="256" t="s">
        <v>181</v>
      </c>
      <c r="C82" s="256" t="s">
        <v>166</v>
      </c>
      <c r="D82" s="257" t="s">
        <v>162</v>
      </c>
      <c r="E82" s="258" t="s">
        <v>348</v>
      </c>
      <c r="F82" s="257" t="s">
        <v>342</v>
      </c>
      <c r="G82" s="257" t="s">
        <v>163</v>
      </c>
      <c r="H82" s="259">
        <v>9982856712.3297997</v>
      </c>
      <c r="I82" s="259">
        <v>6048766175.1010303</v>
      </c>
      <c r="J82" s="259">
        <v>7578765181.26474</v>
      </c>
      <c r="K82" s="259">
        <v>9982856712.3297997</v>
      </c>
      <c r="L82" s="260">
        <v>6.7000000000000004E-2</v>
      </c>
      <c r="M82" s="261" t="s">
        <v>164</v>
      </c>
      <c r="N82" s="260">
        <f t="shared" si="3"/>
        <v>3.1422087430503745E-2</v>
      </c>
      <c r="O82" s="260">
        <f t="shared" si="2"/>
        <v>0.15083747986542434</v>
      </c>
    </row>
    <row r="83" spans="1:15" ht="15" customHeight="1">
      <c r="A83" s="255" t="s">
        <v>172</v>
      </c>
      <c r="B83" s="256" t="s">
        <v>246</v>
      </c>
      <c r="C83" s="256" t="s">
        <v>243</v>
      </c>
      <c r="D83" s="257" t="s">
        <v>162</v>
      </c>
      <c r="E83" s="258" t="s">
        <v>349</v>
      </c>
      <c r="F83" s="257" t="s">
        <v>331</v>
      </c>
      <c r="G83" s="257" t="s">
        <v>163</v>
      </c>
      <c r="H83" s="259">
        <v>973384931.50697994</v>
      </c>
      <c r="I83" s="259">
        <v>663203808.55164897</v>
      </c>
      <c r="J83" s="259">
        <v>786659754.10416198</v>
      </c>
      <c r="K83" s="259">
        <v>973384931.50697994</v>
      </c>
      <c r="L83" s="260">
        <v>7.4999999999999997E-2</v>
      </c>
      <c r="M83" s="261" t="s">
        <v>164</v>
      </c>
      <c r="N83" s="260">
        <f t="shared" si="3"/>
        <v>3.261546040854448E-3</v>
      </c>
      <c r="O83" s="260">
        <f t="shared" si="2"/>
        <v>0.12712429085542473</v>
      </c>
    </row>
    <row r="84" spans="1:15" ht="15" customHeight="1">
      <c r="A84" s="255" t="s">
        <v>146</v>
      </c>
      <c r="B84" s="256" t="s">
        <v>181</v>
      </c>
      <c r="C84" s="256" t="s">
        <v>166</v>
      </c>
      <c r="D84" s="257" t="s">
        <v>162</v>
      </c>
      <c r="E84" s="258" t="s">
        <v>350</v>
      </c>
      <c r="F84" s="257" t="s">
        <v>339</v>
      </c>
      <c r="G84" s="257" t="s">
        <v>163</v>
      </c>
      <c r="H84" s="259">
        <v>8609467534.4159203</v>
      </c>
      <c r="I84" s="259">
        <v>4329223686.9455299</v>
      </c>
      <c r="J84" s="259">
        <v>5453550391.7990503</v>
      </c>
      <c r="K84" s="259">
        <v>8609467534.4159203</v>
      </c>
      <c r="L84" s="262">
        <v>7.4999999999999997E-2</v>
      </c>
      <c r="M84" s="261" t="s">
        <v>164</v>
      </c>
      <c r="N84" s="260">
        <f t="shared" si="3"/>
        <v>2.261079913669669E-2</v>
      </c>
      <c r="O84" s="260">
        <f t="shared" si="2"/>
        <v>0.15083747986542434</v>
      </c>
    </row>
    <row r="85" spans="1:15">
      <c r="A85" s="255" t="s">
        <v>343</v>
      </c>
      <c r="B85" s="256" t="s">
        <v>351</v>
      </c>
      <c r="C85" s="256" t="s">
        <v>345</v>
      </c>
      <c r="D85" s="257" t="s">
        <v>162</v>
      </c>
      <c r="E85" s="258" t="s">
        <v>346</v>
      </c>
      <c r="F85" s="257" t="s">
        <v>352</v>
      </c>
      <c r="G85" s="257" t="s">
        <v>163</v>
      </c>
      <c r="H85" s="259">
        <v>9488125000</v>
      </c>
      <c r="I85" s="259">
        <v>7798670832.2194796</v>
      </c>
      <c r="J85" s="259">
        <v>8746850231.7886391</v>
      </c>
      <c r="K85" s="259">
        <v>9488125000</v>
      </c>
      <c r="L85" s="260">
        <v>7.7499999999999999E-2</v>
      </c>
      <c r="M85" s="261" t="s">
        <v>164</v>
      </c>
      <c r="N85" s="260">
        <f t="shared" si="3"/>
        <v>3.6265049272699426E-2</v>
      </c>
      <c r="O85" s="260">
        <f t="shared" si="2"/>
        <v>8.173476636164112E-2</v>
      </c>
    </row>
    <row r="86" spans="1:15">
      <c r="A86" s="255" t="s">
        <v>343</v>
      </c>
      <c r="B86" s="256" t="s">
        <v>351</v>
      </c>
      <c r="C86" s="256" t="s">
        <v>345</v>
      </c>
      <c r="D86" s="257" t="s">
        <v>162</v>
      </c>
      <c r="E86" s="258" t="s">
        <v>340</v>
      </c>
      <c r="F86" s="257" t="s">
        <v>352</v>
      </c>
      <c r="G86" s="257" t="s">
        <v>163</v>
      </c>
      <c r="H86" s="259">
        <v>3026153750</v>
      </c>
      <c r="I86" s="259">
        <v>2306158474.7327299</v>
      </c>
      <c r="J86" s="259">
        <v>2848240227.0679798</v>
      </c>
      <c r="K86" s="259">
        <v>3026153750</v>
      </c>
      <c r="L86" s="260">
        <v>7.7499999999999999E-2</v>
      </c>
      <c r="M86" s="261" t="s">
        <v>164</v>
      </c>
      <c r="N86" s="260">
        <f t="shared" si="3"/>
        <v>1.1809002033636381E-2</v>
      </c>
      <c r="O86" s="260">
        <f t="shared" si="2"/>
        <v>8.173476636164112E-2</v>
      </c>
    </row>
    <row r="87" spans="1:15">
      <c r="A87" s="255" t="s">
        <v>146</v>
      </c>
      <c r="B87" s="256" t="s">
        <v>181</v>
      </c>
      <c r="C87" s="256" t="s">
        <v>166</v>
      </c>
      <c r="D87" s="257" t="s">
        <v>162</v>
      </c>
      <c r="E87" s="258" t="s">
        <v>332</v>
      </c>
      <c r="F87" s="257" t="s">
        <v>353</v>
      </c>
      <c r="G87" s="257" t="s">
        <v>163</v>
      </c>
      <c r="H87" s="259">
        <v>2911780821.9274998</v>
      </c>
      <c r="I87" s="259">
        <v>2039248457.17505</v>
      </c>
      <c r="J87" s="259">
        <v>2500043734.1430402</v>
      </c>
      <c r="K87" s="259">
        <v>2911780821.9274998</v>
      </c>
      <c r="L87" s="260">
        <v>0.06</v>
      </c>
      <c r="M87" s="261" t="s">
        <v>164</v>
      </c>
      <c r="N87" s="260">
        <f t="shared" si="3"/>
        <v>1.0365355162147429E-2</v>
      </c>
      <c r="O87" s="260">
        <f t="shared" si="2"/>
        <v>0.15083747986542434</v>
      </c>
    </row>
    <row r="88" spans="1:15">
      <c r="A88" s="255" t="s">
        <v>146</v>
      </c>
      <c r="B88" s="256" t="s">
        <v>181</v>
      </c>
      <c r="C88" s="256" t="s">
        <v>166</v>
      </c>
      <c r="D88" s="257" t="s">
        <v>162</v>
      </c>
      <c r="E88" s="258" t="s">
        <v>354</v>
      </c>
      <c r="F88" s="257" t="s">
        <v>353</v>
      </c>
      <c r="G88" s="257" t="s">
        <v>163</v>
      </c>
      <c r="H88" s="259">
        <v>112191780.825</v>
      </c>
      <c r="I88" s="259">
        <v>103545927.99852</v>
      </c>
      <c r="J88" s="259">
        <v>37397260.274999999</v>
      </c>
      <c r="K88" s="259">
        <v>112191780.825</v>
      </c>
      <c r="L88" s="260">
        <v>0.06</v>
      </c>
      <c r="M88" s="261" t="s">
        <v>164</v>
      </c>
      <c r="N88" s="260">
        <f t="shared" si="3"/>
        <v>1.5505164151638942E-4</v>
      </c>
      <c r="O88" s="260">
        <f t="shared" si="2"/>
        <v>0.15083747986542434</v>
      </c>
    </row>
    <row r="89" spans="1:15">
      <c r="A89" s="255" t="s">
        <v>343</v>
      </c>
      <c r="B89" s="256" t="s">
        <v>344</v>
      </c>
      <c r="C89" s="256" t="s">
        <v>345</v>
      </c>
      <c r="D89" s="257" t="s">
        <v>162</v>
      </c>
      <c r="E89" s="258" t="s">
        <v>341</v>
      </c>
      <c r="F89" s="257" t="s">
        <v>347</v>
      </c>
      <c r="G89" s="257" t="s">
        <v>163</v>
      </c>
      <c r="H89" s="259">
        <v>2274363682.1911602</v>
      </c>
      <c r="I89" s="259">
        <v>1843899556.3563299</v>
      </c>
      <c r="J89" s="259">
        <v>2205470839.2758298</v>
      </c>
      <c r="K89" s="259">
        <v>2274363682.1911602</v>
      </c>
      <c r="L89" s="260">
        <v>4.7E-2</v>
      </c>
      <c r="M89" s="261" t="s">
        <v>164</v>
      </c>
      <c r="N89" s="260">
        <f t="shared" si="3"/>
        <v>9.1440354569194832E-3</v>
      </c>
      <c r="O89" s="260">
        <f t="shared" si="2"/>
        <v>8.6950665597178012E-2</v>
      </c>
    </row>
    <row r="90" spans="1:15">
      <c r="A90" s="255" t="s">
        <v>343</v>
      </c>
      <c r="B90" s="256" t="s">
        <v>344</v>
      </c>
      <c r="C90" s="256" t="s">
        <v>345</v>
      </c>
      <c r="D90" s="257" t="s">
        <v>162</v>
      </c>
      <c r="E90" s="258" t="s">
        <v>338</v>
      </c>
      <c r="F90" s="257" t="s">
        <v>347</v>
      </c>
      <c r="G90" s="257" t="s">
        <v>163</v>
      </c>
      <c r="H90" s="259">
        <v>9491175145.2028694</v>
      </c>
      <c r="I90" s="259">
        <v>8037375872.8515501</v>
      </c>
      <c r="J90" s="259">
        <v>9204491007.7319908</v>
      </c>
      <c r="K90" s="259">
        <v>9491175145.2028694</v>
      </c>
      <c r="L90" s="260">
        <v>4.7E-2</v>
      </c>
      <c r="M90" s="261" t="s">
        <v>164</v>
      </c>
      <c r="N90" s="260">
        <f t="shared" si="3"/>
        <v>3.8162459751784332E-2</v>
      </c>
      <c r="O90" s="260">
        <f t="shared" si="2"/>
        <v>8.6950665597178012E-2</v>
      </c>
    </row>
    <row r="91" spans="1:15">
      <c r="A91" s="255" t="s">
        <v>146</v>
      </c>
      <c r="B91" s="256" t="s">
        <v>271</v>
      </c>
      <c r="C91" s="256" t="s">
        <v>166</v>
      </c>
      <c r="D91" s="257" t="s">
        <v>162</v>
      </c>
      <c r="E91" s="258" t="s">
        <v>355</v>
      </c>
      <c r="F91" s="257" t="s">
        <v>337</v>
      </c>
      <c r="G91" s="257" t="s">
        <v>163</v>
      </c>
      <c r="H91" s="259">
        <v>29124931.5068</v>
      </c>
      <c r="I91" s="259">
        <v>17332755.273723699</v>
      </c>
      <c r="J91" s="259">
        <v>20015398.2686112</v>
      </c>
      <c r="K91" s="259">
        <v>29124931.5068</v>
      </c>
      <c r="L91" s="260">
        <v>9.1499999999999998E-2</v>
      </c>
      <c r="M91" s="261" t="s">
        <v>164</v>
      </c>
      <c r="N91" s="260">
        <f t="shared" si="3"/>
        <v>8.2985232991174387E-5</v>
      </c>
      <c r="O91" s="260">
        <f t="shared" si="2"/>
        <v>8.4272968616018234E-4</v>
      </c>
    </row>
    <row r="92" spans="1:15">
      <c r="A92" s="255" t="s">
        <v>146</v>
      </c>
      <c r="B92" s="256" t="s">
        <v>181</v>
      </c>
      <c r="C92" s="256" t="s">
        <v>166</v>
      </c>
      <c r="D92" s="257" t="s">
        <v>162</v>
      </c>
      <c r="E92" s="258" t="s">
        <v>356</v>
      </c>
      <c r="F92" s="257" t="s">
        <v>353</v>
      </c>
      <c r="G92" s="257" t="s">
        <v>163</v>
      </c>
      <c r="H92" s="259">
        <v>8152986301.3970003</v>
      </c>
      <c r="I92" s="259">
        <v>5734663704.8525896</v>
      </c>
      <c r="J92" s="259">
        <v>7000236522.54249</v>
      </c>
      <c r="K92" s="259">
        <v>8152986301.3970003</v>
      </c>
      <c r="L92" s="260">
        <v>0.06</v>
      </c>
      <c r="M92" s="261" t="s">
        <v>164</v>
      </c>
      <c r="N92" s="260">
        <f t="shared" si="3"/>
        <v>2.9023467383485879E-2</v>
      </c>
      <c r="O92" s="260">
        <f t="shared" si="2"/>
        <v>0.15083747986542434</v>
      </c>
    </row>
    <row r="93" spans="1:15">
      <c r="A93" s="255" t="s">
        <v>146</v>
      </c>
      <c r="B93" s="256" t="s">
        <v>181</v>
      </c>
      <c r="C93" s="256" t="s">
        <v>166</v>
      </c>
      <c r="D93" s="257" t="s">
        <v>162</v>
      </c>
      <c r="E93" s="258" t="s">
        <v>357</v>
      </c>
      <c r="F93" s="257" t="s">
        <v>353</v>
      </c>
      <c r="G93" s="257" t="s">
        <v>163</v>
      </c>
      <c r="H93" s="259">
        <v>67315068.495000005</v>
      </c>
      <c r="I93" s="259">
        <v>62210925.833897203</v>
      </c>
      <c r="J93" s="259">
        <v>33657534.247500002</v>
      </c>
      <c r="K93" s="259">
        <v>67315068.495000005</v>
      </c>
      <c r="L93" s="260">
        <v>0.06</v>
      </c>
      <c r="M93" s="261" t="s">
        <v>164</v>
      </c>
      <c r="N93" s="260">
        <f t="shared" si="3"/>
        <v>1.3954647736475048E-4</v>
      </c>
      <c r="O93" s="260">
        <f t="shared" si="2"/>
        <v>0.15083747986542434</v>
      </c>
    </row>
    <row r="94" spans="1:15">
      <c r="A94" s="255" t="s">
        <v>137</v>
      </c>
      <c r="B94" s="256" t="s">
        <v>280</v>
      </c>
      <c r="C94" s="256" t="s">
        <v>243</v>
      </c>
      <c r="D94" s="257" t="s">
        <v>162</v>
      </c>
      <c r="E94" s="258" t="s">
        <v>358</v>
      </c>
      <c r="F94" s="257" t="s">
        <v>284</v>
      </c>
      <c r="G94" s="257" t="s">
        <v>163</v>
      </c>
      <c r="H94" s="259">
        <v>1000000000</v>
      </c>
      <c r="I94" s="259">
        <v>781145228.71668005</v>
      </c>
      <c r="J94" s="259">
        <v>911830075.43040001</v>
      </c>
      <c r="K94" s="259">
        <v>1000000000</v>
      </c>
      <c r="L94" s="260">
        <v>7.0000000000000007E-2</v>
      </c>
      <c r="M94" s="261" t="s">
        <v>164</v>
      </c>
      <c r="N94" s="260">
        <f t="shared" si="3"/>
        <v>3.7805108967837809E-3</v>
      </c>
      <c r="O94" s="260">
        <f t="shared" si="2"/>
        <v>3.0573638611818475E-2</v>
      </c>
    </row>
    <row r="95" spans="1:15">
      <c r="A95" s="255" t="s">
        <v>137</v>
      </c>
      <c r="B95" s="256" t="s">
        <v>280</v>
      </c>
      <c r="C95" s="256" t="s">
        <v>243</v>
      </c>
      <c r="D95" s="257" t="s">
        <v>162</v>
      </c>
      <c r="E95" s="258" t="s">
        <v>357</v>
      </c>
      <c r="F95" s="257" t="s">
        <v>284</v>
      </c>
      <c r="G95" s="257" t="s">
        <v>163</v>
      </c>
      <c r="H95" s="259">
        <v>120821912</v>
      </c>
      <c r="I95" s="259">
        <v>105035378.05940001</v>
      </c>
      <c r="J95" s="259">
        <v>115010226.303029</v>
      </c>
      <c r="K95" s="259">
        <v>120821912</v>
      </c>
      <c r="L95" s="260">
        <v>7.0000000000000007E-2</v>
      </c>
      <c r="M95" s="261" t="s">
        <v>164</v>
      </c>
      <c r="N95" s="260">
        <f t="shared" si="3"/>
        <v>4.7684039548151296E-4</v>
      </c>
      <c r="O95" s="260">
        <f t="shared" si="2"/>
        <v>3.0573638611818475E-2</v>
      </c>
    </row>
    <row r="96" spans="1:15">
      <c r="A96" s="255" t="s">
        <v>172</v>
      </c>
      <c r="B96" s="256" t="s">
        <v>141</v>
      </c>
      <c r="C96" s="256" t="s">
        <v>243</v>
      </c>
      <c r="D96" s="257" t="s">
        <v>162</v>
      </c>
      <c r="E96" s="258" t="s">
        <v>350</v>
      </c>
      <c r="F96" s="257" t="s">
        <v>359</v>
      </c>
      <c r="G96" s="257" t="s">
        <v>163</v>
      </c>
      <c r="H96" s="259">
        <v>14248399367.119101</v>
      </c>
      <c r="I96" s="259">
        <v>10686150011.132099</v>
      </c>
      <c r="J96" s="259">
        <v>12724485336.1404</v>
      </c>
      <c r="K96" s="259">
        <v>14248399367.119101</v>
      </c>
      <c r="L96" s="260">
        <v>6.0999999999999999E-2</v>
      </c>
      <c r="M96" s="261" t="s">
        <v>164</v>
      </c>
      <c r="N96" s="260">
        <f t="shared" si="3"/>
        <v>5.2756600999959088E-2</v>
      </c>
      <c r="O96" s="260">
        <f t="shared" si="2"/>
        <v>0.1872307814319345</v>
      </c>
    </row>
    <row r="97" spans="1:15">
      <c r="A97" s="255" t="s">
        <v>172</v>
      </c>
      <c r="B97" s="256" t="s">
        <v>141</v>
      </c>
      <c r="C97" s="256" t="s">
        <v>243</v>
      </c>
      <c r="D97" s="257" t="s">
        <v>162</v>
      </c>
      <c r="E97" s="258" t="s">
        <v>350</v>
      </c>
      <c r="F97" s="257" t="s">
        <v>359</v>
      </c>
      <c r="G97" s="257" t="s">
        <v>163</v>
      </c>
      <c r="H97" s="259">
        <v>2804582191.7800002</v>
      </c>
      <c r="I97" s="259">
        <v>2060847319.8099799</v>
      </c>
      <c r="J97" s="259">
        <v>2504571171.4137001</v>
      </c>
      <c r="K97" s="259">
        <v>2804582191.7800002</v>
      </c>
      <c r="L97" s="260">
        <v>6.0999999999999999E-2</v>
      </c>
      <c r="M97" s="261" t="s">
        <v>164</v>
      </c>
      <c r="N97" s="260">
        <f t="shared" si="3"/>
        <v>1.0384126231886663E-2</v>
      </c>
      <c r="O97" s="260">
        <f t="shared" si="2"/>
        <v>0.1872307814319345</v>
      </c>
    </row>
    <row r="98" spans="1:15">
      <c r="A98" s="255" t="s">
        <v>172</v>
      </c>
      <c r="B98" s="256" t="s">
        <v>141</v>
      </c>
      <c r="C98" s="256" t="s">
        <v>243</v>
      </c>
      <c r="D98" s="257" t="s">
        <v>162</v>
      </c>
      <c r="E98" s="258" t="s">
        <v>360</v>
      </c>
      <c r="F98" s="257" t="s">
        <v>359</v>
      </c>
      <c r="G98" s="257" t="s">
        <v>163</v>
      </c>
      <c r="H98" s="259">
        <v>5609164383.5600004</v>
      </c>
      <c r="I98" s="259">
        <v>4075267074.4605298</v>
      </c>
      <c r="J98" s="259">
        <v>5009136104.8708696</v>
      </c>
      <c r="K98" s="259">
        <v>5609164383.5600004</v>
      </c>
      <c r="L98" s="260">
        <v>6.0999999999999999E-2</v>
      </c>
      <c r="M98" s="261" t="s">
        <v>164</v>
      </c>
      <c r="N98" s="260">
        <f t="shared" si="3"/>
        <v>2.0768226600771794E-2</v>
      </c>
      <c r="O98" s="260">
        <f t="shared" si="2"/>
        <v>0.1872307814319345</v>
      </c>
    </row>
    <row r="99" spans="1:15">
      <c r="A99" s="255" t="s">
        <v>146</v>
      </c>
      <c r="B99" s="256" t="s">
        <v>271</v>
      </c>
      <c r="C99" s="256" t="s">
        <v>166</v>
      </c>
      <c r="D99" s="257" t="s">
        <v>162</v>
      </c>
      <c r="E99" s="258" t="s">
        <v>361</v>
      </c>
      <c r="F99" s="257" t="s">
        <v>337</v>
      </c>
      <c r="G99" s="257" t="s">
        <v>163</v>
      </c>
      <c r="H99" s="259">
        <v>7281232.8766999999</v>
      </c>
      <c r="I99" s="259">
        <v>4353517.5120413499</v>
      </c>
      <c r="J99" s="259">
        <v>5003756.9027068</v>
      </c>
      <c r="K99" s="259">
        <v>7281232.8766999999</v>
      </c>
      <c r="L99" s="260">
        <v>9.1499999999999998E-2</v>
      </c>
      <c r="M99" s="261" t="s">
        <v>164</v>
      </c>
      <c r="N99" s="260">
        <f t="shared" si="3"/>
        <v>2.0745924054557063E-5</v>
      </c>
      <c r="O99" s="260">
        <f t="shared" si="2"/>
        <v>8.4272968616018234E-4</v>
      </c>
    </row>
    <row r="100" spans="1:15">
      <c r="A100" s="255" t="s">
        <v>146</v>
      </c>
      <c r="B100" s="256" t="s">
        <v>271</v>
      </c>
      <c r="C100" s="256" t="s">
        <v>166</v>
      </c>
      <c r="D100" s="257" t="s">
        <v>162</v>
      </c>
      <c r="E100" s="258" t="s">
        <v>361</v>
      </c>
      <c r="F100" s="257" t="s">
        <v>273</v>
      </c>
      <c r="G100" s="257" t="s">
        <v>163</v>
      </c>
      <c r="H100" s="259">
        <v>21657205.479401998</v>
      </c>
      <c r="I100" s="259">
        <v>16285504.098025899</v>
      </c>
      <c r="J100" s="259">
        <v>18395494.461747501</v>
      </c>
      <c r="K100" s="259">
        <v>21657205.479401998</v>
      </c>
      <c r="L100" s="260">
        <v>0.09</v>
      </c>
      <c r="M100" s="261" t="s">
        <v>164</v>
      </c>
      <c r="N100" s="260">
        <f t="shared" si="3"/>
        <v>7.6268999168003905E-5</v>
      </c>
      <c r="O100" s="260">
        <f t="shared" si="2"/>
        <v>8.4272968616018234E-4</v>
      </c>
    </row>
    <row r="101" spans="1:15">
      <c r="A101" s="255" t="s">
        <v>146</v>
      </c>
      <c r="B101" s="256" t="s">
        <v>181</v>
      </c>
      <c r="C101" s="256" t="s">
        <v>166</v>
      </c>
      <c r="D101" s="257" t="s">
        <v>162</v>
      </c>
      <c r="E101" s="258" t="s">
        <v>332</v>
      </c>
      <c r="F101" s="257" t="s">
        <v>342</v>
      </c>
      <c r="G101" s="257" t="s">
        <v>163</v>
      </c>
      <c r="H101" s="259">
        <v>6619931506.8500004</v>
      </c>
      <c r="I101" s="259">
        <v>4089071677.6968598</v>
      </c>
      <c r="J101" s="259">
        <v>5025705169.5844698</v>
      </c>
      <c r="K101" s="259">
        <v>6619931506.8500004</v>
      </c>
      <c r="L101" s="260">
        <v>6.7000000000000004E-2</v>
      </c>
      <c r="M101" s="261" t="s">
        <v>164</v>
      </c>
      <c r="N101" s="260">
        <f t="shared" si="3"/>
        <v>2.0836923095203297E-2</v>
      </c>
      <c r="O101" s="260">
        <f t="shared" si="2"/>
        <v>0.15083747986542434</v>
      </c>
    </row>
    <row r="102" spans="1:15">
      <c r="A102" s="255" t="s">
        <v>146</v>
      </c>
      <c r="B102" s="256" t="s">
        <v>275</v>
      </c>
      <c r="C102" s="256" t="s">
        <v>166</v>
      </c>
      <c r="D102" s="257" t="s">
        <v>162</v>
      </c>
      <c r="E102" s="258" t="s">
        <v>362</v>
      </c>
      <c r="F102" s="257" t="s">
        <v>277</v>
      </c>
      <c r="G102" s="257" t="s">
        <v>163</v>
      </c>
      <c r="H102" s="259">
        <v>2213862246.57866</v>
      </c>
      <c r="I102" s="259">
        <v>1363045218.2609799</v>
      </c>
      <c r="J102" s="259">
        <v>1428562421.7165</v>
      </c>
      <c r="K102" s="259">
        <v>2213862246.57866</v>
      </c>
      <c r="L102" s="260">
        <v>0.08</v>
      </c>
      <c r="M102" s="261" t="s">
        <v>164</v>
      </c>
      <c r="N102" s="260">
        <f t="shared" si="3"/>
        <v>5.9229191354385089E-3</v>
      </c>
      <c r="O102" s="260">
        <f t="shared" si="2"/>
        <v>0.10642878612481035</v>
      </c>
    </row>
    <row r="103" spans="1:15">
      <c r="A103" s="255" t="s">
        <v>137</v>
      </c>
      <c r="B103" s="256" t="s">
        <v>299</v>
      </c>
      <c r="C103" s="256" t="s">
        <v>243</v>
      </c>
      <c r="D103" s="257" t="s">
        <v>162</v>
      </c>
      <c r="E103" s="258" t="s">
        <v>302</v>
      </c>
      <c r="F103" s="257" t="s">
        <v>363</v>
      </c>
      <c r="G103" s="257" t="s">
        <v>163</v>
      </c>
      <c r="H103" s="259">
        <v>2020000000</v>
      </c>
      <c r="I103" s="259">
        <v>1679178220.8834901</v>
      </c>
      <c r="J103" s="259">
        <v>1941976137.1900899</v>
      </c>
      <c r="K103" s="259">
        <v>2020000000</v>
      </c>
      <c r="L103" s="260">
        <v>7.7499999999999999E-2</v>
      </c>
      <c r="M103" s="261" t="s">
        <v>164</v>
      </c>
      <c r="N103" s="260">
        <f t="shared" si="3"/>
        <v>8.0515680999837767E-3</v>
      </c>
      <c r="O103" s="260">
        <f t="shared" si="2"/>
        <v>0.2818988165980944</v>
      </c>
    </row>
    <row r="104" spans="1:15">
      <c r="A104" s="255" t="s">
        <v>137</v>
      </c>
      <c r="B104" s="256" t="s">
        <v>299</v>
      </c>
      <c r="C104" s="256" t="s">
        <v>243</v>
      </c>
      <c r="D104" s="257" t="s">
        <v>162</v>
      </c>
      <c r="E104" s="258" t="s">
        <v>364</v>
      </c>
      <c r="F104" s="257" t="s">
        <v>363</v>
      </c>
      <c r="G104" s="257" t="s">
        <v>163</v>
      </c>
      <c r="H104" s="259">
        <v>117090822</v>
      </c>
      <c r="I104" s="259">
        <v>103679089.359474</v>
      </c>
      <c r="J104" s="259">
        <v>112882338.61949199</v>
      </c>
      <c r="K104" s="259">
        <v>117090822</v>
      </c>
      <c r="L104" s="260">
        <v>7.7499999999999999E-2</v>
      </c>
      <c r="M104" s="261" t="s">
        <v>164</v>
      </c>
      <c r="N104" s="260">
        <f t="shared" si="3"/>
        <v>4.6801802518302667E-4</v>
      </c>
      <c r="O104" s="260">
        <f t="shared" si="2"/>
        <v>0.2818988165980944</v>
      </c>
    </row>
    <row r="105" spans="1:15">
      <c r="A105" s="255" t="s">
        <v>137</v>
      </c>
      <c r="B105" s="256" t="s">
        <v>265</v>
      </c>
      <c r="C105" s="256" t="s">
        <v>243</v>
      </c>
      <c r="D105" s="257" t="s">
        <v>162</v>
      </c>
      <c r="E105" s="258" t="s">
        <v>365</v>
      </c>
      <c r="F105" s="257" t="s">
        <v>366</v>
      </c>
      <c r="G105" s="257" t="s">
        <v>163</v>
      </c>
      <c r="H105" s="259">
        <v>167198631</v>
      </c>
      <c r="I105" s="259">
        <v>132755891.724599</v>
      </c>
      <c r="J105" s="259">
        <v>151138675.64455599</v>
      </c>
      <c r="K105" s="259">
        <v>167198631</v>
      </c>
      <c r="L105" s="260">
        <v>0.09</v>
      </c>
      <c r="M105" s="261" t="s">
        <v>164</v>
      </c>
      <c r="N105" s="260">
        <f t="shared" si="3"/>
        <v>6.2663145864103151E-4</v>
      </c>
      <c r="O105" s="260">
        <f t="shared" si="2"/>
        <v>6.8744749897586013E-2</v>
      </c>
    </row>
    <row r="106" spans="1:15">
      <c r="A106" s="255" t="s">
        <v>137</v>
      </c>
      <c r="B106" s="256" t="s">
        <v>176</v>
      </c>
      <c r="C106" s="256" t="s">
        <v>243</v>
      </c>
      <c r="D106" s="257" t="s">
        <v>162</v>
      </c>
      <c r="E106" s="258" t="s">
        <v>367</v>
      </c>
      <c r="F106" s="257" t="s">
        <v>257</v>
      </c>
      <c r="G106" s="257" t="s">
        <v>163</v>
      </c>
      <c r="H106" s="259">
        <v>171394521</v>
      </c>
      <c r="I106" s="259">
        <v>133096807.751094</v>
      </c>
      <c r="J106" s="259">
        <v>151195953.26634401</v>
      </c>
      <c r="K106" s="259">
        <v>171394521</v>
      </c>
      <c r="L106" s="260">
        <v>9.5000000000000001E-2</v>
      </c>
      <c r="M106" s="261" t="s">
        <v>164</v>
      </c>
      <c r="N106" s="260">
        <f t="shared" si="3"/>
        <v>6.2686893564376065E-4</v>
      </c>
      <c r="O106" s="260">
        <f t="shared" si="2"/>
        <v>9.1726656531314413E-2</v>
      </c>
    </row>
    <row r="107" spans="1:15">
      <c r="A107" s="255" t="s">
        <v>137</v>
      </c>
      <c r="B107" s="256" t="s">
        <v>176</v>
      </c>
      <c r="C107" s="256" t="s">
        <v>243</v>
      </c>
      <c r="D107" s="257" t="s">
        <v>162</v>
      </c>
      <c r="E107" s="258" t="s">
        <v>368</v>
      </c>
      <c r="F107" s="257" t="s">
        <v>257</v>
      </c>
      <c r="G107" s="257" t="s">
        <v>163</v>
      </c>
      <c r="H107" s="259">
        <v>171394521</v>
      </c>
      <c r="I107" s="259">
        <v>133472825.847086</v>
      </c>
      <c r="J107" s="259">
        <v>151278802.51431799</v>
      </c>
      <c r="K107" s="259">
        <v>171394521</v>
      </c>
      <c r="L107" s="260">
        <v>9.5000000000000001E-2</v>
      </c>
      <c r="M107" s="261" t="s">
        <v>164</v>
      </c>
      <c r="N107" s="260">
        <f t="shared" si="3"/>
        <v>6.2721243438677821E-4</v>
      </c>
      <c r="O107" s="260">
        <f t="shared" si="2"/>
        <v>9.1726656531314413E-2</v>
      </c>
    </row>
    <row r="108" spans="1:15">
      <c r="A108" s="255" t="s">
        <v>137</v>
      </c>
      <c r="B108" s="256" t="s">
        <v>176</v>
      </c>
      <c r="C108" s="256" t="s">
        <v>243</v>
      </c>
      <c r="D108" s="257" t="s">
        <v>162</v>
      </c>
      <c r="E108" s="258" t="s">
        <v>369</v>
      </c>
      <c r="F108" s="257" t="s">
        <v>370</v>
      </c>
      <c r="G108" s="257" t="s">
        <v>163</v>
      </c>
      <c r="H108" s="259">
        <v>940068492</v>
      </c>
      <c r="I108" s="259">
        <v>756575342.47001398</v>
      </c>
      <c r="J108" s="259">
        <v>852936263.17953598</v>
      </c>
      <c r="K108" s="259">
        <v>940068492</v>
      </c>
      <c r="L108" s="260">
        <v>0.1</v>
      </c>
      <c r="M108" s="261" t="s">
        <v>164</v>
      </c>
      <c r="N108" s="260">
        <f t="shared" si="3"/>
        <v>3.5363330560140129E-3</v>
      </c>
      <c r="O108" s="260">
        <f t="shared" si="2"/>
        <v>9.1726656531314413E-2</v>
      </c>
    </row>
    <row r="109" spans="1:15">
      <c r="A109" s="255" t="s">
        <v>137</v>
      </c>
      <c r="B109" s="256" t="s">
        <v>176</v>
      </c>
      <c r="C109" s="256" t="s">
        <v>243</v>
      </c>
      <c r="D109" s="257" t="s">
        <v>162</v>
      </c>
      <c r="E109" s="258" t="s">
        <v>369</v>
      </c>
      <c r="F109" s="257" t="s">
        <v>370</v>
      </c>
      <c r="G109" s="257" t="s">
        <v>163</v>
      </c>
      <c r="H109" s="259">
        <v>940068492</v>
      </c>
      <c r="I109" s="259">
        <v>756575342.47001398</v>
      </c>
      <c r="J109" s="259">
        <v>852936263.17953598</v>
      </c>
      <c r="K109" s="259">
        <v>940068492</v>
      </c>
      <c r="L109" s="260">
        <v>0.1</v>
      </c>
      <c r="M109" s="261" t="s">
        <v>164</v>
      </c>
      <c r="N109" s="260">
        <f t="shared" si="3"/>
        <v>3.5363330560140129E-3</v>
      </c>
      <c r="O109" s="260">
        <f t="shared" si="2"/>
        <v>9.1726656531314413E-2</v>
      </c>
    </row>
    <row r="110" spans="1:15">
      <c r="A110" s="255" t="s">
        <v>137</v>
      </c>
      <c r="B110" s="256" t="s">
        <v>180</v>
      </c>
      <c r="C110" s="256" t="s">
        <v>243</v>
      </c>
      <c r="D110" s="257" t="s">
        <v>162</v>
      </c>
      <c r="E110" s="258" t="s">
        <v>371</v>
      </c>
      <c r="F110" s="257" t="s">
        <v>372</v>
      </c>
      <c r="G110" s="257" t="s">
        <v>163</v>
      </c>
      <c r="H110" s="259">
        <v>116144111</v>
      </c>
      <c r="I110" s="259">
        <v>89691471.905521303</v>
      </c>
      <c r="J110" s="259">
        <v>100946446.800741</v>
      </c>
      <c r="K110" s="259">
        <v>116144111</v>
      </c>
      <c r="L110" s="260">
        <v>9.1499999999999998E-2</v>
      </c>
      <c r="M110" s="261" t="s">
        <v>164</v>
      </c>
      <c r="N110" s="260">
        <f t="shared" si="3"/>
        <v>4.1853098774096678E-4</v>
      </c>
      <c r="O110" s="260">
        <f t="shared" si="2"/>
        <v>8.4170786058328617E-2</v>
      </c>
    </row>
    <row r="111" spans="1:15">
      <c r="A111" s="255" t="s">
        <v>137</v>
      </c>
      <c r="B111" s="256" t="s">
        <v>265</v>
      </c>
      <c r="C111" s="256" t="s">
        <v>243</v>
      </c>
      <c r="D111" s="257" t="s">
        <v>162</v>
      </c>
      <c r="E111" s="258" t="s">
        <v>338</v>
      </c>
      <c r="F111" s="257" t="s">
        <v>373</v>
      </c>
      <c r="G111" s="257" t="s">
        <v>163</v>
      </c>
      <c r="H111" s="259">
        <v>600000000</v>
      </c>
      <c r="I111" s="259">
        <v>460604620.96889699</v>
      </c>
      <c r="J111" s="259">
        <v>505409376.77690703</v>
      </c>
      <c r="K111" s="259">
        <v>600000000</v>
      </c>
      <c r="L111" s="260">
        <v>0.1</v>
      </c>
      <c r="M111" s="261" t="s">
        <v>164</v>
      </c>
      <c r="N111" s="260">
        <f t="shared" si="3"/>
        <v>2.0954624197276114E-3</v>
      </c>
      <c r="O111" s="260">
        <f t="shared" si="2"/>
        <v>6.8744749897586013E-2</v>
      </c>
    </row>
    <row r="112" spans="1:15">
      <c r="A112" s="255" t="s">
        <v>137</v>
      </c>
      <c r="B112" s="256" t="s">
        <v>265</v>
      </c>
      <c r="C112" s="256" t="s">
        <v>243</v>
      </c>
      <c r="D112" s="257" t="s">
        <v>162</v>
      </c>
      <c r="E112" s="258" t="s">
        <v>374</v>
      </c>
      <c r="F112" s="257" t="s">
        <v>373</v>
      </c>
      <c r="G112" s="257" t="s">
        <v>163</v>
      </c>
      <c r="H112" s="259">
        <v>105863016</v>
      </c>
      <c r="I112" s="259">
        <v>84900297.395947993</v>
      </c>
      <c r="J112" s="259">
        <v>96206330.954869002</v>
      </c>
      <c r="K112" s="259">
        <v>105863016</v>
      </c>
      <c r="L112" s="260">
        <v>0.1</v>
      </c>
      <c r="M112" s="261" t="s">
        <v>164</v>
      </c>
      <c r="N112" s="260">
        <f t="shared" si="3"/>
        <v>3.9887813784031184E-4</v>
      </c>
      <c r="O112" s="260">
        <f t="shared" si="2"/>
        <v>6.8744749897586013E-2</v>
      </c>
    </row>
    <row r="113" spans="1:15">
      <c r="A113" s="255" t="s">
        <v>137</v>
      </c>
      <c r="B113" s="256" t="s">
        <v>265</v>
      </c>
      <c r="C113" s="256" t="s">
        <v>243</v>
      </c>
      <c r="D113" s="257" t="s">
        <v>162</v>
      </c>
      <c r="E113" s="258" t="s">
        <v>338</v>
      </c>
      <c r="F113" s="257" t="s">
        <v>182</v>
      </c>
      <c r="G113" s="257" t="s">
        <v>163</v>
      </c>
      <c r="H113" s="259">
        <v>1250000000</v>
      </c>
      <c r="I113" s="259">
        <v>1078433928.7430799</v>
      </c>
      <c r="J113" s="259">
        <v>1221362452.7184801</v>
      </c>
      <c r="K113" s="259">
        <v>1250000000</v>
      </c>
      <c r="L113" s="260">
        <v>7.0000000000000007E-2</v>
      </c>
      <c r="M113" s="261" t="s">
        <v>164</v>
      </c>
      <c r="N113" s="260">
        <f t="shared" si="3"/>
        <v>5.0638536563353612E-3</v>
      </c>
      <c r="O113" s="260">
        <f t="shared" si="2"/>
        <v>6.8744749897586013E-2</v>
      </c>
    </row>
    <row r="114" spans="1:15">
      <c r="A114" s="255" t="s">
        <v>137</v>
      </c>
      <c r="B114" s="256" t="s">
        <v>265</v>
      </c>
      <c r="C114" s="256" t="s">
        <v>243</v>
      </c>
      <c r="D114" s="257" t="s">
        <v>162</v>
      </c>
      <c r="E114" s="258" t="s">
        <v>375</v>
      </c>
      <c r="F114" s="257" t="s">
        <v>182</v>
      </c>
      <c r="G114" s="257" t="s">
        <v>163</v>
      </c>
      <c r="H114" s="259">
        <v>825178080</v>
      </c>
      <c r="I114" s="259">
        <v>754327597.87347806</v>
      </c>
      <c r="J114" s="259">
        <v>806273218.97466099</v>
      </c>
      <c r="K114" s="259">
        <v>825178080</v>
      </c>
      <c r="L114" s="260">
        <v>7.0000000000000007E-2</v>
      </c>
      <c r="M114" s="261" t="s">
        <v>164</v>
      </c>
      <c r="N114" s="260">
        <f t="shared" si="3"/>
        <v>3.3428648300286344E-3</v>
      </c>
      <c r="O114" s="260">
        <f t="shared" si="2"/>
        <v>6.8744749897586013E-2</v>
      </c>
    </row>
    <row r="115" spans="1:15">
      <c r="A115" s="255" t="s">
        <v>146</v>
      </c>
      <c r="B115" s="256" t="s">
        <v>376</v>
      </c>
      <c r="C115" s="256" t="s">
        <v>166</v>
      </c>
      <c r="D115" s="257" t="s">
        <v>162</v>
      </c>
      <c r="E115" s="258" t="s">
        <v>377</v>
      </c>
      <c r="F115" s="257" t="s">
        <v>378</v>
      </c>
      <c r="G115" s="257" t="s">
        <v>163</v>
      </c>
      <c r="H115" s="259">
        <v>3287511712.3506799</v>
      </c>
      <c r="I115" s="259">
        <v>1701051546.0912399</v>
      </c>
      <c r="J115" s="259">
        <v>2134925151.1768</v>
      </c>
      <c r="K115" s="259">
        <v>3287511712.3506799</v>
      </c>
      <c r="L115" s="260">
        <v>9.2499999999999999E-2</v>
      </c>
      <c r="M115" s="261" t="s">
        <v>164</v>
      </c>
      <c r="N115" s="260">
        <f t="shared" si="3"/>
        <v>8.8515481286707363E-3</v>
      </c>
      <c r="O115" s="260">
        <f t="shared" si="2"/>
        <v>1.3581389159031839E-2</v>
      </c>
    </row>
    <row r="116" spans="1:15">
      <c r="A116" s="255" t="s">
        <v>137</v>
      </c>
      <c r="B116" s="256" t="s">
        <v>142</v>
      </c>
      <c r="C116" s="256" t="s">
        <v>243</v>
      </c>
      <c r="D116" s="257" t="s">
        <v>162</v>
      </c>
      <c r="E116" s="258" t="s">
        <v>379</v>
      </c>
      <c r="F116" s="257" t="s">
        <v>380</v>
      </c>
      <c r="G116" s="257" t="s">
        <v>163</v>
      </c>
      <c r="H116" s="259">
        <v>15621372</v>
      </c>
      <c r="I116" s="259">
        <v>13686315.0186416</v>
      </c>
      <c r="J116" s="259">
        <v>15269890.672038799</v>
      </c>
      <c r="K116" s="259">
        <v>15621372</v>
      </c>
      <c r="L116" s="260">
        <v>0.09</v>
      </c>
      <c r="M116" s="261" t="s">
        <v>164</v>
      </c>
      <c r="N116" s="260">
        <f t="shared" si="3"/>
        <v>6.3310028517200485E-5</v>
      </c>
      <c r="O116" s="260">
        <f t="shared" si="2"/>
        <v>0.11067488351917593</v>
      </c>
    </row>
    <row r="117" spans="1:15">
      <c r="A117" s="255" t="s">
        <v>137</v>
      </c>
      <c r="B117" s="256" t="s">
        <v>142</v>
      </c>
      <c r="C117" s="256" t="s">
        <v>243</v>
      </c>
      <c r="D117" s="257" t="s">
        <v>162</v>
      </c>
      <c r="E117" s="258" t="s">
        <v>379</v>
      </c>
      <c r="F117" s="257" t="s">
        <v>381</v>
      </c>
      <c r="G117" s="257" t="s">
        <v>163</v>
      </c>
      <c r="H117" s="259">
        <v>24468852</v>
      </c>
      <c r="I117" s="259">
        <v>21056878.928025998</v>
      </c>
      <c r="J117" s="259">
        <v>23493720.655877501</v>
      </c>
      <c r="K117" s="259">
        <v>24468852</v>
      </c>
      <c r="L117" s="260">
        <v>0.09</v>
      </c>
      <c r="M117" s="261" t="s">
        <v>164</v>
      </c>
      <c r="N117" s="260">
        <f t="shared" si="3"/>
        <v>9.7406599473718044E-5</v>
      </c>
      <c r="O117" s="260">
        <f t="shared" si="2"/>
        <v>0.11067488351917593</v>
      </c>
    </row>
    <row r="118" spans="1:15">
      <c r="A118" s="255" t="s">
        <v>382</v>
      </c>
      <c r="B118" s="256" t="s">
        <v>383</v>
      </c>
      <c r="C118" s="256" t="s">
        <v>243</v>
      </c>
      <c r="D118" s="257" t="s">
        <v>162</v>
      </c>
      <c r="E118" s="258" t="s">
        <v>384</v>
      </c>
      <c r="F118" s="257" t="s">
        <v>385</v>
      </c>
      <c r="G118" s="257" t="s">
        <v>163</v>
      </c>
      <c r="H118" s="259">
        <v>19512328.767074998</v>
      </c>
      <c r="I118" s="259">
        <v>13786969.9226346</v>
      </c>
      <c r="J118" s="259">
        <v>15279709.537023401</v>
      </c>
      <c r="K118" s="259">
        <v>19512328.767074998</v>
      </c>
      <c r="L118" s="260">
        <v>0.1</v>
      </c>
      <c r="M118" s="261" t="s">
        <v>164</v>
      </c>
      <c r="N118" s="260">
        <f t="shared" si="3"/>
        <v>6.3350738214180819E-5</v>
      </c>
      <c r="O118" s="260">
        <f t="shared" si="2"/>
        <v>1.13399017927985E-4</v>
      </c>
    </row>
    <row r="119" spans="1:15">
      <c r="A119" s="255" t="s">
        <v>382</v>
      </c>
      <c r="B119" s="256" t="s">
        <v>383</v>
      </c>
      <c r="C119" s="256" t="s">
        <v>243</v>
      </c>
      <c r="D119" s="257" t="s">
        <v>162</v>
      </c>
      <c r="E119" s="258" t="s">
        <v>386</v>
      </c>
      <c r="F119" s="257" t="s">
        <v>385</v>
      </c>
      <c r="G119" s="257" t="s">
        <v>163</v>
      </c>
      <c r="H119" s="259">
        <v>15609863.013660001</v>
      </c>
      <c r="I119" s="259">
        <v>10839867.6499057</v>
      </c>
      <c r="J119" s="259">
        <v>12071259.1267555</v>
      </c>
      <c r="K119" s="259">
        <v>15609863.013660001</v>
      </c>
      <c r="L119" s="260">
        <v>0.1</v>
      </c>
      <c r="M119" s="261" t="s">
        <v>164</v>
      </c>
      <c r="N119" s="260">
        <f t="shared" si="3"/>
        <v>5.0048279713804188E-5</v>
      </c>
      <c r="O119" s="260">
        <f t="shared" si="2"/>
        <v>1.13399017927985E-4</v>
      </c>
    </row>
    <row r="120" spans="1:15">
      <c r="A120" s="255" t="s">
        <v>137</v>
      </c>
      <c r="B120" s="256" t="s">
        <v>299</v>
      </c>
      <c r="C120" s="256" t="s">
        <v>243</v>
      </c>
      <c r="D120" s="257" t="s">
        <v>162</v>
      </c>
      <c r="E120" s="258" t="s">
        <v>300</v>
      </c>
      <c r="F120" s="257" t="s">
        <v>347</v>
      </c>
      <c r="G120" s="257" t="s">
        <v>163</v>
      </c>
      <c r="H120" s="259">
        <v>501000000</v>
      </c>
      <c r="I120" s="259">
        <v>426724283.05611801</v>
      </c>
      <c r="J120" s="259">
        <v>481706233.131432</v>
      </c>
      <c r="K120" s="259">
        <v>501000000</v>
      </c>
      <c r="L120" s="260">
        <v>7.7499999999999999E-2</v>
      </c>
      <c r="M120" s="261" t="s">
        <v>164</v>
      </c>
      <c r="N120" s="260">
        <f t="shared" si="3"/>
        <v>1.9971875379768073E-3</v>
      </c>
      <c r="O120" s="260">
        <f t="shared" si="2"/>
        <v>0.2818988165980944</v>
      </c>
    </row>
    <row r="121" spans="1:15">
      <c r="A121" s="255" t="s">
        <v>137</v>
      </c>
      <c r="B121" s="256" t="s">
        <v>299</v>
      </c>
      <c r="C121" s="256" t="s">
        <v>243</v>
      </c>
      <c r="D121" s="257" t="s">
        <v>162</v>
      </c>
      <c r="E121" s="258" t="s">
        <v>387</v>
      </c>
      <c r="F121" s="257" t="s">
        <v>347</v>
      </c>
      <c r="G121" s="257" t="s">
        <v>163</v>
      </c>
      <c r="H121" s="259">
        <v>38827500</v>
      </c>
      <c r="I121" s="259">
        <v>35067609.560070202</v>
      </c>
      <c r="J121" s="259">
        <v>37332233.067685999</v>
      </c>
      <c r="K121" s="259">
        <v>38827500</v>
      </c>
      <c r="L121" s="260">
        <v>7.7499999999999999E-2</v>
      </c>
      <c r="M121" s="261" t="s">
        <v>164</v>
      </c>
      <c r="N121" s="260">
        <f t="shared" si="3"/>
        <v>1.5478203419320264E-4</v>
      </c>
      <c r="O121" s="260">
        <f t="shared" si="2"/>
        <v>0.2818988165980944</v>
      </c>
    </row>
    <row r="122" spans="1:15">
      <c r="A122" s="255" t="s">
        <v>146</v>
      </c>
      <c r="B122" s="256" t="s">
        <v>181</v>
      </c>
      <c r="C122" s="256" t="s">
        <v>166</v>
      </c>
      <c r="D122" s="257" t="s">
        <v>162</v>
      </c>
      <c r="E122" s="258" t="s">
        <v>388</v>
      </c>
      <c r="F122" s="257" t="s">
        <v>353</v>
      </c>
      <c r="G122" s="257" t="s">
        <v>163</v>
      </c>
      <c r="H122" s="259">
        <v>18578958.904619999</v>
      </c>
      <c r="I122" s="259">
        <v>17703291.224307399</v>
      </c>
      <c r="J122" s="259">
        <v>9289479.4523099996</v>
      </c>
      <c r="K122" s="259">
        <v>18578958.904619999</v>
      </c>
      <c r="L122" s="260">
        <v>0.06</v>
      </c>
      <c r="M122" s="261" t="s">
        <v>164</v>
      </c>
      <c r="N122" s="260">
        <f t="shared" si="3"/>
        <v>3.8514827752671132E-5</v>
      </c>
      <c r="O122" s="260">
        <f t="shared" si="2"/>
        <v>0.15083747986542434</v>
      </c>
    </row>
    <row r="123" spans="1:15">
      <c r="A123" s="255" t="s">
        <v>172</v>
      </c>
      <c r="B123" s="256" t="s">
        <v>141</v>
      </c>
      <c r="C123" s="256" t="s">
        <v>243</v>
      </c>
      <c r="D123" s="257" t="s">
        <v>162</v>
      </c>
      <c r="E123" s="258" t="s">
        <v>350</v>
      </c>
      <c r="F123" s="257" t="s">
        <v>359</v>
      </c>
      <c r="G123" s="257" t="s">
        <v>163</v>
      </c>
      <c r="H123" s="259">
        <v>5383675975.3408899</v>
      </c>
      <c r="I123" s="259">
        <v>4101122935.19172</v>
      </c>
      <c r="J123" s="259">
        <v>4807918951.9952202</v>
      </c>
      <c r="K123" s="259">
        <v>5383675975.3408899</v>
      </c>
      <c r="L123" s="260">
        <v>6.0999999999999999E-2</v>
      </c>
      <c r="M123" s="261" t="s">
        <v>164</v>
      </c>
      <c r="N123" s="260">
        <f t="shared" si="3"/>
        <v>1.9933966293326753E-2</v>
      </c>
      <c r="O123" s="260">
        <f t="shared" si="2"/>
        <v>0.1872307814319345</v>
      </c>
    </row>
    <row r="124" spans="1:15">
      <c r="A124" s="255" t="s">
        <v>146</v>
      </c>
      <c r="B124" s="256" t="s">
        <v>181</v>
      </c>
      <c r="C124" s="256" t="s">
        <v>166</v>
      </c>
      <c r="D124" s="257" t="s">
        <v>162</v>
      </c>
      <c r="E124" s="258" t="s">
        <v>389</v>
      </c>
      <c r="F124" s="257" t="s">
        <v>353</v>
      </c>
      <c r="G124" s="257" t="s">
        <v>163</v>
      </c>
      <c r="H124" s="259">
        <v>123530630.14038</v>
      </c>
      <c r="I124" s="259">
        <v>117719814.17851</v>
      </c>
      <c r="J124" s="259">
        <v>61765315.070189998</v>
      </c>
      <c r="K124" s="259">
        <v>123530630.14038</v>
      </c>
      <c r="L124" s="260">
        <v>0.06</v>
      </c>
      <c r="M124" s="261" t="s">
        <v>164</v>
      </c>
      <c r="N124" s="260">
        <f t="shared" si="3"/>
        <v>2.5608329112846877E-4</v>
      </c>
      <c r="O124" s="260">
        <f t="shared" si="2"/>
        <v>0.15083747986542434</v>
      </c>
    </row>
    <row r="125" spans="1:15">
      <c r="A125" s="255" t="s">
        <v>137</v>
      </c>
      <c r="B125" s="256" t="s">
        <v>299</v>
      </c>
      <c r="C125" s="256" t="s">
        <v>243</v>
      </c>
      <c r="D125" s="257" t="s">
        <v>162</v>
      </c>
      <c r="E125" s="258" t="s">
        <v>300</v>
      </c>
      <c r="F125" s="257" t="s">
        <v>390</v>
      </c>
      <c r="G125" s="257" t="s">
        <v>163</v>
      </c>
      <c r="H125" s="259">
        <v>1503000000</v>
      </c>
      <c r="I125" s="259">
        <v>1289709385.9363699</v>
      </c>
      <c r="J125" s="259">
        <v>1444734121.3548501</v>
      </c>
      <c r="K125" s="259">
        <v>1503000000</v>
      </c>
      <c r="L125" s="260">
        <v>0.06</v>
      </c>
      <c r="M125" s="261" t="s">
        <v>164</v>
      </c>
      <c r="N125" s="260">
        <f t="shared" si="3"/>
        <v>5.9899681266372675E-3</v>
      </c>
      <c r="O125" s="260">
        <f t="shared" si="2"/>
        <v>0.2818988165980944</v>
      </c>
    </row>
    <row r="126" spans="1:15">
      <c r="A126" s="255" t="s">
        <v>137</v>
      </c>
      <c r="B126" s="256" t="s">
        <v>299</v>
      </c>
      <c r="C126" s="256" t="s">
        <v>243</v>
      </c>
      <c r="D126" s="257" t="s">
        <v>162</v>
      </c>
      <c r="E126" s="258" t="s">
        <v>391</v>
      </c>
      <c r="F126" s="257" t="s">
        <v>390</v>
      </c>
      <c r="G126" s="257" t="s">
        <v>163</v>
      </c>
      <c r="H126" s="259">
        <v>60449424</v>
      </c>
      <c r="I126" s="259">
        <v>54801196.265686803</v>
      </c>
      <c r="J126" s="259">
        <v>58105485.7050054</v>
      </c>
      <c r="K126" s="259">
        <v>60449424</v>
      </c>
      <c r="L126" s="260">
        <v>0.06</v>
      </c>
      <c r="M126" s="261" t="s">
        <v>164</v>
      </c>
      <c r="N126" s="260">
        <f t="shared" si="3"/>
        <v>2.4090938409439906E-4</v>
      </c>
      <c r="O126" s="260">
        <f t="shared" si="2"/>
        <v>0.2818988165980944</v>
      </c>
    </row>
    <row r="127" spans="1:15">
      <c r="A127" s="255" t="s">
        <v>343</v>
      </c>
      <c r="B127" s="256" t="s">
        <v>344</v>
      </c>
      <c r="C127" s="256" t="s">
        <v>345</v>
      </c>
      <c r="D127" s="257" t="s">
        <v>162</v>
      </c>
      <c r="E127" s="258" t="s">
        <v>341</v>
      </c>
      <c r="F127" s="257" t="s">
        <v>347</v>
      </c>
      <c r="G127" s="257" t="s">
        <v>163</v>
      </c>
      <c r="H127" s="259">
        <v>4188515068.4920001</v>
      </c>
      <c r="I127" s="259">
        <v>3589573734.6952901</v>
      </c>
      <c r="J127" s="259">
        <v>4061659778.3340001</v>
      </c>
      <c r="K127" s="259">
        <v>4188515068.4920001</v>
      </c>
      <c r="L127" s="260">
        <v>4.7E-2</v>
      </c>
      <c r="M127" s="261" t="s">
        <v>164</v>
      </c>
      <c r="N127" s="260">
        <f t="shared" si="3"/>
        <v>1.683992386824067E-2</v>
      </c>
      <c r="O127" s="260">
        <f t="shared" si="2"/>
        <v>8.6950665597178012E-2</v>
      </c>
    </row>
    <row r="128" spans="1:15">
      <c r="A128" s="255" t="s">
        <v>137</v>
      </c>
      <c r="B128" s="256" t="s">
        <v>299</v>
      </c>
      <c r="C128" s="256" t="s">
        <v>243</v>
      </c>
      <c r="D128" s="257" t="s">
        <v>162</v>
      </c>
      <c r="E128" s="258" t="s">
        <v>392</v>
      </c>
      <c r="F128" s="257" t="s">
        <v>363</v>
      </c>
      <c r="G128" s="257" t="s">
        <v>163</v>
      </c>
      <c r="H128" s="259">
        <v>39030274</v>
      </c>
      <c r="I128" s="259">
        <v>34553048.246368803</v>
      </c>
      <c r="J128" s="259">
        <v>37208474.719103597</v>
      </c>
      <c r="K128" s="259">
        <v>39030274</v>
      </c>
      <c r="L128" s="260">
        <v>7.7499999999999999E-2</v>
      </c>
      <c r="M128" s="261" t="s">
        <v>164</v>
      </c>
      <c r="N128" s="260">
        <f t="shared" si="3"/>
        <v>1.5426892347445068E-4</v>
      </c>
      <c r="O128" s="260">
        <f t="shared" si="2"/>
        <v>0.2818988165980944</v>
      </c>
    </row>
    <row r="129" spans="1:15">
      <c r="A129" s="255" t="s">
        <v>137</v>
      </c>
      <c r="B129" s="256" t="s">
        <v>299</v>
      </c>
      <c r="C129" s="256" t="s">
        <v>243</v>
      </c>
      <c r="D129" s="257" t="s">
        <v>162</v>
      </c>
      <c r="E129" s="258" t="s">
        <v>393</v>
      </c>
      <c r="F129" s="257" t="s">
        <v>394</v>
      </c>
      <c r="G129" s="257" t="s">
        <v>163</v>
      </c>
      <c r="H129" s="259">
        <v>2505000000</v>
      </c>
      <c r="I129" s="259">
        <v>1978192518.83428</v>
      </c>
      <c r="J129" s="259">
        <v>2252814923.2987399</v>
      </c>
      <c r="K129" s="259">
        <v>2505000000</v>
      </c>
      <c r="L129" s="260">
        <v>7.7499999999999999E-2</v>
      </c>
      <c r="M129" s="261" t="s">
        <v>164</v>
      </c>
      <c r="N129" s="260">
        <f t="shared" si="3"/>
        <v>9.3403273213464987E-3</v>
      </c>
      <c r="O129" s="260">
        <f t="shared" si="2"/>
        <v>0.2818988165980944</v>
      </c>
    </row>
    <row r="130" spans="1:15">
      <c r="A130" s="255" t="s">
        <v>137</v>
      </c>
      <c r="B130" s="256" t="s">
        <v>299</v>
      </c>
      <c r="C130" s="256" t="s">
        <v>243</v>
      </c>
      <c r="D130" s="257" t="s">
        <v>162</v>
      </c>
      <c r="E130" s="258" t="s">
        <v>392</v>
      </c>
      <c r="F130" s="257" t="s">
        <v>394</v>
      </c>
      <c r="G130" s="257" t="s">
        <v>163</v>
      </c>
      <c r="H130" s="259">
        <v>465930000</v>
      </c>
      <c r="I130" s="259">
        <v>406305356.13336599</v>
      </c>
      <c r="J130" s="259">
        <v>432640552.768273</v>
      </c>
      <c r="K130" s="259">
        <v>465930000</v>
      </c>
      <c r="L130" s="260">
        <v>7.7499999999999999E-2</v>
      </c>
      <c r="M130" s="261" t="s">
        <v>164</v>
      </c>
      <c r="N130" s="260">
        <f t="shared" si="3"/>
        <v>1.7937578154120228E-3</v>
      </c>
      <c r="O130" s="260">
        <f t="shared" si="2"/>
        <v>0.2818988165980944</v>
      </c>
    </row>
    <row r="131" spans="1:15">
      <c r="A131" s="255" t="s">
        <v>137</v>
      </c>
      <c r="B131" s="256" t="s">
        <v>299</v>
      </c>
      <c r="C131" s="256" t="s">
        <v>243</v>
      </c>
      <c r="D131" s="257" t="s">
        <v>162</v>
      </c>
      <c r="E131" s="258" t="s">
        <v>395</v>
      </c>
      <c r="F131" s="257" t="s">
        <v>394</v>
      </c>
      <c r="G131" s="257" t="s">
        <v>163</v>
      </c>
      <c r="H131" s="259">
        <v>501000000</v>
      </c>
      <c r="I131" s="259">
        <v>393911697.67321199</v>
      </c>
      <c r="J131" s="259">
        <v>450562984.659747</v>
      </c>
      <c r="K131" s="259">
        <v>501000000</v>
      </c>
      <c r="L131" s="260">
        <v>7.7499999999999999E-2</v>
      </c>
      <c r="M131" s="261" t="s">
        <v>164</v>
      </c>
      <c r="N131" s="260">
        <f t="shared" si="3"/>
        <v>1.8680654642692957E-3</v>
      </c>
      <c r="O131" s="260">
        <f t="shared" si="2"/>
        <v>0.2818988165980944</v>
      </c>
    </row>
    <row r="132" spans="1:15">
      <c r="A132" s="255" t="s">
        <v>172</v>
      </c>
      <c r="B132" s="256" t="s">
        <v>246</v>
      </c>
      <c r="C132" s="256" t="s">
        <v>243</v>
      </c>
      <c r="D132" s="257" t="s">
        <v>162</v>
      </c>
      <c r="E132" s="258" t="s">
        <v>396</v>
      </c>
      <c r="F132" s="257" t="s">
        <v>397</v>
      </c>
      <c r="G132" s="257" t="s">
        <v>163</v>
      </c>
      <c r="H132" s="259">
        <v>7282041424.6560001</v>
      </c>
      <c r="I132" s="259">
        <v>6627788459.1621304</v>
      </c>
      <c r="J132" s="259">
        <v>7255794470.2916098</v>
      </c>
      <c r="K132" s="259">
        <v>7282041424.6560001</v>
      </c>
      <c r="L132" s="260">
        <v>0.08</v>
      </c>
      <c r="M132" s="261" t="s">
        <v>164</v>
      </c>
      <c r="N132" s="260">
        <f t="shared" si="3"/>
        <v>3.0083028405060226E-2</v>
      </c>
      <c r="O132" s="260">
        <f t="shared" si="2"/>
        <v>0.12712429085542473</v>
      </c>
    </row>
    <row r="133" spans="1:15">
      <c r="A133" s="255" t="s">
        <v>146</v>
      </c>
      <c r="B133" s="256" t="s">
        <v>376</v>
      </c>
      <c r="C133" s="256" t="s">
        <v>166</v>
      </c>
      <c r="D133" s="257" t="s">
        <v>162</v>
      </c>
      <c r="E133" s="258" t="s">
        <v>398</v>
      </c>
      <c r="F133" s="257" t="s">
        <v>399</v>
      </c>
      <c r="G133" s="257" t="s">
        <v>163</v>
      </c>
      <c r="H133" s="259">
        <v>1626849972.6005099</v>
      </c>
      <c r="I133" s="259">
        <v>952204377.55209506</v>
      </c>
      <c r="J133" s="259">
        <v>1031946368.02413</v>
      </c>
      <c r="K133" s="259">
        <v>1626849972.6005099</v>
      </c>
      <c r="L133" s="260">
        <v>9.7500000000000003E-2</v>
      </c>
      <c r="M133" s="261" t="s">
        <v>164</v>
      </c>
      <c r="N133" s="260">
        <f t="shared" si="3"/>
        <v>4.2785213981565515E-3</v>
      </c>
      <c r="O133" s="260">
        <f t="shared" ref="O133:O196" si="4">+SUMIFS($N$5:$N$255,$B$5:$B$255,B133)</f>
        <v>1.3581389159031839E-2</v>
      </c>
    </row>
    <row r="134" spans="1:15">
      <c r="A134" s="255" t="s">
        <v>146</v>
      </c>
      <c r="B134" s="256" t="s">
        <v>376</v>
      </c>
      <c r="C134" s="256" t="s">
        <v>166</v>
      </c>
      <c r="D134" s="257" t="s">
        <v>162</v>
      </c>
      <c r="E134" s="258" t="s">
        <v>398</v>
      </c>
      <c r="F134" s="257" t="s">
        <v>378</v>
      </c>
      <c r="G134" s="257" t="s">
        <v>163</v>
      </c>
      <c r="H134" s="259">
        <v>133503013.69952001</v>
      </c>
      <c r="I134" s="259">
        <v>80367058.777872398</v>
      </c>
      <c r="J134" s="259">
        <v>86680654.067703098</v>
      </c>
      <c r="K134" s="259">
        <v>133503013.69952001</v>
      </c>
      <c r="L134" s="260">
        <v>9.2499999999999999E-2</v>
      </c>
      <c r="M134" s="261" t="s">
        <v>164</v>
      </c>
      <c r="N134" s="260">
        <f t="shared" ref="N134:N197" si="5">+J134/$C$259</f>
        <v>3.5938401909875369E-4</v>
      </c>
      <c r="O134" s="260">
        <f t="shared" si="4"/>
        <v>1.3581389159031839E-2</v>
      </c>
    </row>
    <row r="135" spans="1:15">
      <c r="A135" s="255" t="s">
        <v>146</v>
      </c>
      <c r="B135" s="256" t="s">
        <v>376</v>
      </c>
      <c r="C135" s="256" t="s">
        <v>166</v>
      </c>
      <c r="D135" s="257" t="s">
        <v>162</v>
      </c>
      <c r="E135" s="258" t="s">
        <v>400</v>
      </c>
      <c r="F135" s="257" t="s">
        <v>401</v>
      </c>
      <c r="G135" s="257" t="s">
        <v>163</v>
      </c>
      <c r="H135" s="259">
        <v>36452794.520603999</v>
      </c>
      <c r="I135" s="259">
        <v>20474959.600079302</v>
      </c>
      <c r="J135" s="259">
        <v>22174160.9326712</v>
      </c>
      <c r="K135" s="259">
        <v>36452794.520603999</v>
      </c>
      <c r="L135" s="260">
        <v>8.5000000000000006E-2</v>
      </c>
      <c r="M135" s="261" t="s">
        <v>164</v>
      </c>
      <c r="N135" s="260">
        <f t="shared" si="5"/>
        <v>9.1935613105798898E-5</v>
      </c>
      <c r="O135" s="260">
        <f t="shared" si="4"/>
        <v>1.3581389159031839E-2</v>
      </c>
    </row>
    <row r="136" spans="1:15">
      <c r="A136" s="255" t="s">
        <v>172</v>
      </c>
      <c r="B136" s="256" t="s">
        <v>246</v>
      </c>
      <c r="C136" s="256" t="s">
        <v>243</v>
      </c>
      <c r="D136" s="257" t="s">
        <v>162</v>
      </c>
      <c r="E136" s="258" t="s">
        <v>258</v>
      </c>
      <c r="F136" s="257" t="s">
        <v>331</v>
      </c>
      <c r="G136" s="257" t="s">
        <v>163</v>
      </c>
      <c r="H136" s="259">
        <v>12243835.61644</v>
      </c>
      <c r="I136" s="259">
        <v>8572171.0275741499</v>
      </c>
      <c r="J136" s="259">
        <v>9506145.0349418595</v>
      </c>
      <c r="K136" s="259">
        <v>12243835.61644</v>
      </c>
      <c r="L136" s="260">
        <v>7.4999999999999997E-2</v>
      </c>
      <c r="M136" s="261" t="s">
        <v>164</v>
      </c>
      <c r="N136" s="260">
        <f t="shared" si="5"/>
        <v>3.9413138324091049E-5</v>
      </c>
      <c r="O136" s="260">
        <f t="shared" si="4"/>
        <v>0.12712429085542473</v>
      </c>
    </row>
    <row r="137" spans="1:15">
      <c r="A137" s="255" t="s">
        <v>172</v>
      </c>
      <c r="B137" s="256" t="s">
        <v>246</v>
      </c>
      <c r="C137" s="256" t="s">
        <v>243</v>
      </c>
      <c r="D137" s="257" t="s">
        <v>162</v>
      </c>
      <c r="E137" s="258" t="s">
        <v>402</v>
      </c>
      <c r="F137" s="257" t="s">
        <v>403</v>
      </c>
      <c r="G137" s="257" t="s">
        <v>163</v>
      </c>
      <c r="H137" s="259">
        <v>1379873972.60285</v>
      </c>
      <c r="I137" s="259">
        <v>1047066218.19012</v>
      </c>
      <c r="J137" s="259">
        <v>1192743267.5258901</v>
      </c>
      <c r="K137" s="259">
        <v>1379873972.60285</v>
      </c>
      <c r="L137" s="260">
        <v>0.08</v>
      </c>
      <c r="M137" s="261" t="s">
        <v>164</v>
      </c>
      <c r="N137" s="260">
        <f t="shared" si="5"/>
        <v>4.9451965244935656E-3</v>
      </c>
      <c r="O137" s="260">
        <f t="shared" si="4"/>
        <v>0.12712429085542473</v>
      </c>
    </row>
    <row r="138" spans="1:15">
      <c r="A138" s="255" t="s">
        <v>137</v>
      </c>
      <c r="B138" s="256" t="s">
        <v>299</v>
      </c>
      <c r="C138" s="256" t="s">
        <v>243</v>
      </c>
      <c r="D138" s="257" t="s">
        <v>162</v>
      </c>
      <c r="E138" s="258" t="s">
        <v>404</v>
      </c>
      <c r="F138" s="257" t="s">
        <v>405</v>
      </c>
      <c r="G138" s="257" t="s">
        <v>163</v>
      </c>
      <c r="H138" s="259">
        <v>1002000000</v>
      </c>
      <c r="I138" s="259">
        <v>882946465.77941597</v>
      </c>
      <c r="J138" s="259">
        <v>954405255.80111003</v>
      </c>
      <c r="K138" s="259">
        <v>1002000000</v>
      </c>
      <c r="L138" s="260">
        <v>7.7499999999999999E-2</v>
      </c>
      <c r="M138" s="261" t="s">
        <v>164</v>
      </c>
      <c r="N138" s="260">
        <f t="shared" si="5"/>
        <v>3.9570305550633454E-3</v>
      </c>
      <c r="O138" s="260">
        <f t="shared" si="4"/>
        <v>0.2818988165980944</v>
      </c>
    </row>
    <row r="139" spans="1:15">
      <c r="A139" s="255" t="s">
        <v>137</v>
      </c>
      <c r="B139" s="256" t="s">
        <v>299</v>
      </c>
      <c r="C139" s="256" t="s">
        <v>243</v>
      </c>
      <c r="D139" s="257" t="s">
        <v>162</v>
      </c>
      <c r="E139" s="258" t="s">
        <v>406</v>
      </c>
      <c r="F139" s="257" t="s">
        <v>405</v>
      </c>
      <c r="G139" s="257" t="s">
        <v>163</v>
      </c>
      <c r="H139" s="259">
        <v>77442246</v>
      </c>
      <c r="I139" s="259">
        <v>69767847.263105005</v>
      </c>
      <c r="J139" s="259">
        <v>73763759.085271999</v>
      </c>
      <c r="K139" s="259">
        <v>77442246</v>
      </c>
      <c r="L139" s="260">
        <v>7.7499999999999999E-2</v>
      </c>
      <c r="M139" s="261" t="s">
        <v>164</v>
      </c>
      <c r="N139" s="260">
        <f t="shared" si="5"/>
        <v>3.0582967432608025E-4</v>
      </c>
      <c r="O139" s="260">
        <f t="shared" si="4"/>
        <v>0.2818988165980944</v>
      </c>
    </row>
    <row r="140" spans="1:15">
      <c r="A140" s="255" t="s">
        <v>137</v>
      </c>
      <c r="B140" s="256" t="s">
        <v>299</v>
      </c>
      <c r="C140" s="256" t="s">
        <v>243</v>
      </c>
      <c r="D140" s="257" t="s">
        <v>162</v>
      </c>
      <c r="E140" s="258" t="s">
        <v>404</v>
      </c>
      <c r="F140" s="257" t="s">
        <v>407</v>
      </c>
      <c r="G140" s="257" t="s">
        <v>163</v>
      </c>
      <c r="H140" s="259">
        <v>1002000000</v>
      </c>
      <c r="I140" s="259">
        <v>873545309.77527201</v>
      </c>
      <c r="J140" s="259">
        <v>949532404.31151199</v>
      </c>
      <c r="K140" s="259">
        <v>1002000000</v>
      </c>
      <c r="L140" s="260">
        <v>7.5999999999999998E-2</v>
      </c>
      <c r="M140" s="261" t="s">
        <v>164</v>
      </c>
      <c r="N140" s="260">
        <f t="shared" si="5"/>
        <v>3.9368273739540374E-3</v>
      </c>
      <c r="O140" s="260">
        <f t="shared" si="4"/>
        <v>0.2818988165980944</v>
      </c>
    </row>
    <row r="141" spans="1:15">
      <c r="A141" s="255" t="s">
        <v>137</v>
      </c>
      <c r="B141" s="256" t="s">
        <v>299</v>
      </c>
      <c r="C141" s="256" t="s">
        <v>243</v>
      </c>
      <c r="D141" s="257" t="s">
        <v>162</v>
      </c>
      <c r="E141" s="258" t="s">
        <v>406</v>
      </c>
      <c r="F141" s="257" t="s">
        <v>407</v>
      </c>
      <c r="G141" s="257" t="s">
        <v>163</v>
      </c>
      <c r="H141" s="259">
        <v>37971682</v>
      </c>
      <c r="I141" s="259">
        <v>34565597.047988899</v>
      </c>
      <c r="J141" s="259">
        <v>36489004.138758101</v>
      </c>
      <c r="K141" s="259">
        <v>37971682</v>
      </c>
      <c r="L141" s="260">
        <v>7.5999999999999998E-2</v>
      </c>
      <c r="M141" s="261" t="s">
        <v>164</v>
      </c>
      <c r="N141" s="260">
        <f t="shared" si="5"/>
        <v>1.512859484199948E-4</v>
      </c>
      <c r="O141" s="260">
        <f t="shared" si="4"/>
        <v>0.2818988165980944</v>
      </c>
    </row>
    <row r="142" spans="1:15">
      <c r="A142" s="255" t="s">
        <v>137</v>
      </c>
      <c r="B142" s="256" t="s">
        <v>299</v>
      </c>
      <c r="C142" s="256" t="s">
        <v>243</v>
      </c>
      <c r="D142" s="257" t="s">
        <v>162</v>
      </c>
      <c r="E142" s="258" t="s">
        <v>406</v>
      </c>
      <c r="F142" s="257" t="s">
        <v>407</v>
      </c>
      <c r="G142" s="257" t="s">
        <v>163</v>
      </c>
      <c r="H142" s="259">
        <v>37971682</v>
      </c>
      <c r="I142" s="259">
        <v>34812395.708906099</v>
      </c>
      <c r="J142" s="259">
        <v>36599004.044749603</v>
      </c>
      <c r="K142" s="259">
        <v>37971682</v>
      </c>
      <c r="L142" s="260">
        <v>7.5999999999999998E-2</v>
      </c>
      <c r="M142" s="261" t="s">
        <v>164</v>
      </c>
      <c r="N142" s="260">
        <f t="shared" si="5"/>
        <v>1.5174201567907242E-4</v>
      </c>
      <c r="O142" s="260">
        <f t="shared" si="4"/>
        <v>0.2818988165980944</v>
      </c>
    </row>
    <row r="143" spans="1:15">
      <c r="A143" s="255" t="s">
        <v>137</v>
      </c>
      <c r="B143" s="256" t="s">
        <v>299</v>
      </c>
      <c r="C143" s="256" t="s">
        <v>243</v>
      </c>
      <c r="D143" s="257" t="s">
        <v>162</v>
      </c>
      <c r="E143" s="258" t="s">
        <v>406</v>
      </c>
      <c r="F143" s="257" t="s">
        <v>308</v>
      </c>
      <c r="G143" s="257" t="s">
        <v>163</v>
      </c>
      <c r="H143" s="259">
        <v>35358247</v>
      </c>
      <c r="I143" s="259">
        <v>33183326.325908899</v>
      </c>
      <c r="J143" s="259">
        <v>34777728.164985403</v>
      </c>
      <c r="K143" s="259">
        <v>35358247</v>
      </c>
      <c r="L143" s="260">
        <v>7.0000000000000007E-2</v>
      </c>
      <c r="M143" s="261" t="s">
        <v>164</v>
      </c>
      <c r="N143" s="260">
        <f t="shared" si="5"/>
        <v>1.4419087923926152E-4</v>
      </c>
      <c r="O143" s="260">
        <f t="shared" si="4"/>
        <v>0.2818988165980944</v>
      </c>
    </row>
    <row r="144" spans="1:15">
      <c r="A144" s="255" t="s">
        <v>137</v>
      </c>
      <c r="B144" s="256" t="s">
        <v>299</v>
      </c>
      <c r="C144" s="256" t="s">
        <v>243</v>
      </c>
      <c r="D144" s="257" t="s">
        <v>162</v>
      </c>
      <c r="E144" s="258" t="s">
        <v>404</v>
      </c>
      <c r="F144" s="257" t="s">
        <v>408</v>
      </c>
      <c r="G144" s="257" t="s">
        <v>163</v>
      </c>
      <c r="H144" s="259">
        <v>1002000000</v>
      </c>
      <c r="I144" s="259">
        <v>877562057.10835004</v>
      </c>
      <c r="J144" s="259">
        <v>954786162.52167201</v>
      </c>
      <c r="K144" s="259">
        <v>1002000000</v>
      </c>
      <c r="L144" s="260">
        <v>7.5999999999999998E-2</v>
      </c>
      <c r="M144" s="261" t="s">
        <v>164</v>
      </c>
      <c r="N144" s="260">
        <f t="shared" si="5"/>
        <v>3.9586098208131216E-3</v>
      </c>
      <c r="O144" s="260">
        <f t="shared" si="4"/>
        <v>0.2818988165980944</v>
      </c>
    </row>
    <row r="145" spans="1:15">
      <c r="A145" s="255" t="s">
        <v>137</v>
      </c>
      <c r="B145" s="256" t="s">
        <v>299</v>
      </c>
      <c r="C145" s="256" t="s">
        <v>243</v>
      </c>
      <c r="D145" s="257" t="s">
        <v>162</v>
      </c>
      <c r="E145" s="258" t="s">
        <v>406</v>
      </c>
      <c r="F145" s="257" t="s">
        <v>408</v>
      </c>
      <c r="G145" s="257" t="s">
        <v>163</v>
      </c>
      <c r="H145" s="259">
        <v>75943364</v>
      </c>
      <c r="I145" s="259">
        <v>69862008.496327206</v>
      </c>
      <c r="J145" s="259">
        <v>73447399.395550594</v>
      </c>
      <c r="K145" s="259">
        <v>75943364</v>
      </c>
      <c r="L145" s="260">
        <v>7.5999999999999998E-2</v>
      </c>
      <c r="M145" s="261" t="s">
        <v>164</v>
      </c>
      <c r="N145" s="260">
        <f t="shared" si="5"/>
        <v>3.0451802505444332E-4</v>
      </c>
      <c r="O145" s="260">
        <f t="shared" si="4"/>
        <v>0.2818988165980944</v>
      </c>
    </row>
    <row r="146" spans="1:15">
      <c r="A146" s="255" t="s">
        <v>146</v>
      </c>
      <c r="B146" s="256" t="s">
        <v>275</v>
      </c>
      <c r="C146" s="256" t="s">
        <v>166</v>
      </c>
      <c r="D146" s="257" t="s">
        <v>162</v>
      </c>
      <c r="E146" s="258" t="s">
        <v>348</v>
      </c>
      <c r="F146" s="257" t="s">
        <v>409</v>
      </c>
      <c r="G146" s="257" t="s">
        <v>163</v>
      </c>
      <c r="H146" s="259">
        <v>6574643835.6099997</v>
      </c>
      <c r="I146" s="259">
        <v>4377449697.2573404</v>
      </c>
      <c r="J146" s="259">
        <v>5119231722.88589</v>
      </c>
      <c r="K146" s="259">
        <v>6574643835.6099997</v>
      </c>
      <c r="L146" s="260">
        <v>7.0999999999999994E-2</v>
      </c>
      <c r="M146" s="261" t="s">
        <v>164</v>
      </c>
      <c r="N146" s="260">
        <f t="shared" si="5"/>
        <v>2.1224690688554232E-2</v>
      </c>
      <c r="O146" s="260">
        <f t="shared" si="4"/>
        <v>0.10642878612481035</v>
      </c>
    </row>
    <row r="147" spans="1:15">
      <c r="A147" s="255" t="s">
        <v>137</v>
      </c>
      <c r="B147" s="256" t="s">
        <v>299</v>
      </c>
      <c r="C147" s="256" t="s">
        <v>243</v>
      </c>
      <c r="D147" s="257" t="s">
        <v>162</v>
      </c>
      <c r="E147" s="258" t="s">
        <v>410</v>
      </c>
      <c r="F147" s="257" t="s">
        <v>390</v>
      </c>
      <c r="G147" s="257" t="s">
        <v>163</v>
      </c>
      <c r="H147" s="259">
        <v>30224712</v>
      </c>
      <c r="I147" s="259">
        <v>27738698.8767896</v>
      </c>
      <c r="J147" s="259">
        <v>29053541.709213</v>
      </c>
      <c r="K147" s="259">
        <v>30224712</v>
      </c>
      <c r="L147" s="260">
        <v>0.06</v>
      </c>
      <c r="M147" s="261" t="s">
        <v>164</v>
      </c>
      <c r="N147" s="260">
        <f t="shared" si="5"/>
        <v>1.204580041626689E-4</v>
      </c>
      <c r="O147" s="260">
        <f t="shared" si="4"/>
        <v>0.2818988165980944</v>
      </c>
    </row>
    <row r="148" spans="1:15">
      <c r="A148" s="255" t="s">
        <v>146</v>
      </c>
      <c r="B148" s="256" t="s">
        <v>275</v>
      </c>
      <c r="C148" s="256" t="s">
        <v>166</v>
      </c>
      <c r="D148" s="257" t="s">
        <v>162</v>
      </c>
      <c r="E148" s="258" t="s">
        <v>348</v>
      </c>
      <c r="F148" s="257" t="s">
        <v>409</v>
      </c>
      <c r="G148" s="257" t="s">
        <v>163</v>
      </c>
      <c r="H148" s="259">
        <v>6574643835.6099997</v>
      </c>
      <c r="I148" s="259">
        <v>4573379405.5448799</v>
      </c>
      <c r="J148" s="259">
        <v>5119180823.60742</v>
      </c>
      <c r="K148" s="259">
        <v>6574643835.6099997</v>
      </c>
      <c r="L148" s="260">
        <v>7.0999999999999994E-2</v>
      </c>
      <c r="M148" s="261" t="s">
        <v>164</v>
      </c>
      <c r="N148" s="260">
        <f t="shared" si="5"/>
        <v>2.1224479656606419E-2</v>
      </c>
      <c r="O148" s="260">
        <f t="shared" si="4"/>
        <v>0.10642878612481035</v>
      </c>
    </row>
    <row r="149" spans="1:15">
      <c r="A149" s="255" t="s">
        <v>146</v>
      </c>
      <c r="B149" s="256" t="s">
        <v>278</v>
      </c>
      <c r="C149" s="256" t="s">
        <v>166</v>
      </c>
      <c r="D149" s="257" t="s">
        <v>162</v>
      </c>
      <c r="E149" s="258" t="s">
        <v>411</v>
      </c>
      <c r="F149" s="257" t="s">
        <v>200</v>
      </c>
      <c r="G149" s="257" t="s">
        <v>163</v>
      </c>
      <c r="H149" s="259">
        <v>15609589.040999999</v>
      </c>
      <c r="I149" s="259">
        <v>9229096.8021852504</v>
      </c>
      <c r="J149" s="259">
        <v>10091288.019712601</v>
      </c>
      <c r="K149" s="259">
        <v>15609589.040999999</v>
      </c>
      <c r="L149" s="260">
        <v>0.1125</v>
      </c>
      <c r="M149" s="261" t="s">
        <v>164</v>
      </c>
      <c r="N149" s="260">
        <f t="shared" si="5"/>
        <v>4.1839181826832728E-5</v>
      </c>
      <c r="O149" s="260">
        <f t="shared" si="4"/>
        <v>1.8599031414760547E-4</v>
      </c>
    </row>
    <row r="150" spans="1:15">
      <c r="A150" s="255" t="s">
        <v>146</v>
      </c>
      <c r="B150" s="256" t="s">
        <v>181</v>
      </c>
      <c r="C150" s="256" t="s">
        <v>166</v>
      </c>
      <c r="D150" s="257" t="s">
        <v>162</v>
      </c>
      <c r="E150" s="258" t="s">
        <v>411</v>
      </c>
      <c r="F150" s="257" t="s">
        <v>182</v>
      </c>
      <c r="G150" s="257" t="s">
        <v>163</v>
      </c>
      <c r="H150" s="259">
        <v>104363013.69859999</v>
      </c>
      <c r="I150" s="259">
        <v>94185787.5613354</v>
      </c>
      <c r="J150" s="259">
        <v>100714881.537302</v>
      </c>
      <c r="K150" s="259">
        <v>104363013.69859999</v>
      </c>
      <c r="L150" s="260">
        <v>8.7499999999999994E-2</v>
      </c>
      <c r="M150" s="261" t="s">
        <v>164</v>
      </c>
      <c r="N150" s="260">
        <f t="shared" si="5"/>
        <v>4.1757090205687204E-4</v>
      </c>
      <c r="O150" s="260">
        <f t="shared" si="4"/>
        <v>0.15083747986542434</v>
      </c>
    </row>
    <row r="151" spans="1:15">
      <c r="A151" s="255" t="s">
        <v>172</v>
      </c>
      <c r="B151" s="256" t="s">
        <v>141</v>
      </c>
      <c r="C151" s="256" t="s">
        <v>243</v>
      </c>
      <c r="D151" s="257" t="s">
        <v>162</v>
      </c>
      <c r="E151" s="258" t="s">
        <v>412</v>
      </c>
      <c r="F151" s="257" t="s">
        <v>359</v>
      </c>
      <c r="G151" s="257" t="s">
        <v>163</v>
      </c>
      <c r="H151" s="259">
        <v>5609164383.5600004</v>
      </c>
      <c r="I151" s="259">
        <v>4369574779.0485401</v>
      </c>
      <c r="J151" s="259">
        <v>5010095909.31283</v>
      </c>
      <c r="K151" s="259">
        <v>5609164383.5600004</v>
      </c>
      <c r="L151" s="260">
        <v>6.0999999999999999E-2</v>
      </c>
      <c r="M151" s="261" t="s">
        <v>164</v>
      </c>
      <c r="N151" s="260">
        <f t="shared" si="5"/>
        <v>2.0772206016728106E-2</v>
      </c>
      <c r="O151" s="260">
        <f t="shared" si="4"/>
        <v>0.1872307814319345</v>
      </c>
    </row>
    <row r="152" spans="1:15">
      <c r="A152" s="255" t="s">
        <v>172</v>
      </c>
      <c r="B152" s="256" t="s">
        <v>246</v>
      </c>
      <c r="C152" s="256" t="s">
        <v>243</v>
      </c>
      <c r="D152" s="257" t="s">
        <v>162</v>
      </c>
      <c r="E152" s="258" t="s">
        <v>413</v>
      </c>
      <c r="F152" s="257" t="s">
        <v>397</v>
      </c>
      <c r="G152" s="257" t="s">
        <v>163</v>
      </c>
      <c r="H152" s="259">
        <v>2797808219.1599998</v>
      </c>
      <c r="I152" s="259">
        <v>1705299213.9923201</v>
      </c>
      <c r="J152" s="259">
        <v>2003985057.3084199</v>
      </c>
      <c r="K152" s="259">
        <v>2797808219.1599998</v>
      </c>
      <c r="L152" s="260">
        <v>0.08</v>
      </c>
      <c r="M152" s="261" t="s">
        <v>164</v>
      </c>
      <c r="N152" s="260">
        <f t="shared" si="5"/>
        <v>8.3086613945808959E-3</v>
      </c>
      <c r="O152" s="260">
        <f t="shared" si="4"/>
        <v>0.12712429085542473</v>
      </c>
    </row>
    <row r="153" spans="1:15">
      <c r="A153" s="255" t="s">
        <v>146</v>
      </c>
      <c r="B153" s="256" t="s">
        <v>275</v>
      </c>
      <c r="C153" s="256" t="s">
        <v>166</v>
      </c>
      <c r="D153" s="257" t="s">
        <v>162</v>
      </c>
      <c r="E153" s="258" t="s">
        <v>414</v>
      </c>
      <c r="F153" s="257" t="s">
        <v>187</v>
      </c>
      <c r="G153" s="257" t="s">
        <v>163</v>
      </c>
      <c r="H153" s="259">
        <v>51121917.808200002</v>
      </c>
      <c r="I153" s="259">
        <v>47197717.837043397</v>
      </c>
      <c r="J153" s="259">
        <v>50029245.990957402</v>
      </c>
      <c r="K153" s="259">
        <v>51121917.808200002</v>
      </c>
      <c r="L153" s="260">
        <v>0.09</v>
      </c>
      <c r="M153" s="261" t="s">
        <v>164</v>
      </c>
      <c r="N153" s="260">
        <f t="shared" si="5"/>
        <v>2.0742473265911428E-4</v>
      </c>
      <c r="O153" s="260">
        <f t="shared" si="4"/>
        <v>0.10642878612481035</v>
      </c>
    </row>
    <row r="154" spans="1:15">
      <c r="A154" s="255" t="s">
        <v>146</v>
      </c>
      <c r="B154" s="256" t="s">
        <v>275</v>
      </c>
      <c r="C154" s="256" t="s">
        <v>166</v>
      </c>
      <c r="D154" s="257" t="s">
        <v>162</v>
      </c>
      <c r="E154" s="258" t="s">
        <v>415</v>
      </c>
      <c r="F154" s="257" t="s">
        <v>187</v>
      </c>
      <c r="G154" s="257" t="s">
        <v>163</v>
      </c>
      <c r="H154" s="259">
        <v>153365753.42460001</v>
      </c>
      <c r="I154" s="259">
        <v>142423229.00500801</v>
      </c>
      <c r="J154" s="259">
        <v>150088572.735553</v>
      </c>
      <c r="K154" s="259">
        <v>153365753.42460001</v>
      </c>
      <c r="L154" s="260">
        <v>0.09</v>
      </c>
      <c r="M154" s="261" t="s">
        <v>164</v>
      </c>
      <c r="N154" s="260">
        <f t="shared" si="5"/>
        <v>6.2227765896146262E-4</v>
      </c>
      <c r="O154" s="260">
        <f t="shared" si="4"/>
        <v>0.10642878612481035</v>
      </c>
    </row>
    <row r="155" spans="1:15">
      <c r="A155" s="255" t="s">
        <v>146</v>
      </c>
      <c r="B155" s="256" t="s">
        <v>278</v>
      </c>
      <c r="C155" s="256" t="s">
        <v>166</v>
      </c>
      <c r="D155" s="257" t="s">
        <v>162</v>
      </c>
      <c r="E155" s="258" t="s">
        <v>416</v>
      </c>
      <c r="F155" s="257" t="s">
        <v>200</v>
      </c>
      <c r="G155" s="257" t="s">
        <v>163</v>
      </c>
      <c r="H155" s="259">
        <v>39023972.602499999</v>
      </c>
      <c r="I155" s="259">
        <v>23851041.027236599</v>
      </c>
      <c r="J155" s="259">
        <v>25229643.405633502</v>
      </c>
      <c r="K155" s="259">
        <v>39023972.602499999</v>
      </c>
      <c r="L155" s="260">
        <v>0.1125</v>
      </c>
      <c r="M155" s="261" t="s">
        <v>164</v>
      </c>
      <c r="N155" s="260">
        <f t="shared" si="5"/>
        <v>1.0460385590149021E-4</v>
      </c>
      <c r="O155" s="260">
        <f t="shared" si="4"/>
        <v>1.8599031414760547E-4</v>
      </c>
    </row>
    <row r="156" spans="1:15">
      <c r="A156" s="255" t="s">
        <v>137</v>
      </c>
      <c r="B156" s="256" t="s">
        <v>141</v>
      </c>
      <c r="C156" s="256" t="s">
        <v>243</v>
      </c>
      <c r="D156" s="257" t="s">
        <v>162</v>
      </c>
      <c r="E156" s="258" t="s">
        <v>417</v>
      </c>
      <c r="F156" s="257" t="s">
        <v>418</v>
      </c>
      <c r="G156" s="257" t="s">
        <v>163</v>
      </c>
      <c r="H156" s="259">
        <v>107022615</v>
      </c>
      <c r="I156" s="259">
        <v>99901866.020000696</v>
      </c>
      <c r="J156" s="259">
        <v>102910278.421757</v>
      </c>
      <c r="K156" s="259">
        <v>107022615</v>
      </c>
      <c r="L156" s="260">
        <v>0.107</v>
      </c>
      <c r="M156" s="261" t="s">
        <v>164</v>
      </c>
      <c r="N156" s="260">
        <f t="shared" si="5"/>
        <v>4.2667317019661253E-4</v>
      </c>
      <c r="O156" s="260">
        <f t="shared" si="4"/>
        <v>0.1872307814319345</v>
      </c>
    </row>
    <row r="157" spans="1:15">
      <c r="A157" s="255" t="s">
        <v>137</v>
      </c>
      <c r="B157" s="256" t="s">
        <v>141</v>
      </c>
      <c r="C157" s="256" t="s">
        <v>243</v>
      </c>
      <c r="D157" s="257" t="s">
        <v>162</v>
      </c>
      <c r="E157" s="258" t="s">
        <v>417</v>
      </c>
      <c r="F157" s="257" t="s">
        <v>291</v>
      </c>
      <c r="G157" s="257" t="s">
        <v>163</v>
      </c>
      <c r="H157" s="259">
        <v>107022615</v>
      </c>
      <c r="I157" s="259">
        <v>102397153.74000099</v>
      </c>
      <c r="J157" s="259">
        <v>105480708.42558999</v>
      </c>
      <c r="K157" s="259">
        <v>107022615</v>
      </c>
      <c r="L157" s="260">
        <v>0.107</v>
      </c>
      <c r="M157" s="261" t="s">
        <v>164</v>
      </c>
      <c r="N157" s="260">
        <f t="shared" si="5"/>
        <v>4.3733035172719955E-4</v>
      </c>
      <c r="O157" s="260">
        <f t="shared" si="4"/>
        <v>0.1872307814319345</v>
      </c>
    </row>
    <row r="158" spans="1:15">
      <c r="A158" s="255" t="s">
        <v>137</v>
      </c>
      <c r="B158" s="256" t="s">
        <v>141</v>
      </c>
      <c r="C158" s="256" t="s">
        <v>243</v>
      </c>
      <c r="D158" s="257" t="s">
        <v>162</v>
      </c>
      <c r="E158" s="258" t="s">
        <v>417</v>
      </c>
      <c r="F158" s="257" t="s">
        <v>419</v>
      </c>
      <c r="G158" s="257" t="s">
        <v>163</v>
      </c>
      <c r="H158" s="259">
        <v>107022615</v>
      </c>
      <c r="I158" s="259">
        <v>102877096.15000001</v>
      </c>
      <c r="J158" s="259">
        <v>105975103.664336</v>
      </c>
      <c r="K158" s="259">
        <v>107022615</v>
      </c>
      <c r="L158" s="260">
        <v>0.107</v>
      </c>
      <c r="M158" s="261" t="s">
        <v>164</v>
      </c>
      <c r="N158" s="260">
        <f t="shared" si="5"/>
        <v>4.393801487647836E-4</v>
      </c>
      <c r="O158" s="260">
        <f t="shared" si="4"/>
        <v>0.1872307814319345</v>
      </c>
    </row>
    <row r="159" spans="1:15">
      <c r="A159" s="255" t="s">
        <v>420</v>
      </c>
      <c r="B159" s="256" t="s">
        <v>421</v>
      </c>
      <c r="C159" s="256" t="s">
        <v>243</v>
      </c>
      <c r="D159" s="257" t="s">
        <v>162</v>
      </c>
      <c r="E159" s="258" t="s">
        <v>422</v>
      </c>
      <c r="F159" s="257" t="s">
        <v>423</v>
      </c>
      <c r="G159" s="257" t="s">
        <v>163</v>
      </c>
      <c r="H159" s="259">
        <v>1000000000</v>
      </c>
      <c r="I159" s="259">
        <v>942176195.00000298</v>
      </c>
      <c r="J159" s="259">
        <v>979223489.20855904</v>
      </c>
      <c r="K159" s="259">
        <v>1000000000</v>
      </c>
      <c r="L159" s="260">
        <v>0</v>
      </c>
      <c r="M159" s="261" t="s">
        <v>164</v>
      </c>
      <c r="N159" s="260">
        <f t="shared" si="5"/>
        <v>4.0599286765049935E-3</v>
      </c>
      <c r="O159" s="260">
        <f t="shared" si="4"/>
        <v>4.0599286765049935E-3</v>
      </c>
    </row>
    <row r="160" spans="1:15">
      <c r="A160" s="255" t="s">
        <v>343</v>
      </c>
      <c r="B160" s="256" t="s">
        <v>351</v>
      </c>
      <c r="C160" s="256" t="s">
        <v>345</v>
      </c>
      <c r="D160" s="257" t="s">
        <v>162</v>
      </c>
      <c r="E160" s="258" t="s">
        <v>340</v>
      </c>
      <c r="F160" s="257" t="s">
        <v>424</v>
      </c>
      <c r="G160" s="257" t="s">
        <v>163</v>
      </c>
      <c r="H160" s="259">
        <v>3967375000</v>
      </c>
      <c r="I160" s="259">
        <v>2479033732.3592501</v>
      </c>
      <c r="J160" s="259">
        <v>2656649131.1761699</v>
      </c>
      <c r="K160" s="259">
        <v>3967375000</v>
      </c>
      <c r="L160" s="260">
        <v>9.0299999999999991E-2</v>
      </c>
      <c r="M160" s="261" t="s">
        <v>164</v>
      </c>
      <c r="N160" s="260">
        <f t="shared" si="5"/>
        <v>1.101465202779363E-2</v>
      </c>
      <c r="O160" s="260">
        <f t="shared" si="4"/>
        <v>8.173476636164112E-2</v>
      </c>
    </row>
    <row r="161" spans="1:15">
      <c r="A161" s="255" t="s">
        <v>137</v>
      </c>
      <c r="B161" s="256" t="s">
        <v>142</v>
      </c>
      <c r="C161" s="256" t="s">
        <v>243</v>
      </c>
      <c r="D161" s="257" t="s">
        <v>162</v>
      </c>
      <c r="E161" s="258" t="s">
        <v>425</v>
      </c>
      <c r="F161" s="257" t="s">
        <v>426</v>
      </c>
      <c r="G161" s="257" t="s">
        <v>163</v>
      </c>
      <c r="H161" s="259">
        <v>480000000</v>
      </c>
      <c r="I161" s="259">
        <v>400219178.07999998</v>
      </c>
      <c r="J161" s="259">
        <v>415370385.53767002</v>
      </c>
      <c r="K161" s="259">
        <v>480000000</v>
      </c>
      <c r="L161" s="260">
        <v>0.1</v>
      </c>
      <c r="M161" s="261" t="s">
        <v>164</v>
      </c>
      <c r="N161" s="260">
        <f t="shared" si="5"/>
        <v>1.7221545011939054E-3</v>
      </c>
      <c r="O161" s="260">
        <f t="shared" si="4"/>
        <v>0.11067488351917593</v>
      </c>
    </row>
    <row r="162" spans="1:15">
      <c r="A162" s="255" t="s">
        <v>172</v>
      </c>
      <c r="B162" s="256" t="s">
        <v>246</v>
      </c>
      <c r="C162" s="256" t="s">
        <v>243</v>
      </c>
      <c r="D162" s="257" t="s">
        <v>162</v>
      </c>
      <c r="E162" s="258" t="s">
        <v>427</v>
      </c>
      <c r="F162" s="257" t="s">
        <v>428</v>
      </c>
      <c r="G162" s="257" t="s">
        <v>163</v>
      </c>
      <c r="H162" s="259">
        <v>3883945205.4759998</v>
      </c>
      <c r="I162" s="259">
        <v>3434976627.2290802</v>
      </c>
      <c r="J162" s="259">
        <v>3540292046.1796098</v>
      </c>
      <c r="K162" s="259">
        <v>3883945205.4759998</v>
      </c>
      <c r="L162" s="260">
        <v>8.8000000000000009E-2</v>
      </c>
      <c r="M162" s="261" t="s">
        <v>164</v>
      </c>
      <c r="N162" s="260">
        <f t="shared" si="5"/>
        <v>1.4678296997454732E-2</v>
      </c>
      <c r="O162" s="260">
        <f t="shared" si="4"/>
        <v>0.12712429085542473</v>
      </c>
    </row>
    <row r="163" spans="1:15">
      <c r="A163" s="255" t="s">
        <v>146</v>
      </c>
      <c r="B163" s="256" t="s">
        <v>275</v>
      </c>
      <c r="C163" s="256" t="s">
        <v>166</v>
      </c>
      <c r="D163" s="257" t="s">
        <v>162</v>
      </c>
      <c r="E163" s="258" t="s">
        <v>332</v>
      </c>
      <c r="F163" s="257" t="s">
        <v>277</v>
      </c>
      <c r="G163" s="257" t="s">
        <v>163</v>
      </c>
      <c r="H163" s="259">
        <v>7480339726.0386</v>
      </c>
      <c r="I163" s="259">
        <v>4511269412.0346403</v>
      </c>
      <c r="J163" s="259">
        <v>4826160194.2814398</v>
      </c>
      <c r="K163" s="259">
        <v>7480339726.0386</v>
      </c>
      <c r="L163" s="260">
        <v>0.08</v>
      </c>
      <c r="M163" s="261" t="s">
        <v>164</v>
      </c>
      <c r="N163" s="260">
        <f t="shared" si="5"/>
        <v>2.0009595752249105E-2</v>
      </c>
      <c r="O163" s="260">
        <f t="shared" si="4"/>
        <v>0.10642878612481035</v>
      </c>
    </row>
    <row r="164" spans="1:15">
      <c r="A164" s="255" t="s">
        <v>137</v>
      </c>
      <c r="B164" s="256" t="s">
        <v>141</v>
      </c>
      <c r="C164" s="256" t="s">
        <v>243</v>
      </c>
      <c r="D164" s="257" t="s">
        <v>162</v>
      </c>
      <c r="E164" s="258" t="s">
        <v>429</v>
      </c>
      <c r="F164" s="257" t="s">
        <v>327</v>
      </c>
      <c r="G164" s="257" t="s">
        <v>163</v>
      </c>
      <c r="H164" s="259">
        <v>12588866686</v>
      </c>
      <c r="I164" s="259">
        <v>11539088702.230101</v>
      </c>
      <c r="J164" s="259">
        <v>11762641054.530899</v>
      </c>
      <c r="K164" s="259">
        <v>12588866686</v>
      </c>
      <c r="L164" s="260">
        <v>0.107</v>
      </c>
      <c r="M164" s="261" t="s">
        <v>164</v>
      </c>
      <c r="N164" s="260">
        <f t="shared" si="5"/>
        <v>4.8768727726621941E-2</v>
      </c>
      <c r="O164" s="260">
        <f t="shared" si="4"/>
        <v>0.1872307814319345</v>
      </c>
    </row>
    <row r="165" spans="1:15">
      <c r="A165" s="255" t="s">
        <v>137</v>
      </c>
      <c r="B165" s="256" t="s">
        <v>144</v>
      </c>
      <c r="C165" s="256" t="s">
        <v>243</v>
      </c>
      <c r="D165" s="257" t="s">
        <v>162</v>
      </c>
      <c r="E165" s="258" t="s">
        <v>430</v>
      </c>
      <c r="F165" s="257" t="s">
        <v>431</v>
      </c>
      <c r="G165" s="257" t="s">
        <v>163</v>
      </c>
      <c r="H165" s="259">
        <v>7520164381</v>
      </c>
      <c r="I165" s="259">
        <v>7203675190.5384502</v>
      </c>
      <c r="J165" s="259">
        <v>7311313347.0303297</v>
      </c>
      <c r="K165" s="259">
        <v>7520164381</v>
      </c>
      <c r="L165" s="260">
        <v>0.09</v>
      </c>
      <c r="M165" s="261" t="s">
        <v>164</v>
      </c>
      <c r="N165" s="260">
        <f t="shared" si="5"/>
        <v>3.0313213528520705E-2</v>
      </c>
      <c r="O165" s="260">
        <f t="shared" si="4"/>
        <v>3.1585570022973485E-2</v>
      </c>
    </row>
    <row r="166" spans="1:15">
      <c r="A166" s="255" t="s">
        <v>146</v>
      </c>
      <c r="B166" s="256" t="s">
        <v>181</v>
      </c>
      <c r="C166" s="256" t="s">
        <v>166</v>
      </c>
      <c r="D166" s="257" t="s">
        <v>162</v>
      </c>
      <c r="E166" s="258" t="s">
        <v>432</v>
      </c>
      <c r="F166" s="257" t="s">
        <v>339</v>
      </c>
      <c r="G166" s="257" t="s">
        <v>163</v>
      </c>
      <c r="H166" s="259">
        <v>3485389383.6301999</v>
      </c>
      <c r="I166" s="259">
        <v>2055069149.5750201</v>
      </c>
      <c r="J166" s="259">
        <v>2208211284.1744399</v>
      </c>
      <c r="K166" s="259">
        <v>3485389383.6301999</v>
      </c>
      <c r="L166" s="260">
        <v>7.4999999999999997E-2</v>
      </c>
      <c r="M166" s="261" t="s">
        <v>164</v>
      </c>
      <c r="N166" s="260">
        <f t="shared" si="5"/>
        <v>9.1553975320257924E-3</v>
      </c>
      <c r="O166" s="260">
        <f t="shared" si="4"/>
        <v>0.15083747986542434</v>
      </c>
    </row>
    <row r="167" spans="1:15">
      <c r="A167" s="255" t="s">
        <v>172</v>
      </c>
      <c r="B167" s="256" t="s">
        <v>246</v>
      </c>
      <c r="C167" s="256" t="s">
        <v>243</v>
      </c>
      <c r="D167" s="257" t="s">
        <v>162</v>
      </c>
      <c r="E167" s="258" t="s">
        <v>412</v>
      </c>
      <c r="F167" s="257" t="s">
        <v>433</v>
      </c>
      <c r="G167" s="257" t="s">
        <v>163</v>
      </c>
      <c r="H167" s="259">
        <v>4189735797.2663398</v>
      </c>
      <c r="I167" s="259">
        <v>3118983842.6039</v>
      </c>
      <c r="J167" s="259">
        <v>3193557822.1911101</v>
      </c>
      <c r="K167" s="259">
        <v>4189735797.2663398</v>
      </c>
      <c r="L167" s="260">
        <v>9.3000000000000013E-2</v>
      </c>
      <c r="M167" s="261" t="s">
        <v>164</v>
      </c>
      <c r="N167" s="260">
        <f t="shared" si="5"/>
        <v>1.3240712794655045E-2</v>
      </c>
      <c r="O167" s="260">
        <f t="shared" si="4"/>
        <v>0.12712429085542473</v>
      </c>
    </row>
    <row r="168" spans="1:15">
      <c r="A168" s="255" t="s">
        <v>137</v>
      </c>
      <c r="B168" s="256" t="s">
        <v>143</v>
      </c>
      <c r="C168" s="256" t="s">
        <v>243</v>
      </c>
      <c r="D168" s="257" t="s">
        <v>162</v>
      </c>
      <c r="E168" s="258" t="s">
        <v>434</v>
      </c>
      <c r="F168" s="257" t="s">
        <v>435</v>
      </c>
      <c r="G168" s="257" t="s">
        <v>163</v>
      </c>
      <c r="H168" s="259">
        <v>102589058</v>
      </c>
      <c r="I168" s="259">
        <v>98925928.699443698</v>
      </c>
      <c r="J168" s="259">
        <v>101600763.054867</v>
      </c>
      <c r="K168" s="259">
        <v>102589058</v>
      </c>
      <c r="L168" s="260">
        <v>0.105</v>
      </c>
      <c r="M168" s="261" t="s">
        <v>164</v>
      </c>
      <c r="N168" s="260">
        <f t="shared" si="5"/>
        <v>4.2124382842841448E-4</v>
      </c>
      <c r="O168" s="260">
        <f t="shared" si="4"/>
        <v>2.595441647274415E-2</v>
      </c>
    </row>
    <row r="169" spans="1:15">
      <c r="A169" s="255" t="s">
        <v>146</v>
      </c>
      <c r="B169" s="256" t="s">
        <v>181</v>
      </c>
      <c r="C169" s="256" t="s">
        <v>166</v>
      </c>
      <c r="D169" s="257" t="s">
        <v>162</v>
      </c>
      <c r="E169" s="258" t="s">
        <v>436</v>
      </c>
      <c r="F169" s="257" t="s">
        <v>183</v>
      </c>
      <c r="G169" s="257" t="s">
        <v>163</v>
      </c>
      <c r="H169" s="259">
        <v>61543493.150749996</v>
      </c>
      <c r="I169" s="259">
        <v>50562629.611490302</v>
      </c>
      <c r="J169" s="259">
        <v>51724585.8127717</v>
      </c>
      <c r="K169" s="259">
        <v>61543493.150749996</v>
      </c>
      <c r="L169" s="260">
        <v>9.2499999999999999E-2</v>
      </c>
      <c r="M169" s="261" t="s">
        <v>164</v>
      </c>
      <c r="N169" s="260">
        <f t="shared" si="5"/>
        <v>2.144537294457087E-4</v>
      </c>
      <c r="O169" s="260">
        <f t="shared" si="4"/>
        <v>0.15083747986542434</v>
      </c>
    </row>
    <row r="170" spans="1:15">
      <c r="A170" s="255" t="s">
        <v>146</v>
      </c>
      <c r="B170" s="256" t="s">
        <v>181</v>
      </c>
      <c r="C170" s="256" t="s">
        <v>166</v>
      </c>
      <c r="D170" s="257" t="s">
        <v>162</v>
      </c>
      <c r="E170" s="258" t="s">
        <v>436</v>
      </c>
      <c r="F170" s="257" t="s">
        <v>183</v>
      </c>
      <c r="G170" s="257" t="s">
        <v>163</v>
      </c>
      <c r="H170" s="259">
        <v>36926095.890450001</v>
      </c>
      <c r="I170" s="259">
        <v>30337577.766894199</v>
      </c>
      <c r="J170" s="259">
        <v>31034751.487663001</v>
      </c>
      <c r="K170" s="259">
        <v>36926095.890450001</v>
      </c>
      <c r="L170" s="260">
        <v>9.2499999999999999E-2</v>
      </c>
      <c r="M170" s="261" t="s">
        <v>164</v>
      </c>
      <c r="N170" s="260">
        <f t="shared" si="5"/>
        <v>1.2867223766742513E-4</v>
      </c>
      <c r="O170" s="260">
        <f t="shared" si="4"/>
        <v>0.15083747986542434</v>
      </c>
    </row>
    <row r="171" spans="1:15">
      <c r="A171" s="255" t="s">
        <v>137</v>
      </c>
      <c r="B171" s="256" t="s">
        <v>299</v>
      </c>
      <c r="C171" s="256" t="s">
        <v>243</v>
      </c>
      <c r="D171" s="257" t="s">
        <v>162</v>
      </c>
      <c r="E171" s="258" t="s">
        <v>436</v>
      </c>
      <c r="F171" s="257" t="s">
        <v>437</v>
      </c>
      <c r="G171" s="257" t="s">
        <v>163</v>
      </c>
      <c r="H171" s="259">
        <v>368560272</v>
      </c>
      <c r="I171" s="259">
        <v>296322855.51990402</v>
      </c>
      <c r="J171" s="259">
        <v>303083719.251827</v>
      </c>
      <c r="K171" s="259">
        <v>368560272</v>
      </c>
      <c r="L171" s="260">
        <v>8.3000000000000004E-2</v>
      </c>
      <c r="M171" s="261" t="s">
        <v>164</v>
      </c>
      <c r="N171" s="260">
        <f t="shared" si="5"/>
        <v>1.2566061749262271E-3</v>
      </c>
      <c r="O171" s="260">
        <f t="shared" si="4"/>
        <v>0.2818988165980944</v>
      </c>
    </row>
    <row r="172" spans="1:15">
      <c r="A172" s="255" t="s">
        <v>137</v>
      </c>
      <c r="B172" s="256" t="s">
        <v>299</v>
      </c>
      <c r="C172" s="256" t="s">
        <v>243</v>
      </c>
      <c r="D172" s="257" t="s">
        <v>162</v>
      </c>
      <c r="E172" s="258" t="s">
        <v>346</v>
      </c>
      <c r="F172" s="257" t="s">
        <v>437</v>
      </c>
      <c r="G172" s="257" t="s">
        <v>163</v>
      </c>
      <c r="H172" s="259">
        <v>1750000000</v>
      </c>
      <c r="I172" s="259">
        <v>1337002028.5502</v>
      </c>
      <c r="J172" s="259">
        <v>1411189620.14906</v>
      </c>
      <c r="K172" s="259">
        <v>1750000000</v>
      </c>
      <c r="L172" s="260">
        <v>8.3000000000000004E-2</v>
      </c>
      <c r="M172" s="261" t="s">
        <v>164</v>
      </c>
      <c r="N172" s="260">
        <f t="shared" si="5"/>
        <v>5.8508902921231929E-3</v>
      </c>
      <c r="O172" s="260">
        <f t="shared" si="4"/>
        <v>0.2818988165980944</v>
      </c>
    </row>
    <row r="173" spans="1:15">
      <c r="A173" s="255" t="s">
        <v>137</v>
      </c>
      <c r="B173" s="256" t="s">
        <v>299</v>
      </c>
      <c r="C173" s="256" t="s">
        <v>243</v>
      </c>
      <c r="D173" s="257" t="s">
        <v>162</v>
      </c>
      <c r="E173" s="258" t="s">
        <v>436</v>
      </c>
      <c r="F173" s="257" t="s">
        <v>437</v>
      </c>
      <c r="G173" s="257" t="s">
        <v>163</v>
      </c>
      <c r="H173" s="259">
        <v>685602780</v>
      </c>
      <c r="I173" s="259">
        <v>598010900.78757</v>
      </c>
      <c r="J173" s="259">
        <v>611655039.72822201</v>
      </c>
      <c r="K173" s="259">
        <v>685602780</v>
      </c>
      <c r="L173" s="260">
        <v>8.3000000000000004E-2</v>
      </c>
      <c r="M173" s="261" t="s">
        <v>164</v>
      </c>
      <c r="N173" s="260">
        <f t="shared" si="5"/>
        <v>2.5359643261095338E-3</v>
      </c>
      <c r="O173" s="260">
        <f t="shared" si="4"/>
        <v>0.2818988165980944</v>
      </c>
    </row>
    <row r="174" spans="1:15">
      <c r="A174" s="255" t="s">
        <v>137</v>
      </c>
      <c r="B174" s="256" t="s">
        <v>299</v>
      </c>
      <c r="C174" s="256" t="s">
        <v>243</v>
      </c>
      <c r="D174" s="257" t="s">
        <v>162</v>
      </c>
      <c r="E174" s="258" t="s">
        <v>393</v>
      </c>
      <c r="F174" s="257" t="s">
        <v>437</v>
      </c>
      <c r="G174" s="257" t="s">
        <v>163</v>
      </c>
      <c r="H174" s="259">
        <v>1250000000</v>
      </c>
      <c r="I174" s="259">
        <v>959657830.78498006</v>
      </c>
      <c r="J174" s="259">
        <v>1007992585.82075</v>
      </c>
      <c r="K174" s="259">
        <v>1250000000</v>
      </c>
      <c r="L174" s="260">
        <v>8.3000000000000004E-2</v>
      </c>
      <c r="M174" s="261" t="s">
        <v>164</v>
      </c>
      <c r="N174" s="260">
        <f t="shared" si="5"/>
        <v>4.1792073515165363E-3</v>
      </c>
      <c r="O174" s="260">
        <f t="shared" si="4"/>
        <v>0.2818988165980944</v>
      </c>
    </row>
    <row r="175" spans="1:15">
      <c r="A175" s="255" t="s">
        <v>137</v>
      </c>
      <c r="B175" s="256" t="s">
        <v>299</v>
      </c>
      <c r="C175" s="256" t="s">
        <v>243</v>
      </c>
      <c r="D175" s="257" t="s">
        <v>162</v>
      </c>
      <c r="E175" s="258" t="s">
        <v>393</v>
      </c>
      <c r="F175" s="257" t="s">
        <v>438</v>
      </c>
      <c r="G175" s="257" t="s">
        <v>163</v>
      </c>
      <c r="H175" s="259">
        <v>2500000000</v>
      </c>
      <c r="I175" s="259">
        <v>1757491540.5276599</v>
      </c>
      <c r="J175" s="259">
        <v>1862620340.28878</v>
      </c>
      <c r="K175" s="259">
        <v>2500000000</v>
      </c>
      <c r="L175" s="260">
        <v>8.2500000000000004E-2</v>
      </c>
      <c r="M175" s="261" t="s">
        <v>164</v>
      </c>
      <c r="N175" s="260">
        <f t="shared" si="5"/>
        <v>7.7225534480303906E-3</v>
      </c>
      <c r="O175" s="260">
        <f t="shared" si="4"/>
        <v>0.2818988165980944</v>
      </c>
    </row>
    <row r="176" spans="1:15">
      <c r="A176" s="255" t="s">
        <v>137</v>
      </c>
      <c r="B176" s="256" t="s">
        <v>299</v>
      </c>
      <c r="C176" s="256" t="s">
        <v>243</v>
      </c>
      <c r="D176" s="257" t="s">
        <v>162</v>
      </c>
      <c r="E176" s="258" t="s">
        <v>436</v>
      </c>
      <c r="F176" s="257" t="s">
        <v>438</v>
      </c>
      <c r="G176" s="257" t="s">
        <v>163</v>
      </c>
      <c r="H176" s="259">
        <v>1547157460</v>
      </c>
      <c r="I176" s="259">
        <v>1299340633.5027699</v>
      </c>
      <c r="J176" s="259">
        <v>1329003092.8624699</v>
      </c>
      <c r="K176" s="259">
        <v>1547157460</v>
      </c>
      <c r="L176" s="260">
        <v>8.2500000000000004E-2</v>
      </c>
      <c r="M176" s="261" t="s">
        <v>164</v>
      </c>
      <c r="N176" s="260">
        <f t="shared" si="5"/>
        <v>5.5101392351577681E-3</v>
      </c>
      <c r="O176" s="260">
        <f t="shared" si="4"/>
        <v>0.2818988165980944</v>
      </c>
    </row>
    <row r="177" spans="1:15">
      <c r="A177" s="255" t="s">
        <v>137</v>
      </c>
      <c r="B177" s="256" t="s">
        <v>299</v>
      </c>
      <c r="C177" s="256" t="s">
        <v>243</v>
      </c>
      <c r="D177" s="257" t="s">
        <v>162</v>
      </c>
      <c r="E177" s="258" t="s">
        <v>393</v>
      </c>
      <c r="F177" s="257" t="s">
        <v>438</v>
      </c>
      <c r="G177" s="257" t="s">
        <v>163</v>
      </c>
      <c r="H177" s="259">
        <v>2000000000</v>
      </c>
      <c r="I177" s="259">
        <v>1406408594.9602301</v>
      </c>
      <c r="J177" s="259">
        <v>1490096272.23102</v>
      </c>
      <c r="K177" s="259">
        <v>2000000000</v>
      </c>
      <c r="L177" s="260">
        <v>8.2500000000000004E-2</v>
      </c>
      <c r="M177" s="261" t="s">
        <v>164</v>
      </c>
      <c r="N177" s="260">
        <f t="shared" si="5"/>
        <v>6.1780427584242955E-3</v>
      </c>
      <c r="O177" s="260">
        <f t="shared" si="4"/>
        <v>0.2818988165980944</v>
      </c>
    </row>
    <row r="178" spans="1:15">
      <c r="A178" s="255" t="s">
        <v>137</v>
      </c>
      <c r="B178" s="256" t="s">
        <v>299</v>
      </c>
      <c r="C178" s="256" t="s">
        <v>243</v>
      </c>
      <c r="D178" s="257" t="s">
        <v>162</v>
      </c>
      <c r="E178" s="258" t="s">
        <v>439</v>
      </c>
      <c r="F178" s="257" t="s">
        <v>438</v>
      </c>
      <c r="G178" s="257" t="s">
        <v>163</v>
      </c>
      <c r="H178" s="259">
        <v>250000000</v>
      </c>
      <c r="I178" s="259">
        <v>173181054.61613199</v>
      </c>
      <c r="J178" s="259">
        <v>186262034.028878</v>
      </c>
      <c r="K178" s="259">
        <v>250000000</v>
      </c>
      <c r="L178" s="260">
        <v>8.2500000000000004E-2</v>
      </c>
      <c r="M178" s="261" t="s">
        <v>164</v>
      </c>
      <c r="N178" s="260">
        <f t="shared" si="5"/>
        <v>7.72255344803039E-4</v>
      </c>
      <c r="O178" s="260">
        <f t="shared" si="4"/>
        <v>0.2818988165980944</v>
      </c>
    </row>
    <row r="179" spans="1:15">
      <c r="A179" s="255" t="s">
        <v>137</v>
      </c>
      <c r="B179" s="256" t="s">
        <v>299</v>
      </c>
      <c r="C179" s="256" t="s">
        <v>243</v>
      </c>
      <c r="D179" s="257" t="s">
        <v>162</v>
      </c>
      <c r="E179" s="258" t="s">
        <v>439</v>
      </c>
      <c r="F179" s="257" t="s">
        <v>438</v>
      </c>
      <c r="G179" s="257" t="s">
        <v>163</v>
      </c>
      <c r="H179" s="259">
        <v>250000000</v>
      </c>
      <c r="I179" s="259">
        <v>173173101.20159599</v>
      </c>
      <c r="J179" s="259">
        <v>186262034.028878</v>
      </c>
      <c r="K179" s="259">
        <v>250000000</v>
      </c>
      <c r="L179" s="260">
        <v>8.2500000000000004E-2</v>
      </c>
      <c r="M179" s="261" t="s">
        <v>164</v>
      </c>
      <c r="N179" s="260">
        <f t="shared" si="5"/>
        <v>7.72255344803039E-4</v>
      </c>
      <c r="O179" s="260">
        <f t="shared" si="4"/>
        <v>0.2818988165980944</v>
      </c>
    </row>
    <row r="180" spans="1:15">
      <c r="A180" s="255" t="s">
        <v>137</v>
      </c>
      <c r="B180" s="256" t="s">
        <v>299</v>
      </c>
      <c r="C180" s="256" t="s">
        <v>243</v>
      </c>
      <c r="D180" s="257" t="s">
        <v>162</v>
      </c>
      <c r="E180" s="258" t="s">
        <v>436</v>
      </c>
      <c r="F180" s="257" t="s">
        <v>438</v>
      </c>
      <c r="G180" s="257" t="s">
        <v>163</v>
      </c>
      <c r="H180" s="259">
        <v>1797157460</v>
      </c>
      <c r="I180" s="259">
        <v>1481445423.62129</v>
      </c>
      <c r="J180" s="259">
        <v>1515265126.89135</v>
      </c>
      <c r="K180" s="259">
        <v>1797157460</v>
      </c>
      <c r="L180" s="260">
        <v>8.2500000000000004E-2</v>
      </c>
      <c r="M180" s="261" t="s">
        <v>164</v>
      </c>
      <c r="N180" s="260">
        <f t="shared" si="5"/>
        <v>6.2823945799608157E-3</v>
      </c>
      <c r="O180" s="260">
        <f t="shared" si="4"/>
        <v>0.2818988165980944</v>
      </c>
    </row>
    <row r="181" spans="1:15">
      <c r="A181" s="255" t="s">
        <v>137</v>
      </c>
      <c r="B181" s="256" t="s">
        <v>299</v>
      </c>
      <c r="C181" s="256" t="s">
        <v>243</v>
      </c>
      <c r="D181" s="257" t="s">
        <v>162</v>
      </c>
      <c r="E181" s="258" t="s">
        <v>393</v>
      </c>
      <c r="F181" s="257" t="s">
        <v>438</v>
      </c>
      <c r="G181" s="257" t="s">
        <v>163</v>
      </c>
      <c r="H181" s="259">
        <v>4750000000</v>
      </c>
      <c r="I181" s="259">
        <v>3339233927.1867399</v>
      </c>
      <c r="J181" s="259">
        <v>3538978646.5486798</v>
      </c>
      <c r="K181" s="259">
        <v>4750000000</v>
      </c>
      <c r="L181" s="260">
        <v>8.2500000000000004E-2</v>
      </c>
      <c r="M181" s="261" t="s">
        <v>164</v>
      </c>
      <c r="N181" s="260">
        <f t="shared" si="5"/>
        <v>1.4672851551257733E-2</v>
      </c>
      <c r="O181" s="260">
        <f t="shared" si="4"/>
        <v>0.2818988165980944</v>
      </c>
    </row>
    <row r="182" spans="1:15">
      <c r="A182" s="255" t="s">
        <v>172</v>
      </c>
      <c r="B182" s="256" t="s">
        <v>246</v>
      </c>
      <c r="C182" s="256" t="s">
        <v>243</v>
      </c>
      <c r="D182" s="257" t="s">
        <v>162</v>
      </c>
      <c r="E182" s="258" t="s">
        <v>440</v>
      </c>
      <c r="F182" s="257" t="s">
        <v>403</v>
      </c>
      <c r="G182" s="257" t="s">
        <v>163</v>
      </c>
      <c r="H182" s="259">
        <v>539950684.93155003</v>
      </c>
      <c r="I182" s="259">
        <v>444817924.46561098</v>
      </c>
      <c r="J182" s="259">
        <v>453873873.48056602</v>
      </c>
      <c r="K182" s="259">
        <v>539950684.93155003</v>
      </c>
      <c r="L182" s="260">
        <v>0.08</v>
      </c>
      <c r="M182" s="261" t="s">
        <v>164</v>
      </c>
      <c r="N182" s="260">
        <f t="shared" si="5"/>
        <v>1.8817926395428659E-3</v>
      </c>
      <c r="O182" s="260">
        <f t="shared" si="4"/>
        <v>0.12712429085542473</v>
      </c>
    </row>
    <row r="183" spans="1:15">
      <c r="A183" s="255" t="s">
        <v>137</v>
      </c>
      <c r="B183" s="256" t="s">
        <v>299</v>
      </c>
      <c r="C183" s="256" t="s">
        <v>243</v>
      </c>
      <c r="D183" s="257" t="s">
        <v>162</v>
      </c>
      <c r="E183" s="258" t="s">
        <v>439</v>
      </c>
      <c r="F183" s="257" t="s">
        <v>441</v>
      </c>
      <c r="G183" s="257" t="s">
        <v>163</v>
      </c>
      <c r="H183" s="259">
        <v>5000000000</v>
      </c>
      <c r="I183" s="259">
        <v>3463462022.4625602</v>
      </c>
      <c r="J183" s="259">
        <v>3761335517.6600399</v>
      </c>
      <c r="K183" s="259">
        <v>5000000000</v>
      </c>
      <c r="L183" s="260">
        <v>8.199999999999999E-2</v>
      </c>
      <c r="M183" s="261" t="s">
        <v>164</v>
      </c>
      <c r="N183" s="260">
        <f t="shared" si="5"/>
        <v>1.5594758600457063E-2</v>
      </c>
      <c r="O183" s="260">
        <f t="shared" si="4"/>
        <v>0.2818988165980944</v>
      </c>
    </row>
    <row r="184" spans="1:15">
      <c r="A184" s="255" t="s">
        <v>137</v>
      </c>
      <c r="B184" s="256" t="s">
        <v>299</v>
      </c>
      <c r="C184" s="256" t="s">
        <v>243</v>
      </c>
      <c r="D184" s="257" t="s">
        <v>162</v>
      </c>
      <c r="E184" s="258" t="s">
        <v>440</v>
      </c>
      <c r="F184" s="257" t="s">
        <v>441</v>
      </c>
      <c r="G184" s="257" t="s">
        <v>163</v>
      </c>
      <c r="H184" s="259">
        <v>3280000000</v>
      </c>
      <c r="I184" s="259">
        <v>2774564006.3006001</v>
      </c>
      <c r="J184" s="259">
        <v>2829450413.0292501</v>
      </c>
      <c r="K184" s="259">
        <v>3280000000</v>
      </c>
      <c r="L184" s="260">
        <v>8.199999999999999E-2</v>
      </c>
      <c r="M184" s="261" t="s">
        <v>164</v>
      </c>
      <c r="N184" s="260">
        <f t="shared" si="5"/>
        <v>1.1731098158083221E-2</v>
      </c>
      <c r="O184" s="260">
        <f t="shared" si="4"/>
        <v>0.2818988165980944</v>
      </c>
    </row>
    <row r="185" spans="1:15">
      <c r="A185" s="255" t="s">
        <v>137</v>
      </c>
      <c r="B185" s="256" t="s">
        <v>299</v>
      </c>
      <c r="C185" s="256" t="s">
        <v>243</v>
      </c>
      <c r="D185" s="257" t="s">
        <v>162</v>
      </c>
      <c r="E185" s="258" t="s">
        <v>439</v>
      </c>
      <c r="F185" s="257" t="s">
        <v>441</v>
      </c>
      <c r="G185" s="257" t="s">
        <v>163</v>
      </c>
      <c r="H185" s="259">
        <v>5000000000</v>
      </c>
      <c r="I185" s="259">
        <v>3463621089.2607198</v>
      </c>
      <c r="J185" s="259">
        <v>3761335517.6600399</v>
      </c>
      <c r="K185" s="259">
        <v>5000000000</v>
      </c>
      <c r="L185" s="260">
        <v>8.199999999999999E-2</v>
      </c>
      <c r="M185" s="261" t="s">
        <v>164</v>
      </c>
      <c r="N185" s="260">
        <f t="shared" si="5"/>
        <v>1.5594758600457063E-2</v>
      </c>
      <c r="O185" s="260">
        <f t="shared" si="4"/>
        <v>0.2818988165980944</v>
      </c>
    </row>
    <row r="186" spans="1:15">
      <c r="A186" s="255" t="s">
        <v>137</v>
      </c>
      <c r="B186" s="256" t="s">
        <v>299</v>
      </c>
      <c r="C186" s="256" t="s">
        <v>243</v>
      </c>
      <c r="D186" s="257" t="s">
        <v>162</v>
      </c>
      <c r="E186" s="258" t="s">
        <v>393</v>
      </c>
      <c r="F186" s="257" t="s">
        <v>442</v>
      </c>
      <c r="G186" s="257" t="s">
        <v>163</v>
      </c>
      <c r="H186" s="259">
        <v>500000000</v>
      </c>
      <c r="I186" s="259">
        <v>351432597.99321198</v>
      </c>
      <c r="J186" s="259">
        <v>375916742.43881702</v>
      </c>
      <c r="K186" s="259">
        <v>500000000</v>
      </c>
      <c r="L186" s="260">
        <v>8.199999999999999E-2</v>
      </c>
      <c r="M186" s="261" t="s">
        <v>164</v>
      </c>
      <c r="N186" s="260">
        <f t="shared" si="5"/>
        <v>1.5585769534993657E-3</v>
      </c>
      <c r="O186" s="260">
        <f t="shared" si="4"/>
        <v>0.2818988165980944</v>
      </c>
    </row>
    <row r="187" spans="1:15">
      <c r="A187" s="255" t="s">
        <v>137</v>
      </c>
      <c r="B187" s="256" t="s">
        <v>299</v>
      </c>
      <c r="C187" s="256" t="s">
        <v>243</v>
      </c>
      <c r="D187" s="257" t="s">
        <v>162</v>
      </c>
      <c r="E187" s="258" t="s">
        <v>443</v>
      </c>
      <c r="F187" s="257" t="s">
        <v>442</v>
      </c>
      <c r="G187" s="257" t="s">
        <v>163</v>
      </c>
      <c r="H187" s="259">
        <v>3784493160</v>
      </c>
      <c r="I187" s="259">
        <v>3146524678.4561601</v>
      </c>
      <c r="J187" s="259">
        <v>3208090005.2337298</v>
      </c>
      <c r="K187" s="259">
        <v>3784493160</v>
      </c>
      <c r="L187" s="260">
        <v>8.199999999999999E-2</v>
      </c>
      <c r="M187" s="261" t="s">
        <v>164</v>
      </c>
      <c r="N187" s="260">
        <f t="shared" si="5"/>
        <v>1.3300964236044217E-2</v>
      </c>
      <c r="O187" s="260">
        <f t="shared" si="4"/>
        <v>0.2818988165980944</v>
      </c>
    </row>
    <row r="188" spans="1:15">
      <c r="A188" s="255" t="s">
        <v>137</v>
      </c>
      <c r="B188" s="256" t="s">
        <v>299</v>
      </c>
      <c r="C188" s="256" t="s">
        <v>243</v>
      </c>
      <c r="D188" s="257" t="s">
        <v>162</v>
      </c>
      <c r="E188" s="258" t="s">
        <v>393</v>
      </c>
      <c r="F188" s="257" t="s">
        <v>442</v>
      </c>
      <c r="G188" s="257" t="s">
        <v>163</v>
      </c>
      <c r="H188" s="259">
        <v>2500000000</v>
      </c>
      <c r="I188" s="259">
        <v>1756643326.7448599</v>
      </c>
      <c r="J188" s="259">
        <v>1879583712.1940801</v>
      </c>
      <c r="K188" s="259">
        <v>2500000000</v>
      </c>
      <c r="L188" s="260">
        <v>8.199999999999999E-2</v>
      </c>
      <c r="M188" s="261" t="s">
        <v>164</v>
      </c>
      <c r="N188" s="260">
        <f t="shared" si="5"/>
        <v>7.7928847674968073E-3</v>
      </c>
      <c r="O188" s="260">
        <f t="shared" si="4"/>
        <v>0.2818988165980944</v>
      </c>
    </row>
    <row r="189" spans="1:15">
      <c r="A189" s="255" t="s">
        <v>137</v>
      </c>
      <c r="B189" s="256" t="s">
        <v>299</v>
      </c>
      <c r="C189" s="256" t="s">
        <v>243</v>
      </c>
      <c r="D189" s="257" t="s">
        <v>162</v>
      </c>
      <c r="E189" s="258" t="s">
        <v>393</v>
      </c>
      <c r="F189" s="257" t="s">
        <v>442</v>
      </c>
      <c r="G189" s="257" t="s">
        <v>163</v>
      </c>
      <c r="H189" s="259">
        <v>2500000000</v>
      </c>
      <c r="I189" s="259">
        <v>1757162990.30901</v>
      </c>
      <c r="J189" s="259">
        <v>1879583712.1940801</v>
      </c>
      <c r="K189" s="259">
        <v>2500000000</v>
      </c>
      <c r="L189" s="260">
        <v>8.199999999999999E-2</v>
      </c>
      <c r="M189" s="261" t="s">
        <v>164</v>
      </c>
      <c r="N189" s="260">
        <f t="shared" si="5"/>
        <v>7.7928847674968073E-3</v>
      </c>
      <c r="O189" s="260">
        <f t="shared" si="4"/>
        <v>0.2818988165980944</v>
      </c>
    </row>
    <row r="190" spans="1:15">
      <c r="A190" s="255" t="s">
        <v>137</v>
      </c>
      <c r="B190" s="256" t="s">
        <v>299</v>
      </c>
      <c r="C190" s="256" t="s">
        <v>243</v>
      </c>
      <c r="D190" s="257" t="s">
        <v>162</v>
      </c>
      <c r="E190" s="258" t="s">
        <v>393</v>
      </c>
      <c r="F190" s="257" t="s">
        <v>442</v>
      </c>
      <c r="G190" s="257" t="s">
        <v>163</v>
      </c>
      <c r="H190" s="259">
        <v>4000000000</v>
      </c>
      <c r="I190" s="259">
        <v>2810629322.7933202</v>
      </c>
      <c r="J190" s="259">
        <v>3007333939.51054</v>
      </c>
      <c r="K190" s="259">
        <v>4000000000</v>
      </c>
      <c r="L190" s="260">
        <v>8.199999999999999E-2</v>
      </c>
      <c r="M190" s="261" t="s">
        <v>164</v>
      </c>
      <c r="N190" s="260">
        <f t="shared" si="5"/>
        <v>1.2468615627994941E-2</v>
      </c>
      <c r="O190" s="260">
        <f t="shared" si="4"/>
        <v>0.2818988165980944</v>
      </c>
    </row>
    <row r="191" spans="1:15">
      <c r="A191" s="255" t="s">
        <v>137</v>
      </c>
      <c r="B191" s="256" t="s">
        <v>299</v>
      </c>
      <c r="C191" s="256" t="s">
        <v>243</v>
      </c>
      <c r="D191" s="257" t="s">
        <v>162</v>
      </c>
      <c r="E191" s="258" t="s">
        <v>393</v>
      </c>
      <c r="F191" s="257" t="s">
        <v>444</v>
      </c>
      <c r="G191" s="257" t="s">
        <v>163</v>
      </c>
      <c r="H191" s="259">
        <v>2500000000</v>
      </c>
      <c r="I191" s="259">
        <v>1757162990.30901</v>
      </c>
      <c r="J191" s="259">
        <v>1846588243.1438401</v>
      </c>
      <c r="K191" s="259">
        <v>2500000000</v>
      </c>
      <c r="L191" s="260">
        <v>8.199999999999999E-2</v>
      </c>
      <c r="M191" s="261" t="s">
        <v>164</v>
      </c>
      <c r="N191" s="260">
        <f t="shared" si="5"/>
        <v>7.6560832584765606E-3</v>
      </c>
      <c r="O191" s="260">
        <f t="shared" si="4"/>
        <v>0.2818988165980944</v>
      </c>
    </row>
    <row r="192" spans="1:15">
      <c r="A192" s="255" t="s">
        <v>137</v>
      </c>
      <c r="B192" s="256" t="s">
        <v>299</v>
      </c>
      <c r="C192" s="256" t="s">
        <v>243</v>
      </c>
      <c r="D192" s="257" t="s">
        <v>162</v>
      </c>
      <c r="E192" s="258" t="s">
        <v>445</v>
      </c>
      <c r="F192" s="257" t="s">
        <v>444</v>
      </c>
      <c r="G192" s="257" t="s">
        <v>163</v>
      </c>
      <c r="H192" s="259">
        <v>821123290</v>
      </c>
      <c r="I192" s="259">
        <v>688046931.68514097</v>
      </c>
      <c r="J192" s="259">
        <v>701198831.79259801</v>
      </c>
      <c r="K192" s="259">
        <v>821123290</v>
      </c>
      <c r="L192" s="260">
        <v>8.199999999999999E-2</v>
      </c>
      <c r="M192" s="261" t="s">
        <v>164</v>
      </c>
      <c r="N192" s="260">
        <f t="shared" si="5"/>
        <v>2.9072191144306212E-3</v>
      </c>
      <c r="O192" s="260">
        <f t="shared" si="4"/>
        <v>0.2818988165980944</v>
      </c>
    </row>
    <row r="193" spans="1:15">
      <c r="A193" s="255" t="s">
        <v>137</v>
      </c>
      <c r="B193" s="256" t="s">
        <v>165</v>
      </c>
      <c r="C193" s="256" t="s">
        <v>243</v>
      </c>
      <c r="D193" s="257" t="s">
        <v>162</v>
      </c>
      <c r="E193" s="258" t="s">
        <v>446</v>
      </c>
      <c r="F193" s="257" t="s">
        <v>447</v>
      </c>
      <c r="G193" s="257" t="s">
        <v>163</v>
      </c>
      <c r="H193" s="259">
        <v>6136917800</v>
      </c>
      <c r="I193" s="259">
        <v>4970227305.4067898</v>
      </c>
      <c r="J193" s="259">
        <v>5062727335.6763697</v>
      </c>
      <c r="K193" s="259">
        <v>6136917800</v>
      </c>
      <c r="L193" s="260">
        <v>8.2500000000000004E-2</v>
      </c>
      <c r="M193" s="261" t="s">
        <v>164</v>
      </c>
      <c r="N193" s="260">
        <f t="shared" si="5"/>
        <v>2.0990419570154403E-2</v>
      </c>
      <c r="O193" s="260">
        <f t="shared" si="4"/>
        <v>2.5070617531819588E-2</v>
      </c>
    </row>
    <row r="194" spans="1:15">
      <c r="A194" s="255" t="s">
        <v>137</v>
      </c>
      <c r="B194" s="256" t="s">
        <v>246</v>
      </c>
      <c r="C194" s="256" t="s">
        <v>243</v>
      </c>
      <c r="D194" s="257" t="s">
        <v>162</v>
      </c>
      <c r="E194" s="258" t="s">
        <v>448</v>
      </c>
      <c r="F194" s="257" t="s">
        <v>449</v>
      </c>
      <c r="G194" s="257" t="s">
        <v>163</v>
      </c>
      <c r="H194" s="259">
        <v>3188109585</v>
      </c>
      <c r="I194" s="259">
        <v>2640374009.6955199</v>
      </c>
      <c r="J194" s="259">
        <v>2685279142.7863402</v>
      </c>
      <c r="K194" s="259">
        <v>3188109585</v>
      </c>
      <c r="L194" s="260">
        <v>9.0999999999999998E-2</v>
      </c>
      <c r="M194" s="261" t="s">
        <v>164</v>
      </c>
      <c r="N194" s="260">
        <f t="shared" si="5"/>
        <v>1.1133354046715529E-2</v>
      </c>
      <c r="O194" s="260">
        <f t="shared" si="4"/>
        <v>0.12712429085542473</v>
      </c>
    </row>
    <row r="195" spans="1:15">
      <c r="A195" s="255" t="s">
        <v>137</v>
      </c>
      <c r="B195" s="256" t="s">
        <v>265</v>
      </c>
      <c r="C195" s="256" t="s">
        <v>243</v>
      </c>
      <c r="D195" s="257" t="s">
        <v>162</v>
      </c>
      <c r="E195" s="258" t="s">
        <v>450</v>
      </c>
      <c r="F195" s="257" t="s">
        <v>451</v>
      </c>
      <c r="G195" s="257" t="s">
        <v>163</v>
      </c>
      <c r="H195" s="259">
        <v>6273458900</v>
      </c>
      <c r="I195" s="259">
        <v>5010556768.9189701</v>
      </c>
      <c r="J195" s="259">
        <v>5102632775.9491501</v>
      </c>
      <c r="K195" s="259">
        <v>6273458900</v>
      </c>
      <c r="L195" s="260">
        <v>9.2499999999999999E-2</v>
      </c>
      <c r="M195" s="261" t="s">
        <v>164</v>
      </c>
      <c r="N195" s="260">
        <f t="shared" si="5"/>
        <v>2.1155870300347733E-2</v>
      </c>
      <c r="O195" s="260">
        <f t="shared" si="4"/>
        <v>6.8744749897586013E-2</v>
      </c>
    </row>
    <row r="196" spans="1:15">
      <c r="A196" s="255" t="s">
        <v>137</v>
      </c>
      <c r="B196" s="256" t="s">
        <v>180</v>
      </c>
      <c r="C196" s="256" t="s">
        <v>243</v>
      </c>
      <c r="D196" s="257" t="s">
        <v>162</v>
      </c>
      <c r="E196" s="258" t="s">
        <v>346</v>
      </c>
      <c r="F196" s="257" t="s">
        <v>452</v>
      </c>
      <c r="G196" s="257" t="s">
        <v>163</v>
      </c>
      <c r="H196" s="259">
        <v>4000000000</v>
      </c>
      <c r="I196" s="259">
        <v>3096984862.5145502</v>
      </c>
      <c r="J196" s="259">
        <v>3225052423.4804201</v>
      </c>
      <c r="K196" s="259">
        <v>4000000000</v>
      </c>
      <c r="L196" s="260">
        <v>8.2500000000000004E-2</v>
      </c>
      <c r="M196" s="261" t="s">
        <v>164</v>
      </c>
      <c r="N196" s="260">
        <f t="shared" si="5"/>
        <v>1.3371291601575725E-2</v>
      </c>
      <c r="O196" s="260">
        <f t="shared" si="4"/>
        <v>8.4170786058328617E-2</v>
      </c>
    </row>
    <row r="197" spans="1:15">
      <c r="A197" s="255" t="s">
        <v>137</v>
      </c>
      <c r="B197" s="256" t="s">
        <v>180</v>
      </c>
      <c r="C197" s="256" t="s">
        <v>243</v>
      </c>
      <c r="D197" s="257" t="s">
        <v>162</v>
      </c>
      <c r="E197" s="258" t="s">
        <v>453</v>
      </c>
      <c r="F197" s="257" t="s">
        <v>452</v>
      </c>
      <c r="G197" s="257" t="s">
        <v>163</v>
      </c>
      <c r="H197" s="259">
        <v>8278356160</v>
      </c>
      <c r="I197" s="259">
        <v>6754713204.2877302</v>
      </c>
      <c r="J197" s="259">
        <v>6869361056.3771296</v>
      </c>
      <c r="K197" s="259">
        <v>8278356160</v>
      </c>
      <c r="L197" s="260">
        <v>8.2500000000000004E-2</v>
      </c>
      <c r="M197" s="261" t="s">
        <v>164</v>
      </c>
      <c r="N197" s="260">
        <f t="shared" si="5"/>
        <v>2.8480848600346644E-2</v>
      </c>
      <c r="O197" s="260">
        <f t="shared" ref="O197:O255" si="6">+SUMIFS($N$5:$N$255,$B$5:$B$255,B197)</f>
        <v>8.4170786058328617E-2</v>
      </c>
    </row>
    <row r="198" spans="1:15">
      <c r="A198" s="255" t="s">
        <v>137</v>
      </c>
      <c r="B198" s="256" t="s">
        <v>180</v>
      </c>
      <c r="C198" s="256" t="s">
        <v>243</v>
      </c>
      <c r="D198" s="257" t="s">
        <v>162</v>
      </c>
      <c r="E198" s="258" t="s">
        <v>346</v>
      </c>
      <c r="F198" s="257" t="s">
        <v>452</v>
      </c>
      <c r="G198" s="257" t="s">
        <v>163</v>
      </c>
      <c r="H198" s="259">
        <v>10000000000</v>
      </c>
      <c r="I198" s="259">
        <v>7742227849.8002596</v>
      </c>
      <c r="J198" s="259">
        <v>8074803742.4388599</v>
      </c>
      <c r="K198" s="259">
        <v>10000000000</v>
      </c>
      <c r="L198" s="260">
        <v>8.2500000000000004E-2</v>
      </c>
      <c r="M198" s="261" t="s">
        <v>164</v>
      </c>
      <c r="N198" s="260">
        <f t="shared" ref="N198:N255" si="7">+J198/$C$259</f>
        <v>3.3478697797143103E-2</v>
      </c>
      <c r="O198" s="260">
        <f t="shared" si="6"/>
        <v>8.4170786058328617E-2</v>
      </c>
    </row>
    <row r="199" spans="1:15">
      <c r="A199" s="255" t="s">
        <v>137</v>
      </c>
      <c r="B199" s="256" t="s">
        <v>180</v>
      </c>
      <c r="C199" s="256" t="s">
        <v>243</v>
      </c>
      <c r="D199" s="257" t="s">
        <v>162</v>
      </c>
      <c r="E199" s="258" t="s">
        <v>453</v>
      </c>
      <c r="F199" s="257" t="s">
        <v>452</v>
      </c>
      <c r="G199" s="257" t="s">
        <v>163</v>
      </c>
      <c r="H199" s="259">
        <v>2276095880</v>
      </c>
      <c r="I199" s="259">
        <v>1997516486.8268499</v>
      </c>
      <c r="J199" s="259">
        <v>2031180857.08724</v>
      </c>
      <c r="K199" s="259">
        <v>2276095880</v>
      </c>
      <c r="L199" s="260">
        <v>8.2500000000000004E-2</v>
      </c>
      <c r="M199" s="261" t="s">
        <v>164</v>
      </c>
      <c r="N199" s="260">
        <f t="shared" si="7"/>
        <v>8.4214170715221828E-3</v>
      </c>
      <c r="O199" s="260">
        <f t="shared" si="6"/>
        <v>8.4170786058328617E-2</v>
      </c>
    </row>
    <row r="200" spans="1:15">
      <c r="A200" s="255" t="s">
        <v>137</v>
      </c>
      <c r="B200" s="256" t="s">
        <v>265</v>
      </c>
      <c r="C200" s="256" t="s">
        <v>243</v>
      </c>
      <c r="D200" s="257" t="s">
        <v>162</v>
      </c>
      <c r="E200" s="258" t="s">
        <v>453</v>
      </c>
      <c r="F200" s="257" t="s">
        <v>452</v>
      </c>
      <c r="G200" s="257" t="s">
        <v>163</v>
      </c>
      <c r="H200" s="259">
        <v>6275993140</v>
      </c>
      <c r="I200" s="259">
        <v>5011214603.1072998</v>
      </c>
      <c r="J200" s="259">
        <v>5102111982.8205099</v>
      </c>
      <c r="K200" s="259">
        <v>6275993140</v>
      </c>
      <c r="L200" s="260">
        <v>9.2499999999999999E-2</v>
      </c>
      <c r="M200" s="261" t="s">
        <v>164</v>
      </c>
      <c r="N200" s="260">
        <f t="shared" si="7"/>
        <v>2.1153711055823074E-2</v>
      </c>
      <c r="O200" s="260">
        <f t="shared" si="6"/>
        <v>6.8744749897586013E-2</v>
      </c>
    </row>
    <row r="201" spans="1:15">
      <c r="A201" s="255" t="s">
        <v>137</v>
      </c>
      <c r="B201" s="256" t="s">
        <v>145</v>
      </c>
      <c r="C201" s="256" t="s">
        <v>243</v>
      </c>
      <c r="D201" s="257" t="s">
        <v>162</v>
      </c>
      <c r="E201" s="258" t="s">
        <v>454</v>
      </c>
      <c r="F201" s="257" t="s">
        <v>455</v>
      </c>
      <c r="G201" s="257" t="s">
        <v>163</v>
      </c>
      <c r="H201" s="259">
        <v>8500000000</v>
      </c>
      <c r="I201" s="259">
        <v>6033944490.5905704</v>
      </c>
      <c r="J201" s="259">
        <v>6365662752.7284803</v>
      </c>
      <c r="K201" s="259">
        <v>8500000000</v>
      </c>
      <c r="L201" s="260">
        <v>8.3000000000000004E-2</v>
      </c>
      <c r="M201" s="261" t="s">
        <v>164</v>
      </c>
      <c r="N201" s="260">
        <f t="shared" si="7"/>
        <v>2.6392480408788156E-2</v>
      </c>
      <c r="O201" s="260">
        <f t="shared" si="6"/>
        <v>0.15038012373769044</v>
      </c>
    </row>
    <row r="202" spans="1:15">
      <c r="A202" s="255" t="s">
        <v>137</v>
      </c>
      <c r="B202" s="256" t="s">
        <v>145</v>
      </c>
      <c r="C202" s="256" t="s">
        <v>243</v>
      </c>
      <c r="D202" s="257" t="s">
        <v>162</v>
      </c>
      <c r="E202" s="258" t="s">
        <v>453</v>
      </c>
      <c r="F202" s="257" t="s">
        <v>455</v>
      </c>
      <c r="G202" s="257" t="s">
        <v>163</v>
      </c>
      <c r="H202" s="259">
        <v>5647865834</v>
      </c>
      <c r="I202" s="259">
        <v>4784513774.9527702</v>
      </c>
      <c r="J202" s="259">
        <v>4864400744.2790499</v>
      </c>
      <c r="K202" s="259">
        <v>5647865834</v>
      </c>
      <c r="L202" s="260">
        <v>8.3000000000000004E-2</v>
      </c>
      <c r="M202" s="261" t="s">
        <v>164</v>
      </c>
      <c r="N202" s="260">
        <f t="shared" si="7"/>
        <v>2.0168143731593535E-2</v>
      </c>
      <c r="O202" s="260">
        <f t="shared" si="6"/>
        <v>0.15038012373769044</v>
      </c>
    </row>
    <row r="203" spans="1:15">
      <c r="A203" s="255" t="s">
        <v>137</v>
      </c>
      <c r="B203" s="256" t="s">
        <v>145</v>
      </c>
      <c r="C203" s="256" t="s">
        <v>243</v>
      </c>
      <c r="D203" s="257" t="s">
        <v>162</v>
      </c>
      <c r="E203" s="258" t="s">
        <v>454</v>
      </c>
      <c r="F203" s="257" t="s">
        <v>455</v>
      </c>
      <c r="G203" s="257" t="s">
        <v>163</v>
      </c>
      <c r="H203" s="259">
        <v>8500000000</v>
      </c>
      <c r="I203" s="259">
        <v>6034189259.4301701</v>
      </c>
      <c r="J203" s="259">
        <v>6365662752.7284803</v>
      </c>
      <c r="K203" s="259">
        <v>8500000000</v>
      </c>
      <c r="L203" s="260">
        <v>8.3000000000000004E-2</v>
      </c>
      <c r="M203" s="261" t="s">
        <v>164</v>
      </c>
      <c r="N203" s="260">
        <f t="shared" si="7"/>
        <v>2.6392480408788156E-2</v>
      </c>
      <c r="O203" s="260">
        <f t="shared" si="6"/>
        <v>0.15038012373769044</v>
      </c>
    </row>
    <row r="204" spans="1:15">
      <c r="A204" s="255" t="s">
        <v>137</v>
      </c>
      <c r="B204" s="256" t="s">
        <v>145</v>
      </c>
      <c r="C204" s="256" t="s">
        <v>243</v>
      </c>
      <c r="D204" s="257" t="s">
        <v>162</v>
      </c>
      <c r="E204" s="258" t="s">
        <v>453</v>
      </c>
      <c r="F204" s="257" t="s">
        <v>438</v>
      </c>
      <c r="G204" s="257" t="s">
        <v>163</v>
      </c>
      <c r="H204" s="259">
        <v>17316000078</v>
      </c>
      <c r="I204" s="259">
        <v>13204521251.4503</v>
      </c>
      <c r="J204" s="259">
        <v>13427800906.531401</v>
      </c>
      <c r="K204" s="259">
        <v>17316000078</v>
      </c>
      <c r="L204" s="260">
        <v>8.3000000000000004E-2</v>
      </c>
      <c r="M204" s="261" t="s">
        <v>164</v>
      </c>
      <c r="N204" s="260">
        <f t="shared" si="7"/>
        <v>5.567259625980598E-2</v>
      </c>
      <c r="O204" s="260">
        <f t="shared" si="6"/>
        <v>0.15038012373769044</v>
      </c>
    </row>
    <row r="205" spans="1:15">
      <c r="A205" s="255" t="s">
        <v>137</v>
      </c>
      <c r="B205" s="256" t="s">
        <v>145</v>
      </c>
      <c r="C205" s="256" t="s">
        <v>243</v>
      </c>
      <c r="D205" s="257" t="s">
        <v>162</v>
      </c>
      <c r="E205" s="258" t="s">
        <v>456</v>
      </c>
      <c r="F205" s="257" t="s">
        <v>457</v>
      </c>
      <c r="G205" s="257" t="s">
        <v>163</v>
      </c>
      <c r="H205" s="259">
        <v>5890000005</v>
      </c>
      <c r="I205" s="259">
        <v>5160882976.8006401</v>
      </c>
      <c r="J205" s="259">
        <v>5246999054.2574997</v>
      </c>
      <c r="K205" s="259">
        <v>5890000005</v>
      </c>
      <c r="L205" s="260">
        <v>8.900000000000001E-2</v>
      </c>
      <c r="M205" s="261" t="s">
        <v>164</v>
      </c>
      <c r="N205" s="260">
        <f t="shared" si="7"/>
        <v>2.1754422928714615E-2</v>
      </c>
      <c r="O205" s="260">
        <f t="shared" si="6"/>
        <v>0.15038012373769044</v>
      </c>
    </row>
    <row r="206" spans="1:15">
      <c r="A206" s="255" t="s">
        <v>137</v>
      </c>
      <c r="B206" s="256" t="s">
        <v>280</v>
      </c>
      <c r="C206" s="256" t="s">
        <v>243</v>
      </c>
      <c r="D206" s="257" t="s">
        <v>162</v>
      </c>
      <c r="E206" s="258" t="s">
        <v>458</v>
      </c>
      <c r="F206" s="257" t="s">
        <v>459</v>
      </c>
      <c r="G206" s="257" t="s">
        <v>163</v>
      </c>
      <c r="H206" s="259">
        <v>215754795</v>
      </c>
      <c r="I206" s="259">
        <v>208901854</v>
      </c>
      <c r="J206" s="259">
        <v>212054481.188335</v>
      </c>
      <c r="K206" s="259">
        <v>215754795</v>
      </c>
      <c r="L206" s="260">
        <v>7.7499999999999999E-2</v>
      </c>
      <c r="M206" s="261" t="s">
        <v>164</v>
      </c>
      <c r="N206" s="260">
        <f t="shared" si="7"/>
        <v>8.7919262420240655E-4</v>
      </c>
      <c r="O206" s="260">
        <f t="shared" si="6"/>
        <v>3.0573638611818475E-2</v>
      </c>
    </row>
    <row r="207" spans="1:15">
      <c r="A207" s="255" t="s">
        <v>137</v>
      </c>
      <c r="B207" s="256" t="s">
        <v>165</v>
      </c>
      <c r="C207" s="256" t="s">
        <v>243</v>
      </c>
      <c r="D207" s="257" t="s">
        <v>162</v>
      </c>
      <c r="E207" s="258" t="s">
        <v>460</v>
      </c>
      <c r="F207" s="257" t="s">
        <v>461</v>
      </c>
      <c r="G207" s="257" t="s">
        <v>163</v>
      </c>
      <c r="H207" s="259">
        <v>500595259</v>
      </c>
      <c r="I207" s="259">
        <v>374998900.76797497</v>
      </c>
      <c r="J207" s="259">
        <v>380777282.96081799</v>
      </c>
      <c r="K207" s="259">
        <v>500595259</v>
      </c>
      <c r="L207" s="260">
        <v>9.2499999999999999E-2</v>
      </c>
      <c r="M207" s="261" t="s">
        <v>164</v>
      </c>
      <c r="N207" s="260">
        <f t="shared" si="7"/>
        <v>1.5787290924809739E-3</v>
      </c>
      <c r="O207" s="260">
        <f t="shared" si="6"/>
        <v>2.5070617531819588E-2</v>
      </c>
    </row>
    <row r="208" spans="1:15">
      <c r="A208" s="255" t="s">
        <v>146</v>
      </c>
      <c r="B208" s="256" t="s">
        <v>181</v>
      </c>
      <c r="C208" s="256" t="s">
        <v>166</v>
      </c>
      <c r="D208" s="257" t="s">
        <v>162</v>
      </c>
      <c r="E208" s="258" t="s">
        <v>393</v>
      </c>
      <c r="F208" s="257" t="s">
        <v>339</v>
      </c>
      <c r="G208" s="257" t="s">
        <v>163</v>
      </c>
      <c r="H208" s="259">
        <v>1984845890.45</v>
      </c>
      <c r="I208" s="259">
        <v>1151193127.5192101</v>
      </c>
      <c r="J208" s="259">
        <v>1257534160.5518601</v>
      </c>
      <c r="K208" s="259">
        <v>1984845890.45</v>
      </c>
      <c r="L208" s="260">
        <v>7.4999999999999997E-2</v>
      </c>
      <c r="M208" s="261" t="s">
        <v>164</v>
      </c>
      <c r="N208" s="260">
        <f t="shared" si="7"/>
        <v>5.2138240722100788E-3</v>
      </c>
      <c r="O208" s="260">
        <f t="shared" si="6"/>
        <v>0.15083747986542434</v>
      </c>
    </row>
    <row r="209" spans="1:15">
      <c r="A209" s="255" t="s">
        <v>462</v>
      </c>
      <c r="B209" s="256" t="s">
        <v>463</v>
      </c>
      <c r="C209" s="256" t="s">
        <v>464</v>
      </c>
      <c r="D209" s="257" t="s">
        <v>162</v>
      </c>
      <c r="E209" s="258" t="s">
        <v>465</v>
      </c>
      <c r="F209" s="257" t="s">
        <v>466</v>
      </c>
      <c r="G209" s="257" t="s">
        <v>163</v>
      </c>
      <c r="H209" s="259">
        <v>3000000000</v>
      </c>
      <c r="I209" s="259">
        <v>2874558000</v>
      </c>
      <c r="J209" s="259">
        <v>2918990908.17384</v>
      </c>
      <c r="K209" s="259">
        <v>3000000000</v>
      </c>
      <c r="L209" s="260">
        <v>0</v>
      </c>
      <c r="M209" s="261" t="s">
        <v>164</v>
      </c>
      <c r="N209" s="260">
        <f t="shared" si="7"/>
        <v>1.2102339277145624E-2</v>
      </c>
      <c r="O209" s="260">
        <f t="shared" si="6"/>
        <v>1.4120327825921937E-2</v>
      </c>
    </row>
    <row r="210" spans="1:15">
      <c r="A210" s="255" t="s">
        <v>172</v>
      </c>
      <c r="B210" s="256" t="s">
        <v>142</v>
      </c>
      <c r="C210" s="256" t="s">
        <v>243</v>
      </c>
      <c r="D210" s="257" t="s">
        <v>162</v>
      </c>
      <c r="E210" s="258" t="s">
        <v>467</v>
      </c>
      <c r="F210" s="257" t="s">
        <v>468</v>
      </c>
      <c r="G210" s="257" t="s">
        <v>163</v>
      </c>
      <c r="H210" s="259">
        <v>12857801369.815701</v>
      </c>
      <c r="I210" s="259">
        <v>8623838873.2314796</v>
      </c>
      <c r="J210" s="259">
        <v>8729457706.2787209</v>
      </c>
      <c r="K210" s="259">
        <v>12857801369.815701</v>
      </c>
      <c r="L210" s="260">
        <v>0.1</v>
      </c>
      <c r="M210" s="261" t="s">
        <v>164</v>
      </c>
      <c r="N210" s="260">
        <f t="shared" si="7"/>
        <v>3.6192938652547087E-2</v>
      </c>
      <c r="O210" s="260">
        <f t="shared" si="6"/>
        <v>0.11067488351917593</v>
      </c>
    </row>
    <row r="211" spans="1:15">
      <c r="A211" s="255" t="s">
        <v>172</v>
      </c>
      <c r="B211" s="256" t="s">
        <v>142</v>
      </c>
      <c r="C211" s="256" t="s">
        <v>243</v>
      </c>
      <c r="D211" s="257" t="s">
        <v>162</v>
      </c>
      <c r="E211" s="258" t="s">
        <v>465</v>
      </c>
      <c r="F211" s="257" t="s">
        <v>468</v>
      </c>
      <c r="G211" s="257" t="s">
        <v>163</v>
      </c>
      <c r="H211" s="259">
        <v>7497260273.9449997</v>
      </c>
      <c r="I211" s="259">
        <v>5001375000.00002</v>
      </c>
      <c r="J211" s="259">
        <v>5090062802.4948797</v>
      </c>
      <c r="K211" s="259">
        <v>7497260273.9449997</v>
      </c>
      <c r="L211" s="260">
        <v>0.1</v>
      </c>
      <c r="M211" s="261" t="s">
        <v>164</v>
      </c>
      <c r="N211" s="260">
        <f t="shared" si="7"/>
        <v>2.1103754316353984E-2</v>
      </c>
      <c r="O211" s="260">
        <f t="shared" si="6"/>
        <v>0.11067488351917593</v>
      </c>
    </row>
    <row r="212" spans="1:15">
      <c r="A212" s="255" t="s">
        <v>137</v>
      </c>
      <c r="B212" s="256" t="s">
        <v>143</v>
      </c>
      <c r="C212" s="256" t="s">
        <v>243</v>
      </c>
      <c r="D212" s="257" t="s">
        <v>162</v>
      </c>
      <c r="E212" s="258" t="s">
        <v>469</v>
      </c>
      <c r="F212" s="257" t="s">
        <v>470</v>
      </c>
      <c r="G212" s="257" t="s">
        <v>163</v>
      </c>
      <c r="H212" s="259">
        <v>125272602</v>
      </c>
      <c r="I212" s="259">
        <v>100640804.721756</v>
      </c>
      <c r="J212" s="259">
        <v>102250816.42992</v>
      </c>
      <c r="K212" s="259">
        <v>125272602</v>
      </c>
      <c r="L212" s="260">
        <v>9.5000000000000001E-2</v>
      </c>
      <c r="M212" s="261" t="s">
        <v>164</v>
      </c>
      <c r="N212" s="260">
        <f t="shared" si="7"/>
        <v>4.2393899492280647E-4</v>
      </c>
      <c r="O212" s="260">
        <f t="shared" si="6"/>
        <v>2.595441647274415E-2</v>
      </c>
    </row>
    <row r="213" spans="1:15">
      <c r="A213" s="255" t="s">
        <v>137</v>
      </c>
      <c r="B213" s="256" t="s">
        <v>471</v>
      </c>
      <c r="C213" s="256" t="s">
        <v>243</v>
      </c>
      <c r="D213" s="257" t="s">
        <v>162</v>
      </c>
      <c r="E213" s="258" t="s">
        <v>469</v>
      </c>
      <c r="F213" s="257" t="s">
        <v>472</v>
      </c>
      <c r="G213" s="257" t="s">
        <v>163</v>
      </c>
      <c r="H213" s="259">
        <v>187279452</v>
      </c>
      <c r="I213" s="259">
        <v>167718310.88429901</v>
      </c>
      <c r="J213" s="259">
        <v>170527768.724069</v>
      </c>
      <c r="K213" s="259">
        <v>187279452</v>
      </c>
      <c r="L213" s="260">
        <v>0.1</v>
      </c>
      <c r="M213" s="261" t="s">
        <v>164</v>
      </c>
      <c r="N213" s="260">
        <f t="shared" si="7"/>
        <v>7.0701998676811115E-4</v>
      </c>
      <c r="O213" s="260">
        <f t="shared" si="6"/>
        <v>2.3960605048752946E-2</v>
      </c>
    </row>
    <row r="214" spans="1:15">
      <c r="A214" s="255" t="s">
        <v>172</v>
      </c>
      <c r="B214" s="256" t="s">
        <v>142</v>
      </c>
      <c r="C214" s="256" t="s">
        <v>243</v>
      </c>
      <c r="D214" s="257" t="s">
        <v>162</v>
      </c>
      <c r="E214" s="258" t="s">
        <v>473</v>
      </c>
      <c r="F214" s="257" t="s">
        <v>468</v>
      </c>
      <c r="G214" s="257" t="s">
        <v>163</v>
      </c>
      <c r="H214" s="259">
        <v>3771121917.7943301</v>
      </c>
      <c r="I214" s="259">
        <v>2515157763.9935198</v>
      </c>
      <c r="J214" s="259">
        <v>2560310260.7525501</v>
      </c>
      <c r="K214" s="259">
        <v>3771121917.7943301</v>
      </c>
      <c r="L214" s="260">
        <v>0.1</v>
      </c>
      <c r="M214" s="261" t="s">
        <v>164</v>
      </c>
      <c r="N214" s="260">
        <f t="shared" si="7"/>
        <v>1.0615224372099753E-2</v>
      </c>
      <c r="O214" s="260">
        <f t="shared" si="6"/>
        <v>0.11067488351917593</v>
      </c>
    </row>
    <row r="215" spans="1:15">
      <c r="A215" s="255" t="s">
        <v>172</v>
      </c>
      <c r="B215" s="256" t="s">
        <v>141</v>
      </c>
      <c r="C215" s="256" t="s">
        <v>243</v>
      </c>
      <c r="D215" s="257" t="s">
        <v>162</v>
      </c>
      <c r="E215" s="258" t="s">
        <v>474</v>
      </c>
      <c r="F215" s="257" t="s">
        <v>475</v>
      </c>
      <c r="G215" s="257" t="s">
        <v>163</v>
      </c>
      <c r="H215" s="259">
        <v>146961863.013744</v>
      </c>
      <c r="I215" s="259">
        <v>144624096</v>
      </c>
      <c r="J215" s="259">
        <v>146510614.13483399</v>
      </c>
      <c r="K215" s="259">
        <v>146961863.013744</v>
      </c>
      <c r="L215" s="260">
        <v>8.2500000000000004E-2</v>
      </c>
      <c r="M215" s="261" t="s">
        <v>164</v>
      </c>
      <c r="N215" s="260">
        <f t="shared" si="7"/>
        <v>6.0744319380974597E-4</v>
      </c>
      <c r="O215" s="260">
        <f t="shared" si="6"/>
        <v>0.1872307814319345</v>
      </c>
    </row>
    <row r="216" spans="1:15">
      <c r="A216" s="255" t="s">
        <v>137</v>
      </c>
      <c r="B216" s="256" t="s">
        <v>299</v>
      </c>
      <c r="C216" s="256" t="s">
        <v>243</v>
      </c>
      <c r="D216" s="257" t="s">
        <v>162</v>
      </c>
      <c r="E216" s="258" t="s">
        <v>476</v>
      </c>
      <c r="F216" s="257" t="s">
        <v>477</v>
      </c>
      <c r="G216" s="257" t="s">
        <v>163</v>
      </c>
      <c r="H216" s="259">
        <v>6250000000</v>
      </c>
      <c r="I216" s="259">
        <v>4837111070.2473497</v>
      </c>
      <c r="J216" s="259">
        <v>5034178097.1652298</v>
      </c>
      <c r="K216" s="259">
        <v>6250000000</v>
      </c>
      <c r="L216" s="260">
        <v>8.3000000000000004E-2</v>
      </c>
      <c r="M216" s="261" t="s">
        <v>164</v>
      </c>
      <c r="N216" s="260">
        <f t="shared" si="7"/>
        <v>2.0872052442117636E-2</v>
      </c>
      <c r="O216" s="260">
        <f t="shared" si="6"/>
        <v>0.2818988165980944</v>
      </c>
    </row>
    <row r="217" spans="1:15">
      <c r="A217" s="255" t="s">
        <v>137</v>
      </c>
      <c r="B217" s="256" t="s">
        <v>299</v>
      </c>
      <c r="C217" s="256" t="s">
        <v>243</v>
      </c>
      <c r="D217" s="257" t="s">
        <v>162</v>
      </c>
      <c r="E217" s="258" t="s">
        <v>476</v>
      </c>
      <c r="F217" s="257" t="s">
        <v>477</v>
      </c>
      <c r="G217" s="257" t="s">
        <v>163</v>
      </c>
      <c r="H217" s="259">
        <v>1202192481</v>
      </c>
      <c r="I217" s="259">
        <v>1058731347.58533</v>
      </c>
      <c r="J217" s="259">
        <v>1072221333.14292</v>
      </c>
      <c r="K217" s="259">
        <v>1202192481</v>
      </c>
      <c r="L217" s="260">
        <v>8.3000000000000004E-2</v>
      </c>
      <c r="M217" s="261" t="s">
        <v>164</v>
      </c>
      <c r="N217" s="260">
        <f t="shared" si="7"/>
        <v>4.4455042040563277E-3</v>
      </c>
      <c r="O217" s="260">
        <f t="shared" si="6"/>
        <v>0.2818988165980944</v>
      </c>
    </row>
    <row r="218" spans="1:15">
      <c r="A218" s="255" t="s">
        <v>137</v>
      </c>
      <c r="B218" s="256" t="s">
        <v>299</v>
      </c>
      <c r="C218" s="256" t="s">
        <v>243</v>
      </c>
      <c r="D218" s="257" t="s">
        <v>162</v>
      </c>
      <c r="E218" s="258" t="s">
        <v>346</v>
      </c>
      <c r="F218" s="257" t="s">
        <v>477</v>
      </c>
      <c r="G218" s="257" t="s">
        <v>163</v>
      </c>
      <c r="H218" s="259">
        <v>3750000000</v>
      </c>
      <c r="I218" s="259">
        <v>2898268316.8876801</v>
      </c>
      <c r="J218" s="259">
        <v>3020506858.2964602</v>
      </c>
      <c r="K218" s="259">
        <v>3750000000</v>
      </c>
      <c r="L218" s="260">
        <v>8.3000000000000004E-2</v>
      </c>
      <c r="M218" s="261" t="s">
        <v>164</v>
      </c>
      <c r="N218" s="260">
        <f t="shared" si="7"/>
        <v>1.252323146525948E-2</v>
      </c>
      <c r="O218" s="260">
        <f t="shared" si="6"/>
        <v>0.2818988165980944</v>
      </c>
    </row>
    <row r="219" spans="1:15">
      <c r="A219" s="255" t="s">
        <v>137</v>
      </c>
      <c r="B219" s="256" t="s">
        <v>299</v>
      </c>
      <c r="C219" s="256" t="s">
        <v>243</v>
      </c>
      <c r="D219" s="257" t="s">
        <v>162</v>
      </c>
      <c r="E219" s="258" t="s">
        <v>476</v>
      </c>
      <c r="F219" s="257" t="s">
        <v>477</v>
      </c>
      <c r="G219" s="257" t="s">
        <v>163</v>
      </c>
      <c r="H219" s="259">
        <v>1087697959</v>
      </c>
      <c r="I219" s="259">
        <v>957899790.671857</v>
      </c>
      <c r="J219" s="259">
        <v>970105015.70020294</v>
      </c>
      <c r="K219" s="259">
        <v>1087697959</v>
      </c>
      <c r="L219" s="260">
        <v>8.3000000000000004E-2</v>
      </c>
      <c r="M219" s="261" t="s">
        <v>164</v>
      </c>
      <c r="N219" s="260">
        <f t="shared" si="7"/>
        <v>4.0221228512868435E-3</v>
      </c>
      <c r="O219" s="260">
        <f t="shared" si="6"/>
        <v>0.2818988165980944</v>
      </c>
    </row>
    <row r="220" spans="1:15">
      <c r="A220" s="255" t="s">
        <v>172</v>
      </c>
      <c r="B220" s="256" t="s">
        <v>142</v>
      </c>
      <c r="C220" s="256" t="s">
        <v>243</v>
      </c>
      <c r="D220" s="257" t="s">
        <v>162</v>
      </c>
      <c r="E220" s="258" t="s">
        <v>478</v>
      </c>
      <c r="F220" s="257" t="s">
        <v>468</v>
      </c>
      <c r="G220" s="257" t="s">
        <v>163</v>
      </c>
      <c r="H220" s="259">
        <v>5083142465.7347097</v>
      </c>
      <c r="I220" s="259">
        <v>3395576999.1217999</v>
      </c>
      <c r="J220" s="259">
        <v>3451139520.9430599</v>
      </c>
      <c r="K220" s="259">
        <v>5083142465.7347097</v>
      </c>
      <c r="L220" s="260">
        <v>0.1</v>
      </c>
      <c r="M220" s="261" t="s">
        <v>164</v>
      </c>
      <c r="N220" s="260">
        <f t="shared" si="7"/>
        <v>1.4308664428608528E-2</v>
      </c>
      <c r="O220" s="260">
        <f t="shared" si="6"/>
        <v>0.11067488351917593</v>
      </c>
    </row>
    <row r="221" spans="1:15">
      <c r="A221" s="255" t="s">
        <v>137</v>
      </c>
      <c r="B221" s="256" t="s">
        <v>176</v>
      </c>
      <c r="C221" s="256" t="s">
        <v>243</v>
      </c>
      <c r="D221" s="257" t="s">
        <v>162</v>
      </c>
      <c r="E221" s="258" t="s">
        <v>479</v>
      </c>
      <c r="F221" s="257" t="s">
        <v>480</v>
      </c>
      <c r="G221" s="257" t="s">
        <v>163</v>
      </c>
      <c r="H221" s="259">
        <v>6115068400</v>
      </c>
      <c r="I221" s="259">
        <v>5101165768.2900496</v>
      </c>
      <c r="J221" s="259">
        <v>5179041211.9748802</v>
      </c>
      <c r="K221" s="259">
        <v>6115068400</v>
      </c>
      <c r="L221" s="260">
        <v>0.11</v>
      </c>
      <c r="M221" s="261" t="s">
        <v>164</v>
      </c>
      <c r="N221" s="260">
        <f t="shared" si="7"/>
        <v>2.1472664989166404E-2</v>
      </c>
      <c r="O221" s="260">
        <f t="shared" si="6"/>
        <v>9.1726656531314413E-2</v>
      </c>
    </row>
    <row r="222" spans="1:15">
      <c r="A222" s="255" t="s">
        <v>462</v>
      </c>
      <c r="B222" s="256" t="s">
        <v>463</v>
      </c>
      <c r="C222" s="256" t="s">
        <v>464</v>
      </c>
      <c r="D222" s="257" t="s">
        <v>162</v>
      </c>
      <c r="E222" s="258" t="s">
        <v>479</v>
      </c>
      <c r="F222" s="257" t="s">
        <v>466</v>
      </c>
      <c r="G222" s="257" t="s">
        <v>163</v>
      </c>
      <c r="H222" s="259">
        <v>500000000</v>
      </c>
      <c r="I222" s="259">
        <v>480440585.00000203</v>
      </c>
      <c r="J222" s="259">
        <v>486723276.53222698</v>
      </c>
      <c r="K222" s="259">
        <v>500000000</v>
      </c>
      <c r="L222" s="260">
        <v>0</v>
      </c>
      <c r="M222" s="261" t="s">
        <v>164</v>
      </c>
      <c r="N222" s="260">
        <f t="shared" si="7"/>
        <v>2.0179885487763135E-3</v>
      </c>
      <c r="O222" s="260">
        <f t="shared" si="6"/>
        <v>1.4120327825921937E-2</v>
      </c>
    </row>
    <row r="223" spans="1:15">
      <c r="A223" s="255" t="s">
        <v>172</v>
      </c>
      <c r="B223" s="256" t="s">
        <v>142</v>
      </c>
      <c r="C223" s="256" t="s">
        <v>243</v>
      </c>
      <c r="D223" s="257" t="s">
        <v>162</v>
      </c>
      <c r="E223" s="258" t="s">
        <v>479</v>
      </c>
      <c r="F223" s="257" t="s">
        <v>468</v>
      </c>
      <c r="G223" s="257" t="s">
        <v>163</v>
      </c>
      <c r="H223" s="259">
        <v>374863013.69725001</v>
      </c>
      <c r="I223" s="259">
        <v>250685419.00000599</v>
      </c>
      <c r="J223" s="259">
        <v>254510280.139658</v>
      </c>
      <c r="K223" s="259">
        <v>374863013.69725001</v>
      </c>
      <c r="L223" s="260">
        <v>0.1</v>
      </c>
      <c r="M223" s="261" t="s">
        <v>164</v>
      </c>
      <c r="N223" s="260">
        <f t="shared" si="7"/>
        <v>1.0552173188160131E-3</v>
      </c>
      <c r="O223" s="260">
        <f t="shared" si="6"/>
        <v>0.11067488351917593</v>
      </c>
    </row>
    <row r="224" spans="1:15">
      <c r="A224" s="255" t="s">
        <v>146</v>
      </c>
      <c r="B224" s="256" t="s">
        <v>481</v>
      </c>
      <c r="C224" s="256" t="s">
        <v>166</v>
      </c>
      <c r="D224" s="257" t="s">
        <v>162</v>
      </c>
      <c r="E224" s="258" t="s">
        <v>454</v>
      </c>
      <c r="F224" s="257" t="s">
        <v>482</v>
      </c>
      <c r="G224" s="257" t="s">
        <v>163</v>
      </c>
      <c r="H224" s="259">
        <v>48978657.533793002</v>
      </c>
      <c r="I224" s="259">
        <v>38936609.745038301</v>
      </c>
      <c r="J224" s="259">
        <v>39578634.206046</v>
      </c>
      <c r="K224" s="259">
        <v>48978657.533793002</v>
      </c>
      <c r="L224" s="260">
        <v>0.11</v>
      </c>
      <c r="M224" s="261" t="s">
        <v>164</v>
      </c>
      <c r="N224" s="260">
        <f t="shared" si="7"/>
        <v>1.6409576951621096E-4</v>
      </c>
      <c r="O224" s="260">
        <f t="shared" si="6"/>
        <v>4.9977364917333043E-3</v>
      </c>
    </row>
    <row r="225" spans="1:15">
      <c r="A225" s="255" t="s">
        <v>343</v>
      </c>
      <c r="B225" s="256" t="s">
        <v>344</v>
      </c>
      <c r="C225" s="256" t="s">
        <v>345</v>
      </c>
      <c r="D225" s="257" t="s">
        <v>162</v>
      </c>
      <c r="E225" s="258" t="s">
        <v>483</v>
      </c>
      <c r="F225" s="257" t="s">
        <v>327</v>
      </c>
      <c r="G225" s="257" t="s">
        <v>163</v>
      </c>
      <c r="H225" s="259">
        <v>112408904.10969999</v>
      </c>
      <c r="I225" s="259">
        <v>102071062.000002</v>
      </c>
      <c r="J225" s="259">
        <v>103170664.533531</v>
      </c>
      <c r="K225" s="259">
        <v>112408904.10969999</v>
      </c>
      <c r="L225" s="260">
        <v>8.2500000000000004E-2</v>
      </c>
      <c r="M225" s="261" t="s">
        <v>164</v>
      </c>
      <c r="N225" s="260">
        <f t="shared" si="7"/>
        <v>4.277527491219601E-4</v>
      </c>
      <c r="O225" s="260">
        <f t="shared" si="6"/>
        <v>8.6950665597178012E-2</v>
      </c>
    </row>
    <row r="226" spans="1:15">
      <c r="A226" s="255" t="s">
        <v>146</v>
      </c>
      <c r="B226" s="256" t="s">
        <v>484</v>
      </c>
      <c r="C226" s="256" t="s">
        <v>166</v>
      </c>
      <c r="D226" s="257" t="s">
        <v>162</v>
      </c>
      <c r="E226" s="258" t="s">
        <v>432</v>
      </c>
      <c r="F226" s="257" t="s">
        <v>485</v>
      </c>
      <c r="G226" s="257" t="s">
        <v>163</v>
      </c>
      <c r="H226" s="259">
        <v>75355342.466000006</v>
      </c>
      <c r="I226" s="259">
        <v>49990740.138761498</v>
      </c>
      <c r="J226" s="259">
        <v>50767062.338222198</v>
      </c>
      <c r="K226" s="259">
        <v>75355342.466000006</v>
      </c>
      <c r="L226" s="260">
        <v>0.113</v>
      </c>
      <c r="M226" s="261" t="s">
        <v>164</v>
      </c>
      <c r="N226" s="260">
        <f t="shared" si="7"/>
        <v>2.1048377053888936E-4</v>
      </c>
      <c r="O226" s="260">
        <f t="shared" si="6"/>
        <v>1.0520871348845603E-3</v>
      </c>
    </row>
    <row r="227" spans="1:15">
      <c r="A227" s="255" t="s">
        <v>146</v>
      </c>
      <c r="B227" s="256" t="s">
        <v>484</v>
      </c>
      <c r="C227" s="256" t="s">
        <v>166</v>
      </c>
      <c r="D227" s="257" t="s">
        <v>162</v>
      </c>
      <c r="E227" s="258" t="s">
        <v>486</v>
      </c>
      <c r="F227" s="257" t="s">
        <v>487</v>
      </c>
      <c r="G227" s="257" t="s">
        <v>163</v>
      </c>
      <c r="H227" s="259">
        <v>276789041.0952</v>
      </c>
      <c r="I227" s="259">
        <v>199961636.61494699</v>
      </c>
      <c r="J227" s="259">
        <v>202988241.57513899</v>
      </c>
      <c r="K227" s="259">
        <v>276789041.0952</v>
      </c>
      <c r="L227" s="260">
        <v>0.11</v>
      </c>
      <c r="M227" s="261" t="s">
        <v>164</v>
      </c>
      <c r="N227" s="260">
        <f t="shared" si="7"/>
        <v>8.4160336434567083E-4</v>
      </c>
      <c r="O227" s="260">
        <f t="shared" si="6"/>
        <v>1.0520871348845603E-3</v>
      </c>
    </row>
    <row r="228" spans="1:15">
      <c r="A228" s="255" t="s">
        <v>146</v>
      </c>
      <c r="B228" s="256" t="s">
        <v>481</v>
      </c>
      <c r="C228" s="256" t="s">
        <v>166</v>
      </c>
      <c r="D228" s="257" t="s">
        <v>162</v>
      </c>
      <c r="E228" s="258" t="s">
        <v>350</v>
      </c>
      <c r="F228" s="257" t="s">
        <v>488</v>
      </c>
      <c r="G228" s="257" t="s">
        <v>163</v>
      </c>
      <c r="H228" s="259">
        <v>1359420287.6854899</v>
      </c>
      <c r="I228" s="259">
        <v>1037548054.01194</v>
      </c>
      <c r="J228" s="259">
        <v>1165836868.2635601</v>
      </c>
      <c r="K228" s="259">
        <v>1359420287.6854899</v>
      </c>
      <c r="L228" s="260">
        <v>0.10249999999999999</v>
      </c>
      <c r="M228" s="261" t="s">
        <v>164</v>
      </c>
      <c r="N228" s="260">
        <f t="shared" si="7"/>
        <v>4.8336407222170936E-3</v>
      </c>
      <c r="O228" s="260">
        <f t="shared" si="6"/>
        <v>4.9977364917333043E-3</v>
      </c>
    </row>
    <row r="229" spans="1:15">
      <c r="A229" s="255" t="s">
        <v>137</v>
      </c>
      <c r="B229" s="256" t="s">
        <v>176</v>
      </c>
      <c r="C229" s="256" t="s">
        <v>243</v>
      </c>
      <c r="D229" s="257" t="s">
        <v>162</v>
      </c>
      <c r="E229" s="258" t="s">
        <v>489</v>
      </c>
      <c r="F229" s="257" t="s">
        <v>490</v>
      </c>
      <c r="G229" s="257" t="s">
        <v>163</v>
      </c>
      <c r="H229" s="259">
        <v>5124000000</v>
      </c>
      <c r="I229" s="259">
        <v>4292392969.50243</v>
      </c>
      <c r="J229" s="259">
        <v>4341461396.9582396</v>
      </c>
      <c r="K229" s="259">
        <v>5124000000</v>
      </c>
      <c r="L229" s="260">
        <v>0.11</v>
      </c>
      <c r="M229" s="261" t="s">
        <v>164</v>
      </c>
      <c r="N229" s="260">
        <f t="shared" si="7"/>
        <v>1.8000000835045455E-2</v>
      </c>
      <c r="O229" s="260">
        <f t="shared" si="6"/>
        <v>9.1726656531314413E-2</v>
      </c>
    </row>
    <row r="230" spans="1:15">
      <c r="A230" s="255" t="s">
        <v>137</v>
      </c>
      <c r="B230" s="256" t="s">
        <v>176</v>
      </c>
      <c r="C230" s="256" t="s">
        <v>243</v>
      </c>
      <c r="D230" s="257" t="s">
        <v>162</v>
      </c>
      <c r="E230" s="258" t="s">
        <v>489</v>
      </c>
      <c r="F230" s="257" t="s">
        <v>491</v>
      </c>
      <c r="G230" s="257" t="s">
        <v>163</v>
      </c>
      <c r="H230" s="259">
        <v>6103013600</v>
      </c>
      <c r="I230" s="259">
        <v>5109208021.8700199</v>
      </c>
      <c r="J230" s="259">
        <v>5167600283.2981901</v>
      </c>
      <c r="K230" s="259">
        <v>6103013600</v>
      </c>
      <c r="L230" s="260">
        <v>0.11</v>
      </c>
      <c r="M230" s="261" t="s">
        <v>164</v>
      </c>
      <c r="N230" s="260">
        <f t="shared" si="7"/>
        <v>2.1425230103328561E-2</v>
      </c>
      <c r="O230" s="260">
        <f t="shared" si="6"/>
        <v>9.1726656531314413E-2</v>
      </c>
    </row>
    <row r="231" spans="1:15">
      <c r="A231" s="255" t="s">
        <v>137</v>
      </c>
      <c r="B231" s="256" t="s">
        <v>165</v>
      </c>
      <c r="C231" s="256" t="s">
        <v>243</v>
      </c>
      <c r="D231" s="257" t="s">
        <v>162</v>
      </c>
      <c r="E231" s="258" t="s">
        <v>356</v>
      </c>
      <c r="F231" s="257" t="s">
        <v>492</v>
      </c>
      <c r="G231" s="257" t="s">
        <v>163</v>
      </c>
      <c r="H231" s="259">
        <v>254808250</v>
      </c>
      <c r="I231" s="259">
        <v>248530680.514669</v>
      </c>
      <c r="J231" s="259">
        <v>250601311.05854699</v>
      </c>
      <c r="K231" s="259">
        <v>254808250</v>
      </c>
      <c r="L231" s="260">
        <v>6.5000000000000002E-2</v>
      </c>
      <c r="M231" s="261" t="s">
        <v>164</v>
      </c>
      <c r="N231" s="260">
        <f t="shared" si="7"/>
        <v>1.0390104611957974E-3</v>
      </c>
      <c r="O231" s="260">
        <f t="shared" si="6"/>
        <v>2.5070617531819588E-2</v>
      </c>
    </row>
    <row r="232" spans="1:15">
      <c r="A232" s="255" t="s">
        <v>137</v>
      </c>
      <c r="B232" s="256" t="s">
        <v>141</v>
      </c>
      <c r="C232" s="256" t="s">
        <v>243</v>
      </c>
      <c r="D232" s="257" t="s">
        <v>162</v>
      </c>
      <c r="E232" s="258" t="s">
        <v>412</v>
      </c>
      <c r="F232" s="257" t="s">
        <v>493</v>
      </c>
      <c r="G232" s="257" t="s">
        <v>163</v>
      </c>
      <c r="H232" s="259">
        <v>53000000</v>
      </c>
      <c r="I232" s="259">
        <v>50908765.544670098</v>
      </c>
      <c r="J232" s="259">
        <v>51296513.539644301</v>
      </c>
      <c r="K232" s="259">
        <v>53000000</v>
      </c>
      <c r="L232" s="260">
        <v>0.06</v>
      </c>
      <c r="M232" s="261" t="s">
        <v>164</v>
      </c>
      <c r="N232" s="260">
        <f t="shared" si="7"/>
        <v>2.1267891203534278E-4</v>
      </c>
      <c r="O232" s="260">
        <f t="shared" si="6"/>
        <v>0.1872307814319345</v>
      </c>
    </row>
    <row r="233" spans="1:15">
      <c r="A233" s="255" t="s">
        <v>137</v>
      </c>
      <c r="B233" s="256" t="s">
        <v>165</v>
      </c>
      <c r="C233" s="256" t="s">
        <v>243</v>
      </c>
      <c r="D233" s="257" t="s">
        <v>162</v>
      </c>
      <c r="E233" s="258" t="s">
        <v>300</v>
      </c>
      <c r="F233" s="257" t="s">
        <v>494</v>
      </c>
      <c r="G233" s="257" t="s">
        <v>163</v>
      </c>
      <c r="H233" s="259">
        <v>408144723</v>
      </c>
      <c r="I233" s="259">
        <v>350122151.92693698</v>
      </c>
      <c r="J233" s="259">
        <v>352733690.46611297</v>
      </c>
      <c r="K233" s="259">
        <v>408144723</v>
      </c>
      <c r="L233" s="260">
        <v>0.105</v>
      </c>
      <c r="M233" s="261" t="s">
        <v>164</v>
      </c>
      <c r="N233" s="260">
        <f t="shared" si="7"/>
        <v>1.4624584079884128E-3</v>
      </c>
      <c r="O233" s="260">
        <f t="shared" si="6"/>
        <v>2.5070617531819588E-2</v>
      </c>
    </row>
    <row r="234" spans="1:15">
      <c r="A234" s="255" t="s">
        <v>137</v>
      </c>
      <c r="B234" s="256" t="s">
        <v>299</v>
      </c>
      <c r="C234" s="256" t="s">
        <v>243</v>
      </c>
      <c r="D234" s="257" t="s">
        <v>162</v>
      </c>
      <c r="E234" s="258" t="s">
        <v>393</v>
      </c>
      <c r="F234" s="257" t="s">
        <v>495</v>
      </c>
      <c r="G234" s="257" t="s">
        <v>163</v>
      </c>
      <c r="H234" s="259">
        <v>4000000000</v>
      </c>
      <c r="I234" s="259">
        <v>3143591041.5246401</v>
      </c>
      <c r="J234" s="259">
        <v>3308991335.1638198</v>
      </c>
      <c r="K234" s="259">
        <v>4000000000</v>
      </c>
      <c r="L234" s="260">
        <v>9.0999999999999998E-2</v>
      </c>
      <c r="M234" s="261" t="s">
        <v>164</v>
      </c>
      <c r="N234" s="260">
        <f t="shared" si="7"/>
        <v>1.3719308166102267E-2</v>
      </c>
      <c r="O234" s="260">
        <f t="shared" si="6"/>
        <v>0.2818988165980944</v>
      </c>
    </row>
    <row r="235" spans="1:15">
      <c r="A235" s="255" t="s">
        <v>137</v>
      </c>
      <c r="B235" s="256" t="s">
        <v>299</v>
      </c>
      <c r="C235" s="256" t="s">
        <v>243</v>
      </c>
      <c r="D235" s="257" t="s">
        <v>162</v>
      </c>
      <c r="E235" s="258" t="s">
        <v>439</v>
      </c>
      <c r="F235" s="257" t="s">
        <v>495</v>
      </c>
      <c r="G235" s="257" t="s">
        <v>163</v>
      </c>
      <c r="H235" s="259">
        <v>1093994520</v>
      </c>
      <c r="I235" s="259">
        <v>968222542.90040398</v>
      </c>
      <c r="J235" s="259">
        <v>973727935.30609596</v>
      </c>
      <c r="K235" s="259">
        <v>1093994520</v>
      </c>
      <c r="L235" s="260">
        <v>9.0999999999999998E-2</v>
      </c>
      <c r="M235" s="261" t="s">
        <v>164</v>
      </c>
      <c r="N235" s="260">
        <f t="shared" si="7"/>
        <v>4.0371437278923722E-3</v>
      </c>
      <c r="O235" s="260">
        <f t="shared" si="6"/>
        <v>0.2818988165980944</v>
      </c>
    </row>
    <row r="236" spans="1:15">
      <c r="A236" s="255" t="s">
        <v>172</v>
      </c>
      <c r="B236" s="256" t="s">
        <v>142</v>
      </c>
      <c r="C236" s="256" t="s">
        <v>243</v>
      </c>
      <c r="D236" s="257" t="s">
        <v>162</v>
      </c>
      <c r="E236" s="258" t="s">
        <v>496</v>
      </c>
      <c r="F236" s="257" t="s">
        <v>468</v>
      </c>
      <c r="G236" s="257" t="s">
        <v>163</v>
      </c>
      <c r="H236" s="259">
        <v>224917808.21834999</v>
      </c>
      <c r="I236" s="259">
        <v>151603329.00000101</v>
      </c>
      <c r="J236" s="259">
        <v>152714050.86751801</v>
      </c>
      <c r="K236" s="259">
        <v>224917808.21834999</v>
      </c>
      <c r="L236" s="260">
        <v>0.1</v>
      </c>
      <c r="M236" s="261" t="s">
        <v>164</v>
      </c>
      <c r="N236" s="260">
        <f t="shared" si="7"/>
        <v>6.3316307385905316E-4</v>
      </c>
      <c r="O236" s="260">
        <f t="shared" si="6"/>
        <v>0.11067488351917593</v>
      </c>
    </row>
    <row r="237" spans="1:15">
      <c r="A237" s="255" t="s">
        <v>172</v>
      </c>
      <c r="B237" s="256" t="s">
        <v>142</v>
      </c>
      <c r="C237" s="256" t="s">
        <v>243</v>
      </c>
      <c r="D237" s="257" t="s">
        <v>162</v>
      </c>
      <c r="E237" s="258" t="s">
        <v>467</v>
      </c>
      <c r="F237" s="257" t="s">
        <v>468</v>
      </c>
      <c r="G237" s="257" t="s">
        <v>163</v>
      </c>
      <c r="H237" s="259">
        <v>2950921643.8247499</v>
      </c>
      <c r="I237" s="259">
        <v>1990106544.00003</v>
      </c>
      <c r="J237" s="259">
        <v>2003071006.44735</v>
      </c>
      <c r="K237" s="259">
        <v>2950921643.8247499</v>
      </c>
      <c r="L237" s="260">
        <v>0.1</v>
      </c>
      <c r="M237" s="261" t="s">
        <v>164</v>
      </c>
      <c r="N237" s="260">
        <f t="shared" si="7"/>
        <v>8.3048716761524293E-3</v>
      </c>
      <c r="O237" s="260">
        <f t="shared" si="6"/>
        <v>0.11067488351917593</v>
      </c>
    </row>
    <row r="238" spans="1:15">
      <c r="A238" s="255" t="s">
        <v>172</v>
      </c>
      <c r="B238" s="256" t="s">
        <v>246</v>
      </c>
      <c r="C238" s="256" t="s">
        <v>243</v>
      </c>
      <c r="D238" s="257" t="s">
        <v>162</v>
      </c>
      <c r="E238" s="258" t="s">
        <v>432</v>
      </c>
      <c r="F238" s="257" t="s">
        <v>497</v>
      </c>
      <c r="G238" s="257" t="s">
        <v>163</v>
      </c>
      <c r="H238" s="259">
        <v>1612817753.4230399</v>
      </c>
      <c r="I238" s="259">
        <v>1439633721.8614099</v>
      </c>
      <c r="J238" s="259">
        <v>1447229496.3677499</v>
      </c>
      <c r="K238" s="259">
        <v>1612817753.4230399</v>
      </c>
      <c r="L238" s="260">
        <v>7.9500000000000001E-2</v>
      </c>
      <c r="M238" s="261" t="s">
        <v>164</v>
      </c>
      <c r="N238" s="260">
        <f t="shared" si="7"/>
        <v>6.0003141249565014E-3</v>
      </c>
      <c r="O238" s="260">
        <f t="shared" si="6"/>
        <v>0.12712429085542473</v>
      </c>
    </row>
    <row r="239" spans="1:15">
      <c r="A239" s="255" t="s">
        <v>172</v>
      </c>
      <c r="B239" s="256" t="s">
        <v>142</v>
      </c>
      <c r="C239" s="256" t="s">
        <v>243</v>
      </c>
      <c r="D239" s="257" t="s">
        <v>162</v>
      </c>
      <c r="E239" s="258" t="s">
        <v>498</v>
      </c>
      <c r="F239" s="257" t="s">
        <v>468</v>
      </c>
      <c r="G239" s="257" t="s">
        <v>163</v>
      </c>
      <c r="H239" s="259">
        <v>2297160547.9367499</v>
      </c>
      <c r="I239" s="259">
        <v>1550048492.00002</v>
      </c>
      <c r="J239" s="259">
        <v>1559302215.99054</v>
      </c>
      <c r="K239" s="259">
        <v>2297160547.9367499</v>
      </c>
      <c r="L239" s="260">
        <v>0.1</v>
      </c>
      <c r="M239" s="261" t="s">
        <v>164</v>
      </c>
      <c r="N239" s="260">
        <f t="shared" si="7"/>
        <v>6.4649754134823946E-3</v>
      </c>
      <c r="O239" s="260">
        <f t="shared" si="6"/>
        <v>0.11067488351917593</v>
      </c>
    </row>
    <row r="240" spans="1:15">
      <c r="A240" s="255" t="s">
        <v>137</v>
      </c>
      <c r="B240" s="256" t="s">
        <v>143</v>
      </c>
      <c r="C240" s="256" t="s">
        <v>243</v>
      </c>
      <c r="D240" s="257" t="s">
        <v>162</v>
      </c>
      <c r="E240" s="258" t="s">
        <v>338</v>
      </c>
      <c r="F240" s="257" t="s">
        <v>499</v>
      </c>
      <c r="G240" s="257" t="s">
        <v>163</v>
      </c>
      <c r="H240" s="259">
        <v>950777263.75999999</v>
      </c>
      <c r="I240" s="259">
        <v>908001677.86000097</v>
      </c>
      <c r="J240" s="259">
        <v>911704108.15313601</v>
      </c>
      <c r="K240" s="259">
        <v>950777263.75999999</v>
      </c>
      <c r="L240" s="260">
        <v>0.1075</v>
      </c>
      <c r="M240" s="261" t="s">
        <v>164</v>
      </c>
      <c r="N240" s="260">
        <f t="shared" si="7"/>
        <v>3.7799886276931173E-3</v>
      </c>
      <c r="O240" s="260">
        <f t="shared" si="6"/>
        <v>2.595441647274415E-2</v>
      </c>
    </row>
    <row r="241" spans="1:15">
      <c r="A241" s="255" t="s">
        <v>137</v>
      </c>
      <c r="B241" s="256" t="s">
        <v>143</v>
      </c>
      <c r="C241" s="256" t="s">
        <v>243</v>
      </c>
      <c r="D241" s="257" t="s">
        <v>162</v>
      </c>
      <c r="E241" s="258" t="s">
        <v>338</v>
      </c>
      <c r="F241" s="257" t="s">
        <v>500</v>
      </c>
      <c r="G241" s="257" t="s">
        <v>163</v>
      </c>
      <c r="H241" s="259">
        <v>791614849.46000004</v>
      </c>
      <c r="I241" s="259">
        <v>756000000.14000106</v>
      </c>
      <c r="J241" s="259">
        <v>759082634.64363301</v>
      </c>
      <c r="K241" s="259">
        <v>791614849.46000004</v>
      </c>
      <c r="L241" s="260">
        <v>0.11749999999999999</v>
      </c>
      <c r="M241" s="261" t="s">
        <v>164</v>
      </c>
      <c r="N241" s="260">
        <f t="shared" si="7"/>
        <v>3.1472093859977552E-3</v>
      </c>
      <c r="O241" s="260">
        <f t="shared" si="6"/>
        <v>2.595441647274415E-2</v>
      </c>
    </row>
    <row r="242" spans="1:15">
      <c r="A242" s="255" t="s">
        <v>172</v>
      </c>
      <c r="B242" s="256" t="s">
        <v>142</v>
      </c>
      <c r="C242" s="256" t="s">
        <v>243</v>
      </c>
      <c r="D242" s="257" t="s">
        <v>162</v>
      </c>
      <c r="E242" s="258" t="s">
        <v>338</v>
      </c>
      <c r="F242" s="257" t="s">
        <v>468</v>
      </c>
      <c r="G242" s="257" t="s">
        <v>163</v>
      </c>
      <c r="H242" s="259">
        <v>22491780.821835</v>
      </c>
      <c r="I242" s="259">
        <v>15205555.0000003</v>
      </c>
      <c r="J242" s="259">
        <v>15271472.9241456</v>
      </c>
      <c r="K242" s="259">
        <v>22491780.821835</v>
      </c>
      <c r="L242" s="260">
        <v>0.1</v>
      </c>
      <c r="M242" s="261" t="s">
        <v>164</v>
      </c>
      <c r="N242" s="260">
        <f t="shared" si="7"/>
        <v>6.3316588644457086E-5</v>
      </c>
      <c r="O242" s="260">
        <f t="shared" si="6"/>
        <v>0.11067488351917593</v>
      </c>
    </row>
    <row r="243" spans="1:15">
      <c r="A243" s="255" t="s">
        <v>172</v>
      </c>
      <c r="B243" s="256" t="s">
        <v>246</v>
      </c>
      <c r="C243" s="256" t="s">
        <v>243</v>
      </c>
      <c r="D243" s="257" t="s">
        <v>162</v>
      </c>
      <c r="E243" s="258" t="s">
        <v>338</v>
      </c>
      <c r="F243" s="257" t="s">
        <v>331</v>
      </c>
      <c r="G243" s="257" t="s">
        <v>163</v>
      </c>
      <c r="H243" s="259">
        <v>61219178.082199998</v>
      </c>
      <c r="I243" s="259">
        <v>49269090.143444002</v>
      </c>
      <c r="J243" s="259">
        <v>49440239.652633898</v>
      </c>
      <c r="K243" s="259">
        <v>61219178.082199998</v>
      </c>
      <c r="L243" s="260">
        <v>7.4999999999999997E-2</v>
      </c>
      <c r="M243" s="261" t="s">
        <v>164</v>
      </c>
      <c r="N243" s="260">
        <f t="shared" si="7"/>
        <v>2.0498267142390479E-4</v>
      </c>
      <c r="O243" s="260">
        <f t="shared" si="6"/>
        <v>0.12712429085542473</v>
      </c>
    </row>
    <row r="244" spans="1:15">
      <c r="A244" s="255" t="s">
        <v>172</v>
      </c>
      <c r="B244" s="256" t="s">
        <v>142</v>
      </c>
      <c r="C244" s="256" t="s">
        <v>243</v>
      </c>
      <c r="D244" s="257" t="s">
        <v>162</v>
      </c>
      <c r="E244" s="258" t="s">
        <v>501</v>
      </c>
      <c r="F244" s="257" t="s">
        <v>468</v>
      </c>
      <c r="G244" s="257" t="s">
        <v>163</v>
      </c>
      <c r="H244" s="259">
        <v>329879452.05357999</v>
      </c>
      <c r="I244" s="259">
        <v>223075108.00000599</v>
      </c>
      <c r="J244" s="259">
        <v>223981601.90929699</v>
      </c>
      <c r="K244" s="259">
        <v>329879452.05357999</v>
      </c>
      <c r="L244" s="260">
        <v>0.1</v>
      </c>
      <c r="M244" s="261" t="s">
        <v>164</v>
      </c>
      <c r="N244" s="260">
        <f t="shared" si="7"/>
        <v>9.2864329606313553E-4</v>
      </c>
      <c r="O244" s="260">
        <f t="shared" si="6"/>
        <v>0.11067488351917593</v>
      </c>
    </row>
    <row r="245" spans="1:15">
      <c r="A245" s="255" t="s">
        <v>137</v>
      </c>
      <c r="B245" s="256" t="s">
        <v>471</v>
      </c>
      <c r="C245" s="256" t="s">
        <v>243</v>
      </c>
      <c r="D245" s="257" t="s">
        <v>162</v>
      </c>
      <c r="E245" s="258" t="s">
        <v>501</v>
      </c>
      <c r="F245" s="257" t="s">
        <v>502</v>
      </c>
      <c r="G245" s="257" t="s">
        <v>163</v>
      </c>
      <c r="H245" s="259">
        <v>6424000000</v>
      </c>
      <c r="I245" s="259">
        <v>5591492653.5267496</v>
      </c>
      <c r="J245" s="259">
        <v>5608585400.2260103</v>
      </c>
      <c r="K245" s="259">
        <v>6424000000</v>
      </c>
      <c r="L245" s="260">
        <v>8.4000000000000005E-2</v>
      </c>
      <c r="M245" s="261" t="s">
        <v>164</v>
      </c>
      <c r="N245" s="260">
        <f t="shared" si="7"/>
        <v>2.3253585061984834E-2</v>
      </c>
      <c r="O245" s="260">
        <f t="shared" si="6"/>
        <v>2.3960605048752946E-2</v>
      </c>
    </row>
    <row r="246" spans="1:15">
      <c r="A246" s="255" t="s">
        <v>146</v>
      </c>
      <c r="B246" s="256" t="s">
        <v>181</v>
      </c>
      <c r="C246" s="256" t="s">
        <v>166</v>
      </c>
      <c r="D246" s="257" t="s">
        <v>162</v>
      </c>
      <c r="E246" s="258" t="s">
        <v>427</v>
      </c>
      <c r="F246" s="257" t="s">
        <v>503</v>
      </c>
      <c r="G246" s="257" t="s">
        <v>163</v>
      </c>
      <c r="H246" s="259">
        <v>379850684.93074501</v>
      </c>
      <c r="I246" s="259">
        <v>251697343.10323501</v>
      </c>
      <c r="J246" s="259">
        <v>252676309.032904</v>
      </c>
      <c r="K246" s="259">
        <v>379850684.93074501</v>
      </c>
      <c r="L246" s="260">
        <v>0.1</v>
      </c>
      <c r="M246" s="261" t="s">
        <v>164</v>
      </c>
      <c r="N246" s="260">
        <f t="shared" si="7"/>
        <v>1.0476135470823408E-3</v>
      </c>
      <c r="O246" s="260">
        <f t="shared" si="6"/>
        <v>0.15083747986542434</v>
      </c>
    </row>
    <row r="247" spans="1:15">
      <c r="A247" s="255" t="s">
        <v>137</v>
      </c>
      <c r="B247" s="256" t="s">
        <v>265</v>
      </c>
      <c r="C247" s="256" t="s">
        <v>243</v>
      </c>
      <c r="D247" s="257" t="s">
        <v>162</v>
      </c>
      <c r="E247" s="258" t="s">
        <v>244</v>
      </c>
      <c r="F247" s="257" t="s">
        <v>504</v>
      </c>
      <c r="G247" s="257" t="s">
        <v>163</v>
      </c>
      <c r="H247" s="259">
        <v>171589724</v>
      </c>
      <c r="I247" s="259">
        <v>151203065.84999999</v>
      </c>
      <c r="J247" s="259">
        <v>151748422.53894901</v>
      </c>
      <c r="K247" s="259">
        <v>171589724</v>
      </c>
      <c r="L247" s="260">
        <v>9.5000000000000001E-2</v>
      </c>
      <c r="M247" s="261" t="s">
        <v>164</v>
      </c>
      <c r="N247" s="260">
        <f t="shared" si="7"/>
        <v>6.2915951166389854E-4</v>
      </c>
      <c r="O247" s="260">
        <f t="shared" si="6"/>
        <v>6.8744749897586013E-2</v>
      </c>
    </row>
    <row r="248" spans="1:15">
      <c r="A248" s="255" t="s">
        <v>137</v>
      </c>
      <c r="B248" s="256" t="s">
        <v>176</v>
      </c>
      <c r="C248" s="256" t="s">
        <v>243</v>
      </c>
      <c r="D248" s="257" t="s">
        <v>162</v>
      </c>
      <c r="E248" s="258" t="s">
        <v>427</v>
      </c>
      <c r="F248" s="257" t="s">
        <v>505</v>
      </c>
      <c r="G248" s="257" t="s">
        <v>163</v>
      </c>
      <c r="H248" s="259">
        <v>4280547880</v>
      </c>
      <c r="I248" s="259">
        <v>3584207795.3300099</v>
      </c>
      <c r="J248" s="259">
        <v>3596836367.1686602</v>
      </c>
      <c r="K248" s="259">
        <v>4280547880</v>
      </c>
      <c r="L248" s="260">
        <v>0.11</v>
      </c>
      <c r="M248" s="261" t="s">
        <v>164</v>
      </c>
      <c r="N248" s="260">
        <f t="shared" si="7"/>
        <v>1.4912733684081287E-2</v>
      </c>
      <c r="O248" s="260">
        <f t="shared" si="6"/>
        <v>9.1726656531314413E-2</v>
      </c>
    </row>
    <row r="249" spans="1:15">
      <c r="A249" s="255" t="s">
        <v>137</v>
      </c>
      <c r="B249" s="256" t="s">
        <v>138</v>
      </c>
      <c r="C249" s="256" t="s">
        <v>243</v>
      </c>
      <c r="D249" s="257" t="s">
        <v>162</v>
      </c>
      <c r="E249" s="258" t="s">
        <v>427</v>
      </c>
      <c r="F249" s="257" t="s">
        <v>470</v>
      </c>
      <c r="G249" s="257" t="s">
        <v>163</v>
      </c>
      <c r="H249" s="259">
        <v>1257681508</v>
      </c>
      <c r="I249" s="259">
        <v>1025572541.26779</v>
      </c>
      <c r="J249" s="259">
        <v>1028828712.92869</v>
      </c>
      <c r="K249" s="259">
        <v>1257681508</v>
      </c>
      <c r="L249" s="260">
        <v>0.105</v>
      </c>
      <c r="M249" s="261" t="s">
        <v>164</v>
      </c>
      <c r="N249" s="260">
        <f t="shared" si="7"/>
        <v>4.265595383344898E-3</v>
      </c>
      <c r="O249" s="260">
        <f t="shared" si="6"/>
        <v>4.265595383344898E-3</v>
      </c>
    </row>
    <row r="250" spans="1:15">
      <c r="A250" s="255" t="s">
        <v>172</v>
      </c>
      <c r="B250" s="256" t="s">
        <v>142</v>
      </c>
      <c r="C250" s="256" t="s">
        <v>243</v>
      </c>
      <c r="D250" s="257" t="s">
        <v>162</v>
      </c>
      <c r="E250" s="258" t="s">
        <v>346</v>
      </c>
      <c r="F250" s="257" t="s">
        <v>468</v>
      </c>
      <c r="G250" s="257" t="s">
        <v>163</v>
      </c>
      <c r="H250" s="259">
        <v>554797260.27192998</v>
      </c>
      <c r="I250" s="259">
        <v>375982667.00000203</v>
      </c>
      <c r="J250" s="259">
        <v>376694901.277749</v>
      </c>
      <c r="K250" s="259">
        <v>554797260.27192998</v>
      </c>
      <c r="L250" s="260">
        <v>0.1</v>
      </c>
      <c r="M250" s="261" t="s">
        <v>164</v>
      </c>
      <c r="N250" s="260">
        <f t="shared" si="7"/>
        <v>1.5618032541548056E-3</v>
      </c>
      <c r="O250" s="260">
        <f t="shared" si="6"/>
        <v>0.11067488351917593</v>
      </c>
    </row>
    <row r="251" spans="1:15">
      <c r="A251" s="255" t="s">
        <v>343</v>
      </c>
      <c r="B251" s="256" t="s">
        <v>344</v>
      </c>
      <c r="C251" s="256" t="s">
        <v>345</v>
      </c>
      <c r="D251" s="257" t="s">
        <v>162</v>
      </c>
      <c r="E251" s="258" t="s">
        <v>432</v>
      </c>
      <c r="F251" s="257" t="s">
        <v>327</v>
      </c>
      <c r="G251" s="257" t="s">
        <v>163</v>
      </c>
      <c r="H251" s="259">
        <v>56204452.054849997</v>
      </c>
      <c r="I251" s="259">
        <v>51797991.000006102</v>
      </c>
      <c r="J251" s="259">
        <v>51860494.472316504</v>
      </c>
      <c r="K251" s="259">
        <v>56204452.054849997</v>
      </c>
      <c r="L251" s="260">
        <v>8.2500000000000004E-2</v>
      </c>
      <c r="M251" s="261" t="s">
        <v>164</v>
      </c>
      <c r="N251" s="260">
        <f t="shared" si="7"/>
        <v>2.150172161985819E-4</v>
      </c>
      <c r="O251" s="260">
        <f t="shared" si="6"/>
        <v>8.6950665597178012E-2</v>
      </c>
    </row>
    <row r="252" spans="1:15">
      <c r="A252" s="255" t="s">
        <v>146</v>
      </c>
      <c r="B252" s="256" t="s">
        <v>181</v>
      </c>
      <c r="C252" s="256" t="s">
        <v>166</v>
      </c>
      <c r="D252" s="257" t="s">
        <v>162</v>
      </c>
      <c r="E252" s="258" t="s">
        <v>432</v>
      </c>
      <c r="F252" s="257" t="s">
        <v>339</v>
      </c>
      <c r="G252" s="257" t="s">
        <v>163</v>
      </c>
      <c r="H252" s="259">
        <v>39696917.809</v>
      </c>
      <c r="I252" s="259">
        <v>24397408.000000101</v>
      </c>
      <c r="J252" s="259">
        <v>24429387.867614299</v>
      </c>
      <c r="K252" s="259">
        <v>39696917.809</v>
      </c>
      <c r="L252" s="260">
        <v>7.4999999999999997E-2</v>
      </c>
      <c r="M252" s="261" t="s">
        <v>164</v>
      </c>
      <c r="N252" s="260">
        <f t="shared" si="7"/>
        <v>1.0128594079514199E-4</v>
      </c>
      <c r="O252" s="260">
        <f t="shared" si="6"/>
        <v>0.15083747986542434</v>
      </c>
    </row>
    <row r="253" spans="1:15">
      <c r="A253" s="255" t="s">
        <v>343</v>
      </c>
      <c r="B253" s="256" t="s">
        <v>351</v>
      </c>
      <c r="C253" s="256" t="s">
        <v>345</v>
      </c>
      <c r="D253" s="257" t="s">
        <v>162</v>
      </c>
      <c r="E253" s="258" t="s">
        <v>348</v>
      </c>
      <c r="F253" s="257" t="s">
        <v>424</v>
      </c>
      <c r="G253" s="257" t="s">
        <v>163</v>
      </c>
      <c r="H253" s="259">
        <v>7934750000</v>
      </c>
      <c r="I253" s="259">
        <v>5129292982.4881697</v>
      </c>
      <c r="J253" s="259">
        <v>5462055770.33113</v>
      </c>
      <c r="K253" s="259">
        <v>7934750000</v>
      </c>
      <c r="L253" s="260">
        <v>9.0299999999999991E-2</v>
      </c>
      <c r="M253" s="261" t="s">
        <v>164</v>
      </c>
      <c r="N253" s="260">
        <f t="shared" si="7"/>
        <v>2.2646063027511678E-2</v>
      </c>
      <c r="O253" s="260">
        <f t="shared" si="6"/>
        <v>8.173476636164112E-2</v>
      </c>
    </row>
    <row r="254" spans="1:15">
      <c r="A254" s="255" t="s">
        <v>137</v>
      </c>
      <c r="B254" s="256" t="s">
        <v>265</v>
      </c>
      <c r="C254" s="256" t="s">
        <v>243</v>
      </c>
      <c r="D254" s="257" t="s">
        <v>162</v>
      </c>
      <c r="E254" s="258" t="s">
        <v>350</v>
      </c>
      <c r="F254" s="257" t="s">
        <v>182</v>
      </c>
      <c r="G254" s="257" t="s">
        <v>163</v>
      </c>
      <c r="H254" s="259">
        <v>3112767120</v>
      </c>
      <c r="I254" s="259">
        <v>3041453507.54</v>
      </c>
      <c r="J254" s="259">
        <v>3041453507.54</v>
      </c>
      <c r="K254" s="259">
        <v>3112767120</v>
      </c>
      <c r="L254" s="260">
        <v>7.0000000000000007E-2</v>
      </c>
      <c r="M254" s="261" t="s">
        <v>164</v>
      </c>
      <c r="N254" s="260">
        <f t="shared" si="7"/>
        <v>1.2610077729547189E-2</v>
      </c>
      <c r="O254" s="260">
        <f t="shared" si="6"/>
        <v>6.8744749897586013E-2</v>
      </c>
    </row>
    <row r="255" spans="1:15">
      <c r="A255" s="255" t="s">
        <v>137</v>
      </c>
      <c r="B255" s="256" t="s">
        <v>143</v>
      </c>
      <c r="C255" s="256" t="s">
        <v>243</v>
      </c>
      <c r="D255" s="257" t="s">
        <v>162</v>
      </c>
      <c r="E255" s="258" t="s">
        <v>350</v>
      </c>
      <c r="F255" s="257" t="s">
        <v>506</v>
      </c>
      <c r="G255" s="257" t="s">
        <v>163</v>
      </c>
      <c r="H255" s="259">
        <v>5050958904</v>
      </c>
      <c r="I255" s="259">
        <v>4079569703.2056499</v>
      </c>
      <c r="J255" s="259">
        <v>4079569703.2056499</v>
      </c>
      <c r="K255" s="259">
        <v>5050958904</v>
      </c>
      <c r="L255" s="260">
        <v>8.7499999999999994E-2</v>
      </c>
      <c r="M255" s="261" t="s">
        <v>164</v>
      </c>
      <c r="N255" s="260">
        <f t="shared" si="7"/>
        <v>1.6914179662124076E-2</v>
      </c>
      <c r="O255" s="260">
        <f t="shared" si="6"/>
        <v>2.595441647274415E-2</v>
      </c>
    </row>
    <row r="256" spans="1:15" ht="15" customHeight="1">
      <c r="A256" s="315" t="s">
        <v>136</v>
      </c>
      <c r="B256" s="319"/>
      <c r="C256" s="319"/>
      <c r="D256" s="319"/>
      <c r="E256" s="319"/>
      <c r="F256" s="319"/>
      <c r="G256" s="319"/>
      <c r="H256" s="319"/>
      <c r="I256" s="319"/>
      <c r="J256" s="265">
        <f>SUM(J5:J255)</f>
        <v>412987127536.81055</v>
      </c>
      <c r="K256" s="315"/>
      <c r="L256" s="315"/>
      <c r="M256" s="315"/>
      <c r="N256" s="315"/>
      <c r="O256" s="315"/>
    </row>
    <row r="257" spans="1:10" ht="15" customHeight="1"/>
    <row r="259" spans="1:10" ht="18">
      <c r="A259" s="266" t="s">
        <v>242</v>
      </c>
      <c r="C259" s="267">
        <f>'2'!E15</f>
        <v>241192288641.76196</v>
      </c>
      <c r="J259" s="268"/>
    </row>
    <row r="262" spans="1:10" s="64" customFormat="1">
      <c r="A262" s="70" t="s">
        <v>507</v>
      </c>
    </row>
    <row r="264" spans="1:10">
      <c r="A264" s="320" t="s">
        <v>133</v>
      </c>
      <c r="B264" s="320" t="s">
        <v>134</v>
      </c>
      <c r="C264" s="321" t="s">
        <v>508</v>
      </c>
      <c r="D264" s="321" t="s">
        <v>509</v>
      </c>
    </row>
    <row r="265" spans="1:10">
      <c r="A265" s="322" t="s">
        <v>172</v>
      </c>
      <c r="B265" s="322" t="s">
        <v>141</v>
      </c>
      <c r="C265" s="323">
        <v>45328.999537037038</v>
      </c>
      <c r="D265" s="325">
        <v>4003771253.8656402</v>
      </c>
    </row>
    <row r="266" spans="1:10">
      <c r="A266" s="322" t="s">
        <v>146</v>
      </c>
      <c r="B266" s="322" t="s">
        <v>181</v>
      </c>
      <c r="C266" s="323">
        <v>45303.999537037038</v>
      </c>
      <c r="D266" s="325">
        <v>2559925447.1829901</v>
      </c>
    </row>
    <row r="267" spans="1:10">
      <c r="A267" s="322" t="s">
        <v>172</v>
      </c>
      <c r="B267" s="322" t="s">
        <v>141</v>
      </c>
      <c r="C267" s="323">
        <v>45317.999537037038</v>
      </c>
      <c r="D267" s="325">
        <v>5004280477.3172998</v>
      </c>
    </row>
    <row r="268" spans="1:10">
      <c r="A268" s="322" t="s">
        <v>172</v>
      </c>
      <c r="B268" s="322" t="s">
        <v>141</v>
      </c>
      <c r="C268" s="323">
        <v>45303.999537037038</v>
      </c>
      <c r="D268" s="325">
        <v>2370299692.0682702</v>
      </c>
    </row>
    <row r="269" spans="1:10">
      <c r="A269" s="322" t="s">
        <v>146</v>
      </c>
      <c r="B269" s="322" t="s">
        <v>181</v>
      </c>
      <c r="C269" s="323">
        <v>45294.999537037038</v>
      </c>
      <c r="D269" s="325">
        <v>1989666492.92571</v>
      </c>
    </row>
    <row r="270" spans="1:10">
      <c r="A270" s="322" t="s">
        <v>343</v>
      </c>
      <c r="B270" s="322" t="s">
        <v>351</v>
      </c>
      <c r="C270" s="323">
        <v>45327.999537037038</v>
      </c>
      <c r="D270" s="325">
        <v>2061299937.10725</v>
      </c>
    </row>
    <row r="271" spans="1:10">
      <c r="A271" s="322" t="s">
        <v>343</v>
      </c>
      <c r="B271" s="322" t="s">
        <v>351</v>
      </c>
      <c r="C271" s="323">
        <v>45327.999537037038</v>
      </c>
      <c r="D271" s="325">
        <v>2403806378.89785</v>
      </c>
    </row>
    <row r="272" spans="1:10">
      <c r="A272" s="322" t="s">
        <v>172</v>
      </c>
      <c r="B272" s="322" t="s">
        <v>246</v>
      </c>
      <c r="C272" s="323">
        <v>45320.999537037038</v>
      </c>
      <c r="D272" s="325">
        <v>4666978724.89182</v>
      </c>
    </row>
    <row r="273" spans="1:4">
      <c r="A273" s="322" t="s">
        <v>146</v>
      </c>
      <c r="B273" s="322" t="s">
        <v>275</v>
      </c>
      <c r="C273" s="323">
        <v>45300.999537037038</v>
      </c>
      <c r="D273" s="325">
        <v>2013003207.5771101</v>
      </c>
    </row>
    <row r="274" spans="1:4">
      <c r="A274" s="322" t="s">
        <v>146</v>
      </c>
      <c r="B274" s="322" t="s">
        <v>275</v>
      </c>
      <c r="C274" s="323">
        <v>45293.999537037038</v>
      </c>
      <c r="D274" s="325">
        <v>2004657138.7195499</v>
      </c>
    </row>
    <row r="275" spans="1:4">
      <c r="A275" s="322" t="s">
        <v>146</v>
      </c>
      <c r="B275" s="322" t="s">
        <v>181</v>
      </c>
      <c r="C275" s="323">
        <v>45324.999537037038</v>
      </c>
      <c r="D275" s="325">
        <v>3791147194.558218</v>
      </c>
    </row>
    <row r="276" spans="1:4">
      <c r="A276" s="322" t="s">
        <v>343</v>
      </c>
      <c r="B276" s="322" t="s">
        <v>351</v>
      </c>
      <c r="C276" s="323">
        <v>45323.999537037038</v>
      </c>
      <c r="D276" s="325">
        <v>4807652278.5484896</v>
      </c>
    </row>
    <row r="277" spans="1:4">
      <c r="A277" s="322" t="s">
        <v>137</v>
      </c>
      <c r="B277" s="322" t="s">
        <v>299</v>
      </c>
      <c r="C277" s="323">
        <v>45313.999537037038</v>
      </c>
      <c r="D277" s="325">
        <v>3417474187.55972</v>
      </c>
    </row>
    <row r="278" spans="1:4">
      <c r="A278" s="322" t="s">
        <v>137</v>
      </c>
      <c r="B278" s="322" t="s">
        <v>299</v>
      </c>
      <c r="C278" s="323">
        <v>45313.999537037038</v>
      </c>
      <c r="D278" s="325">
        <v>1594821287.5304401</v>
      </c>
    </row>
    <row r="279" spans="1:4">
      <c r="A279" s="322" t="s">
        <v>137</v>
      </c>
      <c r="B279" s="322" t="s">
        <v>180</v>
      </c>
      <c r="C279" s="323">
        <v>45348.999537037038</v>
      </c>
      <c r="D279" s="325">
        <v>7312234449.9742498</v>
      </c>
    </row>
    <row r="280" spans="1:4">
      <c r="A280" s="322" t="s">
        <v>137</v>
      </c>
      <c r="B280" s="322" t="s">
        <v>180</v>
      </c>
      <c r="C280" s="323">
        <v>45349.999537037038</v>
      </c>
      <c r="D280" s="325">
        <v>2924013883.1560702</v>
      </c>
    </row>
    <row r="281" spans="1:4">
      <c r="A281" s="322" t="s">
        <v>343</v>
      </c>
      <c r="B281" s="322" t="s">
        <v>344</v>
      </c>
      <c r="C281" s="323">
        <v>45335.999537037038</v>
      </c>
      <c r="D281" s="325">
        <v>4931864832.52141</v>
      </c>
    </row>
    <row r="282" spans="1:4">
      <c r="A282" s="322" t="s">
        <v>343</v>
      </c>
      <c r="B282" s="322" t="s">
        <v>351</v>
      </c>
      <c r="C282" s="323">
        <v>45336.999537037038</v>
      </c>
      <c r="D282" s="325">
        <v>4194731845.8502002</v>
      </c>
    </row>
    <row r="283" spans="1:4">
      <c r="A283" s="322" t="s">
        <v>137</v>
      </c>
      <c r="B283" s="322" t="s">
        <v>145</v>
      </c>
      <c r="C283" s="323">
        <v>45341.999537037038</v>
      </c>
      <c r="D283" s="325">
        <v>5521529587.39709</v>
      </c>
    </row>
    <row r="284" spans="1:4">
      <c r="A284" s="322" t="s">
        <v>137</v>
      </c>
      <c r="B284" s="322" t="s">
        <v>145</v>
      </c>
      <c r="C284" s="323">
        <v>45342.999537037038</v>
      </c>
      <c r="D284" s="325">
        <v>5521527720.9138603</v>
      </c>
    </row>
    <row r="285" spans="1:4">
      <c r="A285" s="322" t="s">
        <v>343</v>
      </c>
      <c r="B285" s="322" t="s">
        <v>351</v>
      </c>
      <c r="C285" s="323">
        <v>45306.999537037038</v>
      </c>
      <c r="D285" s="325">
        <v>4279224323.9225202</v>
      </c>
    </row>
    <row r="286" spans="1:4">
      <c r="A286" s="322" t="s">
        <v>172</v>
      </c>
      <c r="B286" s="322" t="s">
        <v>141</v>
      </c>
      <c r="C286" s="323">
        <v>45316.999537037038</v>
      </c>
      <c r="D286" s="325">
        <v>2914135913.222827</v>
      </c>
    </row>
    <row r="287" spans="1:4">
      <c r="A287" s="322" t="s">
        <v>146</v>
      </c>
      <c r="B287" s="322" t="s">
        <v>275</v>
      </c>
      <c r="C287" s="323">
        <v>45363.999537037038</v>
      </c>
      <c r="D287" s="325">
        <v>802619863.579059</v>
      </c>
    </row>
    <row r="288" spans="1:4">
      <c r="A288" s="322" t="s">
        <v>343</v>
      </c>
      <c r="B288" s="322" t="s">
        <v>344</v>
      </c>
      <c r="C288" s="323">
        <v>45315.999537037038</v>
      </c>
      <c r="D288" s="325">
        <v>7033556984.3042297</v>
      </c>
    </row>
    <row r="289" spans="1:4">
      <c r="A289" s="322" t="s">
        <v>137</v>
      </c>
      <c r="B289" s="322" t="s">
        <v>265</v>
      </c>
      <c r="C289" s="323">
        <v>45453.999537037038</v>
      </c>
      <c r="D289" s="325">
        <v>1129490515.71367</v>
      </c>
    </row>
    <row r="290" spans="1:4">
      <c r="A290" s="322" t="s">
        <v>137</v>
      </c>
      <c r="B290" s="322" t="s">
        <v>265</v>
      </c>
      <c r="C290" s="323">
        <v>45453.999537037038</v>
      </c>
      <c r="D290" s="325">
        <v>542155447.53967905</v>
      </c>
    </row>
    <row r="291" spans="1:4">
      <c r="A291" s="322" t="s">
        <v>146</v>
      </c>
      <c r="B291" s="322" t="s">
        <v>181</v>
      </c>
      <c r="C291" s="323">
        <v>45299.999537037038</v>
      </c>
      <c r="D291" s="325">
        <v>2079288239.7751901</v>
      </c>
    </row>
    <row r="292" spans="1:4">
      <c r="A292" s="322" t="s">
        <v>137</v>
      </c>
      <c r="B292" s="322" t="s">
        <v>299</v>
      </c>
      <c r="C292" s="323">
        <v>45362.999537037038</v>
      </c>
      <c r="D292" s="325">
        <v>327276866.77495402</v>
      </c>
    </row>
    <row r="293" spans="1:4">
      <c r="A293" s="322" t="s">
        <v>137</v>
      </c>
      <c r="B293" s="322" t="s">
        <v>299</v>
      </c>
      <c r="C293" s="323">
        <v>45355.999537037038</v>
      </c>
      <c r="D293" s="325">
        <v>2618225528.2926402</v>
      </c>
    </row>
    <row r="294" spans="1:4">
      <c r="A294" s="322" t="s">
        <v>137</v>
      </c>
      <c r="B294" s="322" t="s">
        <v>299</v>
      </c>
      <c r="C294" s="323">
        <v>45355.999537037038</v>
      </c>
      <c r="D294" s="325">
        <v>1636390955.1803999</v>
      </c>
    </row>
    <row r="295" spans="1:4">
      <c r="A295" s="322" t="s">
        <v>137</v>
      </c>
      <c r="B295" s="322" t="s">
        <v>299</v>
      </c>
      <c r="C295" s="323">
        <v>45355.999537037038</v>
      </c>
      <c r="D295" s="325">
        <v>3101963459.6257801</v>
      </c>
    </row>
    <row r="296" spans="1:4">
      <c r="A296" s="322" t="s">
        <v>137</v>
      </c>
      <c r="B296" s="322" t="s">
        <v>299</v>
      </c>
      <c r="C296" s="323">
        <v>45362.999537037038</v>
      </c>
      <c r="D296" s="325">
        <v>1636384333.88045</v>
      </c>
    </row>
    <row r="297" spans="1:4">
      <c r="A297" s="322" t="s">
        <v>137</v>
      </c>
      <c r="B297" s="322" t="s">
        <v>299</v>
      </c>
      <c r="C297" s="323">
        <v>45362.999537037038</v>
      </c>
      <c r="D297" s="325">
        <v>914713180.25019801</v>
      </c>
    </row>
    <row r="298" spans="1:4">
      <c r="A298" s="322" t="s">
        <v>137</v>
      </c>
      <c r="B298" s="322" t="s">
        <v>299</v>
      </c>
      <c r="C298" s="323">
        <v>45362.999537037038</v>
      </c>
      <c r="D298" s="325">
        <v>1636384333.88045</v>
      </c>
    </row>
    <row r="299" spans="1:4">
      <c r="A299" s="322" t="s">
        <v>137</v>
      </c>
      <c r="B299" s="322" t="s">
        <v>299</v>
      </c>
      <c r="C299" s="323">
        <v>45362.999537037038</v>
      </c>
      <c r="D299" s="325">
        <v>2832454465.4338498</v>
      </c>
    </row>
    <row r="300" spans="1:4">
      <c r="A300" s="322" t="s">
        <v>137</v>
      </c>
      <c r="B300" s="322" t="s">
        <v>299</v>
      </c>
      <c r="C300" s="323">
        <v>45362.999537037038</v>
      </c>
      <c r="D300" s="325">
        <v>1495479042.5276999</v>
      </c>
    </row>
    <row r="301" spans="1:4">
      <c r="A301" s="322" t="s">
        <v>137</v>
      </c>
      <c r="B301" s="322" t="s">
        <v>299</v>
      </c>
      <c r="C301" s="323">
        <v>45355.999537037038</v>
      </c>
      <c r="D301" s="325">
        <v>1632612347.1726999</v>
      </c>
    </row>
    <row r="302" spans="1:4">
      <c r="A302" s="322" t="s">
        <v>137</v>
      </c>
      <c r="B302" s="322" t="s">
        <v>299</v>
      </c>
      <c r="C302" s="323">
        <v>45362.999537037038</v>
      </c>
      <c r="D302" s="325">
        <v>1302185832.9505</v>
      </c>
    </row>
    <row r="303" spans="1:4">
      <c r="A303" s="322" t="s">
        <v>137</v>
      </c>
      <c r="B303" s="322" t="s">
        <v>299</v>
      </c>
      <c r="C303" s="323">
        <v>45321.999537037038</v>
      </c>
      <c r="D303" s="325">
        <v>240018809.229655</v>
      </c>
    </row>
    <row r="304" spans="1:4">
      <c r="A304" s="322" t="s">
        <v>137</v>
      </c>
      <c r="B304" s="322" t="s">
        <v>299</v>
      </c>
      <c r="C304" s="323">
        <v>45321.999537037038</v>
      </c>
      <c r="D304" s="325">
        <v>4800376184.58531</v>
      </c>
    </row>
    <row r="305" spans="1:4">
      <c r="A305" s="322" t="s">
        <v>137</v>
      </c>
      <c r="B305" s="322" t="s">
        <v>299</v>
      </c>
      <c r="C305" s="323">
        <v>45320.999537037038</v>
      </c>
      <c r="D305" s="325">
        <v>240019050.83460599</v>
      </c>
    </row>
    <row r="306" spans="1:4">
      <c r="A306" s="322" t="s">
        <v>137</v>
      </c>
      <c r="B306" s="322" t="s">
        <v>299</v>
      </c>
      <c r="C306" s="323">
        <v>45320.999537037038</v>
      </c>
      <c r="D306" s="325">
        <v>4800381016.6389904</v>
      </c>
    </row>
    <row r="307" spans="1:4">
      <c r="A307" s="322" t="s">
        <v>137</v>
      </c>
      <c r="B307" s="322" t="s">
        <v>299</v>
      </c>
      <c r="C307" s="323">
        <v>45317.999537037038</v>
      </c>
      <c r="D307" s="325">
        <v>986148938.49758303</v>
      </c>
    </row>
    <row r="308" spans="1:4">
      <c r="A308" s="322" t="s">
        <v>137</v>
      </c>
      <c r="B308" s="322" t="s">
        <v>299</v>
      </c>
      <c r="C308" s="323">
        <v>45317.999537037038</v>
      </c>
      <c r="D308" s="325">
        <v>986148938.49758303</v>
      </c>
    </row>
    <row r="309" spans="1:4">
      <c r="A309" s="322" t="s">
        <v>137</v>
      </c>
      <c r="B309" s="322" t="s">
        <v>299</v>
      </c>
      <c r="C309" s="323">
        <v>45317.999537037038</v>
      </c>
      <c r="D309" s="325">
        <v>1082598635.08021</v>
      </c>
    </row>
    <row r="310" spans="1:4">
      <c r="A310" s="322" t="s">
        <v>137</v>
      </c>
      <c r="B310" s="322" t="s">
        <v>299</v>
      </c>
      <c r="C310" s="323">
        <v>45317.999537037038</v>
      </c>
      <c r="D310" s="325">
        <v>1988044766.23599</v>
      </c>
    </row>
    <row r="311" spans="1:4">
      <c r="A311" s="322" t="s">
        <v>137</v>
      </c>
      <c r="B311" s="322" t="s">
        <v>299</v>
      </c>
      <c r="C311" s="323">
        <v>45314.999537037038</v>
      </c>
      <c r="D311" s="325">
        <v>1923484735.6910501</v>
      </c>
    </row>
    <row r="312" spans="1:4">
      <c r="A312" s="322" t="s">
        <v>137</v>
      </c>
      <c r="B312" s="322" t="s">
        <v>299</v>
      </c>
      <c r="C312" s="323">
        <v>45314.999537037038</v>
      </c>
      <c r="D312" s="325">
        <v>1442613551.76829</v>
      </c>
    </row>
    <row r="313" spans="1:4">
      <c r="A313" s="322" t="s">
        <v>137</v>
      </c>
      <c r="B313" s="322" t="s">
        <v>299</v>
      </c>
      <c r="C313" s="323">
        <v>45314.999537037038</v>
      </c>
      <c r="D313" s="325">
        <v>1199778403.0016401</v>
      </c>
    </row>
    <row r="314" spans="1:4">
      <c r="A314" s="322" t="s">
        <v>137</v>
      </c>
      <c r="B314" s="322" t="s">
        <v>299</v>
      </c>
      <c r="C314" s="323">
        <v>45314.999537037038</v>
      </c>
      <c r="D314" s="325">
        <v>480871183.92276198</v>
      </c>
    </row>
    <row r="315" spans="1:4">
      <c r="A315" s="322" t="s">
        <v>172</v>
      </c>
      <c r="B315" s="322" t="s">
        <v>141</v>
      </c>
      <c r="C315" s="323">
        <v>45301.999537037038</v>
      </c>
      <c r="D315" s="325">
        <v>4510657823.3782101</v>
      </c>
    </row>
    <row r="316" spans="1:4">
      <c r="A316" s="322" t="s">
        <v>172</v>
      </c>
      <c r="B316" s="322" t="s">
        <v>246</v>
      </c>
      <c r="C316" s="323">
        <v>45300.999537037038</v>
      </c>
      <c r="D316" s="325">
        <v>1164571971.0234399</v>
      </c>
    </row>
    <row r="317" spans="1:4">
      <c r="A317" s="322" t="s">
        <v>172</v>
      </c>
      <c r="B317" s="322" t="s">
        <v>141</v>
      </c>
      <c r="C317" s="323">
        <v>45299.999537037038</v>
      </c>
      <c r="D317" s="325">
        <v>4511092072.2448702</v>
      </c>
    </row>
    <row r="318" spans="1:4">
      <c r="A318" s="322" t="s">
        <v>172</v>
      </c>
      <c r="B318" s="322" t="s">
        <v>246</v>
      </c>
      <c r="C318" s="323">
        <v>45300.999537037038</v>
      </c>
      <c r="D318" s="325">
        <v>2875839639.3247299</v>
      </c>
    </row>
    <row r="319" spans="1:4">
      <c r="A319" s="322" t="s">
        <v>146</v>
      </c>
      <c r="B319" s="322" t="s">
        <v>181</v>
      </c>
      <c r="C319" s="323">
        <v>45297.999537037038</v>
      </c>
      <c r="D319" s="325">
        <v>2995175234.0126839</v>
      </c>
    </row>
    <row r="320" spans="1:4">
      <c r="A320" s="322" t="s">
        <v>343</v>
      </c>
      <c r="B320" s="322" t="s">
        <v>344</v>
      </c>
      <c r="C320" s="323">
        <v>45295.999537037038</v>
      </c>
      <c r="D320" s="325">
        <v>4041852274.0021</v>
      </c>
    </row>
    <row r="321" spans="1:4">
      <c r="A321" s="322" t="s">
        <v>343</v>
      </c>
      <c r="B321" s="322" t="s">
        <v>344</v>
      </c>
      <c r="C321" s="323">
        <v>45296.999537037038</v>
      </c>
      <c r="D321" s="325">
        <v>4041847049.0661201</v>
      </c>
    </row>
    <row r="322" spans="1:4">
      <c r="A322" s="322" t="s">
        <v>137</v>
      </c>
      <c r="B322" s="322" t="s">
        <v>299</v>
      </c>
      <c r="C322" s="323">
        <v>45306.999537037038</v>
      </c>
      <c r="D322" s="325">
        <v>5075067430.4779797</v>
      </c>
    </row>
    <row r="323" spans="1:4">
      <c r="A323" s="322" t="s">
        <v>146</v>
      </c>
      <c r="B323" s="322" t="s">
        <v>181</v>
      </c>
      <c r="C323" s="323">
        <v>45345.999537037038</v>
      </c>
      <c r="D323" s="325">
        <v>4518990278.2086201</v>
      </c>
    </row>
    <row r="324" spans="1:4">
      <c r="A324" s="322" t="s">
        <v>146</v>
      </c>
      <c r="B324" s="322" t="s">
        <v>275</v>
      </c>
      <c r="C324" s="323">
        <v>45343.999537037038</v>
      </c>
      <c r="D324" s="325">
        <v>3849802085.9811902</v>
      </c>
    </row>
    <row r="325" spans="1:4">
      <c r="A325" s="322" t="s">
        <v>146</v>
      </c>
      <c r="B325" s="322" t="s">
        <v>181</v>
      </c>
      <c r="C325" s="323">
        <v>45341.999537037038</v>
      </c>
      <c r="D325" s="325">
        <v>2369791442.8703318</v>
      </c>
    </row>
    <row r="326" spans="1:4">
      <c r="A326" s="322" t="s">
        <v>146</v>
      </c>
      <c r="B326" s="322" t="s">
        <v>181</v>
      </c>
      <c r="C326" s="323">
        <v>45338.999537037038</v>
      </c>
      <c r="D326" s="325">
        <v>2572980088.6261902</v>
      </c>
    </row>
    <row r="327" spans="1:4">
      <c r="A327" s="322" t="s">
        <v>146</v>
      </c>
      <c r="B327" s="322" t="s">
        <v>275</v>
      </c>
      <c r="C327" s="323">
        <v>45344.999537037038</v>
      </c>
      <c r="D327" s="325">
        <v>4113916075.9653702</v>
      </c>
    </row>
    <row r="328" spans="1:4">
      <c r="A328" s="322" t="s">
        <v>146</v>
      </c>
      <c r="B328" s="322" t="s">
        <v>275</v>
      </c>
      <c r="C328" s="323">
        <v>45342.999537037038</v>
      </c>
      <c r="D328" s="325">
        <v>6580559494.3290501</v>
      </c>
    </row>
    <row r="329" spans="1:4">
      <c r="A329" s="324" t="s">
        <v>510</v>
      </c>
      <c r="B329" s="324"/>
      <c r="C329" s="324"/>
      <c r="D329" s="326">
        <f>SUM(D265:D328)</f>
        <v>184401854826.08459</v>
      </c>
    </row>
  </sheetData>
  <mergeCells count="5">
    <mergeCell ref="K256:O256"/>
    <mergeCell ref="A1:B1"/>
    <mergeCell ref="A2:I2"/>
    <mergeCell ref="A256:I256"/>
    <mergeCell ref="A329:C329"/>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FXq+p+Oi421Z0DKOCqDYyTvZ0rebab14O374dc7N/Hc=</DigestValue>
    </Reference>
    <Reference Type="http://www.w3.org/2000/09/xmldsig#Object" URI="#idOfficeObject">
      <DigestMethod Algorithm="http://www.w3.org/2001/04/xmlenc#sha256"/>
      <DigestValue>A/YQVW9P8ymA//eoI7jnUbmHQQTdGDHIph+lHpgHe58=</DigestValue>
    </Reference>
    <Reference Type="http://uri.etsi.org/01903#SignedProperties" URI="#idSignedProperties">
      <Transforms>
        <Transform Algorithm="http://www.w3.org/TR/2001/REC-xml-c14n-20010315"/>
      </Transforms>
      <DigestMethod Algorithm="http://www.w3.org/2001/04/xmlenc#sha256"/>
      <DigestValue>lqt8tzomLaYZ1gr4YTQiPV/M2N0bSPNTVe42yAq0+cw=</DigestValue>
    </Reference>
    <Reference Type="http://www.w3.org/2000/09/xmldsig#Object" URI="#idValidSigLnImg">
      <DigestMethod Algorithm="http://www.w3.org/2001/04/xmlenc#sha256"/>
      <DigestValue>S6MqChW+Lkfg+ZLTzOEXxwoFwZFi8YYc+amUQ6EaMIQ=</DigestValue>
    </Reference>
    <Reference Type="http://www.w3.org/2000/09/xmldsig#Object" URI="#idInvalidSigLnImg">
      <DigestMethod Algorithm="http://www.w3.org/2001/04/xmlenc#sha256"/>
      <DigestValue>EY1HS3B+fWT5/AmZqmL6WBboYPbqj/YEupE8jv2pgew=</DigestValue>
    </Reference>
  </SignedInfo>
  <SignatureValue>Dwn0BQZq2wJk6PVtWrq/2TW6lKgUmEBrYIMNmBs29opcel5DQG5/FstB2IJTT+gqZHcIo98TIqM6
TYjfvVvQAxCQPenrEIow/r6FMPjqfHr8v5zXxFqJv3FimYe/Thjsrs+ChErVmMOxBfdNZ4mni4Ab
6bqNRmzxWHm/ozqLqQh9oCvVKXrT1VO1FBlkt8wG6hV02qYjuu7ukNhbcL2VW6GGjUGsm9/Ur9NG
SY4ix4Sf449iK4qenEgzrb1KR44QzDKuYUC6Yw+eWYEvasXBWcCbIBvD5xfbXQ4fIs7yvk+f58tg
D73fKAl0SgNEh2VMkji3ClZVEJyTg9VkDwtrpA==</SignatureValue>
  <KeyInfo>
    <X509Data>
      <X509Certificate>MIIIhjCCBm6gAwIBAgIISYhNdtcu9HAwDQYJKoZIhvcNAQELBQAwWjEaMBgGA1UEAwwRQ0EtRE9DVU1FTlRBIFMuQS4xFjAUBgNVBAUTDVJVQzgwMDUwMTcyLTExFzAVBgNVBAoMDkRPQ1VNRU5UQSBTLkEuMQswCQYDVQQGEwJQWTAeFw0yMzA5MjExOTEzMDBaFw0yNTA5MjAxOTEzMDBaMIG8MSUwIwYDVQQDDBxNQVJJQSBBR1VTVElOQSBHQVJDSUEgQUdVSUFSMREwDwYDVQQFEwhDSTMyODI2NDEXMBUGA1UEKgwOTUFSSUEgQUdVU1RJTkExFjAUBgNVBAQMDUdBUkNJQSBBR1VJQVIxCzAJBgNVBAsMAkYyMTUwMwYDVQQKDCxDRVJUSUZJQ0FETyBDVUFMSUZJQ0FETyBERSBGSVJNQSBFTEVDVFJPTklDQTELMAkGA1UEBhMCUFkwggEiMA0GCSqGSIb3DQEBAQUAA4IBDwAwggEKAoIBAQDG7SGCogoUlQUFEWDTyNKC3uMhSQEx/Y06NPlfclVlq0Hn7a49h+Gebu3Q53mStG2kwVdXx/U9uDVG4Lsr2OlmAnxGfU0mwt/eK/E3g9aWHynDznl+J7dpl1CWVSW65NLFSu/7BrjQ3Zy2p8hSeh1Hi/f3POawbFQ1DJzwxw1DUU1x2k75VZK3AimdVj0x75eL9FP/mPZ5yNHrsTLJ8s9H7Vsh4h6udW84QiFqiwvAfYJNtAyLubAoj9OEodmP7Z6+vFAy5LJR6I3UrO393CPDn8eeC9vINi1DEThgvkt87jx2PKVu/HSN5kq+HG8izrH4DIWHMkSuAs9AcY70dt2VAgMBAAGjggPrMIID5zAMBgNVHRMBAf8EAjAAMB8GA1UdIwQYMBaAFKE9hSvN2CyWHzkCDJ9TO1jYlQt7MIGUBggrBgEFBQcBAQSBhzCBhDBVBggrBgEFBQcwAoZJaHR0cHM6Ly93d3cuZGlnaXRvLmNvbS5weS91cGxvYWRzL2NlcnRpZmljYWRvLWRvY3VtZW50YS1zYS0xNTM1MTE3NzcxLmNydDArBggrBgEFBQcwAYYfaHR0cHM6Ly93d3cuZGlnaXRvLmNvbS5weS9vY3NwLzBOBgNVHREERzBFgRdtZ2FyY2lhYWd1aWFy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LvdLZAPFFymfqU0gc+hZscr2BvRMA4GA1UdDwEB/wQEAwIF4DANBgkqhkiG9w0BAQsFAAOCAgEAgvODbuaEVUzL2R6Oi4W9TZ73Zn0moHuN45UNmLHoxsybvZ1vYXnkCAv1CriZapf1TAikxnjhPlyblydn0TGHayU27eDZUXc6YwNDG2asXNnepgjL6WpKBZfGBTIyS7P2UfMoTL5vL6rjBLfZS2z7XofXPo5pNFcr0g0w7HJ1m2uk/uK0ztf+bZfKupp0YL7jqgEAANTa0F72GhupFM38588XwSl3LvH6KzM60hp32JQVUmSMwPtk+7VpZ9dwoqe7amJSxro2QHF5fRVmO6bdFM9X8fA18ttf9/gSnu+N0dXAWyGmlu47qC8IjcrOLqtWKxq0kGOhuD5W5A71l9FFCa4s8IROFKPcYNCgzz5yyuhNGGzAKov0QffMxF5tZNAyaI7hMmWOBoYwRVn86nJBXAZfzZmzdlY1sZQDH3/DLS1jET4WRSrEMm1KCK3jsxxK9l5knqjkQgvFCovNpqBywZqYZmlhNvr6mBtJHWryIIk9Iq0bnb+KHYUqsOixEEIGGLAdPsR4YOWwG9HFIukDz9llYmDmPMrQ4SSR30AnVuIbHynLogn83weBd3nDYABNDm+a4FyBMtBKc+9pHAxK8R0EGbsnkgdpojDWjmIapnvbV6L7ofFJ+I1n+u7E21w4LmkMMYit1WqPB8H1dtbX4EA6pHXFQlEpZNcyLXwiOW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5eeXHUHeNzkXBWTukSpUDucDsk5yNIpZfayyKopD60I=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77av7XHFA6vbkiP+5lDi0rQyUJQJxTHIBsN0l9e3sDU=</DigestValue>
      </Reference>
      <Reference URI="/xl/drawings/vmlDrawing1.vml?ContentType=application/vnd.openxmlformats-officedocument.vmlDrawing">
        <DigestMethod Algorithm="http://www.w3.org/2001/04/xmlenc#sha256"/>
        <DigestValue>Ywa+qDwPwtOqZfN8+X7X6w9sPofk4CGz/qITmcTUwBQ=</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EX+fUb5O/qqH4uI3akcYxjiy/3A3AVL2Xo5iczjKeWc=</DigestValue>
      </Reference>
      <Reference URI="/xl/media/image3.emf?ContentType=image/x-emf">
        <DigestMethod Algorithm="http://www.w3.org/2001/04/xmlenc#sha256"/>
        <DigestValue>dVRAwXQzu6Mlze7+XIhJMFbgoMUBQQZZeG8gGsEbYGc=</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3bcPXZNF5xEM5PGqFg2vn+aCCSDm9p45KgwySgM0/PA=</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1A8Sv75PoR5w9l1EWT2fMlwjczFLedlXXYsZTgN3g4U=</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W6Ef4ZSjnR7x593qLTsoZm0aHzohSTggYzIgnNhuYFU=</DigestValue>
      </Reference>
      <Reference URI="/xl/styles.xml?ContentType=application/vnd.openxmlformats-officedocument.spreadsheetml.styles+xml">
        <DigestMethod Algorithm="http://www.w3.org/2001/04/xmlenc#sha256"/>
        <DigestValue>TFgR1869qitYVSkpXd4dyhxkvLUBWAsS8H1I5W/imEY=</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UBmnDtYjLi9UZ2QGsy37xHVaWGkfuYzsN8M68+mt0qY=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JQAuOdXZn7LfrhRWeYn9nUCEkcIcEE2U0uCOw6DZwMU=</DigestValue>
      </Reference>
      <Reference URI="/xl/worksheets/sheet2.xml?ContentType=application/vnd.openxmlformats-officedocument.spreadsheetml.worksheet+xml">
        <DigestMethod Algorithm="http://www.w3.org/2001/04/xmlenc#sha256"/>
        <DigestValue>SCk0DFHfIHPReSUkaGVb1aSpkHkOkzza6bJDyz0QOsU=</DigestValue>
      </Reference>
      <Reference URI="/xl/worksheets/sheet3.xml?ContentType=application/vnd.openxmlformats-officedocument.spreadsheetml.worksheet+xml">
        <DigestMethod Algorithm="http://www.w3.org/2001/04/xmlenc#sha256"/>
        <DigestValue>UqiUa/m2iOwUQHA0LKmtsf/ag5yp5WeJsKzWm9vcCrY=</DigestValue>
      </Reference>
      <Reference URI="/xl/worksheets/sheet4.xml?ContentType=application/vnd.openxmlformats-officedocument.spreadsheetml.worksheet+xml">
        <DigestMethod Algorithm="http://www.w3.org/2001/04/xmlenc#sha256"/>
        <DigestValue>2q7zWuKScGWHdlyrDuiMeBxVZW+3NWDVOOojHT28nLI=</DigestValue>
      </Reference>
      <Reference URI="/xl/worksheets/sheet5.xml?ContentType=application/vnd.openxmlformats-officedocument.spreadsheetml.worksheet+xml">
        <DigestMethod Algorithm="http://www.w3.org/2001/04/xmlenc#sha256"/>
        <DigestValue>zwpHM9Is31tKEKw++QPhHnWgmkC5L7FKivDI1igTWEM=</DigestValue>
      </Reference>
      <Reference URI="/xl/worksheets/sheet6.xml?ContentType=application/vnd.openxmlformats-officedocument.spreadsheetml.worksheet+xml">
        <DigestMethod Algorithm="http://www.w3.org/2001/04/xmlenc#sha256"/>
        <DigestValue>4+Zgv6rmSQUI+YE72g/Nlp13ab91GqG8lSOfPuFS0OQ=</DigestValue>
      </Reference>
      <Reference URI="/xl/worksheets/sheet7.xml?ContentType=application/vnd.openxmlformats-officedocument.spreadsheetml.worksheet+xml">
        <DigestMethod Algorithm="http://www.w3.org/2001/04/xmlenc#sha256"/>
        <DigestValue>lUkAepOacNkbzDIpVdrf9uvwbCxDI2rpO+TE5Kaocxw=</DigestValue>
      </Reference>
      <Reference URI="/xl/worksheets/sheet8.xml?ContentType=application/vnd.openxmlformats-officedocument.spreadsheetml.worksheet+xml">
        <DigestMethod Algorithm="http://www.w3.org/2001/04/xmlenc#sha256"/>
        <DigestValue>/zhVNlRNg7ao9jNorVNn69sewfzu5q5PqJG5zV2NGyc=</DigestValue>
      </Reference>
    </Manifest>
    <SignatureProperties>
      <SignatureProperty Id="idSignatureTime" Target="#idPackageSignature">
        <mdssi:SignatureTime xmlns:mdssi="http://schemas.openxmlformats.org/package/2006/digital-signature">
          <mdssi:Format>YYYY-MM-DDThh:mm:ssTZD</mdssi:Format>
          <mdssi:Value>2024-03-26T21:20:12Z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16.0.17328/26</OfficeVersion>
          <ApplicationVersion>16.0.17328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2024-03-26T21:20:12Z</xd:SigningTime>
          <xd:SigningCertificate>
            <xd:Cert>
              <xd:CertDigest>
                <DigestMethod Algorithm="http://www.w3.org/2001/04/xmlenc#sha256"/>
                <DigestValue>K1G4obbItPpA/lo8TvY/D1bqacgwEuEg0qadXDvD/xc=</DigestValue>
              </xd:CertDigest>
              <xd:IssuerSerial>
                <X509IssuerName>C=PY, O=DOCUMENTA S.A., SERIALNUMBER=RUC80050172-1, CN=CA-DOCUMENTA S.A.</X509IssuerName>
                <X509SerialNumber>5298570134413046896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AgAACBFTUYAAAEA7BsAAKo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EmtI9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Object Id="idInvalidSigLnImg">AQAAAGwAAAAAAAAAAAAAAAcBAAB/AAAAAAAAAAAAAAB6EgAA/AgAACBFTUYAAAEAXCEAALE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EmtI9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C0LHF5GIlWoeQNQd5+jZasmOCEoij1n4sKRdzFsN0PDn45Kovsb6F9T4lYFFcVs5</DigestValue>
    </Reference>
    <Reference Type="http://www.w3.org/2000/09/xmldsig#Object" URI="#idOfficeObject">
      <DigestMethod Algorithm="http://www.w3.org/2001/04/xmldsig-more#sha384"/>
      <DigestValue>fLDObQWi95eMUcHtZ1Xiz8gZBFvb5d6RbIvUeZ3sYfSgCaqaQrKGI4atgCj+Rk49</DigestValue>
    </Reference>
    <Reference Type="http://uri.etsi.org/01903#SignedProperties" URI="#idSignedProperties">
      <Transforms>
        <Transform Algorithm="http://www.w3.org/TR/2001/REC-xml-c14n-20010315"/>
      </Transforms>
      <DigestMethod Algorithm="http://www.w3.org/2001/04/xmldsig-more#sha384"/>
      <DigestValue>AUrt0vbIGbLapaJXLOCO0KY0R/gdCZHdyC4d3pjxS9Wv9jqW7hDlGyuM6hN11tiF</DigestValue>
    </Reference>
    <Reference Type="http://www.w3.org/2000/09/xmldsig#Object" URI="#idValidSigLnImg">
      <DigestMethod Algorithm="http://www.w3.org/2001/04/xmldsig-more#sha384"/>
      <DigestValue>3JdLcwOyk46+NICutS1F1v/ZoNMNsvrEqy7CjCpq37iZFbJf47uh7CGxZ3VRyMtB</DigestValue>
    </Reference>
    <Reference Type="http://www.w3.org/2000/09/xmldsig#Object" URI="#idInvalidSigLnImg">
      <DigestMethod Algorithm="http://www.w3.org/2001/04/xmldsig-more#sha384"/>
      <DigestValue>7o3Vo/qi40UDg3OfdipzoK8QKHrI2hSmQ29IdGdUk8LuQ+Ntl7L6Jryw0Owv+kcG</DigestValue>
    </Reference>
  </SignedInfo>
  <SignatureValue>M2mgA+nLJeXc6o7qiP7wljjjmYC/63LPXosy2ln+QwNtBLll8nmsluo90QlujxUvgcHsPT86FsLC
dbDijCGAWEzRoz3pUh6A29/cDFBVKuglmiDheBeNi5CEwOw6OtHm</SignatureValue>
  <KeyInfo>
    <X509Data>
      <X509Certificate>MIIBjzCCARWgAwIBAgIITyqrDdmr5uwwCgYIKoZIzj0EAwMwLzEtMCsGA1UEAxMkMWY0ODE5NWUtODg0NS00MDUwLTg3ZTUtOGMzODZlMzkyYzk0MB4XDTI0MDMyMDA3MjE0MVoXDTI1MDMyMDE5MjE0MVowLzEtMCsGA1UEAxMkMWY0ODE5NWUtODg0NS00MDUwLTg3ZTUtOGMzODZlMzkyYzk0MHYwEAYHKoZIzj0CAQYFK4EEACIDYgAEYoC8YGIT6AX5iaVDQpWGa7MQGnOJ2IUi4EmQZtZe0wPc1+qyGxYP4PwoHjb2HPIroPaEZRgtPRYIM1GQN1F7AjSPbTvRYdZoyp1KFoBfxXFGuz3FBbKE8ZYfET9tiepmMAoGCCqGSM49BAMDA2gAMGUCMFS5OS8ivEWPdYv8tSW0Pq6Q5EYcNmmwKCYQosK3TeuJh4lvxWIeKU0iLgSQFoKjWAIxAIxUOuXrne8mgvhWbt25xHtANn3Phut9VRv1vdum/lrDNFrq0sygVCiSd/mQ5Pfx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dsig-more#sha384"/>
        <DigestValue>WEAoE+Ew7XRGKDa5i1z4dqVSJGP2rSBXA3I+v0K9crKYiuhG2CJYY0Q7x3qyyNbK</DigestValue>
      </Reference>
      <Reference URI="/xl/calcChain.xml?ContentType=application/vnd.openxmlformats-officedocument.spreadsheetml.calcChain+xml">
        <DigestMethod Algorithm="http://www.w3.org/2001/04/xmldsig-more#sha384"/>
        <DigestValue>sJlEy4Il4fkyjXCK51HOmRVO3N8DugxhjOeK4FXIkuz0dkw4kWACaL5XOvv07P0Z</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sIDGujvX7W4TjE3QvZJMcYccc/2iwT9naBOEEPmbKjZKVN/Uk1X8xfprfmNVH1X2</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dsig-more#sha384"/>
        <DigestValue>TZnnyVjIEAWTyUKaiselBabsPXJe2er5WOigC/xxAkLdoEUCecpurasNFI28TSkl</DigestValue>
      </Reference>
      <Reference URI="/xl/drawings/drawing1.xml?ContentType=application/vnd.openxmlformats-officedocument.drawing+xml">
        <DigestMethod Algorithm="http://www.w3.org/2001/04/xmldsig-more#sha384"/>
        <DigestValue>AMwbe2A0qmf+Pfv+rCZCAA72fhjg/hM05MqKvnFsGkxOL7Z2iYjNInVedW+Al/bB</DigestValue>
      </Reference>
      <Reference URI="/xl/drawings/vmlDrawing1.vml?ContentType=application/vnd.openxmlformats-officedocument.vmlDrawing">
        <DigestMethod Algorithm="http://www.w3.org/2001/04/xmldsig-more#sha384"/>
        <DigestValue>QzoDtZvKKH79/14kW/5f3DHdOWh7vFFpIEWYuifGjcJQvylquAjsr/XUKBCvox3i</DigestValue>
      </Reference>
      <Reference URI="/xl/media/image1.jpg?ContentType=image/jpeg">
        <DigestMethod Algorithm="http://www.w3.org/2001/04/xmldsig-more#sha384"/>
        <DigestValue>/ekwUvPbZ3z1dCAL3USSX+zF0ajq+pDZxnGVOwlyzC+yi9fjBPUNiK8vAOWRnZT7</DigestValue>
      </Reference>
      <Reference URI="/xl/media/image2.emf?ContentType=image/x-emf">
        <DigestMethod Algorithm="http://www.w3.org/2001/04/xmldsig-more#sha384"/>
        <DigestValue>jTiNqk6H0rTE0YJ01uG/lfpXucUS+/0qkyZGQykTfpxO1qG0kUO59hxeC4HlKg6Q</DigestValue>
      </Reference>
      <Reference URI="/xl/media/image3.emf?ContentType=image/x-emf">
        <DigestMethod Algorithm="http://www.w3.org/2001/04/xmldsig-more#sha384"/>
        <DigestValue>mLJirb6u4k49a0FA3z7o3pfOYR1vmNEo3mvV41MAysBuIOq0zaRzi5FclamtJsWl</DigestValue>
      </Reference>
      <Reference URI="/xl/media/image4.emf?ContentType=image/x-emf">
        <DigestMethod Algorithm="http://www.w3.org/2001/04/xmldsig-more#sha384"/>
        <DigestValue>rSDLpoaTuGJBbXFylkCSHlVaxUEpp31c7GWkTyG2KL1unf3abuK+cikSWUNw4yz9</DigestValue>
      </Reference>
      <Reference URI="/xl/media/image5.emf?ContentType=image/x-emf">
        <DigestMethod Algorithm="http://www.w3.org/2001/04/xmldsig-more#sha384"/>
        <DigestValue>kplaLINU4GoCTtEXvlxs25KDOpjg2m/ylICXzVmoRqiojJnXsSrnekEvgDjNEQfm</DigestValue>
      </Reference>
      <Reference URI="/xl/media/image6.emf?ContentType=image/x-emf">
        <DigestMethod Algorithm="http://www.w3.org/2001/04/xmldsig-more#sha384"/>
        <DigestValue>D/oHuYEALZCZUKhtowvWcsd8RbqQu9YW6a1Foh34krZRSrA7XKpfeVfYjZHld3me</DigestValue>
      </Reference>
      <Reference URI="/xl/printerSettings/printerSettings1.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2.bin?ContentType=application/vnd.openxmlformats-officedocument.spreadsheetml.printerSettings">
        <DigestMethod Algorithm="http://www.w3.org/2001/04/xmldsig-more#sha384"/>
        <DigestValue>EhTUJCaQ4TNkrTk5ObHspbLF+8nFOfYr9AX0Nsll68TxxkC8qoC2l5Nx3UgZqk4m</DigestValue>
      </Reference>
      <Reference URI="/xl/printerSettings/printerSettings3.bin?ContentType=application/vnd.openxmlformats-officedocument.spreadsheetml.printerSettings">
        <DigestMethod Algorithm="http://www.w3.org/2001/04/xmldsig-more#sha384"/>
        <DigestValue>ZYwHzCMS+CNu+PUKBno1ccCeBPvKkUcbWQ+hcuT+ngV74IhPlzT5xNtM4CAgFBIe</DigestValue>
      </Reference>
      <Reference URI="/xl/printerSettings/printerSettings4.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5.bin?ContentType=application/vnd.openxmlformats-officedocument.spreadsheetml.printerSettings">
        <DigestMethod Algorithm="http://www.w3.org/2001/04/xmldsig-more#sha384"/>
        <DigestValue>t7HFqaX+LwaeMYu5InsCDsC6n/38rLC2/jJ+hqfzdvB5Wn65bO3bdT9oBZ3/j9H2</DigestValue>
      </Reference>
      <Reference URI="/xl/sharedStrings.xml?ContentType=application/vnd.openxmlformats-officedocument.spreadsheetml.sharedStrings+xml">
        <DigestMethod Algorithm="http://www.w3.org/2001/04/xmldsig-more#sha384"/>
        <DigestValue>Dq+U0Xo/bP7Pngm7zy6u606JHb0RbNppww4RRQhuuMSfcYfHYZGGDUYJ/On1lTWN</DigestValue>
      </Reference>
      <Reference URI="/xl/styles.xml?ContentType=application/vnd.openxmlformats-officedocument.spreadsheetml.styles+xml">
        <DigestMethod Algorithm="http://www.w3.org/2001/04/xmldsig-more#sha384"/>
        <DigestValue>L1Vc4MbkWuDqZkKhjVv4tE+oO9ABNm7Yzl5PHvdMBjxuDwy/p8SQKhlW9H352F+o</DigestValue>
      </Reference>
      <Reference URI="/xl/theme/theme1.xml?ContentType=application/vnd.openxmlformats-officedocument.theme+xml">
        <DigestMethod Algorithm="http://www.w3.org/2001/04/xmldsig-more#sha384"/>
        <DigestValue>ojwUWKoQMn1mGoZS/2s/HNOAbXbtl1MPAo1B+20XiGXJU35RUb5vE1DudbSrSULT</DigestValue>
      </Reference>
      <Reference URI="/xl/workbook.xml?ContentType=application/vnd.openxmlformats-officedocument.spreadsheetml.sheet.main+xml">
        <DigestMethod Algorithm="http://www.w3.org/2001/04/xmldsig-more#sha384"/>
        <DigestValue>oXclt7I8xIZWjrG8BZVKu8+46LNs1kk+o3EVJS1MpF4mRsE5NgHkrmBm8l6b8anj</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dsig-more#sha384"/>
        <DigestValue>4myQCpJzFyFQm4JZ9bywq+iIOQhGLhtmMKWeRa/aID/reT0dKNHUA841f7r2g0Bb</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yUmahslBWmqBB82Uv2hV0/qdNKQA+6OxraqyQ1pljHt0yqrM2IrmA5qiN4AsvWw9</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GA3BCW7ziz7VmoWLcTov63hAG5pjDCvBWUOr/h2WqYjQXUmWYKZJFiddTOBVUtnm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xB5hObJTEJdDGRNIe9v9pS3u73qt1HV1YLb5iFhqAqaSITE3sG3YiDM4bPv/Whal</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PEOwa/zs2A/591waUljGVjDDYBCE6esLvu3Yc6yR96YHpA/W/DsqA2/ZR3JfZSEj</DigestValue>
      </Reference>
      <Reference URI="/xl/worksheets/sheet1.xml?ContentType=application/vnd.openxmlformats-officedocument.spreadsheetml.worksheet+xml">
        <DigestMethod Algorithm="http://www.w3.org/2001/04/xmldsig-more#sha384"/>
        <DigestValue>NsC4PTx4MMILrMHYhV+JCjNgFVOWZa4WUWnBTXHqsT4/Yd27T+qeWsmxpesPSbiF</DigestValue>
      </Reference>
      <Reference URI="/xl/worksheets/sheet2.xml?ContentType=application/vnd.openxmlformats-officedocument.spreadsheetml.worksheet+xml">
        <DigestMethod Algorithm="http://www.w3.org/2001/04/xmldsig-more#sha384"/>
        <DigestValue>hKMpPOr4rj+kZSeZASMsE68e8hvBRnPQSPDccF0TozncAykbJx2txkOgr9eWO5AV</DigestValue>
      </Reference>
      <Reference URI="/xl/worksheets/sheet3.xml?ContentType=application/vnd.openxmlformats-officedocument.spreadsheetml.worksheet+xml">
        <DigestMethod Algorithm="http://www.w3.org/2001/04/xmldsig-more#sha384"/>
        <DigestValue>673rgF9OflJXCn3Vo7AfIVcOWirRcg9oREUjY5QHdEiWK9m53JloTrl1DMon4aUL</DigestValue>
      </Reference>
      <Reference URI="/xl/worksheets/sheet4.xml?ContentType=application/vnd.openxmlformats-officedocument.spreadsheetml.worksheet+xml">
        <DigestMethod Algorithm="http://www.w3.org/2001/04/xmldsig-more#sha384"/>
        <DigestValue>dZKFXF9M5975MnaLXt5gUNuPVpwfuJY0cR8Yj5SPR4h0ysb827cQ6Q9JNBYNZ3hf</DigestValue>
      </Reference>
      <Reference URI="/xl/worksheets/sheet5.xml?ContentType=application/vnd.openxmlformats-officedocument.spreadsheetml.worksheet+xml">
        <DigestMethod Algorithm="http://www.w3.org/2001/04/xmldsig-more#sha384"/>
        <DigestValue>9KdD3lpurlR848Fax3Na85wPzOteUs92ID/X9m5+0ekYL1BhSigWnSAbX0mUkzwX</DigestValue>
      </Reference>
      <Reference URI="/xl/worksheets/sheet6.xml?ContentType=application/vnd.openxmlformats-officedocument.spreadsheetml.worksheet+xml">
        <DigestMethod Algorithm="http://www.w3.org/2001/04/xmldsig-more#sha384"/>
        <DigestValue>rVTmSjt3jBi4TFDWH/pRb75nCfoEaPW1Mdum5zlOhC6Hh8JIROwNGHqCoZxcnDeL</DigestValue>
      </Reference>
      <Reference URI="/xl/worksheets/sheet7.xml?ContentType=application/vnd.openxmlformats-officedocument.spreadsheetml.worksheet+xml">
        <DigestMethod Algorithm="http://www.w3.org/2001/04/xmldsig-more#sha384"/>
        <DigestValue>YeGG81uYtPag/ZwbpIqPv+zVU0HN7UAL9+kyaXyBmG4vpEaytfgqizLF4/2MqWSd</DigestValue>
      </Reference>
      <Reference URI="/xl/worksheets/sheet8.xml?ContentType=application/vnd.openxmlformats-officedocument.spreadsheetml.worksheet+xml">
        <DigestMethod Algorithm="http://www.w3.org/2001/04/xmldsig-more#sha384"/>
        <DigestValue>g/7QGBWwwGRV2OMcPpyb1j33X0EBY66s/Pbb+yYQVcSb8s1gg0bnLX2xb3Un/4aJ</DigestValue>
      </Reference>
    </Manifest>
    <SignatureProperties>
      <SignatureProperty Id="idSignatureTime" Target="#idPackageSignature">
        <mdssi:SignatureTime xmlns:mdssi="http://schemas.openxmlformats.org/package/2006/digital-signature">
          <mdssi:Format>YYYY-MM-DDThh:mm:ssTZD</mdssi:Format>
          <mdssi:Value>2024-03-26T21:51:09Z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2024-03-26T21:51:09Z</xd:SigningTime>
          <xd:SigningCertificate>
            <xd:Cert>
              <xd:CertDigest>
                <DigestMethod Algorithm="http://www.w3.org/2001/04/xmldsig-more#sha384"/>
                <DigestValue>ofhV0Me+D3h2dOnBMxrbYUY0YjYgnJB+b+hDmKCRoycd2pGSwXFoGWCx/brumhI5</DigestValue>
              </xd:CertDigest>
              <xd:IssuerSerial>
                <X509IssuerName>CN=1f48195e-8845-4050-87e5-8c386e392c94</X509IssuerName>
                <X509SerialNumber>5704559953993000684</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BxNwAANxgAACBFTUYAAAEAMBwAAKo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BBQia0QULEAAAABAAAAAkAAABMAAAAAAAAAAAAAAAAAAAA//////////9gAAAAMwAvADIANgAvADIAMAAyADQAslkGAAAABAAAAAY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Jwu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0OQ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Object Id="idInvalidSigLnImg">AQAAAGwAAAAAAAAAAAAAACQBAAB/AAAAAAAAAAAAAABxNwAANxgAACBFTUYAAAEAsCAAALE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BBQia0QUIjAAAABAAAAA8AAABMAAAAAAAAAAAAAAAAAAAA//////////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I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F0vJCLfot/ykzacw7KP7V+uSdRKIbGhM9Y1xwhrYzd0=</DigestValue>
    </Reference>
    <Reference Type="http://www.w3.org/2000/09/xmldsig#Object" URI="#idOfficeObject">
      <DigestMethod Algorithm="http://www.w3.org/2001/04/xmlenc#sha256"/>
      <DigestValue>N09+DTJNutn5earggWo/h1whHXA7TP1yqBXrnWDp8Cs=</DigestValue>
    </Reference>
    <Reference Type="http://uri.etsi.org/01903#SignedProperties" URI="#idSignedProperties">
      <Transforms>
        <Transform Algorithm="http://www.w3.org/TR/2001/REC-xml-c14n-20010315"/>
      </Transforms>
      <DigestMethod Algorithm="http://www.w3.org/2001/04/xmlenc#sha256"/>
      <DigestValue>WnXj9zrUC196HDe0CUiI1O4d8ilOiFC/ZhYQ7IH4eyE=</DigestValue>
    </Reference>
    <Reference Type="http://www.w3.org/2000/09/xmldsig#Object" URI="#idValidSigLnImg">
      <DigestMethod Algorithm="http://www.w3.org/2001/04/xmlenc#sha256"/>
      <DigestValue>Mie6ehVNnNSwAuXzvrocfmLqOX542vM11rxaVKZIug0=</DigestValue>
    </Reference>
    <Reference Type="http://www.w3.org/2000/09/xmldsig#Object" URI="#idInvalidSigLnImg">
      <DigestMethod Algorithm="http://www.w3.org/2001/04/xmlenc#sha256"/>
      <DigestValue>d+svTL4y9QF6Vltf/GEKMIelKN1RLD/rsQ8TnA10dhU=</DigestValue>
    </Reference>
  </SignedInfo>
  <SignatureValue>Dmyvzp/6O3KtBfVzlupzPScwNO8ndyie+cF404EGZTQJlfA0YzZhWIZfcwHAS/DfTg0v4PswodDX
C1GnEdpjd82bp2VUPlZB0burmHYT5mj2x5BeMeMa1HG5Bz26uvdrnKcE6wu8/KoLPC8lvNJj+H0w
LbQKCxpgSLi+dxN3AWlx8XB4EJW1xmKeYxDbh41Z6k4C0Eq0ivLbePgoXL23EZsOupoPhPJlYcnB
CGCcNVkpZczCAGYAT/f1lC+ChLJiEO1peykDHh+YV9e1I0/izuYA1KnJma9al+NJEEvFSJ0AuBBk
NOVxxt4Ug0lBEPbGuO4gKgrPUGKIonTgLs0BsA==</SignatureValue>
  <KeyInfo>
    <X509Data>
      <X509Certificate>MIIIdjCCBl6gAwIBAgIIW86r1VmDSwQwDQYJKoZIhvcNAQELBQAwWjEaMBgGA1UEAwwRQ0EtRE9DVU1FTlRBIFMuQS4xFjAUBgNVBAUTDVJVQzgwMDUwMTcyLTExFzAVBgNVBAoMDkRPQ1VNRU5UQSBTLkEuMQswCQYDVQQGEwJQWTAeFw0yMzAzMjMxMjQ2MDBaFw0yNTAzMjIxMjQ2MDBaMIGvMR4wHAYDVQQDDBVQQUJMTyBPUkxBTkRPIFJPQSBSRVkxEjAQBgNVBAUTCUNJNTEwNjc4MDEWMBQGA1UEKgwNUEFCTE8gT1JMQU5ETzEQMA4GA1UEBAwHUk9BIFJFWTELMAkGA1UECwwCRjIxNTAzBgNVBAoMLENFUlRJRklDQURPIENVQUxJRklDQURPIERFIEZJUk1BIEVMRUNUUk9OSUNBMQswCQYDVQQGEwJQWTCCASIwDQYJKoZIhvcNAQEBBQADggEPADCCAQoCggEBAOCPr/ruLKH9OO8ogSurmPFvodqytKPCJczgQBAfcS655Hcaw/8P5Saj55re52IMIum6B26cf7E8WfKwEEygsiBCXm7CelybD3JPzoufWQ51AVLWCZ2XzG8tZBX+UNPy8NDBR0P4vSBYFqJt4+nxSzqK9y5p7FIkR3B1zmzOFz9e2juM8NgTlOMN8+BIV4ORMCwQMI3GVDCfKhDa9Myqm5kmy3rpyMeIh7V02gQNu2BvD8y9aht/nU6UuKnULyuhFtrwq4mxr7McW+0SNc/wKTrjpNish2uFUvrw2YkNoGnlwH3zfU1YTEw9wQZvuFY1xBtH2fGN0LxjjJIf9MfDC1UCAwEAAaOCA+gwggPkMAwGA1UdEwEB/wQCMAAwHwYDVR0jBBgwFoAUoT2FK83YLJYfOQIMn1M7WNiVC3swgZQGCCsGAQUFBwEBBIGHMIGEMFUGCCsGAQUFBzAChklodHRwczovL3d3dy5kaWdpdG8uY29tLnB5L3VwbG9hZHMvY2VydGlmaWNhZG8tZG9jdW1lbnRhLXNhLTE1MzUxMTc3NzEuY3J0MCsGCCsGAQUFBzABhh9odHRwczovL3d3dy5kaWdpdG8uY29tLnB5L29jc3AvMEsGA1UdEQREMEKBFHByb2F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gu30DUKRI3npG33HT0VVNFNDOkwDgYDVR0PAQH/BAQDAgXgMA0GCSqGSIb3DQEBCwUAA4ICAQBWGoQSDBCSkXMIt5TPX8jLDZjaAIL6Wlt4EzYAZciIwPkFmxg8fVME500kMiO4z0uJqhjDoDIWoAZcf0a4OmblWsjQfyMmi6TCYgDeEKJhh9OcSkYoqxk0ZIcpAWgyBJ0C6ENa2lJsujsoWG6N939HERsyL04ACVtl5AuJKS442Qqdn8fMO4NS3Z2zhfjbbHV0YmHWfMOJGgaPUAMxp+1PddcWiIOPD5Tt4cdrGxoyId3qIK15qyfsfluhesnGs4SH6GUImoUFtoTxF+277mpaMKaZejEd8g5wjbCTnAfK5/nF7QQ2xVuZWjGS6p+J6R1NZAOA+97ZcSfFPYgUzvI4OgS8+yo2G+mUV8SQ1NCHoxQfbxbqiiTW+s+g06EafY/g8FkaY1dvOGw3/o4SRpLDqGOD6xq3hqDod0iNT8p2woRInuMOUV2EcED5GlQHaL78c4XL2MVLWNM88yKHAc5mY4Bez9CPLZcIBFipUIR/7W/pCKx5AnLsQjTSQaPvP+oCxT7FyLdMZ7cZgrDslYn5ClWs6s2fj/QeqYhrEwy+Pmlg/0qjDYodBZz7PUU9ioJ/5884rlw7G5RBYlTBMrET+VNiIHt2CKHmTVOpflR4iQvLa3Xfj35HOqETAkTpBWbTU9ycpD0LoB/TRQlfRdhbRjuYkhwIwmiqPIO1wk1vl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5eeXHUHeNzkXBWTukSpUDucDsk5yNIpZfayyKopD60I=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77av7XHFA6vbkiP+5lDi0rQyUJQJxTHIBsN0l9e3sDU=</DigestValue>
      </Reference>
      <Reference URI="/xl/drawings/vmlDrawing1.vml?ContentType=application/vnd.openxmlformats-officedocument.vmlDrawing">
        <DigestMethod Algorithm="http://www.w3.org/2001/04/xmlenc#sha256"/>
        <DigestValue>Ywa+qDwPwtOqZfN8+X7X6w9sPofk4CGz/qITmcTUwBQ=</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EX+fUb5O/qqH4uI3akcYxjiy/3A3AVL2Xo5iczjKeWc=</DigestValue>
      </Reference>
      <Reference URI="/xl/media/image3.emf?ContentType=image/x-emf">
        <DigestMethod Algorithm="http://www.w3.org/2001/04/xmlenc#sha256"/>
        <DigestValue>dVRAwXQzu6Mlze7+XIhJMFbgoMUBQQZZeG8gGsEbYGc=</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3bcPXZNF5xEM5PGqFg2vn+aCCSDm9p45KgwySgM0/PA=</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1A8Sv75PoR5w9l1EWT2fMlwjczFLedlXXYsZTgN3g4U=</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W6Ef4ZSjnR7x593qLTsoZm0aHzohSTggYzIgnNhuYFU=</DigestValue>
      </Reference>
      <Reference URI="/xl/styles.xml?ContentType=application/vnd.openxmlformats-officedocument.spreadsheetml.styles+xml">
        <DigestMethod Algorithm="http://www.w3.org/2001/04/xmlenc#sha256"/>
        <DigestValue>TFgR1869qitYVSkpXd4dyhxkvLUBWAsS8H1I5W/imEY=</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UBmnDtYjLi9UZ2QGsy37xHVaWGkfuYzsN8M68+mt0qY=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JQAuOdXZn7LfrhRWeYn9nUCEkcIcEE2U0uCOw6DZwMU=</DigestValue>
      </Reference>
      <Reference URI="/xl/worksheets/sheet2.xml?ContentType=application/vnd.openxmlformats-officedocument.spreadsheetml.worksheet+xml">
        <DigestMethod Algorithm="http://www.w3.org/2001/04/xmlenc#sha256"/>
        <DigestValue>SCk0DFHfIHPReSUkaGVb1aSpkHkOkzza6bJDyz0QOsU=</DigestValue>
      </Reference>
      <Reference URI="/xl/worksheets/sheet3.xml?ContentType=application/vnd.openxmlformats-officedocument.spreadsheetml.worksheet+xml">
        <DigestMethod Algorithm="http://www.w3.org/2001/04/xmlenc#sha256"/>
        <DigestValue>UqiUa/m2iOwUQHA0LKmtsf/ag5yp5WeJsKzWm9vcCrY=</DigestValue>
      </Reference>
      <Reference URI="/xl/worksheets/sheet4.xml?ContentType=application/vnd.openxmlformats-officedocument.spreadsheetml.worksheet+xml">
        <DigestMethod Algorithm="http://www.w3.org/2001/04/xmlenc#sha256"/>
        <DigestValue>2q7zWuKScGWHdlyrDuiMeBxVZW+3NWDVOOojHT28nLI=</DigestValue>
      </Reference>
      <Reference URI="/xl/worksheets/sheet5.xml?ContentType=application/vnd.openxmlformats-officedocument.spreadsheetml.worksheet+xml">
        <DigestMethod Algorithm="http://www.w3.org/2001/04/xmlenc#sha256"/>
        <DigestValue>zwpHM9Is31tKEKw++QPhHnWgmkC5L7FKivDI1igTWEM=</DigestValue>
      </Reference>
      <Reference URI="/xl/worksheets/sheet6.xml?ContentType=application/vnd.openxmlformats-officedocument.spreadsheetml.worksheet+xml">
        <DigestMethod Algorithm="http://www.w3.org/2001/04/xmlenc#sha256"/>
        <DigestValue>4+Zgv6rmSQUI+YE72g/Nlp13ab91GqG8lSOfPuFS0OQ=</DigestValue>
      </Reference>
      <Reference URI="/xl/worksheets/sheet7.xml?ContentType=application/vnd.openxmlformats-officedocument.spreadsheetml.worksheet+xml">
        <DigestMethod Algorithm="http://www.w3.org/2001/04/xmlenc#sha256"/>
        <DigestValue>lUkAepOacNkbzDIpVdrf9uvwbCxDI2rpO+TE5Kaocxw=</DigestValue>
      </Reference>
      <Reference URI="/xl/worksheets/sheet8.xml?ContentType=application/vnd.openxmlformats-officedocument.spreadsheetml.worksheet+xml">
        <DigestMethod Algorithm="http://www.w3.org/2001/04/xmlenc#sha256"/>
        <DigestValue>/zhVNlRNg7ao9jNorVNn69sewfzu5q5PqJG5zV2NGyc=</DigestValue>
      </Reference>
    </Manifest>
    <SignatureProperties>
      <SignatureProperty Id="idSignatureTime" Target="#idPackageSignature">
        <mdssi:SignatureTime xmlns:mdssi="http://schemas.openxmlformats.org/package/2006/digital-signature">
          <mdssi:Format>YYYY-MM-DDThh:mm:ssTZD</mdssi:Format>
          <mdssi:Value>2024-03-26T22:20:36Z</mdssi:Value>
        </mdssi:SignatureTime>
      </SignatureProperty>
    </SignatureProperties>
  </Object>
  <Object Id="idOfficeObject">
    <SignatureProperties>
      <SignatureProperty Id="idOfficeV1Details" Target="#idPackageSignature">
        <SignatureInfoV1 xmlns="http://schemas.microsoft.com/office/2006/digsig">
          <SetupID>{C512DA6B-DBD3-4DCA-BB8A-CE7781CCB110}</SetupID>
          <SignatureText>Pablo Roa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2024-03-26T22:20:36Z</xd:SigningTime>
          <xd:SigningCertificate>
            <xd:Cert>
              <xd:CertDigest>
                <DigestMethod Algorithm="http://www.w3.org/2001/04/xmlenc#sha256"/>
                <DigestValue>Th7TdHoKF5KuLHofBIf/0F5TXN2PLzoVPy09yij0dJ4=</DigestValue>
              </xd:CertDigest>
              <xd:IssuerSerial>
                <X509IssuerName>C=PY, O=DOCUMENTA S.A., SERIALNUMBER=RUC80050172-1, CN=CA-DOCUMENTA S.A.</X509IssuerName>
                <X509SerialNumber>6615413835471997700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d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Object Id="idInvalidSigLnImg">AQAAAGwAAAAAAAAAAAAAAP8AAAB/AAAAAAAAAAAAAADrEQAA/AgAACBFTUYAAAEA5CA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NW+YZ/p4BvnLDdyZgFI6s0BYQ4iEMzdvp822mrwEGJA=</DigestValue>
    </Reference>
    <Reference Type="http://www.w3.org/2000/09/xmldsig#Object" URI="#idOfficeObject">
      <DigestMethod Algorithm="http://www.w3.org/2001/04/xmlenc#sha256"/>
      <DigestValue>mIW/2q2j2sWirb7CePdXKPOczhqW+Kdfnfb7zJFYftI=</DigestValue>
    </Reference>
    <Reference Type="http://uri.etsi.org/01903#SignedProperties" URI="#idSignedProperties">
      <Transforms>
        <Transform Algorithm="http://www.w3.org/TR/2001/REC-xml-c14n-20010315"/>
      </Transforms>
      <DigestMethod Algorithm="http://www.w3.org/2001/04/xmlenc#sha256"/>
      <DigestValue>cWL4ylykrlhmaj/1O74F2iyRCTs83IEBjZ5o/0ttUzE=</DigestValue>
    </Reference>
    <Reference Type="http://www.w3.org/2000/09/xmldsig#Object" URI="#idValidSigLnImg">
      <DigestMethod Algorithm="http://www.w3.org/2001/04/xmlenc#sha256"/>
      <DigestValue>XIpgBVXfWTAlt6juBmAnGrU3EBELgQO+nN7o3yql2o0=</DigestValue>
    </Reference>
    <Reference Type="http://www.w3.org/2000/09/xmldsig#Object" URI="#idInvalidSigLnImg">
      <DigestMethod Algorithm="http://www.w3.org/2001/04/xmlenc#sha256"/>
      <DigestValue>9O3SH5utGJjRmYuQdWYxOsnUelN8iqASpiNs5rcOQpw=</DigestValue>
    </Reference>
  </SignedInfo>
  <SignatureValue>YBX8gGHWJQGq84jn22qAYK0eOKa313WWU3OFqayzMJf3kQpuC8lFJNt/qGk3MhcQ/ZCWH7OiSlls
jnyJrn/dCu0j2QaX3Xf4Ju/IR3dYbo7cWsMtmGVdn71yVPL1n9Dewj/JrMYU2Eyviw//8bWYhhZM
nkWxNehsXoXqDdGREEYDluBA3KoVu6PGAFESTuZyA4dXL3xPdMSLp83019IcTTysuZlkX78sKJJn
lv85rhqz9C5oLapG6zMPLGLdCo3VNIz3J4bFx8jMsGM/1oblRfB6rWsVtW4PaK008THwuLvX2+xP
3MKf1AyjAkotRniWBGKtgoGYakAUMvwPfWYnBQ==</SignatureValue>
  <KeyInfo>
    <X509Data>
      <X509Certificate>MIIIfDCCBmSgAwIBAgIIX2Ir7PDAn1cwDQYJKoZIhvcNAQELBQAwWjEaMBgGA1UEAwwRQ0EtRE9DVU1FTlRBIFMuQS4xFjAUBgNVBAUTDVJVQzgwMDUwMTcyLTExFzAVBgNVBAoMDkRPQ1VNRU5UQSBTLkEuMQswCQYDVQQGEwJQWTAeFw0yMzA1MTExNDI1MDBaFw0yNTA1MTAxNDI1MDBaMIGxMR8wHQYDVQQDDBZGRURFUklDTyBDQUxMSVpPIFBFQ0NJMRIwEAYDVQQFEwlDSTIwMzQ2NjExETAPBgNVBCoMCEZFREVSSUNPMRYwFAYDVQQEDA1DQUxMSVpPIFBFQ0NJMQswCQYDVQQLDAJGMjE1MDMGA1UECgwsQ0VSVElGSUNBRE8gQ1VBTElGSUNBRE8gREUgRklSTUEgRUxFQ1RST05JQ0ExCzAJBgNVBAYTAlBZMIIBIjANBgkqhkiG9w0BAQEFAAOCAQ8AMIIBCgKCAQEA5J17CPO0sWGYBYevlPbO9+V57lZ+CB+oPOSqOjeVBgcoMtbwA9Be27b7vJao8S3odDAN0lDl/zigyDOWtNf9eruzP/vgS9eObcLPV9cL0ZkCp92qs8nQ5RXaLGzhLxTh58YY/6KIdfh0j1aS7KkP4iwum3hWI7IbLAq/BXkFQ6XeXNOeJQtb4J6m8G/ZaDE1tnUMNf6WyesFhqYBrSd4HFbbVN+f3mXFYTlGXaBfTdHuABo9kA6/LuhXAMauhQEp6FxP2pkMhD0lYbuw8Zm32725fWMjLLY24WaAj1/mYfBMwHDJ6lFFOq5wJrbDdMDhRO3t169W3P2XXHyPXHuSQ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ZmNhbGxpem9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lgAK435unJxaeymX+7jJrw94454wDgYDVR0PAQH/BAQDAgXgMA0GCSqGSIb3DQEBCwUAA4ICAQBcxFwg0fGrwloajDFQaS3reVKTGwutOI5HZ2TbVq9Xo0t4wUkx2i46+jcpqIQHW9abDNaeEQIe1bj7XwV0b2rg91231XotXiYi7kR4JmNc9/ympoXhjqLAeY4heStXMnX7545c8tWEDdozjcJji/b5kywn+vW9BJzjpIV5yV/K/RMT2XinLi2Z+yE8UnReDHsOBmFDZe3JLu7vW9+yYUtD0myfxy2MGSEQdRVdGPwHfQ7Jf3f+RZ2wz+VokNDOob3PgqnkU24IWZTtJDHTt4LCxZRwR3X1RQUStvGiXJY/Kd7xOswgAZfTl4X5tabLnEB5oK86Yg9nsBHK8zr3n3jx4WYDEWod8y5w/zpRm7M25/9g9kx9nNvOLqxfULzYHZ9JduZ0hR4YW8O/hQEeX6KcFRTvYPlj1JJod4gGV6NcUGA2jiL+8oso/ae0X4/q9jt3GEAfBKY2vvEOJlBr6KbZW7fTZpS9DMY1K1mtv1tEMfOq0OIOwjZkJS1Ug0Ddu6RMm1ZNPP3Avf/ZAtCvM/VP29HFZrYw0M1Awyw63u+dMjP1uBCRuWoj7aDm1xEIF7kIrUuTXRSOg7r/O5zQ4fwsNqjqRONbpDwcbaExrmN1TlYOy/i61YwZfxSICYOfFg3lO1fuNBCygoIhJZU1JxlG5UfWcp/yK8OgnqPAQXy22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5eeXHUHeNzkXBWTukSpUDucDsk5yNIpZfayyKopD60I=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77av7XHFA6vbkiP+5lDi0rQyUJQJxTHIBsN0l9e3sDU=</DigestValue>
      </Reference>
      <Reference URI="/xl/drawings/vmlDrawing1.vml?ContentType=application/vnd.openxmlformats-officedocument.vmlDrawing">
        <DigestMethod Algorithm="http://www.w3.org/2001/04/xmlenc#sha256"/>
        <DigestValue>Ywa+qDwPwtOqZfN8+X7X6w9sPofk4CGz/qITmcTUwBQ=</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EX+fUb5O/qqH4uI3akcYxjiy/3A3AVL2Xo5iczjKeWc=</DigestValue>
      </Reference>
      <Reference URI="/xl/media/image3.emf?ContentType=image/x-emf">
        <DigestMethod Algorithm="http://www.w3.org/2001/04/xmlenc#sha256"/>
        <DigestValue>dVRAwXQzu6Mlze7+XIhJMFbgoMUBQQZZeG8gGsEbYGc=</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3bcPXZNF5xEM5PGqFg2vn+aCCSDm9p45KgwySgM0/PA=</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/E2xUnaKVvQhybBMAm8SzdIUH7GTLxtcurIpY3UIOPM=</DigestValue>
      </Reference>
      <Reference URI="/xl/printerSettings/printerSettings3.bin?ContentType=application/vnd.openxmlformats-officedocument.spreadsheetml.printerSettings">
        <DigestMethod Algorithm="http://www.w3.org/2001/04/xmlenc#sha256"/>
        <DigestValue>1A8Sv75PoR5w9l1EWT2fMlwjczFLedlXXYsZTgN3g4U=</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W6Ef4ZSjnR7x593qLTsoZm0aHzohSTggYzIgnNhuYFU=</DigestValue>
      </Reference>
      <Reference URI="/xl/styles.xml?ContentType=application/vnd.openxmlformats-officedocument.spreadsheetml.styles+xml">
        <DigestMethod Algorithm="http://www.w3.org/2001/04/xmlenc#sha256"/>
        <DigestValue>TFgR1869qitYVSkpXd4dyhxkvLUBWAsS8H1I5W/imEY=</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UBmnDtYjLi9UZ2QGsy37xHVaWGkfuYzsN8M68+mt0qY=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JQAuOdXZn7LfrhRWeYn9nUCEkcIcEE2U0uCOw6DZwMU=</DigestValue>
      </Reference>
      <Reference URI="/xl/worksheets/sheet2.xml?ContentType=application/vnd.openxmlformats-officedocument.spreadsheetml.worksheet+xml">
        <DigestMethod Algorithm="http://www.w3.org/2001/04/xmlenc#sha256"/>
        <DigestValue>SCk0DFHfIHPReSUkaGVb1aSpkHkOkzza6bJDyz0QOsU=</DigestValue>
      </Reference>
      <Reference URI="/xl/worksheets/sheet3.xml?ContentType=application/vnd.openxmlformats-officedocument.spreadsheetml.worksheet+xml">
        <DigestMethod Algorithm="http://www.w3.org/2001/04/xmlenc#sha256"/>
        <DigestValue>UqiUa/m2iOwUQHA0LKmtsf/ag5yp5WeJsKzWm9vcCrY=</DigestValue>
      </Reference>
      <Reference URI="/xl/worksheets/sheet4.xml?ContentType=application/vnd.openxmlformats-officedocument.spreadsheetml.worksheet+xml">
        <DigestMethod Algorithm="http://www.w3.org/2001/04/xmlenc#sha256"/>
        <DigestValue>2q7zWuKScGWHdlyrDuiMeBxVZW+3NWDVOOojHT28nLI=</DigestValue>
      </Reference>
      <Reference URI="/xl/worksheets/sheet5.xml?ContentType=application/vnd.openxmlformats-officedocument.spreadsheetml.worksheet+xml">
        <DigestMethod Algorithm="http://www.w3.org/2001/04/xmlenc#sha256"/>
        <DigestValue>zwpHM9Is31tKEKw++QPhHnWgmkC5L7FKivDI1igTWEM=</DigestValue>
      </Reference>
      <Reference URI="/xl/worksheets/sheet6.xml?ContentType=application/vnd.openxmlformats-officedocument.spreadsheetml.worksheet+xml">
        <DigestMethod Algorithm="http://www.w3.org/2001/04/xmlenc#sha256"/>
        <DigestValue>4+Zgv6rmSQUI+YE72g/Nlp13ab91GqG8lSOfPuFS0OQ=</DigestValue>
      </Reference>
      <Reference URI="/xl/worksheets/sheet7.xml?ContentType=application/vnd.openxmlformats-officedocument.spreadsheetml.worksheet+xml">
        <DigestMethod Algorithm="http://www.w3.org/2001/04/xmlenc#sha256"/>
        <DigestValue>lUkAepOacNkbzDIpVdrf9uvwbCxDI2rpO+TE5Kaocxw=</DigestValue>
      </Reference>
      <Reference URI="/xl/worksheets/sheet8.xml?ContentType=application/vnd.openxmlformats-officedocument.spreadsheetml.worksheet+xml">
        <DigestMethod Algorithm="http://www.w3.org/2001/04/xmlenc#sha256"/>
        <DigestValue>/zhVNlRNg7ao9jNorVNn69sewfzu5q5PqJG5zV2NGyc=</DigestValue>
      </Reference>
    </Manifest>
    <SignatureProperties>
      <SignatureProperty Id="idSignatureTime" Target="#idPackageSignature">
        <mdssi:SignatureTime xmlns:mdssi="http://schemas.openxmlformats.org/package/2006/digital-signature">
          <mdssi:Format>YYYY-MM-DDThh:mm:ssTZD</mdssi:Format>
          <mdssi:Value>2024-03-26T22:59:02Z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2024-03-26T22:59:02Z</xd:SigningTime>
          <xd:SigningCertificate>
            <xd:Cert>
              <xd:CertDigest>
                <DigestMethod Algorithm="http://www.w3.org/2001/04/xmlenc#sha256"/>
                <DigestValue>aXji2+cY21krBTdQyi18BlMUQx448zwZ/FazSHuwLPA=</DigestValue>
              </xd:CertDigest>
              <xd:IssuerSerial>
                <X509IssuerName>C=PY, O=DOCUMENTA S.A., SERIALNUMBER=RUC80050172-1, CN=CA-DOCUMENTA S.A.</X509IssuerName>
                <X509SerialNumber>6873104277972229975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2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H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Object Id="idInvalidSigLnImg">AQAAAGwAAAAAAAAAAAAAAP8AAAB/AAAAAAAAAAAAAADrEQAA/AgAACBFTUYAAAEAS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V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'6'!_Hlk486413223</vt:lpstr>
      <vt:lpstr>'6'!_Hlk492023274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2024-03-26T20:43:23Z</dcterms:modified>
</cp:coreProperties>
</file>