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torales\Desktop\CNV INFORMES\2019  INFORME ANUAL\"/>
    </mc:Choice>
  </mc:AlternateContent>
  <bookViews>
    <workbookView xWindow="0" yWindow="0" windowWidth="20460" windowHeight="7650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7" sheetId="7" r:id="rId7"/>
    <sheet name="Hoja8" sheetId="8" r:id="rId8"/>
    <sheet name="Hoja9" sheetId="9" r:id="rId9"/>
    <sheet name="Hoja10" sheetId="10" r:id="rId10"/>
    <sheet name="Hoja11" sheetId="11" r:id="rId11"/>
    <sheet name="Hoja12" sheetId="12" r:id="rId12"/>
    <sheet name="Hoja13" sheetId="13" r:id="rId13"/>
    <sheet name="Hoja14" sheetId="14" r:id="rId14"/>
    <sheet name="Hoja15" sheetId="15" r:id="rId15"/>
    <sheet name="Hoja16" sheetId="16" r:id="rId16"/>
  </sheets>
  <definedNames>
    <definedName name="_xlnm.Print_Area" localSheetId="0">Hoja1!$A$1:$H$295</definedName>
    <definedName name="_xlnm.Print_Titles" localSheetId="0">Hoja1!$1:$3</definedName>
  </definedNames>
  <calcPr calcId="152511"/>
</workbook>
</file>

<file path=xl/calcChain.xml><?xml version="1.0" encoding="utf-8"?>
<calcChain xmlns="http://schemas.openxmlformats.org/spreadsheetml/2006/main">
  <c r="C118" i="1" l="1"/>
  <c r="D118" i="1"/>
  <c r="E118" i="1"/>
  <c r="F118" i="1"/>
  <c r="G118" i="1"/>
  <c r="H118" i="1"/>
  <c r="C107" i="1"/>
  <c r="C95" i="1"/>
  <c r="H95" i="1"/>
  <c r="E197" i="1" l="1"/>
  <c r="G198" i="1"/>
  <c r="G197" i="1"/>
  <c r="E198" i="1" l="1"/>
  <c r="E127" i="1"/>
  <c r="C127" i="1" l="1"/>
  <c r="H132" i="1" l="1"/>
  <c r="D129" i="1" l="1"/>
  <c r="G130" i="1"/>
  <c r="G129" i="1"/>
  <c r="G127" i="1"/>
  <c r="F129" i="1"/>
  <c r="C130" i="1"/>
  <c r="C129" i="1"/>
  <c r="C128" i="1"/>
  <c r="C100" i="1"/>
  <c r="G95" i="1" l="1"/>
  <c r="G101" i="1" s="1"/>
  <c r="C111" i="1"/>
  <c r="G111" i="1"/>
  <c r="H96" i="1" l="1"/>
  <c r="G189" i="1" l="1"/>
  <c r="F189" i="1"/>
  <c r="E189" i="1"/>
  <c r="D189" i="1"/>
  <c r="C189" i="1"/>
  <c r="G187" i="1"/>
  <c r="F187" i="1"/>
  <c r="E187" i="1"/>
  <c r="D187" i="1"/>
  <c r="C187" i="1"/>
  <c r="E185" i="1"/>
  <c r="G185" i="1"/>
  <c r="F185" i="1"/>
  <c r="D185" i="1"/>
  <c r="C185" i="1"/>
  <c r="H267" i="1"/>
  <c r="H261" i="1"/>
  <c r="E170" i="1"/>
  <c r="H141" i="1"/>
  <c r="H100" i="1"/>
  <c r="H269" i="1" l="1"/>
  <c r="H68" i="1"/>
  <c r="H185" i="1" l="1"/>
  <c r="C190" i="1"/>
  <c r="F78" i="1"/>
  <c r="H69" i="1"/>
  <c r="G70" i="1" l="1"/>
  <c r="H70" i="1" s="1"/>
  <c r="H210" i="1"/>
  <c r="H181" i="1"/>
  <c r="H187" i="1" l="1"/>
  <c r="G112" i="1" l="1"/>
  <c r="E112" i="1"/>
  <c r="D112" i="1"/>
  <c r="C112" i="1"/>
  <c r="G199" i="1" s="1"/>
  <c r="H168" i="1" l="1"/>
  <c r="C101" i="1" l="1"/>
  <c r="E199" i="1" s="1"/>
  <c r="E200" i="1" s="1"/>
  <c r="H237" i="1" l="1"/>
  <c r="H224" i="1"/>
  <c r="H110" i="1" l="1"/>
  <c r="G200" i="1" l="1"/>
  <c r="C133" i="1"/>
  <c r="D133" i="1"/>
  <c r="F133" i="1"/>
  <c r="G83" i="1" l="1"/>
  <c r="H83" i="1" s="1"/>
  <c r="H85" i="1" s="1"/>
  <c r="G76" i="1"/>
  <c r="G78" i="1" s="1"/>
  <c r="H130" i="1"/>
  <c r="H76" i="1" l="1"/>
  <c r="H78" i="1" s="1"/>
  <c r="G148" i="1"/>
  <c r="H140" i="1"/>
  <c r="F148" i="1"/>
  <c r="H146" i="1"/>
  <c r="H145" i="1"/>
  <c r="H107" i="1" l="1"/>
  <c r="H169" i="1"/>
  <c r="H170" i="1" s="1"/>
  <c r="F170" i="1"/>
  <c r="G170" i="1"/>
  <c r="H183" i="1"/>
  <c r="H189" i="1"/>
  <c r="H190" i="1" s="1"/>
  <c r="D190" i="1"/>
  <c r="E190" i="1"/>
  <c r="F190" i="1"/>
  <c r="G190" i="1"/>
  <c r="H207" i="1"/>
  <c r="F211" i="1"/>
  <c r="G211" i="1"/>
  <c r="H220" i="1"/>
  <c r="H221" i="1"/>
  <c r="H222" i="1"/>
  <c r="G85" i="1"/>
  <c r="H223" i="1"/>
  <c r="H225" i="1"/>
  <c r="E226" i="1"/>
  <c r="F226" i="1"/>
  <c r="G226" i="1"/>
  <c r="H97" i="1"/>
  <c r="H98" i="1"/>
  <c r="H99" i="1"/>
  <c r="D101" i="1"/>
  <c r="E101" i="1"/>
  <c r="H108" i="1"/>
  <c r="H109" i="1"/>
  <c r="H111" i="1"/>
  <c r="H123" i="1"/>
  <c r="H125" i="1"/>
  <c r="H127" i="1"/>
  <c r="H128" i="1"/>
  <c r="H129" i="1"/>
  <c r="H131" i="1"/>
  <c r="E133" i="1"/>
  <c r="G133" i="1"/>
  <c r="H144" i="1"/>
  <c r="H155" i="1"/>
  <c r="H156" i="1"/>
  <c r="H157" i="1"/>
  <c r="H158" i="1"/>
  <c r="F159" i="1"/>
  <c r="G159" i="1"/>
  <c r="H133" i="1" l="1"/>
  <c r="H112" i="1"/>
  <c r="H226" i="1"/>
  <c r="H148" i="1"/>
  <c r="H211" i="1"/>
  <c r="F85" i="1"/>
  <c r="H159" i="1"/>
  <c r="H101" i="1"/>
  <c r="H199" i="1" l="1"/>
  <c r="F199" i="1"/>
  <c r="F198" i="1"/>
  <c r="F197" i="1"/>
  <c r="F196" i="1"/>
  <c r="H197" i="1"/>
  <c r="H196" i="1"/>
  <c r="H198" i="1"/>
  <c r="H200" i="1" l="1"/>
  <c r="F200" i="1"/>
</calcChain>
</file>

<file path=xl/sharedStrings.xml><?xml version="1.0" encoding="utf-8"?>
<sst xmlns="http://schemas.openxmlformats.org/spreadsheetml/2006/main" count="454" uniqueCount="296">
  <si>
    <t>B) Información Básica sobre la Entidad Financiera</t>
  </si>
  <si>
    <t xml:space="preserve">   b.1) Naturaleza Jurídica</t>
  </si>
  <si>
    <t xml:space="preserve">   b.2) Base de preparación de los Estados Contables</t>
  </si>
  <si>
    <t xml:space="preserve">   b.3) Sucursales en el Exterior</t>
  </si>
  <si>
    <t xml:space="preserve">          La Entidad no cuenta con Sucursales en el Exterior</t>
  </si>
  <si>
    <t xml:space="preserve">   b.4) Participación en otras Sociedades</t>
  </si>
  <si>
    <t xml:space="preserve">             </t>
  </si>
  <si>
    <t xml:space="preserve">   b.5) Composición del Capital y Característica de las Acciones</t>
  </si>
  <si>
    <t xml:space="preserve">   b.6) Nómina de la Dirección y el Personal Superior</t>
  </si>
  <si>
    <t xml:space="preserve">Presidente </t>
  </si>
  <si>
    <t>Cargos diferidos</t>
  </si>
  <si>
    <t>Vicepresidente</t>
  </si>
  <si>
    <t>Concepto</t>
  </si>
  <si>
    <t xml:space="preserve">Saldo </t>
  </si>
  <si>
    <t xml:space="preserve">Aumento </t>
  </si>
  <si>
    <t>Amortizaciones</t>
  </si>
  <si>
    <t>Saldo</t>
  </si>
  <si>
    <t>neto</t>
  </si>
  <si>
    <t>neto final</t>
  </si>
  <si>
    <t>inicial</t>
  </si>
  <si>
    <t>Gastos de organización</t>
  </si>
  <si>
    <t>: Sr. Kazuki Endo</t>
  </si>
  <si>
    <t>: Lic. Maria Elena Matsumiya</t>
  </si>
  <si>
    <t>Cargos diferidos aut. por el BCP (*)</t>
  </si>
  <si>
    <t>Director Suplente</t>
  </si>
  <si>
    <t>Material de escritorio y otros</t>
  </si>
  <si>
    <t>Sindico Titular</t>
  </si>
  <si>
    <t>: Lic. Oscar Amarilla Cañete</t>
  </si>
  <si>
    <t>TOTAL</t>
  </si>
  <si>
    <t xml:space="preserve">   c.11)</t>
  </si>
  <si>
    <t>: Lic. Ignacio C. Florentin M.</t>
  </si>
  <si>
    <t xml:space="preserve">   c.12)</t>
  </si>
  <si>
    <t>c) Información referente a los Activos y Pasivos</t>
  </si>
  <si>
    <t xml:space="preserve">   c.1) Valuación de la Moneda Extranjera</t>
  </si>
  <si>
    <t>Distribución de créditos y obligaciones por intermediación financiera según sus vencimientos</t>
  </si>
  <si>
    <t>Plazos que restan para su vencimiento</t>
  </si>
  <si>
    <t>De 31</t>
  </si>
  <si>
    <t>Más de 1 año</t>
  </si>
  <si>
    <t>Más de 3 años</t>
  </si>
  <si>
    <t>Total</t>
  </si>
  <si>
    <t xml:space="preserve">   c.2)</t>
  </si>
  <si>
    <t>Posición en Moneda Extranjera</t>
  </si>
  <si>
    <t xml:space="preserve">Hasta 30 </t>
  </si>
  <si>
    <t>Hasta 180</t>
  </si>
  <si>
    <t>hasta 1 año</t>
  </si>
  <si>
    <t>hasta 3 años</t>
  </si>
  <si>
    <t xml:space="preserve">Importe arbitrado a </t>
  </si>
  <si>
    <t>Importe equival.</t>
  </si>
  <si>
    <t>días</t>
  </si>
  <si>
    <t>dólares USA</t>
  </si>
  <si>
    <t>en Guaraníes</t>
  </si>
  <si>
    <t>Créditos vigentes Sector</t>
  </si>
  <si>
    <t>Activos totales en mon.ext.</t>
  </si>
  <si>
    <t>Financiero</t>
  </si>
  <si>
    <t>Pasivos totales en mon.ext.</t>
  </si>
  <si>
    <t xml:space="preserve">Créditos vigentes Sector No </t>
  </si>
  <si>
    <t xml:space="preserve">Posición comprada en m/e. </t>
  </si>
  <si>
    <t>Obligaciones Sector</t>
  </si>
  <si>
    <t xml:space="preserve">   c.4) Activos y Pasivos con cláusulas de reajuste</t>
  </si>
  <si>
    <t xml:space="preserve">Obligaciones Sector no </t>
  </si>
  <si>
    <t xml:space="preserve">         No existen Activos y Pasivos con cláusulas de reajuste</t>
  </si>
  <si>
    <t>Total de Obligaciones</t>
  </si>
  <si>
    <t xml:space="preserve">   c.5) Cartera de Crédito</t>
  </si>
  <si>
    <t>Crédito vigentes al Sector no Financiero</t>
  </si>
  <si>
    <t>Concentración de la Cartera por Número de Clientes</t>
  </si>
  <si>
    <t xml:space="preserve">Categoría de </t>
  </si>
  <si>
    <t>Saldo Contable</t>
  </si>
  <si>
    <t>Garantías</t>
  </si>
  <si>
    <t>Previsiones</t>
  </si>
  <si>
    <t xml:space="preserve">Saldo contable </t>
  </si>
  <si>
    <t xml:space="preserve">antes de </t>
  </si>
  <si>
    <t>Computables</t>
  </si>
  <si>
    <t xml:space="preserve">después de </t>
  </si>
  <si>
    <t>Vigente</t>
  </si>
  <si>
    <t>%</t>
  </si>
  <si>
    <t>Vencida</t>
  </si>
  <si>
    <t>previsiones</t>
  </si>
  <si>
    <t>% mínimo</t>
  </si>
  <si>
    <t>Constituidas</t>
  </si>
  <si>
    <t>10 Mayores Deudores</t>
  </si>
  <si>
    <t>1. Normal</t>
  </si>
  <si>
    <t>50 Mayores Deudores</t>
  </si>
  <si>
    <t>2. Potencial</t>
  </si>
  <si>
    <t>100 Mayores Deudores</t>
  </si>
  <si>
    <t>Otros</t>
  </si>
  <si>
    <t>TOTAL DE CARTERAS</t>
  </si>
  <si>
    <t>Créditos y contingencias con Personas y Empresas vinculadas</t>
  </si>
  <si>
    <t>Créditos vencidos</t>
  </si>
  <si>
    <t>antes de previsiones</t>
  </si>
  <si>
    <t>de previsiones</t>
  </si>
  <si>
    <t>Créditos vigentes Sector Financiero</t>
  </si>
  <si>
    <t>Créditos vigentes Sector no Financ.</t>
  </si>
  <si>
    <t>Créditos Diversos</t>
  </si>
  <si>
    <t>Contingencias</t>
  </si>
  <si>
    <t xml:space="preserve">   c.6) Previsiones sobre riesgos directos y contingentes</t>
  </si>
  <si>
    <t>D) Patrimonio</t>
  </si>
  <si>
    <t xml:space="preserve">Saldo al </t>
  </si>
  <si>
    <t>Constitución de</t>
  </si>
  <si>
    <t>Aplicación de</t>
  </si>
  <si>
    <t>Desafectación</t>
  </si>
  <si>
    <t xml:space="preserve">   d.1)</t>
  </si>
  <si>
    <t>Evolución del Patrimonio</t>
  </si>
  <si>
    <t xml:space="preserve">inicio del </t>
  </si>
  <si>
    <t xml:space="preserve">previsiones en </t>
  </si>
  <si>
    <t>previsiones en</t>
  </si>
  <si>
    <t xml:space="preserve">cierre del </t>
  </si>
  <si>
    <t>Saldo al inicio</t>
  </si>
  <si>
    <t>Saldo al cierre</t>
  </si>
  <si>
    <t>ejercicio</t>
  </si>
  <si>
    <t>el ejercicio</t>
  </si>
  <si>
    <t>del ejercicio</t>
  </si>
  <si>
    <t>Disminución</t>
  </si>
  <si>
    <t>del Ejercicio</t>
  </si>
  <si>
    <t>Capital integrado</t>
  </si>
  <si>
    <t>Aportes no Capitalizados</t>
  </si>
  <si>
    <t>Ajustes al Patrimonio</t>
  </si>
  <si>
    <t>Reservas</t>
  </si>
  <si>
    <t>Resultados acumulados</t>
  </si>
  <si>
    <t>Resultados del Ejercicio</t>
  </si>
  <si>
    <t>Disponible</t>
  </si>
  <si>
    <t>Crédito Vig.</t>
  </si>
  <si>
    <t>Sector Financ.</t>
  </si>
  <si>
    <t>E) Información referente a las contingencias</t>
  </si>
  <si>
    <t>Sector No Financ.</t>
  </si>
  <si>
    <t xml:space="preserve">   e.1)</t>
  </si>
  <si>
    <t>Líneas de Créditos</t>
  </si>
  <si>
    <t>Línea de Crédito</t>
  </si>
  <si>
    <t>Créditos Vencido</t>
  </si>
  <si>
    <t>Créd. a útil. en Cuentas Corrientes</t>
  </si>
  <si>
    <t>Otras</t>
  </si>
  <si>
    <t>Créd.a útil. mediante el uso de Trj.</t>
  </si>
  <si>
    <t>Otras líneas acordadas</t>
  </si>
  <si>
    <t xml:space="preserve">   c.7) </t>
  </si>
  <si>
    <t>Inversiones</t>
  </si>
  <si>
    <t>F) Información referente a los resultados</t>
  </si>
  <si>
    <t xml:space="preserve">Saldo Contable </t>
  </si>
  <si>
    <t xml:space="preserve">   f.1) Reconocimiento de las ganancias y pérdidas</t>
  </si>
  <si>
    <t>después de previs.</t>
  </si>
  <si>
    <t xml:space="preserve">Para el reconocimiento de las ganancias y las pérdidas se ha aplicado el principio </t>
  </si>
  <si>
    <t xml:space="preserve">contable de lo devengado, salvo en lo que se refiere a los productos financieros </t>
  </si>
  <si>
    <t xml:space="preserve">devengados y no percibidos correspondientes a los deudores clasificados en las </t>
  </si>
  <si>
    <t>Bienes desafectados del uso</t>
  </si>
  <si>
    <t xml:space="preserve"> categorías de Riesgo superior a la de Riesgo Normal . Estos productos, de acuerdo </t>
  </si>
  <si>
    <t>su percepción.</t>
  </si>
  <si>
    <t xml:space="preserve">   f.2) Diferencias de cambio en moneda extranjera</t>
  </si>
  <si>
    <t xml:space="preserve">                                                      Concepto</t>
  </si>
  <si>
    <t xml:space="preserve">   Importe en Gs.</t>
  </si>
  <si>
    <t xml:space="preserve">   c.8)</t>
  </si>
  <si>
    <t>Bienes de Uso</t>
  </si>
  <si>
    <t>Ganancias por valuación de act.y pasivos financieros</t>
  </si>
  <si>
    <t xml:space="preserve">Tasa de </t>
  </si>
  <si>
    <t xml:space="preserve">Valor de </t>
  </si>
  <si>
    <t>Depreciación</t>
  </si>
  <si>
    <t xml:space="preserve">Valor </t>
  </si>
  <si>
    <t>en moneda extranjera</t>
  </si>
  <si>
    <t>depreciación</t>
  </si>
  <si>
    <t>Costo</t>
  </si>
  <si>
    <t>Acumulada</t>
  </si>
  <si>
    <t>contable neto</t>
  </si>
  <si>
    <t>Pérdidas por valuación de pasivos y activos</t>
  </si>
  <si>
    <t>en % anual</t>
  </si>
  <si>
    <t>revaluado</t>
  </si>
  <si>
    <t>de depreciación</t>
  </si>
  <si>
    <t>financieros en moneda extranjera</t>
  </si>
  <si>
    <t>Propios</t>
  </si>
  <si>
    <t>Diferencia de cambio neto sobre activo y pasivo</t>
  </si>
  <si>
    <t>financiero en moneda extranjera</t>
  </si>
  <si>
    <t>Inmuebles - Edificios</t>
  </si>
  <si>
    <t>Ganancias por valuación de otros activos y pasivos</t>
  </si>
  <si>
    <t>Perdidas por valuación de otros pasivos y activos</t>
  </si>
  <si>
    <t>Equipos de Computación</t>
  </si>
  <si>
    <t>Diferencia de cambio neto sobre otros activos y</t>
  </si>
  <si>
    <t>Material de Transporte</t>
  </si>
  <si>
    <t>y pasivos en moneda extranjera</t>
  </si>
  <si>
    <t>Diferencia de cambio neto sobre el total de activos</t>
  </si>
  <si>
    <t xml:space="preserve">             No aplicable</t>
  </si>
  <si>
    <t>G) Hechos posteriores al cierre del Ejercicio</t>
  </si>
  <si>
    <t>H) Efecto inflacionario</t>
  </si>
  <si>
    <t>3. Real</t>
  </si>
  <si>
    <t xml:space="preserve"> de crédito</t>
  </si>
  <si>
    <t>Bienes recibidos en recuperación</t>
  </si>
  <si>
    <t>Saldo contable neto</t>
  </si>
  <si>
    <t>Valores Públicos y Privados</t>
  </si>
  <si>
    <t>a) Valores Públicos</t>
  </si>
  <si>
    <t>Moneda de emisión</t>
  </si>
  <si>
    <t>de Emisión</t>
  </si>
  <si>
    <t xml:space="preserve">Importe en Moneda </t>
  </si>
  <si>
    <t>Valor Nominal</t>
  </si>
  <si>
    <t>Valor Contable</t>
  </si>
  <si>
    <t>b) Valores Privados</t>
  </si>
  <si>
    <t>Limitaciones a la libre disponibilidad de los activos o del patrimonio y cualquier restricción al derecho de propiedad</t>
  </si>
  <si>
    <t>A) Consideración por la Asamblea de Accionistas</t>
  </si>
  <si>
    <t>: Lic. Katsuhiko Victor Maehara Ueda</t>
  </si>
  <si>
    <t>Genéricas</t>
  </si>
  <si>
    <t xml:space="preserve">     No han ocurrido hechos posteriores al cierre del ejercicio que afecten a la estructura patrimonial y los resultados del  periodo</t>
  </si>
  <si>
    <t>5. Alto</t>
  </si>
  <si>
    <t>4. Medio Alto</t>
  </si>
  <si>
    <t>6. Irrecuperable</t>
  </si>
  <si>
    <t>Riesgos</t>
  </si>
  <si>
    <t>realizar</t>
  </si>
  <si>
    <t xml:space="preserve"> Transferencias</t>
  </si>
  <si>
    <t xml:space="preserve">con la Resolución del Directorio del Banco Central del Paraguay Nro. 1/07, acta 60, del </t>
  </si>
  <si>
    <t xml:space="preserve"> 28 de setiembre de 2007, solamente pueden reconocerse como ganancia en el momento de </t>
  </si>
  <si>
    <t>: Sra. Rosa Tosiko Kasamatsu Takai</t>
  </si>
  <si>
    <t>: Sr. Adolfo Hayato Fuchiwaki Anzai</t>
  </si>
  <si>
    <t>: Ing. Yuichi Tanaka</t>
  </si>
  <si>
    <t>PERSONAL SUPERIOR</t>
  </si>
  <si>
    <t>Síndico Suplente</t>
  </si>
  <si>
    <t>: Abog. José Ignacio Caballero</t>
  </si>
  <si>
    <t xml:space="preserve"> </t>
  </si>
  <si>
    <t>Asesor Jurídico</t>
  </si>
  <si>
    <t xml:space="preserve">      Número de Clientes</t>
  </si>
  <si>
    <t xml:space="preserve">                                 Monto y Porcentaje de Cartera</t>
  </si>
  <si>
    <t>Mejoras en Propiedad de Terceros</t>
  </si>
  <si>
    <t>: Lic. Santiago Weiler Gustafson</t>
  </si>
  <si>
    <t>entre</t>
  </si>
  <si>
    <t>Cuentas</t>
  </si>
  <si>
    <t>Movimientos</t>
  </si>
  <si>
    <t>: Lic. Nelson Torales</t>
  </si>
  <si>
    <t>Contador General</t>
  </si>
  <si>
    <t>: Lic. Nieves Josefina Dentice López</t>
  </si>
  <si>
    <t>Gerente de Informática</t>
  </si>
  <si>
    <t>Gerente de Riesgos</t>
  </si>
  <si>
    <t>Gerente de Evaluación de Créditos</t>
  </si>
  <si>
    <t>: Lic. Damiana Bordón de Mujica</t>
  </si>
  <si>
    <t>: Economista Blanca Liliana Britez de Nara</t>
  </si>
  <si>
    <t>Gerente de Operaciones</t>
  </si>
  <si>
    <t>DOCUMENTA S.A.</t>
  </si>
  <si>
    <t>LA RURAL S.A. DE SEGUROS</t>
  </si>
  <si>
    <t>BANCARD S.A.</t>
  </si>
  <si>
    <t>Inversiones especiales - Acciones Privadas</t>
  </si>
  <si>
    <t>LA RURAL DE SEGUROS</t>
  </si>
  <si>
    <t xml:space="preserve">   c.3)</t>
  </si>
  <si>
    <t xml:space="preserve">   c.9)</t>
  </si>
  <si>
    <t xml:space="preserve">   f.3) Otros </t>
  </si>
  <si>
    <t>Gerente de Gestión de Personas</t>
  </si>
  <si>
    <t>Gerente de Banca Corporativa</t>
  </si>
  <si>
    <t>: Lic.  Patricia Noemí Doldan Portillo</t>
  </si>
  <si>
    <t>Gerente de Marketing</t>
  </si>
  <si>
    <t>: Lic. Karina Andrea Texeira Gómez</t>
  </si>
  <si>
    <t>Letra de Regulación Monetaria</t>
  </si>
  <si>
    <t>Gerente de Riesgo Operacional</t>
  </si>
  <si>
    <t>Oficial de Cumplimiento</t>
  </si>
  <si>
    <t>Auditor Interno</t>
  </si>
  <si>
    <t>Gerente Comercial</t>
  </si>
  <si>
    <t>Directora Titular Ejecutivo</t>
  </si>
  <si>
    <t>Director Titular Ejecutivo</t>
  </si>
  <si>
    <t>: Lic. Nestor Diaz Cáceres</t>
  </si>
  <si>
    <t>Transferencias</t>
  </si>
  <si>
    <t>: Lic. Elias Valiente Villalba</t>
  </si>
  <si>
    <t>Gs.</t>
  </si>
  <si>
    <t xml:space="preserve">     Los Estados Financieros serán considerados por la Asamblea General de Accionistas de conformidad al Art. Nro. 23 de los Estatutos Sociales y el Art. Nro. 1078 del Código Civil.</t>
  </si>
  <si>
    <t xml:space="preserve">          Sociedad Anónima Emisora de Capital Abierto</t>
  </si>
  <si>
    <t>En Guaraníes</t>
  </si>
  <si>
    <t xml:space="preserve">     Como se explica en la Nota b.2, los estados financieros se ajustan parcialmente reflejando los efectos inflacionarios en las cuentas de bienes de uso, y las variaciones</t>
  </si>
  <si>
    <t xml:space="preserve">     en el tipo de cambio de los activos y pasivos en moneda extranjera.</t>
  </si>
  <si>
    <t>Importe en Guaraníes</t>
  </si>
  <si>
    <t>Guaraníes</t>
  </si>
  <si>
    <t>Colocaciones en el Sector Financiero</t>
  </si>
  <si>
    <t>Ganancias por</t>
  </si>
  <si>
    <t xml:space="preserve">valuación a </t>
  </si>
  <si>
    <t>para previsiones</t>
  </si>
  <si>
    <t>Otros bienes</t>
  </si>
  <si>
    <t>Muebles , Útiles  e  Instalaciones</t>
  </si>
  <si>
    <t>No existen limitaciones a la libre disponibilidad de los activos o del patrimonio y cualquier restricción al derecho de propiedad</t>
  </si>
  <si>
    <t>De 181 días</t>
  </si>
  <si>
    <t xml:space="preserve">          La Entidad tiene participación accionaria en  :  </t>
  </si>
  <si>
    <t xml:space="preserve">          US$ 1 = Gs. </t>
  </si>
  <si>
    <t xml:space="preserve">   c.10)</t>
  </si>
  <si>
    <t xml:space="preserve">   c13)</t>
  </si>
  <si>
    <t xml:space="preserve">          Capital Autorizado: Gs. 70.000.000.000.-  </t>
  </si>
  <si>
    <t>Gerente General</t>
  </si>
  <si>
    <t>: Sr. Fabrizio Daniel Luraghi Viera</t>
  </si>
  <si>
    <t>: Lic. Celeste Almada Barboza</t>
  </si>
  <si>
    <t>: Sr. Raul Albino Avila Cacavelos</t>
  </si>
  <si>
    <t>: Abog. Liliana Patricia Vazquez Arsamendia</t>
  </si>
  <si>
    <t>Gerente Regional</t>
  </si>
  <si>
    <t xml:space="preserve">: Sr. Edgar Isaac Chavez Barboza </t>
  </si>
  <si>
    <t>: CP Jorge A. Rios Berbel</t>
  </si>
  <si>
    <t>Gerente de Ventas Telefónicas y Recuperaciones</t>
  </si>
  <si>
    <t>Gerente de Banca Personal</t>
  </si>
  <si>
    <t>Valores Publicos y Privados</t>
  </si>
  <si>
    <t xml:space="preserve">Gerente de Calidad en la Atención </t>
  </si>
  <si>
    <t>: Sra. Guadalupe  R. Brugada Oviedo</t>
  </si>
  <si>
    <t>NOTAS A LOS ESTADOS CONTABLES AL 31 DE DICIEMBRE DEL 2019</t>
  </si>
  <si>
    <t xml:space="preserve">          Capital Integrado:  Gs.  50.600.000.000.- Compuesto de 1.000 Acciones OVM , 34.600 OVS,  y 15.000 Acciones Preferidas, de GS 1.000.000 cada una, todas Nominativas. </t>
  </si>
  <si>
    <t>Gerente Administrativo y Financiero</t>
  </si>
  <si>
    <t xml:space="preserve">: Cristhian Ruben Barrios Arellano </t>
  </si>
  <si>
    <t>: C.P. Paulo Javier Ortega Rojas</t>
  </si>
  <si>
    <t>: Lic. Edina Maybell Galeano Gini</t>
  </si>
  <si>
    <t xml:space="preserve">          establecia la siguiente relación :</t>
  </si>
  <si>
    <t xml:space="preserve">          La cotización utilizada para convertir a Moneda Nacional los saldos en Dólares Americanos es la brindada por el Banco Central del Paraguay, y que a la fecha de cierre </t>
  </si>
  <si>
    <t xml:space="preserve">          Los Estados Financieros expuestos han sido formulados de acuerdo con las normas contables e instrucciones dictadas por el B.C.P. Los Estados Financieros se hallan </t>
  </si>
  <si>
    <t xml:space="preserve">          las cuenta en moneda extranjera las que se exponen a valores actualizados.</t>
  </si>
  <si>
    <t xml:space="preserve">          valuados en base al costo histórico, reflejando parcialmente los efectos de las variaciones en el poder adquisitivo de la moneda nacional en las cuentas de Bienes de Uso y </t>
  </si>
  <si>
    <t xml:space="preserve">          Capital Emitido:      Gs. 55.000.000.000.-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</si>
</sst>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u/>
      <sz val="15"/>
      <name val="Arial"/>
      <family val="2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/>
    <xf numFmtId="3" fontId="2" fillId="0" borderId="6" xfId="0" applyNumberFormat="1" applyFont="1" applyFill="1" applyBorder="1"/>
    <xf numFmtId="0" fontId="2" fillId="0" borderId="22" xfId="0" applyFont="1" applyFill="1" applyBorder="1"/>
    <xf numFmtId="3" fontId="2" fillId="0" borderId="12" xfId="0" applyNumberFormat="1" applyFont="1" applyFill="1" applyBorder="1"/>
    <xf numFmtId="3" fontId="2" fillId="0" borderId="22" xfId="0" applyNumberFormat="1" applyFont="1" applyFill="1" applyBorder="1"/>
    <xf numFmtId="0" fontId="2" fillId="0" borderId="5" xfId="0" applyFont="1" applyFill="1" applyBorder="1"/>
    <xf numFmtId="0" fontId="2" fillId="0" borderId="12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2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53" xfId="0" applyFont="1" applyFill="1" applyBorder="1"/>
    <xf numFmtId="0" fontId="2" fillId="0" borderId="0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" xfId="0" applyFont="1" applyFill="1" applyBorder="1"/>
    <xf numFmtId="3" fontId="2" fillId="0" borderId="3" xfId="0" applyNumberFormat="1" applyFont="1" applyFill="1" applyBorder="1"/>
    <xf numFmtId="0" fontId="2" fillId="0" borderId="28" xfId="0" applyFont="1" applyFill="1" applyBorder="1"/>
    <xf numFmtId="0" fontId="2" fillId="0" borderId="23" xfId="0" applyFont="1" applyFill="1" applyBorder="1"/>
    <xf numFmtId="3" fontId="2" fillId="0" borderId="24" xfId="0" applyNumberFormat="1" applyFont="1" applyFill="1" applyBorder="1"/>
    <xf numFmtId="0" fontId="2" fillId="0" borderId="49" xfId="0" applyFont="1" applyFill="1" applyBorder="1"/>
    <xf numFmtId="3" fontId="2" fillId="0" borderId="7" xfId="0" applyNumberFormat="1" applyFont="1" applyFill="1" applyBorder="1"/>
    <xf numFmtId="3" fontId="2" fillId="0" borderId="10" xfId="0" applyNumberFormat="1" applyFont="1" applyFill="1" applyBorder="1"/>
    <xf numFmtId="3" fontId="2" fillId="0" borderId="11" xfId="0" applyNumberFormat="1" applyFont="1" applyFill="1" applyBorder="1"/>
    <xf numFmtId="3" fontId="2" fillId="0" borderId="23" xfId="0" applyNumberFormat="1" applyFont="1" applyFill="1" applyBorder="1"/>
    <xf numFmtId="0" fontId="3" fillId="0" borderId="39" xfId="0" applyFont="1" applyFill="1" applyBorder="1"/>
    <xf numFmtId="0" fontId="2" fillId="0" borderId="17" xfId="0" applyFont="1" applyFill="1" applyBorder="1"/>
    <xf numFmtId="3" fontId="2" fillId="0" borderId="17" xfId="0" applyNumberFormat="1" applyFont="1" applyFill="1" applyBorder="1"/>
    <xf numFmtId="3" fontId="2" fillId="0" borderId="18" xfId="0" applyNumberFormat="1" applyFont="1" applyFill="1" applyBorder="1"/>
    <xf numFmtId="3" fontId="2" fillId="0" borderId="44" xfId="0" applyNumberFormat="1" applyFont="1" applyFill="1" applyBorder="1"/>
    <xf numFmtId="0" fontId="2" fillId="0" borderId="32" xfId="0" applyFont="1" applyFill="1" applyBorder="1"/>
    <xf numFmtId="0" fontId="1" fillId="0" borderId="49" xfId="0" applyFont="1" applyFill="1" applyBorder="1"/>
    <xf numFmtId="3" fontId="2" fillId="0" borderId="0" xfId="0" applyNumberFormat="1" applyFont="1" applyFill="1" applyBorder="1"/>
    <xf numFmtId="0" fontId="3" fillId="0" borderId="0" xfId="0" applyFont="1" applyFill="1" applyBorder="1"/>
    <xf numFmtId="3" fontId="1" fillId="0" borderId="0" xfId="0" applyNumberFormat="1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7" fontId="1" fillId="0" borderId="0" xfId="0" applyNumberFormat="1" applyFont="1" applyFill="1" applyBorder="1"/>
    <xf numFmtId="3" fontId="1" fillId="0" borderId="22" xfId="0" applyNumberFormat="1" applyFont="1" applyFill="1" applyBorder="1"/>
    <xf numFmtId="3" fontId="1" fillId="0" borderId="10" xfId="0" applyNumberFormat="1" applyFont="1" applyFill="1" applyBorder="1"/>
    <xf numFmtId="3" fontId="1" fillId="0" borderId="12" xfId="0" applyNumberFormat="1" applyFont="1" applyFill="1" applyBorder="1"/>
    <xf numFmtId="0" fontId="2" fillId="0" borderId="3" xfId="0" applyFont="1" applyFill="1" applyBorder="1"/>
    <xf numFmtId="0" fontId="2" fillId="0" borderId="6" xfId="0" applyFont="1" applyFill="1" applyBorder="1"/>
    <xf numFmtId="0" fontId="2" fillId="0" borderId="10" xfId="0" applyFont="1" applyFill="1" applyBorder="1"/>
    <xf numFmtId="3" fontId="2" fillId="0" borderId="29" xfId="0" applyNumberFormat="1" applyFont="1" applyFill="1" applyBorder="1"/>
    <xf numFmtId="3" fontId="2" fillId="0" borderId="15" xfId="0" applyNumberFormat="1" applyFont="1" applyFill="1" applyBorder="1"/>
    <xf numFmtId="0" fontId="2" fillId="0" borderId="38" xfId="0" applyFont="1" applyFill="1" applyBorder="1"/>
    <xf numFmtId="0" fontId="2" fillId="0" borderId="46" xfId="0" applyFont="1" applyFill="1" applyBorder="1"/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3" fontId="1" fillId="0" borderId="0" xfId="0" applyNumberFormat="1" applyFont="1" applyFill="1"/>
    <xf numFmtId="0" fontId="1" fillId="0" borderId="0" xfId="0" applyFont="1" applyFill="1"/>
    <xf numFmtId="0" fontId="3" fillId="0" borderId="0" xfId="0" quotePrefix="1" applyFont="1" applyFill="1" applyAlignment="1">
      <alignment horizontal="left"/>
    </xf>
    <xf numFmtId="0" fontId="2" fillId="0" borderId="0" xfId="0" quotePrefix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quotePrefix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3" fillId="0" borderId="9" xfId="0" applyFont="1" applyFill="1" applyBorder="1"/>
    <xf numFmtId="0" fontId="2" fillId="0" borderId="24" xfId="0" applyFont="1" applyFill="1" applyBorder="1"/>
    <xf numFmtId="3" fontId="4" fillId="0" borderId="0" xfId="0" applyNumberFormat="1" applyFont="1" applyFill="1"/>
    <xf numFmtId="0" fontId="2" fillId="0" borderId="22" xfId="0" quotePrefix="1" applyFont="1" applyFill="1" applyBorder="1" applyAlignment="1">
      <alignment horizontal="left"/>
    </xf>
    <xf numFmtId="4" fontId="2" fillId="0" borderId="22" xfId="0" applyNumberFormat="1" applyFont="1" applyFill="1" applyBorder="1"/>
    <xf numFmtId="3" fontId="2" fillId="0" borderId="25" xfId="0" applyNumberFormat="1" applyFont="1" applyFill="1" applyBorder="1"/>
    <xf numFmtId="0" fontId="2" fillId="0" borderId="26" xfId="0" applyFont="1" applyFill="1" applyBorder="1"/>
    <xf numFmtId="4" fontId="2" fillId="0" borderId="26" xfId="0" applyNumberFormat="1" applyFont="1" applyFill="1" applyBorder="1"/>
    <xf numFmtId="4" fontId="2" fillId="0" borderId="10" xfId="0" applyNumberFormat="1" applyFont="1" applyFill="1" applyBorder="1"/>
    <xf numFmtId="3" fontId="2" fillId="0" borderId="43" xfId="0" applyNumberFormat="1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left"/>
    </xf>
    <xf numFmtId="0" fontId="1" fillId="0" borderId="33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4" fillId="0" borderId="9" xfId="0" applyFont="1" applyFill="1" applyBorder="1"/>
    <xf numFmtId="0" fontId="1" fillId="0" borderId="35" xfId="0" applyFont="1" applyFill="1" applyBorder="1" applyAlignment="1">
      <alignment horizontal="center"/>
    </xf>
    <xf numFmtId="0" fontId="2" fillId="0" borderId="54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1" fillId="0" borderId="52" xfId="0" applyFont="1" applyFill="1" applyBorder="1"/>
    <xf numFmtId="0" fontId="1" fillId="0" borderId="44" xfId="0" applyFont="1" applyFill="1" applyBorder="1" applyAlignment="1">
      <alignment horizontal="center"/>
    </xf>
    <xf numFmtId="3" fontId="2" fillId="0" borderId="20" xfId="0" applyNumberFormat="1" applyFont="1" applyFill="1" applyBorder="1"/>
    <xf numFmtId="0" fontId="1" fillId="0" borderId="28" xfId="0" applyFont="1" applyFill="1" applyBorder="1"/>
    <xf numFmtId="0" fontId="1" fillId="0" borderId="8" xfId="0" applyFont="1" applyFill="1" applyBorder="1"/>
    <xf numFmtId="0" fontId="1" fillId="0" borderId="27" xfId="0" applyFont="1" applyFill="1" applyBorder="1" applyAlignment="1">
      <alignment horizontal="right"/>
    </xf>
    <xf numFmtId="3" fontId="1" fillId="0" borderId="9" xfId="0" applyNumberFormat="1" applyFont="1" applyFill="1" applyBorder="1"/>
    <xf numFmtId="3" fontId="1" fillId="0" borderId="27" xfId="0" applyNumberFormat="1" applyFont="1" applyFill="1" applyBorder="1"/>
    <xf numFmtId="0" fontId="1" fillId="0" borderId="42" xfId="0" applyFont="1" applyFill="1" applyBorder="1" applyAlignment="1">
      <alignment horizontal="right"/>
    </xf>
    <xf numFmtId="3" fontId="1" fillId="0" borderId="42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1" fillId="0" borderId="19" xfId="0" applyNumberFormat="1" applyFont="1" applyFill="1" applyBorder="1" applyAlignment="1">
      <alignment horizontal="center"/>
    </xf>
    <xf numFmtId="3" fontId="2" fillId="0" borderId="19" xfId="0" applyNumberFormat="1" applyFont="1" applyFill="1" applyBorder="1"/>
    <xf numFmtId="0" fontId="1" fillId="0" borderId="10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22" xfId="0" applyFont="1" applyFill="1" applyBorder="1" applyAlignment="1">
      <alignment horizontal="center"/>
    </xf>
    <xf numFmtId="0" fontId="2" fillId="0" borderId="30" xfId="0" applyFont="1" applyFill="1" applyBorder="1"/>
    <xf numFmtId="0" fontId="2" fillId="0" borderId="15" xfId="0" applyFont="1" applyFill="1" applyBorder="1"/>
    <xf numFmtId="37" fontId="1" fillId="0" borderId="0" xfId="0" applyNumberFormat="1" applyFont="1" applyFill="1"/>
    <xf numFmtId="37" fontId="2" fillId="0" borderId="0" xfId="0" applyNumberFormat="1" applyFont="1" applyFill="1"/>
    <xf numFmtId="0" fontId="2" fillId="0" borderId="4" xfId="0" applyFont="1" applyFill="1" applyBorder="1" applyAlignment="1">
      <alignment horizontal="center"/>
    </xf>
    <xf numFmtId="0" fontId="2" fillId="0" borderId="33" xfId="0" applyFont="1" applyFill="1" applyBorder="1"/>
    <xf numFmtId="0" fontId="2" fillId="0" borderId="33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0" fontId="2" fillId="0" borderId="51" xfId="0" applyFont="1" applyFill="1" applyBorder="1"/>
    <xf numFmtId="3" fontId="2" fillId="0" borderId="9" xfId="0" applyNumberFormat="1" applyFont="1" applyFill="1" applyBorder="1"/>
    <xf numFmtId="3" fontId="2" fillId="0" borderId="13" xfId="0" applyNumberFormat="1" applyFont="1" applyFill="1" applyBorder="1"/>
    <xf numFmtId="0" fontId="2" fillId="0" borderId="13" xfId="0" applyFont="1" applyFill="1" applyBorder="1"/>
    <xf numFmtId="37" fontId="2" fillId="0" borderId="13" xfId="0" applyNumberFormat="1" applyFont="1" applyFill="1" applyBorder="1"/>
    <xf numFmtId="0" fontId="2" fillId="0" borderId="45" xfId="0" applyFont="1" applyFill="1" applyBorder="1"/>
    <xf numFmtId="37" fontId="1" fillId="0" borderId="32" xfId="0" applyNumberFormat="1" applyFont="1" applyFill="1" applyBorder="1"/>
    <xf numFmtId="3" fontId="2" fillId="0" borderId="0" xfId="0" applyNumberFormat="1" applyFont="1" applyFill="1" applyAlignment="1">
      <alignment horizontal="center"/>
    </xf>
    <xf numFmtId="0" fontId="2" fillId="0" borderId="31" xfId="0" applyFont="1" applyFill="1" applyBorder="1"/>
    <xf numFmtId="3" fontId="2" fillId="0" borderId="42" xfId="0" applyNumberFormat="1" applyFont="1" applyFill="1" applyBorder="1"/>
    <xf numFmtId="3" fontId="2" fillId="0" borderId="31" xfId="0" applyNumberFormat="1" applyFont="1" applyFill="1" applyBorder="1"/>
    <xf numFmtId="0" fontId="3" fillId="0" borderId="28" xfId="0" applyFont="1" applyFill="1" applyBorder="1"/>
    <xf numFmtId="0" fontId="4" fillId="0" borderId="0" xfId="0" applyFont="1" applyFill="1" applyAlignment="1"/>
    <xf numFmtId="0" fontId="2" fillId="0" borderId="16" xfId="0" applyFont="1" applyFill="1" applyBorder="1"/>
    <xf numFmtId="0" fontId="4" fillId="0" borderId="0" xfId="0" applyFont="1" applyFill="1" applyAlignment="1">
      <alignment horizontal="center"/>
    </xf>
    <xf numFmtId="0" fontId="2" fillId="0" borderId="5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3" fontId="2" fillId="0" borderId="27" xfId="0" applyNumberFormat="1" applyFont="1" applyFill="1" applyBorder="1"/>
    <xf numFmtId="0" fontId="2" fillId="0" borderId="30" xfId="0" applyFont="1" applyFill="1" applyBorder="1" applyAlignment="1"/>
    <xf numFmtId="0" fontId="2" fillId="0" borderId="31" xfId="0" applyFont="1" applyFill="1" applyBorder="1" applyAlignment="1"/>
    <xf numFmtId="0" fontId="2" fillId="0" borderId="18" xfId="0" applyFont="1" applyFill="1" applyBorder="1" applyAlignment="1">
      <alignment horizontal="center"/>
    </xf>
    <xf numFmtId="0" fontId="2" fillId="0" borderId="14" xfId="0" applyFont="1" applyFill="1" applyBorder="1"/>
    <xf numFmtId="37" fontId="2" fillId="0" borderId="29" xfId="0" applyNumberFormat="1" applyFont="1" applyFill="1" applyBorder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/>
    </xf>
    <xf numFmtId="0" fontId="0" fillId="0" borderId="0" xfId="0" applyFill="1" applyBorder="1"/>
    <xf numFmtId="3" fontId="1" fillId="0" borderId="0" xfId="0" applyNumberFormat="1" applyFont="1" applyFill="1" applyAlignment="1">
      <alignment horizontal="right"/>
    </xf>
    <xf numFmtId="3" fontId="2" fillId="0" borderId="21" xfId="0" applyNumberFormat="1" applyFont="1" applyFill="1" applyBorder="1"/>
    <xf numFmtId="3" fontId="1" fillId="0" borderId="11" xfId="0" applyNumberFormat="1" applyFont="1" applyFill="1" applyBorder="1"/>
    <xf numFmtId="0" fontId="1" fillId="0" borderId="6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56" xfId="0" applyFont="1" applyFill="1" applyBorder="1"/>
    <xf numFmtId="0" fontId="2" fillId="0" borderId="50" xfId="0" applyFont="1" applyFill="1" applyBorder="1"/>
    <xf numFmtId="3" fontId="2" fillId="0" borderId="16" xfId="0" applyNumberFormat="1" applyFont="1" applyFill="1" applyBorder="1"/>
    <xf numFmtId="3" fontId="2" fillId="0" borderId="48" xfId="0" applyNumberFormat="1" applyFont="1" applyFill="1" applyBorder="1"/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2" fillId="0" borderId="57" xfId="0" applyFont="1" applyFill="1" applyBorder="1"/>
    <xf numFmtId="0" fontId="2" fillId="0" borderId="16" xfId="0" applyFont="1" applyFill="1" applyBorder="1" applyAlignment="1"/>
    <xf numFmtId="0" fontId="2" fillId="0" borderId="38" xfId="0" applyFont="1" applyFill="1" applyBorder="1" applyAlignment="1">
      <alignment horizontal="left"/>
    </xf>
    <xf numFmtId="0" fontId="2" fillId="0" borderId="54" xfId="0" applyFont="1" applyFill="1" applyBorder="1"/>
    <xf numFmtId="3" fontId="2" fillId="0" borderId="61" xfId="0" applyNumberFormat="1" applyFont="1" applyFill="1" applyBorder="1"/>
    <xf numFmtId="3" fontId="2" fillId="0" borderId="54" xfId="0" applyNumberFormat="1" applyFont="1" applyFill="1" applyBorder="1"/>
    <xf numFmtId="0" fontId="1" fillId="0" borderId="5" xfId="0" applyFont="1" applyFill="1" applyBorder="1"/>
    <xf numFmtId="3" fontId="1" fillId="0" borderId="7" xfId="0" applyNumberFormat="1" applyFont="1" applyFill="1" applyBorder="1"/>
    <xf numFmtId="3" fontId="2" fillId="0" borderId="40" xfId="0" applyNumberFormat="1" applyFont="1" applyFill="1" applyBorder="1"/>
    <xf numFmtId="3" fontId="2" fillId="0" borderId="41" xfId="0" applyNumberFormat="1" applyFont="1" applyFill="1" applyBorder="1"/>
    <xf numFmtId="0" fontId="1" fillId="0" borderId="46" xfId="0" applyFont="1" applyFill="1" applyBorder="1"/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1" fillId="0" borderId="56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10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3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/>
    <xf numFmtId="3" fontId="2" fillId="0" borderId="32" xfId="0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3" fontId="2" fillId="0" borderId="55" xfId="0" applyNumberFormat="1" applyFont="1" applyFill="1" applyBorder="1"/>
    <xf numFmtId="3" fontId="2" fillId="0" borderId="60" xfId="0" applyNumberFormat="1" applyFont="1" applyFill="1" applyBorder="1"/>
    <xf numFmtId="3" fontId="1" fillId="0" borderId="26" xfId="0" applyNumberFormat="1" applyFont="1" applyFill="1" applyBorder="1"/>
    <xf numFmtId="3" fontId="2" fillId="0" borderId="26" xfId="0" applyNumberFormat="1" applyFont="1" applyFill="1" applyBorder="1"/>
    <xf numFmtId="0" fontId="2" fillId="0" borderId="7" xfId="0" applyFont="1" applyFill="1" applyBorder="1"/>
    <xf numFmtId="3" fontId="2" fillId="0" borderId="22" xfId="0" applyNumberFormat="1" applyFont="1" applyFill="1" applyBorder="1" applyAlignment="1">
      <alignment horizontal="center"/>
    </xf>
    <xf numFmtId="0" fontId="2" fillId="0" borderId="37" xfId="0" applyFont="1" applyFill="1" applyBorder="1"/>
    <xf numFmtId="37" fontId="2" fillId="0" borderId="24" xfId="0" applyNumberFormat="1" applyFont="1" applyFill="1" applyBorder="1"/>
    <xf numFmtId="0" fontId="2" fillId="0" borderId="46" xfId="0" quotePrefix="1" applyFont="1" applyFill="1" applyBorder="1" applyAlignment="1">
      <alignment horizontal="left"/>
    </xf>
    <xf numFmtId="0" fontId="2" fillId="0" borderId="38" xfId="0" quotePrefix="1" applyFont="1" applyFill="1" applyBorder="1" applyAlignment="1">
      <alignment horizontal="left"/>
    </xf>
    <xf numFmtId="0" fontId="2" fillId="0" borderId="47" xfId="0" applyFont="1" applyFill="1" applyBorder="1"/>
    <xf numFmtId="3" fontId="2" fillId="0" borderId="49" xfId="0" applyNumberFormat="1" applyFont="1" applyFill="1" applyBorder="1"/>
    <xf numFmtId="0" fontId="2" fillId="0" borderId="48" xfId="0" applyFont="1" applyFill="1" applyBorder="1"/>
    <xf numFmtId="0" fontId="2" fillId="0" borderId="39" xfId="0" applyFont="1" applyFill="1" applyBorder="1"/>
    <xf numFmtId="37" fontId="2" fillId="0" borderId="18" xfId="0" applyNumberFormat="1" applyFont="1" applyFill="1" applyBorder="1"/>
    <xf numFmtId="37" fontId="2" fillId="0" borderId="16" xfId="0" applyNumberFormat="1" applyFont="1" applyFill="1" applyBorder="1"/>
    <xf numFmtId="37" fontId="2" fillId="0" borderId="31" xfId="0" applyNumberFormat="1" applyFont="1" applyFill="1" applyBorder="1"/>
    <xf numFmtId="37" fontId="2" fillId="0" borderId="42" xfId="0" applyNumberFormat="1" applyFont="1" applyFill="1" applyBorder="1"/>
    <xf numFmtId="2" fontId="2" fillId="0" borderId="12" xfId="0" applyNumberFormat="1" applyFont="1" applyFill="1" applyBorder="1"/>
    <xf numFmtId="2" fontId="2" fillId="0" borderId="24" xfId="0" applyNumberFormat="1" applyFont="1" applyFill="1" applyBorder="1"/>
    <xf numFmtId="0" fontId="2" fillId="0" borderId="59" xfId="0" applyFont="1" applyFill="1" applyBorder="1"/>
    <xf numFmtId="0" fontId="2" fillId="0" borderId="39" xfId="0" quotePrefix="1" applyFont="1" applyFill="1" applyBorder="1" applyAlignment="1">
      <alignment horizontal="left"/>
    </xf>
    <xf numFmtId="3" fontId="1" fillId="0" borderId="17" xfId="0" applyNumberFormat="1" applyFont="1" applyFill="1" applyBorder="1"/>
    <xf numFmtId="4" fontId="2" fillId="0" borderId="17" xfId="0" applyNumberFormat="1" applyFont="1" applyFill="1" applyBorder="1"/>
    <xf numFmtId="4" fontId="2" fillId="0" borderId="18" xfId="0" applyNumberFormat="1" applyFont="1" applyFill="1" applyBorder="1"/>
    <xf numFmtId="0" fontId="2" fillId="0" borderId="1" xfId="0" quotePrefix="1" applyFont="1" applyFill="1" applyBorder="1" applyAlignment="1">
      <alignment horizontal="left"/>
    </xf>
    <xf numFmtId="3" fontId="2" fillId="0" borderId="2" xfId="0" applyNumberFormat="1" applyFont="1" applyFill="1" applyBorder="1"/>
    <xf numFmtId="3" fontId="2" fillId="0" borderId="4" xfId="0" applyNumberFormat="1" applyFont="1" applyFill="1" applyBorder="1" applyAlignment="1">
      <alignment horizontal="center"/>
    </xf>
    <xf numFmtId="0" fontId="2" fillId="0" borderId="5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0" borderId="34" xfId="0" applyFont="1" applyFill="1" applyBorder="1"/>
    <xf numFmtId="0" fontId="2" fillId="0" borderId="34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2" fillId="0" borderId="35" xfId="0" quotePrefix="1" applyFont="1" applyFill="1" applyBorder="1" applyAlignment="1">
      <alignment horizontal="left"/>
    </xf>
    <xf numFmtId="0" fontId="2" fillId="0" borderId="4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19" xfId="0" applyFont="1" applyFill="1" applyBorder="1" applyAlignment="1"/>
    <xf numFmtId="0" fontId="2" fillId="0" borderId="20" xfId="0" applyFont="1" applyFill="1" applyBorder="1" applyAlignment="1"/>
    <xf numFmtId="0" fontId="2" fillId="0" borderId="53" xfId="0" applyFont="1" applyFill="1" applyBorder="1" applyAlignment="1"/>
    <xf numFmtId="0" fontId="1" fillId="0" borderId="40" xfId="0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1" fillId="0" borderId="19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6" fillId="0" borderId="0" xfId="0" quotePrefix="1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2" fillId="0" borderId="5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48"/>
  <sheetViews>
    <sheetView tabSelected="1" view="pageBreakPreview" topLeftCell="A274" zoomScaleNormal="90" zoomScaleSheetLayoutView="100" workbookViewId="0">
      <selection activeCell="D285" sqref="D285"/>
    </sheetView>
  </sheetViews>
  <sheetFormatPr baseColWidth="10" defaultRowHeight="12.75" x14ac:dyDescent="0.2"/>
  <cols>
    <col min="1" max="1" width="12.7109375" style="54" customWidth="1"/>
    <col min="2" max="2" width="17.5703125" style="54" customWidth="1"/>
    <col min="3" max="3" width="19" style="54" customWidth="1"/>
    <col min="4" max="4" width="20" style="54" customWidth="1"/>
    <col min="5" max="5" width="21.140625" style="54" customWidth="1"/>
    <col min="6" max="6" width="18.85546875" style="54" customWidth="1"/>
    <col min="7" max="7" width="21.140625" style="54" customWidth="1"/>
    <col min="8" max="8" width="20.85546875" style="54" customWidth="1"/>
    <col min="9" max="9" width="5.140625" style="54" customWidth="1"/>
    <col min="10" max="10" width="9.28515625" style="54" customWidth="1"/>
    <col min="11" max="11" width="11.42578125" style="54"/>
    <col min="12" max="12" width="18.7109375" style="54" customWidth="1"/>
    <col min="13" max="13" width="18.5703125" style="54" customWidth="1"/>
    <col min="14" max="17" width="19.42578125" style="54" customWidth="1"/>
    <col min="18" max="18" width="17.5703125" style="54" customWidth="1"/>
    <col min="19" max="19" width="11.42578125" style="54"/>
    <col min="20" max="21" width="12.7109375" style="54" bestFit="1" customWidth="1"/>
    <col min="22" max="16384" width="11.42578125" style="54"/>
  </cols>
  <sheetData>
    <row r="1" spans="1:20" ht="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s="55" customFormat="1" ht="19.5" x14ac:dyDescent="0.3">
      <c r="A2" s="242" t="s">
        <v>284</v>
      </c>
      <c r="B2" s="242"/>
      <c r="C2" s="242"/>
      <c r="D2" s="242"/>
      <c r="E2" s="242"/>
      <c r="F2" s="242"/>
      <c r="G2" s="242"/>
      <c r="H2" s="242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s="55" customFormat="1" ht="4.5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T3" s="9"/>
    </row>
    <row r="4" spans="1:20" s="55" customFormat="1" ht="15" x14ac:dyDescent="0.2">
      <c r="A4" s="56" t="s">
        <v>191</v>
      </c>
      <c r="B4" s="56"/>
      <c r="C4" s="56"/>
      <c r="D4" s="56"/>
      <c r="E4" s="56"/>
      <c r="F4" s="9"/>
      <c r="G4" s="9"/>
      <c r="H4" s="9"/>
      <c r="I4" s="9"/>
      <c r="J4" s="9"/>
      <c r="T4" s="9"/>
    </row>
    <row r="5" spans="1:20" s="55" customFormat="1" ht="15" x14ac:dyDescent="0.2">
      <c r="A5" s="241" t="s">
        <v>251</v>
      </c>
      <c r="B5" s="241"/>
      <c r="C5" s="241"/>
      <c r="D5" s="241"/>
      <c r="E5" s="241"/>
      <c r="F5" s="241"/>
      <c r="G5" s="241"/>
      <c r="H5" s="241"/>
      <c r="I5" s="9"/>
      <c r="J5" s="9"/>
      <c r="T5" s="9"/>
    </row>
    <row r="6" spans="1:20" s="55" customFormat="1" ht="9" customHeight="1" x14ac:dyDescent="0.2">
      <c r="A6" s="58"/>
      <c r="B6" s="9"/>
      <c r="C6" s="9"/>
      <c r="D6" s="9"/>
      <c r="E6" s="9"/>
      <c r="F6" s="9"/>
      <c r="G6" s="9"/>
      <c r="H6" s="9"/>
      <c r="I6" s="9"/>
      <c r="J6" s="9"/>
      <c r="T6" s="9"/>
    </row>
    <row r="7" spans="1:20" s="55" customFormat="1" ht="15" x14ac:dyDescent="0.2">
      <c r="A7" s="56" t="s">
        <v>0</v>
      </c>
      <c r="B7" s="56"/>
      <c r="C7" s="56"/>
      <c r="D7" s="56"/>
      <c r="E7" s="56"/>
      <c r="F7" s="9"/>
      <c r="G7" s="9"/>
      <c r="H7" s="9"/>
      <c r="I7" s="9"/>
      <c r="J7" s="9"/>
      <c r="T7" s="9"/>
    </row>
    <row r="8" spans="1:20" s="55" customFormat="1" ht="9" customHeight="1" x14ac:dyDescent="0.2">
      <c r="A8" s="56"/>
      <c r="B8" s="56"/>
      <c r="C8" s="56"/>
      <c r="D8" s="56"/>
      <c r="E8" s="56"/>
      <c r="F8" s="9"/>
      <c r="G8" s="9"/>
      <c r="H8" s="9"/>
      <c r="I8" s="9"/>
      <c r="J8" s="9"/>
      <c r="T8" s="9"/>
    </row>
    <row r="9" spans="1:20" s="55" customFormat="1" ht="15" x14ac:dyDescent="0.2">
      <c r="A9" s="56" t="s">
        <v>1</v>
      </c>
      <c r="B9" s="56"/>
      <c r="C9" s="9"/>
      <c r="D9" s="9"/>
      <c r="E9" s="9"/>
      <c r="F9" s="9"/>
      <c r="G9" s="57" t="s">
        <v>209</v>
      </c>
      <c r="H9" s="9"/>
      <c r="I9" s="9"/>
      <c r="J9" s="9"/>
      <c r="T9" s="9"/>
    </row>
    <row r="10" spans="1:20" s="55" customFormat="1" ht="15" x14ac:dyDescent="0.2">
      <c r="A10" s="58" t="s">
        <v>252</v>
      </c>
      <c r="B10" s="9"/>
      <c r="C10" s="9"/>
      <c r="D10" s="9"/>
      <c r="E10" s="9"/>
      <c r="F10" s="9"/>
      <c r="G10" s="57" t="s">
        <v>209</v>
      </c>
      <c r="H10" s="9"/>
      <c r="I10" s="9"/>
      <c r="J10" s="9"/>
      <c r="T10" s="9"/>
    </row>
    <row r="11" spans="1:20" s="55" customFormat="1" ht="15" x14ac:dyDescent="0.2">
      <c r="A11" s="59" t="s">
        <v>2</v>
      </c>
      <c r="B11" s="56"/>
      <c r="C11" s="56"/>
      <c r="D11" s="56"/>
      <c r="E11" s="56"/>
      <c r="F11" s="9"/>
      <c r="G11" s="57" t="s">
        <v>209</v>
      </c>
      <c r="H11" s="9"/>
      <c r="I11" s="9"/>
      <c r="J11" s="9"/>
      <c r="T11" s="9"/>
    </row>
    <row r="12" spans="1:20" s="55" customFormat="1" ht="15" x14ac:dyDescent="0.2">
      <c r="A12" s="65" t="s">
        <v>292</v>
      </c>
      <c r="B12" s="9"/>
      <c r="C12" s="9"/>
      <c r="D12" s="9"/>
      <c r="E12" s="9"/>
      <c r="F12" s="9"/>
      <c r="G12" s="58"/>
      <c r="H12" s="9"/>
      <c r="I12" s="9"/>
      <c r="J12" s="9"/>
      <c r="T12" s="9"/>
    </row>
    <row r="13" spans="1:20" s="55" customFormat="1" ht="15" x14ac:dyDescent="0.2">
      <c r="A13" s="58" t="s">
        <v>294</v>
      </c>
      <c r="B13" s="9"/>
      <c r="C13" s="9"/>
      <c r="D13" s="9"/>
      <c r="E13" s="9"/>
      <c r="F13" s="9"/>
      <c r="G13" s="9"/>
      <c r="H13" s="9"/>
      <c r="I13" s="9"/>
      <c r="J13" s="9"/>
      <c r="T13" s="9"/>
    </row>
    <row r="14" spans="1:20" s="55" customFormat="1" ht="15" x14ac:dyDescent="0.2">
      <c r="A14" s="65" t="s">
        <v>293</v>
      </c>
      <c r="B14" s="9"/>
      <c r="C14" s="9"/>
      <c r="D14" s="9"/>
      <c r="E14" s="9"/>
      <c r="F14" s="9"/>
      <c r="G14" s="9"/>
      <c r="H14" s="9"/>
      <c r="I14" s="9"/>
      <c r="J14" s="9"/>
      <c r="T14" s="9"/>
    </row>
    <row r="15" spans="1:20" s="55" customFormat="1" ht="15" x14ac:dyDescent="0.2">
      <c r="A15" s="59" t="s">
        <v>3</v>
      </c>
      <c r="B15" s="56"/>
      <c r="C15" s="56"/>
      <c r="D15" s="56"/>
      <c r="E15" s="9"/>
      <c r="F15" s="9"/>
      <c r="G15" s="9"/>
      <c r="H15" s="9"/>
      <c r="I15" s="9"/>
      <c r="J15" s="9"/>
      <c r="T15" s="9"/>
    </row>
    <row r="16" spans="1:20" s="55" customFormat="1" ht="15" x14ac:dyDescent="0.2">
      <c r="A16" s="58" t="s">
        <v>4</v>
      </c>
      <c r="B16" s="9"/>
      <c r="C16" s="9"/>
      <c r="D16" s="9"/>
      <c r="E16" s="9"/>
      <c r="F16" s="9"/>
      <c r="G16" s="9"/>
      <c r="H16" s="9"/>
      <c r="I16" s="9"/>
      <c r="J16" s="9"/>
      <c r="T16" s="9"/>
    </row>
    <row r="17" spans="1:20" s="55" customFormat="1" ht="15" x14ac:dyDescent="0.2">
      <c r="A17" s="56" t="s">
        <v>5</v>
      </c>
      <c r="B17" s="56"/>
      <c r="C17" s="56"/>
      <c r="D17" s="56"/>
      <c r="E17" s="9"/>
      <c r="F17" s="9"/>
      <c r="G17" s="9"/>
      <c r="H17" s="9"/>
      <c r="I17" s="9"/>
      <c r="J17" s="9"/>
      <c r="T17" s="9"/>
    </row>
    <row r="18" spans="1:20" s="55" customFormat="1" ht="15" x14ac:dyDescent="0.2">
      <c r="A18" s="175" t="s">
        <v>266</v>
      </c>
      <c r="B18" s="9"/>
      <c r="C18" s="9"/>
      <c r="D18" s="58" t="s">
        <v>228</v>
      </c>
      <c r="E18" s="9"/>
      <c r="F18" s="142" t="s">
        <v>250</v>
      </c>
      <c r="G18" s="61">
        <v>3356060000</v>
      </c>
      <c r="H18" s="174" t="s">
        <v>209</v>
      </c>
      <c r="I18" s="9"/>
      <c r="J18" s="9"/>
      <c r="T18" s="9"/>
    </row>
    <row r="19" spans="1:20" s="55" customFormat="1" ht="15" x14ac:dyDescent="0.2">
      <c r="A19" s="62" t="s">
        <v>6</v>
      </c>
      <c r="B19" s="9"/>
      <c r="C19" s="58" t="s">
        <v>209</v>
      </c>
      <c r="D19" s="58" t="s">
        <v>229</v>
      </c>
      <c r="F19" s="142" t="s">
        <v>250</v>
      </c>
      <c r="G19" s="61">
        <v>4891950729</v>
      </c>
      <c r="H19" s="9"/>
      <c r="I19" s="9"/>
      <c r="J19" s="9"/>
      <c r="T19" s="9"/>
    </row>
    <row r="20" spans="1:20" s="55" customFormat="1" ht="15" x14ac:dyDescent="0.2">
      <c r="A20" s="62"/>
      <c r="B20" s="9"/>
      <c r="C20" s="58" t="s">
        <v>209</v>
      </c>
      <c r="D20" s="58" t="s">
        <v>227</v>
      </c>
      <c r="F20" s="142" t="s">
        <v>250</v>
      </c>
      <c r="G20" s="61">
        <v>934320680</v>
      </c>
      <c r="H20" s="9"/>
      <c r="I20" s="9"/>
      <c r="J20" s="9"/>
      <c r="T20" s="9"/>
    </row>
    <row r="21" spans="1:20" s="55" customFormat="1" ht="15" x14ac:dyDescent="0.2">
      <c r="A21" s="63" t="s">
        <v>7</v>
      </c>
      <c r="B21" s="56"/>
      <c r="C21" s="56"/>
      <c r="D21" s="56"/>
      <c r="E21" s="56"/>
      <c r="F21" s="9"/>
      <c r="G21" s="9"/>
      <c r="H21" s="9"/>
      <c r="I21" s="9"/>
      <c r="J21" s="9"/>
      <c r="T21" s="9"/>
    </row>
    <row r="22" spans="1:20" s="55" customFormat="1" ht="15" x14ac:dyDescent="0.2">
      <c r="A22" s="58" t="s">
        <v>270</v>
      </c>
      <c r="B22" s="9"/>
      <c r="C22" s="9"/>
      <c r="D22" s="9"/>
      <c r="E22" s="9"/>
      <c r="F22" s="9"/>
      <c r="G22" s="9"/>
      <c r="H22" s="9"/>
      <c r="I22" s="9"/>
      <c r="J22" s="9"/>
      <c r="T22" s="9"/>
    </row>
    <row r="23" spans="1:20" s="55" customFormat="1" ht="15" x14ac:dyDescent="0.2">
      <c r="A23" s="58" t="s">
        <v>295</v>
      </c>
      <c r="B23" s="9"/>
      <c r="C23" s="9"/>
      <c r="D23" s="9"/>
      <c r="E23" s="9"/>
      <c r="F23" s="9"/>
      <c r="G23" s="9"/>
      <c r="H23" s="9"/>
      <c r="I23" s="9"/>
      <c r="J23" s="9"/>
      <c r="T23" s="9"/>
    </row>
    <row r="24" spans="1:20" s="55" customFormat="1" ht="15" x14ac:dyDescent="0.2">
      <c r="A24" s="58" t="s">
        <v>285</v>
      </c>
      <c r="B24" s="9"/>
      <c r="C24" s="9"/>
      <c r="D24" s="9"/>
      <c r="E24" s="9"/>
      <c r="F24" s="9"/>
      <c r="G24" s="9"/>
      <c r="H24" s="9"/>
      <c r="I24" s="9"/>
      <c r="J24" s="9"/>
      <c r="T24" s="9"/>
    </row>
    <row r="25" spans="1:20" s="55" customFormat="1" ht="15" x14ac:dyDescent="0.2">
      <c r="A25" s="56" t="s">
        <v>8</v>
      </c>
      <c r="B25" s="9"/>
      <c r="C25" s="9"/>
      <c r="D25" s="9"/>
      <c r="E25" s="9"/>
      <c r="F25" s="9"/>
      <c r="G25" s="9"/>
      <c r="H25" s="9"/>
      <c r="I25" s="9"/>
      <c r="J25" s="9"/>
      <c r="T25" s="9"/>
    </row>
    <row r="26" spans="1:20" s="55" customFormat="1" ht="15" x14ac:dyDescent="0.2">
      <c r="A26" s="9"/>
      <c r="B26" s="9" t="s">
        <v>9</v>
      </c>
      <c r="C26" s="9"/>
      <c r="D26" s="9"/>
      <c r="E26" s="60"/>
      <c r="F26" s="9" t="s">
        <v>192</v>
      </c>
      <c r="G26" s="9"/>
      <c r="H26" s="9"/>
      <c r="I26" s="9"/>
      <c r="J26" s="9"/>
      <c r="T26" s="9"/>
    </row>
    <row r="27" spans="1:20" s="55" customFormat="1" ht="15" x14ac:dyDescent="0.2">
      <c r="A27" s="9"/>
      <c r="B27" s="9" t="s">
        <v>11</v>
      </c>
      <c r="C27" s="9"/>
      <c r="D27" s="9"/>
      <c r="E27" s="60"/>
      <c r="F27" s="9" t="s">
        <v>21</v>
      </c>
      <c r="G27" s="9"/>
      <c r="H27" s="9"/>
      <c r="I27" s="9"/>
      <c r="J27" s="9"/>
      <c r="T27" s="9"/>
    </row>
    <row r="28" spans="1:20" s="55" customFormat="1" ht="15" x14ac:dyDescent="0.2">
      <c r="A28" s="9"/>
      <c r="B28" s="58" t="s">
        <v>245</v>
      </c>
      <c r="C28" s="9"/>
      <c r="D28" s="9"/>
      <c r="E28" s="60"/>
      <c r="F28" s="58" t="s">
        <v>203</v>
      </c>
      <c r="G28" s="9"/>
      <c r="H28" s="9"/>
      <c r="I28" s="9"/>
      <c r="J28" s="9"/>
      <c r="T28" s="9"/>
    </row>
    <row r="29" spans="1:20" s="55" customFormat="1" ht="15" x14ac:dyDescent="0.2">
      <c r="A29" s="9"/>
      <c r="B29" s="58" t="s">
        <v>245</v>
      </c>
      <c r="C29" s="9"/>
      <c r="D29" s="9"/>
      <c r="E29" s="60"/>
      <c r="F29" s="62" t="s">
        <v>22</v>
      </c>
      <c r="G29" s="9"/>
      <c r="H29" s="9"/>
      <c r="I29" s="9"/>
      <c r="J29" s="9"/>
      <c r="T29" s="9"/>
    </row>
    <row r="30" spans="1:20" s="55" customFormat="1" ht="15" x14ac:dyDescent="0.2">
      <c r="A30" s="9"/>
      <c r="B30" s="64" t="s">
        <v>246</v>
      </c>
      <c r="C30" s="9"/>
      <c r="D30" s="9"/>
      <c r="E30" s="60"/>
      <c r="F30" s="175" t="s">
        <v>204</v>
      </c>
      <c r="H30" s="9"/>
      <c r="I30" s="9"/>
      <c r="J30" s="9"/>
      <c r="T30" s="9"/>
    </row>
    <row r="31" spans="1:20" s="55" customFormat="1" ht="15" x14ac:dyDescent="0.2">
      <c r="A31" s="9"/>
      <c r="B31" s="64" t="s">
        <v>246</v>
      </c>
      <c r="C31" s="9"/>
      <c r="D31" s="9"/>
      <c r="E31" s="60"/>
      <c r="F31" s="9" t="s">
        <v>30</v>
      </c>
      <c r="G31" s="9"/>
      <c r="H31" s="9"/>
      <c r="I31" s="9"/>
      <c r="J31" s="9"/>
      <c r="T31" s="9"/>
    </row>
    <row r="32" spans="1:20" s="55" customFormat="1" ht="15" x14ac:dyDescent="0.2">
      <c r="A32" s="9"/>
      <c r="B32" s="64" t="s">
        <v>246</v>
      </c>
      <c r="C32" s="9"/>
      <c r="D32" s="9"/>
      <c r="E32" s="60"/>
      <c r="F32" s="58" t="s">
        <v>247</v>
      </c>
      <c r="G32" s="9"/>
      <c r="H32" s="9"/>
      <c r="I32" s="9"/>
      <c r="J32" s="9"/>
      <c r="T32" s="9"/>
    </row>
    <row r="33" spans="1:20" s="55" customFormat="1" ht="15" x14ac:dyDescent="0.2">
      <c r="A33" s="9"/>
      <c r="B33" s="9" t="s">
        <v>24</v>
      </c>
      <c r="C33" s="9"/>
      <c r="D33" s="9"/>
      <c r="E33" s="60"/>
      <c r="F33" s="65" t="s">
        <v>205</v>
      </c>
      <c r="G33" s="9"/>
      <c r="H33" s="9"/>
      <c r="I33" s="9"/>
      <c r="J33" s="9"/>
      <c r="T33" s="9"/>
    </row>
    <row r="34" spans="1:20" s="55" customFormat="1" ht="15" x14ac:dyDescent="0.2">
      <c r="A34" s="9"/>
      <c r="B34" s="9" t="s">
        <v>26</v>
      </c>
      <c r="C34" s="9"/>
      <c r="D34" s="9"/>
      <c r="E34" s="9"/>
      <c r="F34" s="9" t="s">
        <v>27</v>
      </c>
      <c r="G34" s="9"/>
      <c r="H34" s="9"/>
      <c r="I34" s="9"/>
      <c r="J34" s="9"/>
      <c r="T34" s="9"/>
    </row>
    <row r="35" spans="1:20" s="55" customFormat="1" ht="15" x14ac:dyDescent="0.2">
      <c r="A35" s="9"/>
      <c r="B35" s="58" t="s">
        <v>207</v>
      </c>
      <c r="C35" s="9"/>
      <c r="D35" s="9"/>
      <c r="E35" s="9"/>
      <c r="F35" s="58" t="s">
        <v>273</v>
      </c>
      <c r="G35" s="9"/>
      <c r="H35" s="58" t="s">
        <v>209</v>
      </c>
      <c r="I35" s="9"/>
      <c r="J35" s="9"/>
      <c r="T35" s="9"/>
    </row>
    <row r="36" spans="1:20" s="55" customFormat="1" ht="9" customHeight="1" x14ac:dyDescent="0.2">
      <c r="A36" s="9"/>
      <c r="B36" s="58"/>
      <c r="C36" s="9"/>
      <c r="D36" s="9"/>
      <c r="E36" s="9"/>
      <c r="F36" s="58"/>
      <c r="G36" s="9"/>
      <c r="H36" s="58"/>
      <c r="I36" s="9"/>
      <c r="J36" s="9"/>
      <c r="T36" s="9"/>
    </row>
    <row r="37" spans="1:20" s="55" customFormat="1" ht="15" x14ac:dyDescent="0.2">
      <c r="A37" s="9"/>
      <c r="B37" s="66" t="s">
        <v>206</v>
      </c>
      <c r="C37" s="58"/>
      <c r="D37" s="58" t="s">
        <v>209</v>
      </c>
      <c r="E37" s="58" t="s">
        <v>209</v>
      </c>
      <c r="F37" s="58" t="s">
        <v>209</v>
      </c>
      <c r="G37" s="58" t="s">
        <v>209</v>
      </c>
      <c r="I37" s="9"/>
      <c r="J37" s="9"/>
      <c r="T37" s="9"/>
    </row>
    <row r="38" spans="1:20" s="55" customFormat="1" ht="9" customHeight="1" x14ac:dyDescent="0.2">
      <c r="A38" s="9"/>
      <c r="B38" s="66"/>
      <c r="C38" s="58"/>
      <c r="D38" s="58"/>
      <c r="E38" s="58"/>
      <c r="F38" s="58"/>
      <c r="G38" s="58"/>
      <c r="I38" s="9"/>
      <c r="J38" s="9"/>
      <c r="T38" s="9"/>
    </row>
    <row r="39" spans="1:20" s="55" customFormat="1" ht="15" x14ac:dyDescent="0.2">
      <c r="A39" s="9"/>
      <c r="B39" s="58" t="s">
        <v>271</v>
      </c>
      <c r="F39" s="58" t="s">
        <v>225</v>
      </c>
      <c r="I39" s="9"/>
      <c r="J39" s="9"/>
      <c r="T39" s="9"/>
    </row>
    <row r="40" spans="1:20" s="55" customFormat="1" ht="15" x14ac:dyDescent="0.2">
      <c r="A40" s="9"/>
      <c r="B40" s="58" t="s">
        <v>244</v>
      </c>
      <c r="C40" s="9"/>
      <c r="D40" s="9"/>
      <c r="E40" s="9"/>
      <c r="F40" s="58" t="s">
        <v>214</v>
      </c>
      <c r="G40" s="9"/>
      <c r="I40" s="9"/>
      <c r="J40" s="9"/>
      <c r="T40" s="9"/>
    </row>
    <row r="41" spans="1:20" s="55" customFormat="1" ht="15" x14ac:dyDescent="0.2">
      <c r="A41" s="9"/>
      <c r="B41" s="58" t="s">
        <v>286</v>
      </c>
      <c r="C41" s="9"/>
      <c r="D41" s="9"/>
      <c r="E41" s="9"/>
      <c r="F41" s="58" t="s">
        <v>249</v>
      </c>
      <c r="G41" s="9"/>
      <c r="I41" s="9"/>
      <c r="J41" s="9"/>
      <c r="T41" s="9"/>
    </row>
    <row r="42" spans="1:20" s="55" customFormat="1" ht="15" x14ac:dyDescent="0.2">
      <c r="A42" s="9"/>
      <c r="B42" s="58" t="s">
        <v>236</v>
      </c>
      <c r="C42" s="9"/>
      <c r="D42" s="9"/>
      <c r="E42" s="9"/>
      <c r="F42" s="58" t="s">
        <v>214</v>
      </c>
      <c r="G42" s="9"/>
      <c r="I42" s="9"/>
      <c r="J42" s="9"/>
      <c r="T42" s="9"/>
    </row>
    <row r="43" spans="1:20" s="55" customFormat="1" ht="15" x14ac:dyDescent="0.2">
      <c r="A43" s="9"/>
      <c r="B43" s="58" t="s">
        <v>280</v>
      </c>
      <c r="C43" s="9"/>
      <c r="D43" s="9"/>
      <c r="E43" s="9"/>
      <c r="F43" s="58" t="s">
        <v>287</v>
      </c>
      <c r="G43" s="9"/>
      <c r="I43" s="9"/>
      <c r="J43" s="9"/>
      <c r="T43" s="9"/>
    </row>
    <row r="44" spans="1:20" s="55" customFormat="1" ht="15" x14ac:dyDescent="0.2">
      <c r="A44" s="9"/>
      <c r="B44" s="58" t="s">
        <v>276</v>
      </c>
      <c r="C44" s="9"/>
      <c r="D44" s="9"/>
      <c r="E44" s="9"/>
      <c r="F44" s="58" t="s">
        <v>277</v>
      </c>
      <c r="G44" s="9"/>
      <c r="I44" s="9"/>
      <c r="J44" s="9"/>
      <c r="T44" s="9"/>
    </row>
    <row r="45" spans="1:20" s="55" customFormat="1" ht="15" x14ac:dyDescent="0.2">
      <c r="A45" s="9"/>
      <c r="B45" s="58" t="s">
        <v>222</v>
      </c>
      <c r="C45" s="9"/>
      <c r="D45" s="9"/>
      <c r="E45" s="9"/>
      <c r="F45" s="58" t="s">
        <v>278</v>
      </c>
      <c r="G45" s="9"/>
      <c r="I45" s="9"/>
      <c r="J45" s="9"/>
      <c r="T45" s="9"/>
    </row>
    <row r="46" spans="1:20" s="55" customFormat="1" ht="15" x14ac:dyDescent="0.2">
      <c r="A46" s="9"/>
      <c r="B46" s="58" t="s">
        <v>223</v>
      </c>
      <c r="C46" s="9"/>
      <c r="D46" s="9"/>
      <c r="E46" s="9"/>
      <c r="F46" s="58" t="s">
        <v>224</v>
      </c>
      <c r="G46" s="9"/>
      <c r="I46" s="9"/>
      <c r="J46" s="9"/>
      <c r="T46" s="9"/>
    </row>
    <row r="47" spans="1:20" s="55" customFormat="1" ht="15" x14ac:dyDescent="0.2">
      <c r="A47" s="9"/>
      <c r="B47" s="58" t="s">
        <v>241</v>
      </c>
      <c r="F47" s="58" t="s">
        <v>289</v>
      </c>
      <c r="I47" s="9"/>
      <c r="J47" s="9"/>
      <c r="T47" s="9"/>
    </row>
    <row r="48" spans="1:20" s="55" customFormat="1" ht="15" x14ac:dyDescent="0.2">
      <c r="A48" s="9"/>
      <c r="B48" s="58" t="s">
        <v>235</v>
      </c>
      <c r="C48" s="58"/>
      <c r="D48" s="58"/>
      <c r="E48" s="58"/>
      <c r="F48" s="58" t="s">
        <v>237</v>
      </c>
      <c r="G48" s="58"/>
      <c r="I48" s="9"/>
      <c r="J48" s="9"/>
      <c r="T48" s="9"/>
    </row>
    <row r="49" spans="1:20" s="55" customFormat="1" ht="15" x14ac:dyDescent="0.2">
      <c r="A49" s="9"/>
      <c r="B49" s="58" t="s">
        <v>221</v>
      </c>
      <c r="C49" s="9"/>
      <c r="D49" s="9"/>
      <c r="E49" s="9"/>
      <c r="F49" s="58" t="s">
        <v>274</v>
      </c>
      <c r="G49" s="9"/>
      <c r="H49" s="9"/>
      <c r="I49" s="9"/>
      <c r="J49" s="9"/>
      <c r="T49" s="9"/>
    </row>
    <row r="50" spans="1:20" s="55" customFormat="1" ht="15" x14ac:dyDescent="0.2">
      <c r="A50" s="9"/>
      <c r="B50" s="58" t="s">
        <v>238</v>
      </c>
      <c r="C50" s="9"/>
      <c r="D50" s="9"/>
      <c r="E50" s="9"/>
      <c r="F50" s="58" t="s">
        <v>239</v>
      </c>
      <c r="G50" s="9"/>
      <c r="H50" s="9"/>
      <c r="I50" s="9"/>
      <c r="J50" s="9"/>
      <c r="T50" s="9"/>
    </row>
    <row r="51" spans="1:20" s="55" customFormat="1" ht="15" x14ac:dyDescent="0.2">
      <c r="A51" s="9"/>
      <c r="B51" s="58" t="s">
        <v>226</v>
      </c>
      <c r="F51" s="58" t="s">
        <v>220</v>
      </c>
      <c r="G51" s="9"/>
      <c r="H51" s="9"/>
      <c r="I51" s="9"/>
      <c r="J51" s="9"/>
      <c r="T51" s="9"/>
    </row>
    <row r="52" spans="1:20" s="55" customFormat="1" ht="15" x14ac:dyDescent="0.2">
      <c r="A52" s="9"/>
      <c r="B52" s="58" t="s">
        <v>279</v>
      </c>
      <c r="C52" s="9"/>
      <c r="D52" s="9"/>
      <c r="E52" s="9"/>
      <c r="F52" s="58" t="s">
        <v>272</v>
      </c>
      <c r="G52" s="9"/>
      <c r="H52" s="9"/>
      <c r="I52" s="9"/>
      <c r="J52" s="9"/>
      <c r="T52" s="9"/>
    </row>
    <row r="53" spans="1:20" s="55" customFormat="1" ht="15" x14ac:dyDescent="0.2">
      <c r="A53" s="9"/>
      <c r="B53" s="58" t="s">
        <v>282</v>
      </c>
      <c r="C53" s="9"/>
      <c r="D53" s="9"/>
      <c r="E53" s="9"/>
      <c r="F53" s="58" t="s">
        <v>283</v>
      </c>
      <c r="G53" s="9"/>
      <c r="H53" s="9"/>
      <c r="I53" s="9"/>
      <c r="J53" s="9"/>
      <c r="T53" s="9"/>
    </row>
    <row r="54" spans="1:20" s="55" customFormat="1" ht="15" x14ac:dyDescent="0.2">
      <c r="A54" s="9"/>
      <c r="B54" s="58" t="s">
        <v>219</v>
      </c>
      <c r="F54" s="58" t="s">
        <v>218</v>
      </c>
      <c r="G54" s="58" t="s">
        <v>209</v>
      </c>
      <c r="H54" s="9"/>
      <c r="I54" s="9"/>
      <c r="J54" s="9"/>
      <c r="T54" s="9"/>
    </row>
    <row r="55" spans="1:20" s="55" customFormat="1" ht="15" x14ac:dyDescent="0.2">
      <c r="A55" s="9"/>
      <c r="B55" s="58" t="s">
        <v>243</v>
      </c>
      <c r="E55" s="55" t="s">
        <v>209</v>
      </c>
      <c r="F55" s="58" t="s">
        <v>288</v>
      </c>
      <c r="G55" s="58"/>
      <c r="H55" s="9"/>
      <c r="I55" s="9"/>
      <c r="J55" s="9"/>
      <c r="T55" s="9"/>
    </row>
    <row r="56" spans="1:20" s="55" customFormat="1" ht="15" x14ac:dyDescent="0.2">
      <c r="A56" s="9"/>
      <c r="B56" s="58" t="s">
        <v>242</v>
      </c>
      <c r="F56" s="58" t="s">
        <v>275</v>
      </c>
      <c r="G56" s="58"/>
      <c r="H56" s="9"/>
      <c r="I56" s="9"/>
      <c r="J56" s="9"/>
      <c r="T56" s="9"/>
    </row>
    <row r="57" spans="1:20" s="55" customFormat="1" ht="15" x14ac:dyDescent="0.2">
      <c r="A57" s="9"/>
      <c r="B57" s="58" t="s">
        <v>210</v>
      </c>
      <c r="F57" s="58" t="s">
        <v>208</v>
      </c>
      <c r="G57" s="9"/>
      <c r="H57" s="9"/>
      <c r="I57" s="9"/>
      <c r="J57" s="9"/>
      <c r="T57" s="9"/>
    </row>
    <row r="58" spans="1:20" s="55" customFormat="1" ht="9" customHeight="1" x14ac:dyDescent="0.2">
      <c r="A58" s="9"/>
      <c r="B58" s="58"/>
      <c r="F58" s="58"/>
      <c r="G58" s="9"/>
      <c r="H58" s="9"/>
      <c r="I58" s="9"/>
      <c r="J58" s="9"/>
      <c r="T58" s="9"/>
    </row>
    <row r="59" spans="1:20" s="55" customFormat="1" ht="15" x14ac:dyDescent="0.2">
      <c r="A59" s="56" t="s">
        <v>32</v>
      </c>
      <c r="B59" s="56"/>
      <c r="C59" s="56"/>
      <c r="D59" s="56"/>
      <c r="E59" s="56"/>
      <c r="F59" s="9"/>
      <c r="G59" s="9"/>
      <c r="H59" s="9"/>
      <c r="I59" s="9"/>
      <c r="J59" s="9"/>
      <c r="T59" s="9"/>
    </row>
    <row r="60" spans="1:20" s="55" customFormat="1" ht="9" customHeight="1" x14ac:dyDescent="0.2">
      <c r="A60" s="56"/>
      <c r="B60" s="56"/>
      <c r="C60" s="56"/>
      <c r="D60" s="56"/>
      <c r="E60" s="56"/>
      <c r="F60" s="9"/>
      <c r="G60" s="9"/>
      <c r="H60" s="9"/>
      <c r="I60" s="9"/>
      <c r="J60" s="9"/>
      <c r="T60" s="9"/>
    </row>
    <row r="61" spans="1:20" s="55" customFormat="1" ht="15" x14ac:dyDescent="0.2">
      <c r="A61" s="56" t="s">
        <v>33</v>
      </c>
      <c r="B61" s="56"/>
      <c r="C61" s="56"/>
      <c r="D61" s="56"/>
      <c r="E61" s="9"/>
      <c r="F61" s="9"/>
      <c r="G61" s="9"/>
      <c r="H61" s="9"/>
      <c r="I61" s="9"/>
      <c r="J61" s="9"/>
      <c r="T61" s="9"/>
    </row>
    <row r="62" spans="1:20" s="55" customFormat="1" ht="15" x14ac:dyDescent="0.2">
      <c r="A62" s="58" t="s">
        <v>291</v>
      </c>
      <c r="B62" s="9"/>
      <c r="C62" s="9"/>
      <c r="D62" s="9"/>
      <c r="E62" s="9"/>
      <c r="F62" s="9"/>
      <c r="G62" s="9"/>
      <c r="H62" s="9"/>
      <c r="I62" s="9"/>
      <c r="J62" s="9"/>
      <c r="T62" s="9"/>
    </row>
    <row r="63" spans="1:20" s="55" customFormat="1" ht="15" x14ac:dyDescent="0.2">
      <c r="A63" s="175" t="s">
        <v>290</v>
      </c>
      <c r="B63" s="9"/>
      <c r="C63" s="9"/>
      <c r="D63" s="9"/>
      <c r="E63" s="9"/>
      <c r="F63" s="9"/>
      <c r="G63" s="9"/>
      <c r="H63" s="9"/>
      <c r="I63" s="9"/>
      <c r="J63" s="9"/>
      <c r="T63" s="9"/>
    </row>
    <row r="64" spans="1:20" s="55" customFormat="1" ht="15" customHeight="1" x14ac:dyDescent="0.2">
      <c r="A64" s="175" t="s">
        <v>267</v>
      </c>
      <c r="B64" s="67">
        <v>6453.14</v>
      </c>
      <c r="C64" s="9"/>
      <c r="D64" s="9"/>
      <c r="E64" s="9"/>
      <c r="F64" s="9"/>
      <c r="G64" s="9"/>
      <c r="H64" s="9"/>
      <c r="I64" s="9"/>
      <c r="J64" s="9"/>
      <c r="T64" s="68"/>
    </row>
    <row r="65" spans="1:21" s="55" customFormat="1" ht="15" customHeight="1" thickBot="1" x14ac:dyDescent="0.25">
      <c r="A65" s="56" t="s">
        <v>40</v>
      </c>
      <c r="B65" s="56" t="s">
        <v>41</v>
      </c>
      <c r="C65" s="69"/>
      <c r="D65" s="69"/>
      <c r="E65" s="69"/>
      <c r="F65" s="69"/>
      <c r="G65" s="9"/>
      <c r="H65" s="9"/>
      <c r="I65" s="9"/>
      <c r="J65" s="9"/>
      <c r="T65" s="68"/>
    </row>
    <row r="66" spans="1:21" s="55" customFormat="1" ht="15" customHeight="1" x14ac:dyDescent="0.2">
      <c r="A66" s="9"/>
      <c r="B66" s="47" t="s">
        <v>12</v>
      </c>
      <c r="C66" s="9"/>
      <c r="D66" s="9"/>
      <c r="E66" s="9"/>
      <c r="F66" s="9"/>
      <c r="G66" s="146" t="s">
        <v>46</v>
      </c>
      <c r="H66" s="147" t="s">
        <v>47</v>
      </c>
      <c r="I66" s="9"/>
      <c r="J66" s="9"/>
      <c r="T66" s="68"/>
    </row>
    <row r="67" spans="1:21" s="55" customFormat="1" ht="15" x14ac:dyDescent="0.2">
      <c r="A67" s="9"/>
      <c r="B67" s="3"/>
      <c r="C67" s="20"/>
      <c r="D67" s="20"/>
      <c r="E67" s="20"/>
      <c r="F67" s="20"/>
      <c r="G67" s="104" t="s">
        <v>49</v>
      </c>
      <c r="H67" s="148" t="s">
        <v>50</v>
      </c>
      <c r="I67" s="9"/>
      <c r="J67" s="9"/>
      <c r="T67" s="68"/>
      <c r="U67" s="71"/>
    </row>
    <row r="68" spans="1:21" s="55" customFormat="1" ht="15" x14ac:dyDescent="0.2">
      <c r="A68" s="58" t="s">
        <v>209</v>
      </c>
      <c r="B68" s="72" t="s">
        <v>52</v>
      </c>
      <c r="C68" s="20"/>
      <c r="D68" s="20"/>
      <c r="E68" s="20"/>
      <c r="F68" s="20"/>
      <c r="G68" s="73">
        <v>23822477.030000001</v>
      </c>
      <c r="H68" s="74">
        <f>G68*B64-22469617-3810562-3</f>
        <v>153703499239.37421</v>
      </c>
      <c r="I68" s="9"/>
      <c r="J68" s="9"/>
      <c r="T68" s="68"/>
    </row>
    <row r="69" spans="1:21" s="55" customFormat="1" ht="15" x14ac:dyDescent="0.2">
      <c r="A69" s="9"/>
      <c r="B69" s="75" t="s">
        <v>54</v>
      </c>
      <c r="C69" s="20"/>
      <c r="D69" s="20"/>
      <c r="E69" s="20"/>
      <c r="F69" s="20"/>
      <c r="G69" s="76">
        <v>22506028.09</v>
      </c>
      <c r="H69" s="74">
        <f>G69*B64+1</f>
        <v>145234550109.70261</v>
      </c>
      <c r="I69" s="9"/>
      <c r="J69" s="9"/>
      <c r="T69" s="68"/>
    </row>
    <row r="70" spans="1:21" s="55" customFormat="1" ht="15.75" thickBot="1" x14ac:dyDescent="0.25">
      <c r="A70" s="9"/>
      <c r="B70" s="49" t="s">
        <v>56</v>
      </c>
      <c r="C70" s="16"/>
      <c r="D70" s="16"/>
      <c r="E70" s="16"/>
      <c r="F70" s="16"/>
      <c r="G70" s="77">
        <f>G68-G69</f>
        <v>1316448.9400000013</v>
      </c>
      <c r="H70" s="78">
        <f>G70*B64</f>
        <v>8495229312.6716089</v>
      </c>
      <c r="I70" s="9"/>
      <c r="J70" s="9"/>
      <c r="T70" s="68"/>
    </row>
    <row r="71" spans="1:21" s="55" customFormat="1" ht="6.75" customHeight="1" x14ac:dyDescent="0.2">
      <c r="A71" s="9"/>
      <c r="B71" s="14"/>
      <c r="C71" s="14"/>
      <c r="D71" s="14"/>
      <c r="E71" s="34"/>
      <c r="F71" s="14"/>
      <c r="G71" s="9"/>
      <c r="H71" s="9"/>
      <c r="I71" s="9"/>
      <c r="J71" s="9"/>
      <c r="T71" s="68"/>
    </row>
    <row r="72" spans="1:21" s="55" customFormat="1" ht="6.75" customHeight="1" x14ac:dyDescent="0.2">
      <c r="A72" s="56"/>
      <c r="B72" s="56"/>
      <c r="C72" s="9"/>
      <c r="D72" s="9"/>
      <c r="E72" s="9"/>
      <c r="F72" s="9"/>
      <c r="G72" s="9"/>
      <c r="H72" s="9"/>
      <c r="I72" s="9"/>
      <c r="J72" s="9"/>
      <c r="T72" s="68"/>
    </row>
    <row r="73" spans="1:21" s="55" customFormat="1" ht="15.75" thickBot="1" x14ac:dyDescent="0.25">
      <c r="A73" s="63" t="s">
        <v>232</v>
      </c>
      <c r="B73" s="56" t="s">
        <v>182</v>
      </c>
      <c r="C73" s="9"/>
      <c r="D73" s="14"/>
      <c r="E73" s="9"/>
      <c r="F73" s="9"/>
      <c r="G73" s="9"/>
      <c r="H73" s="9"/>
      <c r="I73" s="9"/>
      <c r="J73" s="9"/>
      <c r="T73" s="68"/>
    </row>
    <row r="74" spans="1:21" s="55" customFormat="1" ht="15.75" thickBot="1" x14ac:dyDescent="0.25">
      <c r="A74" s="9"/>
      <c r="B74" s="17"/>
      <c r="C74" s="79"/>
      <c r="D74" s="80"/>
      <c r="E74" s="81" t="s">
        <v>184</v>
      </c>
      <c r="F74" s="82" t="s">
        <v>186</v>
      </c>
      <c r="G74" s="249" t="s">
        <v>256</v>
      </c>
      <c r="H74" s="250"/>
      <c r="I74" s="9"/>
      <c r="J74" s="9"/>
      <c r="T74" s="9"/>
    </row>
    <row r="75" spans="1:21" s="55" customFormat="1" ht="15.75" thickBot="1" x14ac:dyDescent="0.25">
      <c r="A75" s="9"/>
      <c r="B75" s="15" t="s">
        <v>183</v>
      </c>
      <c r="C75" s="83"/>
      <c r="D75" s="83"/>
      <c r="E75" s="84" t="s">
        <v>209</v>
      </c>
      <c r="F75" s="85" t="s">
        <v>185</v>
      </c>
      <c r="G75" s="86" t="s">
        <v>187</v>
      </c>
      <c r="H75" s="86" t="s">
        <v>188</v>
      </c>
      <c r="I75" s="9"/>
      <c r="J75" s="9"/>
      <c r="T75" s="9"/>
    </row>
    <row r="76" spans="1:21" s="55" customFormat="1" ht="15" x14ac:dyDescent="0.2">
      <c r="A76" s="9"/>
      <c r="B76" s="87" t="s">
        <v>240</v>
      </c>
      <c r="C76" s="12"/>
      <c r="D76" s="12"/>
      <c r="E76" s="88" t="s">
        <v>257</v>
      </c>
      <c r="F76" s="89">
        <v>969875082</v>
      </c>
      <c r="G76" s="31">
        <f>+F76</f>
        <v>969875082</v>
      </c>
      <c r="H76" s="143">
        <f>+G76</f>
        <v>969875082</v>
      </c>
      <c r="I76" s="9"/>
      <c r="J76" s="9"/>
      <c r="T76" s="9"/>
    </row>
    <row r="77" spans="1:21" s="55" customFormat="1" ht="15.75" thickBot="1" x14ac:dyDescent="0.25">
      <c r="A77" s="9"/>
      <c r="B77" s="91" t="s">
        <v>209</v>
      </c>
      <c r="C77" s="16"/>
      <c r="D77" s="16"/>
      <c r="E77" s="92" t="s">
        <v>209</v>
      </c>
      <c r="F77" s="93" t="s">
        <v>209</v>
      </c>
      <c r="G77" s="94" t="s">
        <v>209</v>
      </c>
      <c r="H77" s="144" t="s">
        <v>209</v>
      </c>
      <c r="I77" s="9"/>
      <c r="J77" s="9"/>
      <c r="T77" s="9"/>
    </row>
    <row r="78" spans="1:21" s="55" customFormat="1" ht="15" customHeight="1" thickBot="1" x14ac:dyDescent="0.25">
      <c r="A78" s="9"/>
      <c r="B78" s="247" t="s">
        <v>28</v>
      </c>
      <c r="C78" s="248"/>
      <c r="D78" s="176"/>
      <c r="E78" s="95" t="s">
        <v>209</v>
      </c>
      <c r="F78" s="96">
        <f>SUM(F76:F77)</f>
        <v>969875082</v>
      </c>
      <c r="G78" s="97">
        <f>SUM(G76:G77)</f>
        <v>969875082</v>
      </c>
      <c r="H78" s="97">
        <f>SUM(H76:H77)</f>
        <v>969875082</v>
      </c>
      <c r="I78" s="9"/>
      <c r="J78" s="9"/>
      <c r="T78" s="9"/>
    </row>
    <row r="79" spans="1:21" s="55" customFormat="1" ht="6.75" customHeight="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T79" s="9"/>
    </row>
    <row r="80" spans="1:21" s="55" customFormat="1" ht="6.75" customHeight="1" thickBot="1" x14ac:dyDescent="0.25">
      <c r="A80" s="9"/>
      <c r="B80" s="14"/>
      <c r="C80" s="14"/>
      <c r="D80" s="14"/>
      <c r="E80" s="177"/>
      <c r="F80" s="177"/>
      <c r="G80" s="251"/>
      <c r="H80" s="251"/>
      <c r="I80" s="9"/>
      <c r="J80" s="9"/>
      <c r="T80" s="9"/>
    </row>
    <row r="81" spans="1:20" s="55" customFormat="1" ht="15" customHeight="1" thickBot="1" x14ac:dyDescent="0.25">
      <c r="A81" s="9"/>
      <c r="B81" s="17"/>
      <c r="C81" s="10"/>
      <c r="D81" s="10"/>
      <c r="E81" s="81" t="s">
        <v>184</v>
      </c>
      <c r="F81" s="98" t="s">
        <v>186</v>
      </c>
      <c r="G81" s="249" t="s">
        <v>256</v>
      </c>
      <c r="H81" s="250"/>
      <c r="I81" s="9"/>
      <c r="J81" s="9"/>
      <c r="T81" s="9"/>
    </row>
    <row r="82" spans="1:20" s="55" customFormat="1" ht="15.75" thickBot="1" x14ac:dyDescent="0.25">
      <c r="A82" s="9"/>
      <c r="B82" s="15" t="s">
        <v>189</v>
      </c>
      <c r="C82" s="16"/>
      <c r="D82" s="16"/>
      <c r="E82" s="84" t="s">
        <v>209</v>
      </c>
      <c r="F82" s="99" t="s">
        <v>185</v>
      </c>
      <c r="G82" s="86" t="s">
        <v>187</v>
      </c>
      <c r="H82" s="86" t="s">
        <v>188</v>
      </c>
      <c r="I82" s="9"/>
      <c r="J82" s="9"/>
      <c r="T82" s="9"/>
    </row>
    <row r="83" spans="1:20" s="55" customFormat="1" ht="15" x14ac:dyDescent="0.2">
      <c r="A83" s="9"/>
      <c r="B83" s="87" t="s">
        <v>258</v>
      </c>
      <c r="C83" s="12"/>
      <c r="D83" s="12"/>
      <c r="E83" s="100" t="s">
        <v>257</v>
      </c>
      <c r="F83" s="101">
        <v>1622611173</v>
      </c>
      <c r="G83" s="101">
        <f>+F83</f>
        <v>1622611173</v>
      </c>
      <c r="H83" s="143">
        <f>+G83</f>
        <v>1622611173</v>
      </c>
      <c r="I83" s="57" t="s">
        <v>209</v>
      </c>
      <c r="J83" s="9"/>
      <c r="T83" s="9"/>
    </row>
    <row r="84" spans="1:20" s="55" customFormat="1" ht="15.75" thickBot="1" x14ac:dyDescent="0.25">
      <c r="A84" s="9"/>
      <c r="B84" s="91" t="s">
        <v>209</v>
      </c>
      <c r="C84" s="14"/>
      <c r="D84" s="14"/>
      <c r="E84" s="102" t="s">
        <v>209</v>
      </c>
      <c r="F84" s="45" t="s">
        <v>209</v>
      </c>
      <c r="G84" s="45" t="s">
        <v>209</v>
      </c>
      <c r="H84" s="144" t="s">
        <v>209</v>
      </c>
      <c r="I84" s="9"/>
      <c r="J84" s="9"/>
      <c r="T84" s="9"/>
    </row>
    <row r="85" spans="1:20" s="55" customFormat="1" ht="15.75" thickBot="1" x14ac:dyDescent="0.25">
      <c r="A85" s="9"/>
      <c r="B85" s="247" t="s">
        <v>28</v>
      </c>
      <c r="C85" s="248"/>
      <c r="D85" s="176"/>
      <c r="E85" s="96" t="s">
        <v>209</v>
      </c>
      <c r="F85" s="97">
        <f>SUM(F83:F84)</f>
        <v>1622611173</v>
      </c>
      <c r="G85" s="97">
        <f>SUM(G83:G84)</f>
        <v>1622611173</v>
      </c>
      <c r="H85" s="97">
        <f>SUM(H83:H84)</f>
        <v>1622611173</v>
      </c>
      <c r="I85" s="9"/>
      <c r="J85" s="9"/>
      <c r="T85" s="9"/>
    </row>
    <row r="86" spans="1:20" s="55" customFormat="1" ht="5.25" customHeight="1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T86" s="9"/>
    </row>
    <row r="87" spans="1:20" s="55" customFormat="1" ht="15" x14ac:dyDescent="0.2">
      <c r="A87" s="59" t="s">
        <v>58</v>
      </c>
      <c r="B87" s="56"/>
      <c r="C87" s="56"/>
      <c r="D87" s="56"/>
      <c r="E87" s="56"/>
      <c r="F87" s="9"/>
      <c r="G87" s="9"/>
      <c r="H87" s="57" t="s">
        <v>209</v>
      </c>
      <c r="I87" s="9"/>
      <c r="J87" s="9"/>
      <c r="T87" s="9"/>
    </row>
    <row r="88" spans="1:20" s="55" customFormat="1" ht="15" x14ac:dyDescent="0.2">
      <c r="A88" s="9" t="s">
        <v>60</v>
      </c>
      <c r="B88" s="9"/>
      <c r="C88" s="9"/>
      <c r="D88" s="9"/>
      <c r="E88" s="9"/>
      <c r="F88" s="9"/>
      <c r="G88" s="9"/>
      <c r="H88" s="57" t="s">
        <v>209</v>
      </c>
      <c r="I88" s="9"/>
      <c r="J88" s="9"/>
      <c r="T88" s="9"/>
    </row>
    <row r="89" spans="1:20" s="55" customFormat="1" ht="12.75" customHeight="1" x14ac:dyDescent="0.2">
      <c r="A89" s="56" t="s">
        <v>62</v>
      </c>
      <c r="B89" s="56"/>
      <c r="C89" s="9"/>
      <c r="D89" s="9"/>
      <c r="E89" s="9"/>
      <c r="F89" s="9"/>
      <c r="G89" s="9"/>
      <c r="H89" s="57" t="s">
        <v>209</v>
      </c>
      <c r="I89" s="9"/>
      <c r="J89" s="9"/>
      <c r="T89" s="9"/>
    </row>
    <row r="90" spans="1:20" s="55" customFormat="1" ht="13.5" customHeight="1" x14ac:dyDescent="0.2">
      <c r="A90" s="9"/>
      <c r="B90" s="56" t="s">
        <v>209</v>
      </c>
      <c r="C90" s="56"/>
      <c r="D90" s="56"/>
      <c r="E90" s="9"/>
      <c r="F90" s="9"/>
      <c r="G90" s="9"/>
      <c r="H90" s="57" t="s">
        <v>209</v>
      </c>
      <c r="I90" s="9"/>
      <c r="J90" s="9"/>
      <c r="T90" s="9"/>
    </row>
    <row r="91" spans="1:20" s="55" customFormat="1" ht="15.75" thickBot="1" x14ac:dyDescent="0.25">
      <c r="A91" s="9"/>
      <c r="B91" s="56" t="s">
        <v>63</v>
      </c>
      <c r="C91" s="9"/>
      <c r="D91" s="9"/>
      <c r="E91" s="58" t="s">
        <v>209</v>
      </c>
      <c r="F91" s="9"/>
      <c r="G91" s="9"/>
      <c r="H91" s="149" t="s">
        <v>253</v>
      </c>
      <c r="I91" s="9"/>
      <c r="J91" s="9"/>
      <c r="T91" s="9"/>
    </row>
    <row r="92" spans="1:20" s="55" customFormat="1" ht="15" x14ac:dyDescent="0.2">
      <c r="A92" s="58"/>
      <c r="B92" s="220" t="s">
        <v>65</v>
      </c>
      <c r="C92" s="40" t="s">
        <v>66</v>
      </c>
      <c r="D92" s="221" t="s">
        <v>259</v>
      </c>
      <c r="E92" s="40" t="s">
        <v>67</v>
      </c>
      <c r="F92" s="243" t="s">
        <v>68</v>
      </c>
      <c r="G92" s="244"/>
      <c r="H92" s="109" t="s">
        <v>69</v>
      </c>
      <c r="I92" s="9"/>
      <c r="J92" s="9"/>
      <c r="T92" s="9"/>
    </row>
    <row r="93" spans="1:20" s="55" customFormat="1" ht="15" x14ac:dyDescent="0.2">
      <c r="A93" s="9"/>
      <c r="B93" s="222" t="s">
        <v>198</v>
      </c>
      <c r="C93" s="41" t="s">
        <v>70</v>
      </c>
      <c r="D93" s="145" t="s">
        <v>260</v>
      </c>
      <c r="E93" s="41" t="s">
        <v>71</v>
      </c>
      <c r="F93" s="245"/>
      <c r="G93" s="246"/>
      <c r="H93" s="42" t="s">
        <v>72</v>
      </c>
      <c r="I93" s="9"/>
      <c r="J93" s="9"/>
      <c r="T93" s="9"/>
    </row>
    <row r="94" spans="1:20" s="55" customFormat="1" ht="16.149999999999999" customHeight="1" thickBot="1" x14ac:dyDescent="0.25">
      <c r="A94" s="9"/>
      <c r="B94" s="223"/>
      <c r="C94" s="37" t="s">
        <v>76</v>
      </c>
      <c r="D94" s="224" t="s">
        <v>199</v>
      </c>
      <c r="E94" s="224" t="s">
        <v>261</v>
      </c>
      <c r="F94" s="37" t="s">
        <v>77</v>
      </c>
      <c r="G94" s="37" t="s">
        <v>78</v>
      </c>
      <c r="H94" s="38" t="s">
        <v>76</v>
      </c>
      <c r="I94" s="9"/>
      <c r="J94" s="9"/>
      <c r="T94" s="9"/>
    </row>
    <row r="95" spans="1:20" s="55" customFormat="1" ht="15" x14ac:dyDescent="0.2">
      <c r="A95" s="9"/>
      <c r="B95" s="19" t="s">
        <v>80</v>
      </c>
      <c r="C95" s="44">
        <f>489166636536.62+3501776804-1992963710-135388+2</f>
        <v>490675314244.62</v>
      </c>
      <c r="D95" s="5">
        <v>-22469617</v>
      </c>
      <c r="E95" s="5">
        <v>0</v>
      </c>
      <c r="F95" s="187">
        <v>0</v>
      </c>
      <c r="G95" s="5">
        <f>4798666470-G96-G97-G98-G99-G100</f>
        <v>3373391005.7600002</v>
      </c>
      <c r="H95" s="21">
        <f>C95-D95-G95</f>
        <v>487324392855.85999</v>
      </c>
      <c r="I95" s="9"/>
      <c r="J95" s="9"/>
      <c r="T95" s="9"/>
    </row>
    <row r="96" spans="1:20" s="55" customFormat="1" ht="15" x14ac:dyDescent="0.2">
      <c r="A96" s="9"/>
      <c r="B96" s="19" t="s">
        <v>82</v>
      </c>
      <c r="C96" s="5">
        <v>16214033405.52</v>
      </c>
      <c r="D96" s="5">
        <v>0</v>
      </c>
      <c r="E96" s="5">
        <v>0</v>
      </c>
      <c r="F96" s="187">
        <v>5</v>
      </c>
      <c r="G96" s="5">
        <v>913808084</v>
      </c>
      <c r="H96" s="21">
        <f>C96-D96-G96</f>
        <v>15300225321.52</v>
      </c>
      <c r="I96" s="9"/>
      <c r="J96" s="9"/>
      <c r="T96" s="9"/>
    </row>
    <row r="97" spans="1:20" s="55" customFormat="1" ht="16.149999999999999" customHeight="1" x14ac:dyDescent="0.2">
      <c r="A97" s="9"/>
      <c r="B97" s="19" t="s">
        <v>178</v>
      </c>
      <c r="C97" s="5">
        <v>1982586046.5999999</v>
      </c>
      <c r="D97" s="5">
        <v>0</v>
      </c>
      <c r="E97" s="5">
        <v>0</v>
      </c>
      <c r="F97" s="187">
        <v>25</v>
      </c>
      <c r="G97" s="5">
        <v>447273759.24000001</v>
      </c>
      <c r="H97" s="21">
        <f t="shared" ref="H97:H99" si="0">C97-D97-G97</f>
        <v>1535312287.3599999</v>
      </c>
      <c r="I97" s="9"/>
      <c r="J97" s="9"/>
      <c r="T97" s="9"/>
    </row>
    <row r="98" spans="1:20" s="55" customFormat="1" ht="16.149999999999999" customHeight="1" x14ac:dyDescent="0.2">
      <c r="A98" s="9"/>
      <c r="B98" s="19" t="s">
        <v>196</v>
      </c>
      <c r="C98" s="5">
        <v>102739367</v>
      </c>
      <c r="D98" s="5">
        <v>0</v>
      </c>
      <c r="E98" s="5">
        <v>0</v>
      </c>
      <c r="F98" s="187">
        <v>50</v>
      </c>
      <c r="G98" s="5">
        <v>54391900</v>
      </c>
      <c r="H98" s="21">
        <f t="shared" si="0"/>
        <v>48347467</v>
      </c>
      <c r="I98" s="9"/>
      <c r="J98" s="9"/>
      <c r="T98" s="9"/>
    </row>
    <row r="99" spans="1:20" s="55" customFormat="1" ht="16.149999999999999" customHeight="1" x14ac:dyDescent="0.2">
      <c r="A99" s="9"/>
      <c r="B99" s="19" t="s">
        <v>195</v>
      </c>
      <c r="C99" s="5">
        <v>10249394</v>
      </c>
      <c r="D99" s="5">
        <v>0</v>
      </c>
      <c r="E99" s="5">
        <v>0</v>
      </c>
      <c r="F99" s="187">
        <v>75</v>
      </c>
      <c r="G99" s="5">
        <v>8805533</v>
      </c>
      <c r="H99" s="21">
        <f t="shared" si="0"/>
        <v>1443861</v>
      </c>
      <c r="I99" s="9"/>
      <c r="J99" s="9"/>
      <c r="T99" s="9"/>
    </row>
    <row r="100" spans="1:20" s="55" customFormat="1" ht="16.149999999999999" customHeight="1" thickBot="1" x14ac:dyDescent="0.25">
      <c r="A100" s="9"/>
      <c r="B100" s="19" t="s">
        <v>197</v>
      </c>
      <c r="C100" s="5">
        <f>860800+135388</f>
        <v>996188</v>
      </c>
      <c r="D100" s="5">
        <v>0</v>
      </c>
      <c r="E100" s="5">
        <v>0</v>
      </c>
      <c r="F100" s="187">
        <v>100</v>
      </c>
      <c r="G100" s="5">
        <v>996188</v>
      </c>
      <c r="H100" s="21">
        <f>C100+D100-G100</f>
        <v>0</v>
      </c>
      <c r="I100" s="9"/>
      <c r="J100" s="9"/>
      <c r="T100" s="9"/>
    </row>
    <row r="101" spans="1:20" s="55" customFormat="1" ht="16.149999999999999" customHeight="1" thickBot="1" x14ac:dyDescent="0.25">
      <c r="A101" s="9"/>
      <c r="B101" s="105" t="s">
        <v>28</v>
      </c>
      <c r="C101" s="51">
        <f>SUM(C95:C100)</f>
        <v>508985918645.73999</v>
      </c>
      <c r="D101" s="51">
        <f>SUM(D95:D100)</f>
        <v>-22469617</v>
      </c>
      <c r="E101" s="51">
        <f>SUM(E95:E100)</f>
        <v>0</v>
      </c>
      <c r="F101" s="51"/>
      <c r="G101" s="51">
        <f>SUM(G95:G100)</f>
        <v>4798666470</v>
      </c>
      <c r="H101" s="30">
        <f>SUM(H95:H100)</f>
        <v>504209721792.73999</v>
      </c>
      <c r="I101" s="9"/>
      <c r="J101" s="9"/>
      <c r="T101" s="9"/>
    </row>
    <row r="102" spans="1:20" s="55" customFormat="1" ht="15" x14ac:dyDescent="0.2">
      <c r="A102" s="9"/>
      <c r="B102" s="9"/>
      <c r="C102" s="61"/>
      <c r="D102" s="61"/>
      <c r="E102" s="9"/>
      <c r="F102" s="57" t="s">
        <v>209</v>
      </c>
      <c r="G102" s="57" t="s">
        <v>209</v>
      </c>
      <c r="H102" s="57" t="s">
        <v>209</v>
      </c>
      <c r="I102" s="9"/>
      <c r="J102" s="9"/>
      <c r="T102" s="9"/>
    </row>
    <row r="103" spans="1:20" s="55" customFormat="1" ht="16.149999999999999" customHeight="1" thickBot="1" x14ac:dyDescent="0.25">
      <c r="A103" s="9"/>
      <c r="B103" s="56" t="s">
        <v>87</v>
      </c>
      <c r="C103" s="56" t="s">
        <v>209</v>
      </c>
      <c r="D103" s="56"/>
      <c r="E103" s="9"/>
      <c r="F103" s="9"/>
      <c r="G103" s="9"/>
      <c r="H103" s="149" t="s">
        <v>253</v>
      </c>
      <c r="I103" s="9"/>
      <c r="J103" s="9"/>
      <c r="T103" s="9"/>
    </row>
    <row r="104" spans="1:20" s="55" customFormat="1" ht="16.149999999999999" customHeight="1" x14ac:dyDescent="0.2">
      <c r="A104" s="9"/>
      <c r="B104" s="220" t="s">
        <v>65</v>
      </c>
      <c r="C104" s="40" t="s">
        <v>66</v>
      </c>
      <c r="D104" s="221" t="s">
        <v>259</v>
      </c>
      <c r="E104" s="40" t="s">
        <v>67</v>
      </c>
      <c r="F104" s="243" t="s">
        <v>68</v>
      </c>
      <c r="G104" s="244"/>
      <c r="H104" s="109" t="s">
        <v>69</v>
      </c>
      <c r="I104" s="9"/>
      <c r="J104" s="9"/>
      <c r="T104" s="9"/>
    </row>
    <row r="105" spans="1:20" s="55" customFormat="1" ht="16.149999999999999" customHeight="1" x14ac:dyDescent="0.2">
      <c r="A105" s="9"/>
      <c r="B105" s="222" t="s">
        <v>198</v>
      </c>
      <c r="C105" s="41" t="s">
        <v>70</v>
      </c>
      <c r="D105" s="145" t="s">
        <v>260</v>
      </c>
      <c r="E105" s="41" t="s">
        <v>71</v>
      </c>
      <c r="F105" s="245"/>
      <c r="G105" s="246"/>
      <c r="H105" s="42" t="s">
        <v>72</v>
      </c>
      <c r="I105" s="9"/>
      <c r="J105" s="9"/>
      <c r="T105" s="9"/>
    </row>
    <row r="106" spans="1:20" s="55" customFormat="1" ht="15.75" thickBot="1" x14ac:dyDescent="0.25">
      <c r="A106" s="9"/>
      <c r="B106" s="223"/>
      <c r="C106" s="37" t="s">
        <v>76</v>
      </c>
      <c r="D106" s="224" t="s">
        <v>199</v>
      </c>
      <c r="E106" s="224" t="s">
        <v>261</v>
      </c>
      <c r="F106" s="37" t="s">
        <v>77</v>
      </c>
      <c r="G106" s="37" t="s">
        <v>78</v>
      </c>
      <c r="H106" s="38" t="s">
        <v>76</v>
      </c>
      <c r="I106" s="9"/>
      <c r="J106" s="9"/>
      <c r="T106" s="9"/>
    </row>
    <row r="107" spans="1:20" s="55" customFormat="1" ht="12.95" customHeight="1" x14ac:dyDescent="0.2">
      <c r="A107" s="9"/>
      <c r="B107" s="19" t="s">
        <v>82</v>
      </c>
      <c r="C107" s="44">
        <f>9475687349.04-234953347+6</f>
        <v>9240734008.0400009</v>
      </c>
      <c r="D107" s="5">
        <v>-3810575</v>
      </c>
      <c r="E107" s="5">
        <v>0</v>
      </c>
      <c r="F107" s="104">
        <v>5</v>
      </c>
      <c r="G107" s="5">
        <v>885996900.72000003</v>
      </c>
      <c r="H107" s="21">
        <f>C107-D107-G107</f>
        <v>8358547682.3200006</v>
      </c>
      <c r="I107" s="9"/>
      <c r="J107" s="61"/>
      <c r="T107" s="9"/>
    </row>
    <row r="108" spans="1:20" s="55" customFormat="1" ht="14.25" customHeight="1" x14ac:dyDescent="0.2">
      <c r="A108" s="9"/>
      <c r="B108" s="19" t="s">
        <v>178</v>
      </c>
      <c r="C108" s="5">
        <v>8167731906.4199991</v>
      </c>
      <c r="D108" s="5">
        <v>0</v>
      </c>
      <c r="E108" s="44">
        <v>0</v>
      </c>
      <c r="F108" s="104">
        <v>25</v>
      </c>
      <c r="G108" s="5">
        <v>2287373198.8800001</v>
      </c>
      <c r="H108" s="21">
        <f>C108-D108-G108</f>
        <v>5880358707.539999</v>
      </c>
      <c r="I108" s="9"/>
      <c r="J108" s="61"/>
      <c r="T108" s="9"/>
    </row>
    <row r="109" spans="1:20" s="55" customFormat="1" ht="14.25" customHeight="1" x14ac:dyDescent="0.2">
      <c r="A109" s="9"/>
      <c r="B109" s="19" t="s">
        <v>196</v>
      </c>
      <c r="C109" s="5">
        <v>4625629493.1400013</v>
      </c>
      <c r="D109" s="5">
        <v>0</v>
      </c>
      <c r="E109" s="5">
        <v>0</v>
      </c>
      <c r="F109" s="104">
        <v>50</v>
      </c>
      <c r="G109" s="5">
        <v>2520215934.2199998</v>
      </c>
      <c r="H109" s="21">
        <f>C109-D109-G109</f>
        <v>2105413558.9200015</v>
      </c>
      <c r="I109" s="9"/>
      <c r="J109" s="61"/>
      <c r="T109" s="9"/>
    </row>
    <row r="110" spans="1:20" s="55" customFormat="1" ht="15" customHeight="1" x14ac:dyDescent="0.2">
      <c r="A110" s="9"/>
      <c r="B110" s="19" t="s">
        <v>195</v>
      </c>
      <c r="C110" s="5">
        <v>4485412417.7600002</v>
      </c>
      <c r="D110" s="5">
        <v>0</v>
      </c>
      <c r="E110" s="5">
        <v>0</v>
      </c>
      <c r="F110" s="104">
        <v>75</v>
      </c>
      <c r="G110" s="5">
        <v>3413562981.7199998</v>
      </c>
      <c r="H110" s="21">
        <f>C110-D110-G110</f>
        <v>1071849436.0400004</v>
      </c>
      <c r="I110" s="9"/>
      <c r="J110" s="61"/>
      <c r="T110" s="9"/>
    </row>
    <row r="111" spans="1:20" s="55" customFormat="1" ht="16.5" customHeight="1" thickBot="1" x14ac:dyDescent="0.25">
      <c r="A111" s="9"/>
      <c r="B111" s="19" t="s">
        <v>197</v>
      </c>
      <c r="C111" s="5">
        <f>3568342968.5+122550000</f>
        <v>3690892968.5</v>
      </c>
      <c r="D111" s="5">
        <v>0</v>
      </c>
      <c r="E111" s="5">
        <v>0</v>
      </c>
      <c r="F111" s="104">
        <v>100</v>
      </c>
      <c r="G111" s="5">
        <f>3568342968.5+122550000</f>
        <v>3690892968.5</v>
      </c>
      <c r="H111" s="21">
        <f>C111-D111-G111</f>
        <v>0</v>
      </c>
      <c r="I111" s="9"/>
      <c r="J111" s="61"/>
      <c r="L111" s="71"/>
      <c r="T111" s="9"/>
    </row>
    <row r="112" spans="1:20" s="55" customFormat="1" ht="15.75" thickBot="1" x14ac:dyDescent="0.25">
      <c r="A112" s="9"/>
      <c r="B112" s="105" t="s">
        <v>28</v>
      </c>
      <c r="C112" s="51">
        <f>SUM(C107:C111)</f>
        <v>30210400793.860001</v>
      </c>
      <c r="D112" s="51">
        <f>SUM(D107:D111)</f>
        <v>-3810575</v>
      </c>
      <c r="E112" s="51">
        <f>SUM(E107:E111)</f>
        <v>0</v>
      </c>
      <c r="F112" s="106"/>
      <c r="G112" s="51">
        <f>SUM(G107:G111)</f>
        <v>12798041984.039999</v>
      </c>
      <c r="H112" s="30">
        <f>SUM(H107:H111)</f>
        <v>17416169384.820004</v>
      </c>
      <c r="I112" s="9"/>
      <c r="J112" s="9"/>
      <c r="T112" s="9"/>
    </row>
    <row r="113" spans="1:20" s="55" customFormat="1" ht="15" x14ac:dyDescent="0.2">
      <c r="A113" s="9"/>
      <c r="B113" s="9"/>
      <c r="C113" s="61"/>
      <c r="D113" s="61"/>
      <c r="E113" s="61"/>
      <c r="F113" s="9"/>
      <c r="G113" s="57"/>
      <c r="H113" s="107"/>
      <c r="I113" s="9"/>
      <c r="J113" s="9"/>
      <c r="T113" s="9"/>
    </row>
    <row r="114" spans="1:20" s="55" customFormat="1" ht="15.75" thickBot="1" x14ac:dyDescent="0.25">
      <c r="A114" s="56" t="s">
        <v>94</v>
      </c>
      <c r="B114" s="56"/>
      <c r="C114" s="56"/>
      <c r="D114" s="56"/>
      <c r="E114" s="56"/>
      <c r="F114" s="9"/>
      <c r="G114" s="61"/>
      <c r="H114" s="149" t="s">
        <v>253</v>
      </c>
      <c r="I114" s="9"/>
      <c r="J114" s="9"/>
      <c r="T114" s="9"/>
    </row>
    <row r="115" spans="1:20" s="55" customFormat="1" ht="15" x14ac:dyDescent="0.2">
      <c r="A115" s="9"/>
      <c r="B115" s="9"/>
      <c r="C115" s="220" t="s">
        <v>96</v>
      </c>
      <c r="D115" s="212" t="s">
        <v>200</v>
      </c>
      <c r="E115" s="40" t="s">
        <v>97</v>
      </c>
      <c r="F115" s="40" t="s">
        <v>98</v>
      </c>
      <c r="G115" s="40" t="s">
        <v>99</v>
      </c>
      <c r="H115" s="109" t="s">
        <v>96</v>
      </c>
      <c r="I115" s="9"/>
      <c r="J115" s="9"/>
      <c r="T115" s="9"/>
    </row>
    <row r="116" spans="1:20" s="55" customFormat="1" ht="15" x14ac:dyDescent="0.2">
      <c r="A116" s="9"/>
      <c r="B116" s="9"/>
      <c r="C116" s="222" t="s">
        <v>102</v>
      </c>
      <c r="D116" s="213" t="s">
        <v>215</v>
      </c>
      <c r="E116" s="41" t="s">
        <v>103</v>
      </c>
      <c r="F116" s="41" t="s">
        <v>103</v>
      </c>
      <c r="G116" s="41" t="s">
        <v>104</v>
      </c>
      <c r="H116" s="42" t="s">
        <v>105</v>
      </c>
      <c r="I116" s="9"/>
      <c r="J116" s="9"/>
      <c r="T116" s="9"/>
    </row>
    <row r="117" spans="1:20" s="55" customFormat="1" ht="15.75" thickBot="1" x14ac:dyDescent="0.25">
      <c r="A117" s="9"/>
      <c r="B117" s="16"/>
      <c r="C117" s="223" t="s">
        <v>108</v>
      </c>
      <c r="D117" s="214" t="s">
        <v>216</v>
      </c>
      <c r="E117" s="37" t="s">
        <v>109</v>
      </c>
      <c r="F117" s="37" t="s">
        <v>109</v>
      </c>
      <c r="G117" s="37" t="s">
        <v>109</v>
      </c>
      <c r="H117" s="38" t="s">
        <v>108</v>
      </c>
      <c r="I117" s="9"/>
      <c r="J117" s="9"/>
      <c r="T117" s="9"/>
    </row>
    <row r="118" spans="1:20" s="55" customFormat="1" ht="15" x14ac:dyDescent="0.2">
      <c r="A118" s="9"/>
      <c r="B118" s="32" t="s">
        <v>68</v>
      </c>
      <c r="C118" s="50">
        <f t="shared" ref="C118:H118" si="1">C133</f>
        <v>14485799135</v>
      </c>
      <c r="D118" s="50">
        <f t="shared" si="1"/>
        <v>198180488.67399999</v>
      </c>
      <c r="E118" s="50">
        <f t="shared" si="1"/>
        <v>33639982798.619999</v>
      </c>
      <c r="F118" s="50">
        <f t="shared" si="1"/>
        <v>17031778704</v>
      </c>
      <c r="G118" s="50">
        <f t="shared" si="1"/>
        <v>11915574880</v>
      </c>
      <c r="H118" s="50">
        <f t="shared" si="1"/>
        <v>19376608838.293999</v>
      </c>
      <c r="I118" s="9"/>
      <c r="J118" s="9"/>
      <c r="T118" s="9"/>
    </row>
    <row r="119" spans="1:20" s="55" customFormat="1" ht="5.25" customHeight="1" thickBot="1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T119" s="9"/>
    </row>
    <row r="120" spans="1:20" s="55" customFormat="1" ht="15" customHeight="1" x14ac:dyDescent="0.2">
      <c r="A120" s="9"/>
      <c r="B120" s="110" t="s">
        <v>12</v>
      </c>
      <c r="C120" s="111" t="s">
        <v>96</v>
      </c>
      <c r="D120" s="212" t="s">
        <v>248</v>
      </c>
      <c r="E120" s="81" t="s">
        <v>97</v>
      </c>
      <c r="F120" s="82" t="s">
        <v>98</v>
      </c>
      <c r="G120" s="98" t="s">
        <v>99</v>
      </c>
      <c r="H120" s="111" t="s">
        <v>96</v>
      </c>
      <c r="I120" s="14"/>
      <c r="J120" s="9"/>
      <c r="T120" s="9"/>
    </row>
    <row r="121" spans="1:20" s="55" customFormat="1" ht="15" x14ac:dyDescent="0.2">
      <c r="A121" s="9"/>
      <c r="B121" s="215"/>
      <c r="C121" s="216" t="s">
        <v>102</v>
      </c>
      <c r="D121" s="213" t="s">
        <v>215</v>
      </c>
      <c r="E121" s="217" t="s">
        <v>103</v>
      </c>
      <c r="F121" s="85" t="s">
        <v>103</v>
      </c>
      <c r="G121" s="211" t="s">
        <v>104</v>
      </c>
      <c r="H121" s="216" t="s">
        <v>105</v>
      </c>
      <c r="I121" s="9"/>
      <c r="J121" s="9"/>
      <c r="T121" s="9"/>
    </row>
    <row r="122" spans="1:20" s="55" customFormat="1" ht="15.75" thickBot="1" x14ac:dyDescent="0.25">
      <c r="A122" s="9"/>
      <c r="B122" s="218"/>
      <c r="C122" s="112" t="s">
        <v>108</v>
      </c>
      <c r="D122" s="214" t="s">
        <v>216</v>
      </c>
      <c r="E122" s="84" t="s">
        <v>109</v>
      </c>
      <c r="F122" s="219" t="s">
        <v>109</v>
      </c>
      <c r="G122" s="99" t="s">
        <v>109</v>
      </c>
      <c r="H122" s="112" t="s">
        <v>108</v>
      </c>
      <c r="I122" s="14"/>
      <c r="J122" s="9"/>
      <c r="T122" s="9"/>
    </row>
    <row r="123" spans="1:20" s="55" customFormat="1" ht="12.4" customHeight="1" x14ac:dyDescent="0.2">
      <c r="A123" s="9"/>
      <c r="B123" s="178" t="s">
        <v>119</v>
      </c>
      <c r="C123" s="26">
        <v>0</v>
      </c>
      <c r="D123" s="5">
        <v>0</v>
      </c>
      <c r="E123" s="31">
        <v>0</v>
      </c>
      <c r="F123" s="188">
        <v>0</v>
      </c>
      <c r="G123" s="89">
        <v>0</v>
      </c>
      <c r="H123" s="189">
        <f>C123+E123-F123-G123</f>
        <v>0</v>
      </c>
      <c r="I123" s="113"/>
      <c r="J123" s="9"/>
      <c r="T123" s="9"/>
    </row>
    <row r="124" spans="1:20" s="55" customFormat="1" ht="12.75" customHeight="1" x14ac:dyDescent="0.2">
      <c r="A124" s="9"/>
      <c r="B124" s="6" t="s">
        <v>120</v>
      </c>
      <c r="C124" s="48">
        <v>0</v>
      </c>
      <c r="D124" s="75">
        <v>0</v>
      </c>
      <c r="E124" s="179">
        <v>0</v>
      </c>
      <c r="F124" s="48">
        <v>0</v>
      </c>
      <c r="G124" s="48">
        <v>0</v>
      </c>
      <c r="H124" s="189">
        <v>0</v>
      </c>
      <c r="I124" s="113"/>
      <c r="J124" s="9"/>
      <c r="T124" s="9"/>
    </row>
    <row r="125" spans="1:20" s="55" customFormat="1" ht="12.4" customHeight="1" x14ac:dyDescent="0.2">
      <c r="A125" s="9"/>
      <c r="B125" s="190" t="s">
        <v>121</v>
      </c>
      <c r="C125" s="75">
        <v>0</v>
      </c>
      <c r="D125" s="75">
        <v>0</v>
      </c>
      <c r="E125" s="32">
        <v>0</v>
      </c>
      <c r="F125" s="75">
        <v>0</v>
      </c>
      <c r="G125" s="75">
        <v>0</v>
      </c>
      <c r="H125" s="189">
        <f>C125+E125-F125-G125</f>
        <v>0</v>
      </c>
      <c r="I125" s="113"/>
      <c r="J125" s="9"/>
      <c r="T125" s="9"/>
    </row>
    <row r="126" spans="1:20" s="55" customFormat="1" ht="12.4" customHeight="1" x14ac:dyDescent="0.2">
      <c r="A126" s="9"/>
      <c r="B126" s="53" t="s">
        <v>120</v>
      </c>
      <c r="C126" s="185">
        <v>0</v>
      </c>
      <c r="D126" s="185">
        <v>0</v>
      </c>
      <c r="E126" s="32">
        <v>0</v>
      </c>
      <c r="F126" s="75">
        <v>0</v>
      </c>
      <c r="G126" s="75">
        <v>0</v>
      </c>
      <c r="H126" s="189">
        <v>0</v>
      </c>
      <c r="I126" s="113"/>
      <c r="J126" s="9"/>
      <c r="T126" s="9"/>
    </row>
    <row r="127" spans="1:20" s="55" customFormat="1" ht="15" x14ac:dyDescent="0.2">
      <c r="A127" s="61"/>
      <c r="B127" s="191" t="s">
        <v>123</v>
      </c>
      <c r="C127" s="179">
        <f>2858495565-2701816538</f>
        <v>156679027</v>
      </c>
      <c r="D127" s="179">
        <v>17071964.309999999</v>
      </c>
      <c r="E127" s="179">
        <f>5752679419.62-505294033</f>
        <v>5247385386.6199999</v>
      </c>
      <c r="F127" s="179">
        <v>0</v>
      </c>
      <c r="G127" s="179">
        <f>3829580.479*1000</f>
        <v>3829580479</v>
      </c>
      <c r="H127" s="189">
        <f t="shared" ref="H127:H131" si="2">C127+D127+E127-F127-G127</f>
        <v>1591555898.9300003</v>
      </c>
      <c r="I127" s="114"/>
      <c r="J127" s="9"/>
      <c r="T127" s="9"/>
    </row>
    <row r="128" spans="1:20" s="55" customFormat="1" ht="15" x14ac:dyDescent="0.2">
      <c r="A128" s="61"/>
      <c r="B128" s="52" t="s">
        <v>92</v>
      </c>
      <c r="C128" s="179">
        <f>290133.982*1000</f>
        <v>290133982</v>
      </c>
      <c r="D128" s="179">
        <v>0</v>
      </c>
      <c r="E128" s="179">
        <v>13858950</v>
      </c>
      <c r="F128" s="179">
        <v>0</v>
      </c>
      <c r="G128" s="179">
        <v>0</v>
      </c>
      <c r="H128" s="189">
        <f t="shared" si="2"/>
        <v>303992932</v>
      </c>
      <c r="I128" s="114"/>
      <c r="J128" s="9"/>
      <c r="T128" s="9"/>
    </row>
    <row r="129" spans="1:20" s="55" customFormat="1" ht="15" x14ac:dyDescent="0.2">
      <c r="A129" s="61"/>
      <c r="B129" s="52" t="s">
        <v>127</v>
      </c>
      <c r="C129" s="179">
        <f>11124709.588*1000</f>
        <v>11124709588</v>
      </c>
      <c r="D129" s="179">
        <f>38745085+142363.439364*1000</f>
        <v>181108524.36399999</v>
      </c>
      <c r="E129" s="179">
        <v>26538172154</v>
      </c>
      <c r="F129" s="179">
        <f>17031778.704*1000</f>
        <v>17031778704</v>
      </c>
      <c r="G129" s="179">
        <f>7888600.144*1000</f>
        <v>7888600144</v>
      </c>
      <c r="H129" s="189">
        <f t="shared" si="2"/>
        <v>12923611418.363998</v>
      </c>
      <c r="I129" s="61"/>
      <c r="J129" s="9"/>
      <c r="T129" s="9"/>
    </row>
    <row r="130" spans="1:20" s="55" customFormat="1" ht="15" x14ac:dyDescent="0.2">
      <c r="A130" s="61"/>
      <c r="B130" s="115" t="s">
        <v>129</v>
      </c>
      <c r="C130" s="179">
        <f>212460*1000</f>
        <v>212460000</v>
      </c>
      <c r="D130" s="179">
        <v>0</v>
      </c>
      <c r="E130" s="179">
        <v>1335272275</v>
      </c>
      <c r="F130" s="179">
        <v>0</v>
      </c>
      <c r="G130" s="179">
        <f>197394.257*1000</f>
        <v>197394257</v>
      </c>
      <c r="H130" s="189">
        <f>C130+D130+E130-F130-G130</f>
        <v>1350338018</v>
      </c>
      <c r="I130" s="9"/>
      <c r="J130" s="9"/>
      <c r="T130" s="9"/>
    </row>
    <row r="131" spans="1:20" s="55" customFormat="1" ht="15" x14ac:dyDescent="0.2">
      <c r="A131" s="9"/>
      <c r="B131" s="53" t="s">
        <v>93</v>
      </c>
      <c r="C131" s="32">
        <v>0</v>
      </c>
      <c r="D131" s="32">
        <v>0</v>
      </c>
      <c r="E131" s="179">
        <v>0</v>
      </c>
      <c r="F131" s="32">
        <v>0</v>
      </c>
      <c r="G131" s="32">
        <v>0</v>
      </c>
      <c r="H131" s="189">
        <f t="shared" si="2"/>
        <v>0</v>
      </c>
      <c r="I131" s="9"/>
      <c r="J131" s="9"/>
      <c r="T131" s="9"/>
    </row>
    <row r="132" spans="1:20" s="55" customFormat="1" ht="15.75" thickBot="1" x14ac:dyDescent="0.25">
      <c r="A132" s="9"/>
      <c r="B132" s="192" t="s">
        <v>193</v>
      </c>
      <c r="C132" s="116">
        <v>2701816538</v>
      </c>
      <c r="D132" s="182">
        <v>0</v>
      </c>
      <c r="E132" s="193">
        <v>505294033</v>
      </c>
      <c r="F132" s="194">
        <v>0</v>
      </c>
      <c r="G132" s="116">
        <v>0</v>
      </c>
      <c r="H132" s="189">
        <f>C132+D132+E132-F132-G132</f>
        <v>3207110571</v>
      </c>
      <c r="I132" s="9"/>
      <c r="J132" s="9"/>
      <c r="T132" s="9"/>
    </row>
    <row r="133" spans="1:20" s="55" customFormat="1" ht="15.75" thickBot="1" x14ac:dyDescent="0.25">
      <c r="A133" s="9"/>
      <c r="B133" s="195" t="s">
        <v>28</v>
      </c>
      <c r="C133" s="196">
        <f t="shared" ref="C133:G133" si="3">SUM(C123:C132)</f>
        <v>14485799135</v>
      </c>
      <c r="D133" s="196">
        <f t="shared" si="3"/>
        <v>198180488.67399999</v>
      </c>
      <c r="E133" s="196">
        <f t="shared" si="3"/>
        <v>33639982798.619999</v>
      </c>
      <c r="F133" s="197">
        <f t="shared" si="3"/>
        <v>17031778704</v>
      </c>
      <c r="G133" s="198">
        <f t="shared" si="3"/>
        <v>11915574880</v>
      </c>
      <c r="H133" s="199">
        <f>SUM(H123:H132)</f>
        <v>19376608838.293999</v>
      </c>
      <c r="I133" s="9"/>
      <c r="J133" s="9"/>
      <c r="T133" s="9"/>
    </row>
    <row r="134" spans="1:20" s="55" customFormat="1" ht="12" customHeight="1" x14ac:dyDescent="0.2">
      <c r="A134" s="9"/>
      <c r="B134" s="9"/>
      <c r="C134" s="61"/>
      <c r="D134" s="61"/>
      <c r="E134" s="61"/>
      <c r="F134" s="9"/>
      <c r="G134" s="61"/>
      <c r="H134" s="43"/>
      <c r="I134" s="9"/>
      <c r="J134" s="9"/>
      <c r="T134" s="9"/>
    </row>
    <row r="135" spans="1:20" s="55" customFormat="1" ht="15" customHeight="1" x14ac:dyDescent="0.2">
      <c r="A135" s="56" t="s">
        <v>209</v>
      </c>
      <c r="B135" s="9"/>
      <c r="C135" s="9"/>
      <c r="D135" s="9"/>
      <c r="E135" s="9"/>
      <c r="F135" s="9"/>
      <c r="G135" s="9"/>
      <c r="H135" s="108"/>
      <c r="I135" s="9"/>
      <c r="J135" s="9"/>
      <c r="T135" s="9"/>
    </row>
    <row r="136" spans="1:20" s="55" customFormat="1" ht="15.75" thickBot="1" x14ac:dyDescent="0.25">
      <c r="A136" s="56" t="s">
        <v>132</v>
      </c>
      <c r="B136" s="56" t="s">
        <v>133</v>
      </c>
      <c r="C136" s="9"/>
      <c r="D136" s="9"/>
      <c r="E136" s="9"/>
      <c r="F136" s="9"/>
      <c r="G136" s="9"/>
      <c r="H136" s="149" t="s">
        <v>253</v>
      </c>
      <c r="I136" s="9"/>
      <c r="J136" s="9"/>
      <c r="T136" s="9"/>
    </row>
    <row r="137" spans="1:20" s="55" customFormat="1" ht="12.4" customHeight="1" x14ac:dyDescent="0.2">
      <c r="A137" s="9"/>
      <c r="B137" s="17" t="s">
        <v>12</v>
      </c>
      <c r="C137" s="10"/>
      <c r="D137" s="10"/>
      <c r="E137" s="10"/>
      <c r="F137" s="111" t="s">
        <v>135</v>
      </c>
      <c r="G137" s="98" t="s">
        <v>68</v>
      </c>
      <c r="H137" s="109" t="s">
        <v>66</v>
      </c>
      <c r="I137" s="9"/>
      <c r="J137" s="9"/>
      <c r="T137" s="9"/>
    </row>
    <row r="138" spans="1:20" s="55" customFormat="1" ht="12.4" customHeight="1" thickBot="1" x14ac:dyDescent="0.25">
      <c r="A138" s="9"/>
      <c r="B138" s="15"/>
      <c r="C138" s="16"/>
      <c r="D138" s="16"/>
      <c r="E138" s="16"/>
      <c r="F138" s="112" t="s">
        <v>88</v>
      </c>
      <c r="G138" s="99"/>
      <c r="H138" s="38" t="s">
        <v>137</v>
      </c>
      <c r="I138" s="9"/>
      <c r="J138" s="9"/>
      <c r="T138" s="9"/>
    </row>
    <row r="139" spans="1:20" s="55" customFormat="1" ht="12.4" customHeight="1" x14ac:dyDescent="0.2">
      <c r="A139" s="9"/>
      <c r="B139" s="6" t="s">
        <v>180</v>
      </c>
      <c r="C139" s="14"/>
      <c r="D139" s="14"/>
      <c r="E139" s="14"/>
      <c r="F139" s="117"/>
      <c r="G139" s="118"/>
      <c r="H139" s="23"/>
      <c r="I139" s="9"/>
      <c r="J139" s="9"/>
      <c r="T139" s="9"/>
    </row>
    <row r="140" spans="1:20" s="55" customFormat="1" ht="16.149999999999999" customHeight="1" x14ac:dyDescent="0.2">
      <c r="A140" s="9"/>
      <c r="B140" s="6" t="s">
        <v>179</v>
      </c>
      <c r="C140" s="20"/>
      <c r="D140" s="14"/>
      <c r="E140" s="14"/>
      <c r="F140" s="119">
        <v>11918639480</v>
      </c>
      <c r="G140" s="5">
        <v>1137878018</v>
      </c>
      <c r="H140" s="21">
        <f>F140-G140</f>
        <v>10780761462</v>
      </c>
      <c r="I140" s="9"/>
      <c r="J140" s="9"/>
      <c r="T140" s="9"/>
    </row>
    <row r="141" spans="1:20" s="55" customFormat="1" ht="16.149999999999999" customHeight="1" x14ac:dyDescent="0.2">
      <c r="A141" s="9"/>
      <c r="B141" s="53" t="s">
        <v>141</v>
      </c>
      <c r="C141" s="3"/>
      <c r="D141" s="120"/>
      <c r="E141" s="120"/>
      <c r="F141" s="121">
        <v>7565911680</v>
      </c>
      <c r="G141" s="5">
        <v>0</v>
      </c>
      <c r="H141" s="21">
        <f>F141-G141</f>
        <v>7565911680</v>
      </c>
      <c r="I141" s="9"/>
      <c r="J141" s="122"/>
      <c r="T141" s="9"/>
    </row>
    <row r="142" spans="1:20" s="55" customFormat="1" ht="12.4" customHeight="1" x14ac:dyDescent="0.2">
      <c r="A142" s="9"/>
      <c r="B142" s="168" t="s">
        <v>262</v>
      </c>
      <c r="C142" s="120"/>
      <c r="D142" s="120"/>
      <c r="E142" s="120"/>
      <c r="F142" s="32">
        <v>0</v>
      </c>
      <c r="G142" s="3">
        <v>0</v>
      </c>
      <c r="H142" s="70">
        <v>0</v>
      </c>
      <c r="I142" s="9"/>
      <c r="J142" s="122"/>
      <c r="T142" s="9"/>
    </row>
    <row r="143" spans="1:20" s="55" customFormat="1" ht="13.5" customHeight="1" x14ac:dyDescent="0.2">
      <c r="A143" s="9"/>
      <c r="B143" s="164" t="s">
        <v>230</v>
      </c>
      <c r="C143" s="14"/>
      <c r="D143" s="14"/>
      <c r="E143" s="14"/>
      <c r="F143" s="117"/>
      <c r="G143" s="48"/>
      <c r="H143" s="23"/>
      <c r="I143" s="9"/>
      <c r="J143" s="122"/>
      <c r="T143" s="9"/>
    </row>
    <row r="144" spans="1:20" s="55" customFormat="1" ht="14.25" customHeight="1" x14ac:dyDescent="0.2">
      <c r="A144" s="9"/>
      <c r="B144" s="164" t="s">
        <v>231</v>
      </c>
      <c r="C144" s="14"/>
      <c r="D144" s="14"/>
      <c r="E144" s="14"/>
      <c r="F144" s="117">
        <v>3568520000</v>
      </c>
      <c r="G144" s="117">
        <v>212460000</v>
      </c>
      <c r="H144" s="23">
        <f>F144-G144</f>
        <v>3356060000</v>
      </c>
      <c r="I144" s="9"/>
      <c r="J144" s="122"/>
      <c r="T144" s="9"/>
    </row>
    <row r="145" spans="1:20" s="55" customFormat="1" ht="14.25" customHeight="1" x14ac:dyDescent="0.2">
      <c r="A145" s="9"/>
      <c r="B145" s="164" t="s">
        <v>229</v>
      </c>
      <c r="C145" s="14"/>
      <c r="D145" s="14"/>
      <c r="E145" s="14"/>
      <c r="F145" s="117">
        <v>4891950729</v>
      </c>
      <c r="G145" s="2">
        <v>0</v>
      </c>
      <c r="H145" s="23">
        <f>F145-G145</f>
        <v>4891950729</v>
      </c>
      <c r="I145" s="9"/>
      <c r="J145" s="122"/>
      <c r="K145" s="9"/>
      <c r="L145" s="9"/>
      <c r="M145" s="9"/>
      <c r="N145" s="9"/>
      <c r="O145" s="9"/>
      <c r="P145" s="9"/>
      <c r="Q145" s="9"/>
      <c r="R145" s="9"/>
      <c r="S145" s="9"/>
      <c r="T145" s="9"/>
    </row>
    <row r="146" spans="1:20" s="55" customFormat="1" ht="14.25" customHeight="1" x14ac:dyDescent="0.2">
      <c r="A146" s="9"/>
      <c r="B146" s="164" t="s">
        <v>227</v>
      </c>
      <c r="C146" s="14"/>
      <c r="D146" s="14"/>
      <c r="E146" s="14"/>
      <c r="F146" s="117">
        <v>934320680</v>
      </c>
      <c r="G146" s="2">
        <v>0</v>
      </c>
      <c r="H146" s="23">
        <f>F146-G146</f>
        <v>934320680</v>
      </c>
      <c r="I146" s="9"/>
      <c r="J146" s="122"/>
      <c r="K146" s="9"/>
      <c r="L146" s="9"/>
      <c r="M146" s="9"/>
      <c r="N146" s="9"/>
      <c r="O146" s="9"/>
      <c r="P146" s="9"/>
      <c r="Q146" s="9"/>
      <c r="R146" s="9"/>
      <c r="S146" s="9"/>
      <c r="T146" s="9"/>
    </row>
    <row r="147" spans="1:20" s="55" customFormat="1" ht="16.149999999999999" customHeight="1" thickBot="1" x14ac:dyDescent="0.25">
      <c r="A147" s="9"/>
      <c r="B147" s="6"/>
      <c r="C147" s="14"/>
      <c r="D147" s="14"/>
      <c r="E147" s="14"/>
      <c r="F147" s="117"/>
      <c r="G147" s="5"/>
      <c r="H147" s="165" t="s">
        <v>209</v>
      </c>
      <c r="I147" s="9"/>
      <c r="J147" s="122"/>
      <c r="K147" s="9"/>
      <c r="L147" s="9"/>
      <c r="M147" s="9"/>
      <c r="N147" s="9"/>
      <c r="O147" s="9"/>
      <c r="P147" s="9"/>
      <c r="Q147" s="9"/>
      <c r="R147" s="9"/>
      <c r="S147" s="9"/>
      <c r="T147" s="9"/>
    </row>
    <row r="148" spans="1:20" s="55" customFormat="1" ht="15.75" thickBot="1" x14ac:dyDescent="0.25">
      <c r="A148" s="9"/>
      <c r="B148" s="105" t="s">
        <v>28</v>
      </c>
      <c r="C148" s="123"/>
      <c r="D148" s="123"/>
      <c r="E148" s="123"/>
      <c r="F148" s="124">
        <f>SUM(F140:F147)</f>
        <v>28879342569</v>
      </c>
      <c r="G148" s="125">
        <f>SUM(G140:G147)</f>
        <v>1350338018</v>
      </c>
      <c r="H148" s="30">
        <f>SUM(H140:H147)</f>
        <v>27529004551</v>
      </c>
      <c r="I148" s="9"/>
      <c r="J148" s="122"/>
      <c r="K148" s="9"/>
      <c r="L148" s="9"/>
      <c r="M148" s="9"/>
      <c r="N148" s="9"/>
      <c r="O148" s="9"/>
      <c r="P148" s="9"/>
      <c r="Q148" s="9"/>
      <c r="R148" s="9"/>
      <c r="S148" s="9"/>
      <c r="T148" s="9"/>
    </row>
    <row r="149" spans="1:20" s="55" customFormat="1" ht="12.4" customHeight="1" x14ac:dyDescent="0.2">
      <c r="A149" s="9"/>
      <c r="B149" s="9"/>
      <c r="C149" s="9"/>
      <c r="D149" s="9"/>
      <c r="E149" s="36" t="s">
        <v>209</v>
      </c>
      <c r="F149" s="36" t="s">
        <v>209</v>
      </c>
      <c r="G149" s="9"/>
      <c r="H149" s="9"/>
      <c r="I149" s="9"/>
      <c r="J149" s="122"/>
      <c r="K149" s="9"/>
      <c r="L149" s="9"/>
      <c r="M149" s="9"/>
      <c r="N149" s="9"/>
      <c r="O149" s="9"/>
      <c r="P149" s="9"/>
      <c r="Q149" s="9"/>
      <c r="R149" s="9"/>
      <c r="S149" s="9"/>
      <c r="T149" s="9"/>
    </row>
    <row r="150" spans="1:20" s="55" customFormat="1" ht="15.75" thickBot="1" x14ac:dyDescent="0.25">
      <c r="A150" s="56" t="s">
        <v>147</v>
      </c>
      <c r="B150" s="56" t="s">
        <v>148</v>
      </c>
      <c r="C150" s="9"/>
      <c r="D150" s="9"/>
      <c r="E150" s="9"/>
      <c r="F150" s="9"/>
      <c r="G150" s="9"/>
      <c r="H150" s="149" t="s">
        <v>253</v>
      </c>
      <c r="I150" s="9"/>
      <c r="J150" s="61"/>
      <c r="K150" s="54"/>
      <c r="L150" s="54"/>
      <c r="M150" s="54"/>
      <c r="N150" s="54"/>
      <c r="O150" s="54"/>
      <c r="P150" s="54"/>
      <c r="Q150" s="54"/>
      <c r="R150" s="9"/>
      <c r="S150" s="9"/>
      <c r="T150" s="9"/>
    </row>
    <row r="151" spans="1:20" s="55" customFormat="1" ht="15" x14ac:dyDescent="0.2">
      <c r="A151" s="9"/>
      <c r="B151" s="17" t="s">
        <v>12</v>
      </c>
      <c r="C151" s="10"/>
      <c r="D151" s="10"/>
      <c r="E151" s="40" t="s">
        <v>150</v>
      </c>
      <c r="F151" s="40" t="s">
        <v>151</v>
      </c>
      <c r="G151" s="40" t="s">
        <v>152</v>
      </c>
      <c r="H151" s="109" t="s">
        <v>153</v>
      </c>
      <c r="I151" s="9"/>
      <c r="J151" s="9"/>
      <c r="K151" s="54"/>
      <c r="L151" s="54"/>
      <c r="M151" s="54"/>
      <c r="N151" s="54"/>
      <c r="O151" s="54"/>
      <c r="P151" s="54"/>
      <c r="Q151" s="54"/>
      <c r="R151" s="9"/>
      <c r="S151" s="9"/>
      <c r="T151" s="9"/>
    </row>
    <row r="152" spans="1:20" s="55" customFormat="1" ht="15" x14ac:dyDescent="0.2">
      <c r="A152" s="9"/>
      <c r="B152" s="6"/>
      <c r="C152" s="14"/>
      <c r="D152" s="14"/>
      <c r="E152" s="41" t="s">
        <v>155</v>
      </c>
      <c r="F152" s="41" t="s">
        <v>156</v>
      </c>
      <c r="G152" s="41" t="s">
        <v>157</v>
      </c>
      <c r="H152" s="42" t="s">
        <v>158</v>
      </c>
      <c r="I152" s="9"/>
      <c r="J152" s="9"/>
      <c r="K152" s="54"/>
      <c r="L152" s="54"/>
      <c r="M152" s="54"/>
      <c r="N152" s="54"/>
      <c r="O152" s="54"/>
      <c r="P152" s="54"/>
      <c r="Q152" s="54"/>
      <c r="R152" s="9"/>
      <c r="S152" s="9"/>
      <c r="T152" s="9"/>
    </row>
    <row r="153" spans="1:20" s="55" customFormat="1" ht="15.75" thickBot="1" x14ac:dyDescent="0.25">
      <c r="A153" s="9"/>
      <c r="B153" s="15"/>
      <c r="C153" s="16"/>
      <c r="D153" s="16"/>
      <c r="E153" s="37" t="s">
        <v>160</v>
      </c>
      <c r="F153" s="37" t="s">
        <v>161</v>
      </c>
      <c r="G153" s="37"/>
      <c r="H153" s="38" t="s">
        <v>162</v>
      </c>
      <c r="I153" s="9"/>
      <c r="J153" s="9"/>
      <c r="K153" s="54"/>
      <c r="L153" s="54"/>
      <c r="M153" s="54"/>
      <c r="N153" s="54"/>
      <c r="O153" s="54"/>
      <c r="P153" s="54"/>
      <c r="Q153" s="54"/>
      <c r="R153" s="9"/>
      <c r="S153" s="9"/>
      <c r="T153" s="9"/>
    </row>
    <row r="154" spans="1:20" s="55" customFormat="1" ht="15" x14ac:dyDescent="0.2">
      <c r="A154" s="9"/>
      <c r="B154" s="126" t="s">
        <v>164</v>
      </c>
      <c r="C154" s="20"/>
      <c r="D154" s="20"/>
      <c r="E154" s="104"/>
      <c r="F154" s="5"/>
      <c r="G154" s="5"/>
      <c r="H154" s="21"/>
      <c r="I154" s="9"/>
      <c r="J154" s="9"/>
      <c r="K154" s="54"/>
      <c r="L154" s="54"/>
      <c r="M154" s="54"/>
      <c r="N154" s="54"/>
      <c r="O154" s="54"/>
      <c r="P154" s="54"/>
      <c r="Q154" s="54"/>
      <c r="R154" s="9"/>
      <c r="S154" s="9"/>
      <c r="T154" s="9"/>
    </row>
    <row r="155" spans="1:20" s="55" customFormat="1" ht="15" x14ac:dyDescent="0.2">
      <c r="A155" s="9"/>
      <c r="B155" s="19" t="s">
        <v>167</v>
      </c>
      <c r="C155" s="20"/>
      <c r="D155" s="20"/>
      <c r="E155" s="104">
        <v>3</v>
      </c>
      <c r="F155" s="5">
        <v>2970791808</v>
      </c>
      <c r="G155" s="5">
        <v>2410323782</v>
      </c>
      <c r="H155" s="21">
        <f>F155-G155</f>
        <v>560468026</v>
      </c>
      <c r="I155" s="9"/>
      <c r="J155" s="9"/>
      <c r="K155" s="54"/>
      <c r="M155" s="54"/>
      <c r="O155" s="54"/>
      <c r="P155" s="127"/>
      <c r="Q155" s="127"/>
      <c r="R155" s="9"/>
      <c r="S155" s="9"/>
      <c r="T155" s="9"/>
    </row>
    <row r="156" spans="1:20" s="55" customFormat="1" ht="15" x14ac:dyDescent="0.2">
      <c r="A156" s="9"/>
      <c r="B156" s="90" t="s">
        <v>263</v>
      </c>
      <c r="C156" s="20"/>
      <c r="D156" s="20"/>
      <c r="E156" s="104">
        <v>10</v>
      </c>
      <c r="F156" s="5">
        <v>7547289052</v>
      </c>
      <c r="G156" s="5">
        <v>4738677602</v>
      </c>
      <c r="H156" s="21">
        <f>F156-G156</f>
        <v>2808611450</v>
      </c>
      <c r="I156" s="9"/>
      <c r="J156" s="9"/>
      <c r="K156" s="54"/>
      <c r="M156" s="54"/>
      <c r="O156" s="54"/>
      <c r="P156" s="127"/>
      <c r="Q156" s="127"/>
      <c r="R156" s="9"/>
      <c r="S156" s="9"/>
      <c r="T156" s="9"/>
    </row>
    <row r="157" spans="1:20" ht="15" x14ac:dyDescent="0.2">
      <c r="A157" s="9"/>
      <c r="B157" s="19" t="s">
        <v>170</v>
      </c>
      <c r="C157" s="20"/>
      <c r="D157" s="20"/>
      <c r="E157" s="104">
        <v>25</v>
      </c>
      <c r="F157" s="5">
        <v>14606116513</v>
      </c>
      <c r="G157" s="5">
        <v>9585189034</v>
      </c>
      <c r="H157" s="21">
        <f>F157-G157</f>
        <v>5020927479</v>
      </c>
      <c r="I157" s="9"/>
      <c r="J157" s="9"/>
      <c r="L157" s="55"/>
      <c r="R157" s="9"/>
      <c r="S157" s="9"/>
      <c r="T157" s="9"/>
    </row>
    <row r="158" spans="1:20" ht="15.75" thickBot="1" x14ac:dyDescent="0.25">
      <c r="A158" s="9"/>
      <c r="B158" s="6" t="s">
        <v>172</v>
      </c>
      <c r="C158" s="14"/>
      <c r="D158" s="14"/>
      <c r="E158" s="41">
        <v>10</v>
      </c>
      <c r="F158" s="2">
        <v>704624414</v>
      </c>
      <c r="G158" s="2">
        <v>671717670</v>
      </c>
      <c r="H158" s="23">
        <f>F158-G158</f>
        <v>32906744</v>
      </c>
      <c r="I158" s="9"/>
      <c r="J158" s="9"/>
      <c r="L158" s="55"/>
      <c r="R158" s="9"/>
      <c r="S158" s="9"/>
      <c r="T158" s="9"/>
    </row>
    <row r="159" spans="1:20" ht="15.75" customHeight="1" thickBot="1" x14ac:dyDescent="0.25">
      <c r="A159" s="9"/>
      <c r="B159" s="105" t="s">
        <v>28</v>
      </c>
      <c r="C159" s="123"/>
      <c r="D159" s="123"/>
      <c r="E159" s="106"/>
      <c r="F159" s="51">
        <f>SUM(F155:F158)</f>
        <v>25828821787</v>
      </c>
      <c r="G159" s="51">
        <f>SUM(G155:G158)</f>
        <v>17405908088</v>
      </c>
      <c r="H159" s="30">
        <f>SUM(H155:H158)</f>
        <v>8422913699</v>
      </c>
      <c r="I159" s="9"/>
      <c r="J159" s="9"/>
      <c r="R159" s="9"/>
      <c r="S159" s="9"/>
      <c r="T159" s="9"/>
    </row>
    <row r="160" spans="1:20" ht="15" x14ac:dyDescent="0.2">
      <c r="I160" s="9"/>
      <c r="J160" s="9"/>
      <c r="K160" s="55"/>
      <c r="L160" s="55"/>
      <c r="M160" s="55"/>
      <c r="N160" s="55"/>
      <c r="O160" s="55"/>
      <c r="P160" s="55"/>
      <c r="Q160" s="55"/>
      <c r="R160" s="9"/>
      <c r="S160" s="9"/>
      <c r="T160" s="9"/>
    </row>
    <row r="161" spans="1:20" ht="15.75" thickBot="1" x14ac:dyDescent="0.25">
      <c r="A161" s="56" t="s">
        <v>233</v>
      </c>
      <c r="B161" s="56" t="s">
        <v>10</v>
      </c>
      <c r="C161" s="9"/>
      <c r="D161" s="9"/>
      <c r="E161" s="9"/>
      <c r="F161" s="9"/>
      <c r="G161" s="9"/>
      <c r="H161" s="149" t="s">
        <v>253</v>
      </c>
      <c r="I161" s="9"/>
      <c r="J161" s="9"/>
      <c r="K161" s="55"/>
      <c r="L161" s="55"/>
      <c r="M161" s="55"/>
      <c r="N161" s="55"/>
      <c r="O161" s="55"/>
      <c r="P161" s="55"/>
      <c r="Q161" s="55"/>
      <c r="R161" s="9"/>
      <c r="S161" s="9"/>
      <c r="T161" s="9"/>
    </row>
    <row r="162" spans="1:20" ht="15" x14ac:dyDescent="0.2">
      <c r="A162" s="17" t="s">
        <v>12</v>
      </c>
      <c r="B162" s="10"/>
      <c r="C162" s="10"/>
      <c r="D162" s="10"/>
      <c r="E162" s="40" t="s">
        <v>13</v>
      </c>
      <c r="F162" s="40" t="s">
        <v>14</v>
      </c>
      <c r="G162" s="40" t="s">
        <v>15</v>
      </c>
      <c r="H162" s="109" t="s">
        <v>16</v>
      </c>
      <c r="I162" s="9"/>
      <c r="J162" s="9"/>
      <c r="K162" s="55"/>
      <c r="L162" s="55"/>
      <c r="M162" s="55"/>
      <c r="N162" s="55"/>
      <c r="O162" s="55"/>
      <c r="P162" s="55"/>
      <c r="Q162" s="55"/>
      <c r="R162" s="9"/>
      <c r="S162" s="9"/>
      <c r="T162" s="9"/>
    </row>
    <row r="163" spans="1:20" ht="15" x14ac:dyDescent="0.2">
      <c r="A163" s="6"/>
      <c r="B163" s="14"/>
      <c r="C163" s="14"/>
      <c r="D163" s="14"/>
      <c r="E163" s="41" t="s">
        <v>17</v>
      </c>
      <c r="F163" s="41"/>
      <c r="G163" s="41"/>
      <c r="H163" s="42" t="s">
        <v>18</v>
      </c>
      <c r="I163" s="9"/>
      <c r="J163" s="9"/>
      <c r="K163" s="55"/>
      <c r="L163" s="55"/>
      <c r="M163" s="55"/>
      <c r="N163" s="55"/>
      <c r="O163" s="55"/>
      <c r="P163" s="55"/>
      <c r="Q163" s="55"/>
      <c r="R163" s="9"/>
      <c r="S163" s="9"/>
      <c r="T163" s="9"/>
    </row>
    <row r="164" spans="1:20" ht="15.75" thickBot="1" x14ac:dyDescent="0.25">
      <c r="A164" s="15"/>
      <c r="B164" s="16"/>
      <c r="C164" s="16"/>
      <c r="D164" s="16"/>
      <c r="E164" s="37" t="s">
        <v>19</v>
      </c>
      <c r="F164" s="37"/>
      <c r="G164" s="37"/>
      <c r="H164" s="38"/>
      <c r="I164" s="9"/>
      <c r="J164" s="9"/>
      <c r="K164" s="55"/>
      <c r="L164" s="55"/>
      <c r="M164" s="55"/>
      <c r="N164" s="55"/>
      <c r="O164" s="55"/>
      <c r="P164" s="55"/>
      <c r="Q164" s="55"/>
      <c r="R164" s="9"/>
      <c r="S164" s="9"/>
      <c r="T164" s="9"/>
    </row>
    <row r="165" spans="1:20" ht="15" x14ac:dyDescent="0.2">
      <c r="A165" s="17"/>
      <c r="B165" s="10"/>
      <c r="C165" s="10"/>
      <c r="D165" s="150"/>
      <c r="E165" s="48"/>
      <c r="F165" s="48"/>
      <c r="G165" s="48"/>
      <c r="H165" s="103"/>
      <c r="I165" s="9"/>
      <c r="J165" s="9"/>
      <c r="K165" s="55"/>
      <c r="L165" s="55"/>
      <c r="M165" s="55"/>
      <c r="N165" s="55"/>
      <c r="O165" s="55"/>
      <c r="P165" s="55"/>
      <c r="Q165" s="55"/>
      <c r="R165" s="9"/>
      <c r="S165" s="9"/>
      <c r="T165" s="9"/>
    </row>
    <row r="166" spans="1:20" ht="15" x14ac:dyDescent="0.2">
      <c r="A166" s="52" t="s">
        <v>20</v>
      </c>
      <c r="B166" s="3"/>
      <c r="C166" s="20"/>
      <c r="D166" s="39"/>
      <c r="E166" s="4">
        <v>0</v>
      </c>
      <c r="F166" s="4">
        <v>0</v>
      </c>
      <c r="G166" s="4">
        <v>0</v>
      </c>
      <c r="H166" s="21">
        <v>0</v>
      </c>
      <c r="I166" s="9"/>
      <c r="J166" s="9"/>
      <c r="K166" s="55"/>
      <c r="L166" s="55"/>
      <c r="M166" s="55"/>
      <c r="N166" s="55"/>
      <c r="O166" s="55"/>
      <c r="P166" s="55"/>
      <c r="Q166" s="55"/>
      <c r="R166" s="9"/>
      <c r="S166" s="9"/>
      <c r="T166" s="9"/>
    </row>
    <row r="167" spans="1:20" ht="15" x14ac:dyDescent="0.2">
      <c r="A167" s="52" t="s">
        <v>23</v>
      </c>
      <c r="B167" s="48"/>
      <c r="C167" s="14"/>
      <c r="D167" s="137"/>
      <c r="E167" s="4">
        <v>0</v>
      </c>
      <c r="F167" s="4">
        <v>0</v>
      </c>
      <c r="G167" s="4">
        <v>0</v>
      </c>
      <c r="H167" s="21">
        <v>0</v>
      </c>
      <c r="I167" s="9"/>
      <c r="J167" s="9"/>
      <c r="K167" s="55"/>
      <c r="L167" s="55"/>
      <c r="M167" s="55"/>
      <c r="N167" s="55"/>
      <c r="O167" s="55"/>
      <c r="P167" s="55"/>
      <c r="Q167" s="55"/>
      <c r="R167" s="9"/>
      <c r="S167" s="9"/>
      <c r="T167" s="9"/>
    </row>
    <row r="168" spans="1:20" ht="15" x14ac:dyDescent="0.2">
      <c r="A168" s="90" t="s">
        <v>213</v>
      </c>
      <c r="B168" s="120"/>
      <c r="C168" s="120"/>
      <c r="D168" s="151"/>
      <c r="E168" s="4">
        <v>1696322684</v>
      </c>
      <c r="F168" s="4">
        <v>322648636</v>
      </c>
      <c r="G168" s="4">
        <v>418404168</v>
      </c>
      <c r="H168" s="21">
        <f>E168+F168-G168</f>
        <v>1600567152</v>
      </c>
      <c r="I168" s="9"/>
      <c r="J168" s="9"/>
      <c r="K168" s="55"/>
      <c r="L168" s="55"/>
      <c r="M168" s="55"/>
      <c r="N168" s="55"/>
      <c r="O168" s="55"/>
      <c r="P168" s="55"/>
      <c r="Q168" s="55"/>
      <c r="R168" s="9"/>
      <c r="S168" s="9"/>
      <c r="T168" s="9"/>
    </row>
    <row r="169" spans="1:20" ht="15.75" thickBot="1" x14ac:dyDescent="0.25">
      <c r="A169" s="115" t="s">
        <v>25</v>
      </c>
      <c r="B169" s="49"/>
      <c r="C169" s="16"/>
      <c r="D169" s="39"/>
      <c r="E169" s="46">
        <v>149668242</v>
      </c>
      <c r="F169" s="4">
        <v>394965957</v>
      </c>
      <c r="G169" s="4">
        <v>228313562</v>
      </c>
      <c r="H169" s="21">
        <f>E169+F169-G169</f>
        <v>316320637</v>
      </c>
      <c r="I169" s="9"/>
      <c r="J169" s="9"/>
      <c r="K169" s="55"/>
      <c r="L169" s="55"/>
      <c r="M169" s="55"/>
      <c r="N169" s="55"/>
      <c r="O169" s="55"/>
      <c r="P169" s="55"/>
      <c r="Q169" s="55"/>
      <c r="R169" s="9"/>
      <c r="S169" s="9"/>
      <c r="T169" s="9"/>
    </row>
    <row r="170" spans="1:20" ht="15.75" thickBot="1" x14ac:dyDescent="0.25">
      <c r="A170" s="105" t="s">
        <v>28</v>
      </c>
      <c r="B170" s="123"/>
      <c r="C170" s="123"/>
      <c r="D170" s="128"/>
      <c r="E170" s="29">
        <f>SUM(E166:E169)</f>
        <v>1845990926</v>
      </c>
      <c r="F170" s="29">
        <f>SUM(F166:F169)</f>
        <v>717614593</v>
      </c>
      <c r="G170" s="29">
        <f>SUM(G166:G169)</f>
        <v>646717730</v>
      </c>
      <c r="H170" s="30">
        <f>SUM(H166:H169)</f>
        <v>1916887789</v>
      </c>
      <c r="I170" s="9"/>
      <c r="J170" s="9"/>
      <c r="K170" s="55"/>
      <c r="L170" s="55"/>
      <c r="M170" s="55"/>
      <c r="N170" s="55"/>
      <c r="O170" s="55"/>
      <c r="P170" s="55"/>
      <c r="Q170" s="55"/>
      <c r="R170" s="9"/>
      <c r="S170" s="9"/>
      <c r="T170" s="9"/>
    </row>
    <row r="171" spans="1:20" ht="15" x14ac:dyDescent="0.2">
      <c r="A171" s="55"/>
      <c r="B171" s="55"/>
      <c r="C171" s="55"/>
      <c r="D171" s="55" t="s">
        <v>209</v>
      </c>
      <c r="E171" s="71"/>
      <c r="F171" s="55"/>
      <c r="G171" s="129"/>
      <c r="H171" s="71"/>
      <c r="I171" s="9"/>
      <c r="J171" s="9"/>
      <c r="K171" s="55"/>
      <c r="L171" s="55"/>
      <c r="M171" s="55"/>
      <c r="N171" s="55"/>
      <c r="O171" s="55"/>
      <c r="P171" s="55"/>
      <c r="Q171" s="55"/>
      <c r="R171" s="9"/>
      <c r="S171" s="9"/>
      <c r="T171" s="9"/>
    </row>
    <row r="172" spans="1:20" ht="15" x14ac:dyDescent="0.2">
      <c r="A172" s="56" t="s">
        <v>268</v>
      </c>
      <c r="B172" s="56" t="s">
        <v>190</v>
      </c>
      <c r="C172" s="9"/>
      <c r="D172" s="9"/>
      <c r="E172" s="9"/>
      <c r="F172" s="9"/>
      <c r="G172" s="9"/>
      <c r="H172" s="9"/>
      <c r="I172" s="9"/>
      <c r="J172" s="9"/>
      <c r="K172" s="55"/>
      <c r="L172" s="55"/>
      <c r="M172" s="55"/>
      <c r="N172" s="55"/>
      <c r="O172" s="55"/>
      <c r="P172" s="55"/>
      <c r="Q172" s="55"/>
      <c r="R172" s="9"/>
      <c r="S172" s="9"/>
      <c r="T172" s="9"/>
    </row>
    <row r="173" spans="1:20" ht="15" x14ac:dyDescent="0.2">
      <c r="A173" s="56"/>
      <c r="B173" s="58" t="s">
        <v>264</v>
      </c>
      <c r="C173" s="9"/>
      <c r="D173" s="9"/>
      <c r="E173" s="9"/>
      <c r="F173" s="9"/>
      <c r="G173" s="9"/>
      <c r="H173" s="9"/>
      <c r="I173" s="9"/>
      <c r="J173" s="9"/>
      <c r="K173" s="55"/>
      <c r="L173" s="55"/>
      <c r="M173" s="55"/>
      <c r="N173" s="55"/>
      <c r="O173" s="55"/>
      <c r="P173" s="55"/>
      <c r="Q173" s="55"/>
      <c r="R173" s="9"/>
      <c r="S173" s="9"/>
      <c r="T173" s="9"/>
    </row>
    <row r="174" spans="1:20" ht="9" customHeight="1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55"/>
      <c r="L174" s="55"/>
      <c r="M174" s="55"/>
      <c r="N174" s="55"/>
      <c r="O174" s="55"/>
      <c r="P174" s="55"/>
      <c r="Q174" s="55"/>
      <c r="R174" s="9"/>
      <c r="S174" s="9"/>
      <c r="T174" s="9"/>
    </row>
    <row r="175" spans="1:20" ht="15.75" thickBot="1" x14ac:dyDescent="0.25">
      <c r="A175" s="56" t="s">
        <v>29</v>
      </c>
      <c r="B175" s="56" t="s">
        <v>34</v>
      </c>
      <c r="C175" s="9"/>
      <c r="D175" s="9"/>
      <c r="E175" s="9"/>
      <c r="F175" s="9"/>
      <c r="G175" s="9"/>
      <c r="H175" s="149" t="s">
        <v>253</v>
      </c>
      <c r="I175" s="9"/>
      <c r="J175" s="9"/>
      <c r="K175" s="55"/>
      <c r="L175" s="55"/>
      <c r="M175" s="55"/>
      <c r="N175" s="55"/>
      <c r="O175" s="55"/>
      <c r="P175" s="55"/>
      <c r="Q175" s="55"/>
      <c r="R175" s="9"/>
      <c r="S175" s="9"/>
      <c r="T175" s="9"/>
    </row>
    <row r="176" spans="1:20" ht="15" x14ac:dyDescent="0.2">
      <c r="A176" s="235" t="s">
        <v>12</v>
      </c>
      <c r="B176" s="236"/>
      <c r="C176" s="11"/>
      <c r="D176" s="12" t="s">
        <v>35</v>
      </c>
      <c r="E176" s="12"/>
      <c r="F176" s="12"/>
      <c r="G176" s="12"/>
      <c r="H176" s="13"/>
      <c r="I176" s="9"/>
      <c r="J176" s="9"/>
      <c r="K176" s="55"/>
      <c r="L176" s="55"/>
      <c r="M176" s="55"/>
      <c r="N176" s="55"/>
      <c r="O176" s="55"/>
      <c r="P176" s="55"/>
      <c r="Q176" s="55"/>
      <c r="R176" s="9"/>
      <c r="S176" s="9"/>
      <c r="T176" s="9"/>
    </row>
    <row r="177" spans="1:20" ht="15" x14ac:dyDescent="0.2">
      <c r="A177" s="237"/>
      <c r="B177" s="238"/>
      <c r="C177" s="41"/>
      <c r="D177" s="41" t="s">
        <v>36</v>
      </c>
      <c r="E177" s="145" t="s">
        <v>265</v>
      </c>
      <c r="F177" s="41" t="s">
        <v>37</v>
      </c>
      <c r="G177" s="41" t="s">
        <v>38</v>
      </c>
      <c r="H177" s="42" t="s">
        <v>39</v>
      </c>
      <c r="I177" s="9"/>
      <c r="J177" s="9"/>
      <c r="K177" s="55"/>
      <c r="L177" s="55"/>
      <c r="M177" s="55"/>
      <c r="N177" s="55"/>
      <c r="O177" s="55"/>
      <c r="P177" s="55"/>
      <c r="Q177" s="55"/>
      <c r="R177" s="9"/>
      <c r="S177" s="9"/>
      <c r="T177" s="9"/>
    </row>
    <row r="178" spans="1:20" ht="15" x14ac:dyDescent="0.2">
      <c r="A178" s="237"/>
      <c r="B178" s="238"/>
      <c r="C178" s="41"/>
      <c r="D178" s="41"/>
      <c r="E178" s="41"/>
      <c r="F178" s="41"/>
      <c r="G178" s="41"/>
      <c r="H178" s="42"/>
      <c r="I178" s="9"/>
      <c r="J178" s="9"/>
      <c r="K178" s="55"/>
      <c r="L178" s="55"/>
      <c r="M178" s="55"/>
      <c r="N178" s="55"/>
      <c r="O178" s="55"/>
      <c r="P178" s="55"/>
      <c r="Q178" s="55"/>
      <c r="R178" s="9"/>
      <c r="S178" s="9"/>
      <c r="T178" s="9"/>
    </row>
    <row r="179" spans="1:20" ht="15" x14ac:dyDescent="0.2">
      <c r="A179" s="237"/>
      <c r="B179" s="238"/>
      <c r="C179" s="41" t="s">
        <v>42</v>
      </c>
      <c r="D179" s="41" t="s">
        <v>43</v>
      </c>
      <c r="E179" s="41" t="s">
        <v>44</v>
      </c>
      <c r="F179" s="41" t="s">
        <v>45</v>
      </c>
      <c r="G179" s="41"/>
      <c r="H179" s="42"/>
      <c r="I179" s="9"/>
      <c r="J179" s="9"/>
      <c r="K179" s="55"/>
      <c r="L179" s="55"/>
      <c r="M179" s="55"/>
      <c r="N179" s="55"/>
      <c r="O179" s="55"/>
      <c r="P179" s="55"/>
      <c r="Q179" s="55"/>
      <c r="R179" s="9"/>
      <c r="S179" s="9"/>
      <c r="T179" s="9"/>
    </row>
    <row r="180" spans="1:20" ht="15.75" thickBot="1" x14ac:dyDescent="0.25">
      <c r="A180" s="239"/>
      <c r="B180" s="240"/>
      <c r="C180" s="37" t="s">
        <v>48</v>
      </c>
      <c r="D180" s="37" t="s">
        <v>48</v>
      </c>
      <c r="E180" s="37"/>
      <c r="F180" s="37"/>
      <c r="G180" s="37"/>
      <c r="H180" s="38"/>
      <c r="I180" s="9"/>
      <c r="J180" s="9"/>
      <c r="K180" s="55"/>
      <c r="L180" s="55"/>
      <c r="M180" s="55"/>
      <c r="N180" s="55"/>
      <c r="O180" s="55"/>
      <c r="P180" s="55"/>
      <c r="Q180" s="55"/>
      <c r="R180" s="9"/>
      <c r="S180" s="9"/>
      <c r="T180" s="9"/>
    </row>
    <row r="181" spans="1:20" ht="15" x14ac:dyDescent="0.2">
      <c r="A181" s="87" t="s">
        <v>281</v>
      </c>
      <c r="B181" s="12"/>
      <c r="C181" s="101">
        <v>0</v>
      </c>
      <c r="D181" s="101">
        <v>0</v>
      </c>
      <c r="E181" s="101">
        <v>969875082</v>
      </c>
      <c r="F181" s="101">
        <v>0</v>
      </c>
      <c r="G181" s="101">
        <v>0</v>
      </c>
      <c r="H181" s="143">
        <f>SUM(C181:G181)</f>
        <v>969875082</v>
      </c>
      <c r="I181" s="9"/>
      <c r="J181" s="9"/>
      <c r="K181" s="55"/>
      <c r="L181" s="55"/>
      <c r="M181" s="55"/>
      <c r="N181" s="55"/>
      <c r="O181" s="55"/>
      <c r="P181" s="55"/>
      <c r="Q181" s="55"/>
      <c r="R181" s="9"/>
      <c r="S181" s="9"/>
      <c r="T181" s="9"/>
    </row>
    <row r="182" spans="1:20" ht="15" x14ac:dyDescent="0.2">
      <c r="A182" s="6" t="s">
        <v>51</v>
      </c>
      <c r="B182" s="14"/>
      <c r="C182" s="2"/>
      <c r="D182" s="2"/>
      <c r="E182" s="2"/>
      <c r="F182" s="2"/>
      <c r="G182" s="2"/>
      <c r="H182" s="23"/>
      <c r="I182" s="9"/>
      <c r="J182" s="9"/>
      <c r="K182" s="55"/>
      <c r="L182" s="55"/>
      <c r="M182" s="55"/>
      <c r="N182" s="55"/>
      <c r="O182" s="55"/>
      <c r="P182" s="55"/>
      <c r="Q182" s="55"/>
      <c r="R182" s="9"/>
      <c r="S182" s="9"/>
      <c r="T182" s="9"/>
    </row>
    <row r="183" spans="1:20" ht="15" x14ac:dyDescent="0.2">
      <c r="A183" s="19" t="s">
        <v>53</v>
      </c>
      <c r="B183" s="20"/>
      <c r="C183" s="44">
        <v>0</v>
      </c>
      <c r="D183" s="44">
        <v>325805587</v>
      </c>
      <c r="E183" s="44">
        <v>1296805586</v>
      </c>
      <c r="F183" s="44">
        <v>0</v>
      </c>
      <c r="G183" s="5">
        <v>0</v>
      </c>
      <c r="H183" s="21">
        <f>SUM(C183:G183)</f>
        <v>1622611173</v>
      </c>
      <c r="I183" s="9"/>
      <c r="J183" s="9"/>
      <c r="K183" s="55"/>
      <c r="L183" s="55"/>
      <c r="M183" s="55"/>
      <c r="N183" s="55"/>
      <c r="O183" s="55"/>
      <c r="P183" s="55"/>
      <c r="Q183" s="55"/>
      <c r="R183" s="9"/>
      <c r="S183" s="9"/>
      <c r="T183" s="9"/>
    </row>
    <row r="184" spans="1:20" ht="15" x14ac:dyDescent="0.2">
      <c r="A184" s="180" t="s">
        <v>55</v>
      </c>
      <c r="B184" s="181"/>
      <c r="C184" s="182"/>
      <c r="D184" s="33" t="s">
        <v>209</v>
      </c>
      <c r="E184" s="181"/>
      <c r="F184" s="22"/>
      <c r="G184" s="182"/>
      <c r="H184" s="183"/>
      <c r="I184" s="9"/>
      <c r="J184" s="9"/>
      <c r="K184" s="55"/>
      <c r="L184" s="55"/>
      <c r="M184" s="55"/>
      <c r="N184" s="55"/>
      <c r="O184" s="55"/>
      <c r="P184" s="55"/>
      <c r="Q184" s="55"/>
      <c r="R184" s="9"/>
      <c r="S184" s="9"/>
      <c r="T184" s="9"/>
    </row>
    <row r="185" spans="1:20" ht="15" x14ac:dyDescent="0.2">
      <c r="A185" s="19" t="s">
        <v>53</v>
      </c>
      <c r="B185" s="20"/>
      <c r="C185" s="5">
        <f>12570591834+39298758578+(440309.27+1276261)*6453.14</f>
        <v>62946618684.147797</v>
      </c>
      <c r="D185" s="5">
        <f>74899675089+84502252713+(3495995+4183627)*6453.14</f>
        <v>208959603715.08002</v>
      </c>
      <c r="E185" s="5">
        <f>87894141364+(3395103.81)*6453.14-22469616</f>
        <v>109780751948.46341</v>
      </c>
      <c r="F185" s="44">
        <f>78853194719+(3373842)*6453.14</f>
        <v>100625069482.88</v>
      </c>
      <c r="G185" s="5">
        <f>12589436514+(1442436)*6453.14</f>
        <v>21897677963.040001</v>
      </c>
      <c r="H185" s="21">
        <f>SUM(C185:G185)-1</f>
        <v>504209721792.61121</v>
      </c>
      <c r="I185" s="9"/>
      <c r="J185" s="9"/>
      <c r="K185" s="55"/>
      <c r="L185" s="55"/>
      <c r="M185" s="55"/>
      <c r="N185" s="55"/>
      <c r="O185" s="55"/>
      <c r="P185" s="55"/>
      <c r="Q185" s="55"/>
      <c r="R185" s="9"/>
      <c r="S185" s="9"/>
      <c r="T185" s="9"/>
    </row>
    <row r="186" spans="1:20" ht="15" x14ac:dyDescent="0.2">
      <c r="A186" s="19" t="s">
        <v>57</v>
      </c>
      <c r="B186" s="20"/>
      <c r="C186" s="3"/>
      <c r="D186" s="7"/>
      <c r="E186" s="20"/>
      <c r="F186" s="7"/>
      <c r="G186" s="26"/>
      <c r="H186" s="70"/>
      <c r="I186" s="9"/>
      <c r="J186" s="9"/>
      <c r="K186" s="55"/>
      <c r="L186" s="55"/>
      <c r="M186" s="55"/>
      <c r="N186" s="55"/>
      <c r="O186" s="55"/>
      <c r="P186" s="55"/>
      <c r="Q186" s="55"/>
      <c r="R186" s="9"/>
      <c r="S186" s="9"/>
      <c r="T186" s="9"/>
    </row>
    <row r="187" spans="1:20" ht="15" x14ac:dyDescent="0.2">
      <c r="A187" s="6" t="s">
        <v>53</v>
      </c>
      <c r="B187" s="14"/>
      <c r="C187" s="184">
        <f>3172918180+3049526995+(43403.4+105327)*6453.14</f>
        <v>7182223268.4560003</v>
      </c>
      <c r="D187" s="185">
        <f>4974988696+8012177403+(183+682525)*6453.14</f>
        <v>17392776402.119999</v>
      </c>
      <c r="E187" s="185">
        <f>36108264529+(656706*6453.14)</f>
        <v>40346080285.839996</v>
      </c>
      <c r="F187" s="185">
        <f>32064452861+(330390*6453.14)</f>
        <v>34196505785.599998</v>
      </c>
      <c r="G187" s="185">
        <f>13675924642+(3000000*6453.14)</f>
        <v>33035344642</v>
      </c>
      <c r="H187" s="74">
        <f>SUM(C187:G187)</f>
        <v>132152930384.01599</v>
      </c>
      <c r="I187" s="9"/>
      <c r="J187" s="9"/>
      <c r="K187" s="55"/>
      <c r="L187" s="55"/>
      <c r="M187" s="55"/>
      <c r="N187" s="55"/>
      <c r="O187" s="55"/>
      <c r="P187" s="55"/>
      <c r="Q187" s="55"/>
      <c r="R187" s="9"/>
      <c r="S187" s="9"/>
      <c r="T187" s="9"/>
    </row>
    <row r="188" spans="1:20" ht="15" x14ac:dyDescent="0.2">
      <c r="A188" s="6" t="s">
        <v>59</v>
      </c>
      <c r="B188" s="14"/>
      <c r="C188" s="2"/>
      <c r="D188" s="2"/>
      <c r="E188" s="2"/>
      <c r="F188" s="2"/>
      <c r="G188" s="2"/>
      <c r="H188" s="23"/>
      <c r="I188" s="9"/>
      <c r="J188" s="9"/>
      <c r="K188" s="55"/>
      <c r="L188" s="55"/>
      <c r="M188" s="55"/>
      <c r="N188" s="55"/>
      <c r="O188" s="55"/>
      <c r="P188" s="55"/>
      <c r="Q188" s="55"/>
      <c r="R188" s="9"/>
      <c r="S188" s="9"/>
      <c r="T188" s="9"/>
    </row>
    <row r="189" spans="1:20" ht="15.75" thickBot="1" x14ac:dyDescent="0.25">
      <c r="A189" s="15" t="s">
        <v>53</v>
      </c>
      <c r="B189" s="16"/>
      <c r="C189" s="24">
        <f>41382186672+8408989912+(4156704.62+630409)*6453.14</f>
        <v>80683090969.7668</v>
      </c>
      <c r="D189" s="24">
        <f>22345562903+34281936604+(1206812+649753.08)*6453.14</f>
        <v>68608173887.351204</v>
      </c>
      <c r="E189" s="24">
        <f>78762072908+(4694020.38)*6453.14</f>
        <v>109053243582.99319</v>
      </c>
      <c r="F189" s="24">
        <f>120004275513+(6309504.13)*6453.14</f>
        <v>160720388994.4682</v>
      </c>
      <c r="G189" s="24">
        <f>4573096826-3</f>
        <v>4573096823</v>
      </c>
      <c r="H189" s="25">
        <f>SUM(C189:G189)</f>
        <v>423637994257.57941</v>
      </c>
      <c r="I189" s="9"/>
      <c r="J189" s="9"/>
      <c r="K189" s="55"/>
      <c r="L189" s="55"/>
      <c r="M189" s="55"/>
      <c r="N189" s="55"/>
      <c r="O189" s="55"/>
      <c r="P189" s="55"/>
      <c r="Q189" s="55"/>
      <c r="R189" s="9"/>
      <c r="S189" s="9"/>
      <c r="T189" s="9"/>
    </row>
    <row r="190" spans="1:20" ht="15.75" thickBot="1" x14ac:dyDescent="0.25">
      <c r="A190" s="27" t="s">
        <v>61</v>
      </c>
      <c r="B190" s="28"/>
      <c r="C190" s="29">
        <f>SUM(C186:C189)</f>
        <v>87865314238.222794</v>
      </c>
      <c r="D190" s="29">
        <f t="shared" ref="D190:G190" si="4">SUM(D186:D189)</f>
        <v>86000950289.471207</v>
      </c>
      <c r="E190" s="29">
        <f t="shared" si="4"/>
        <v>149399323868.83319</v>
      </c>
      <c r="F190" s="29">
        <f t="shared" si="4"/>
        <v>194916894780.06821</v>
      </c>
      <c r="G190" s="29">
        <f t="shared" si="4"/>
        <v>37608441465</v>
      </c>
      <c r="H190" s="30">
        <f>SUM(H186:H189)</f>
        <v>555790924641.59546</v>
      </c>
      <c r="I190" s="9"/>
      <c r="J190" s="9"/>
      <c r="K190" s="55"/>
      <c r="L190" s="55"/>
      <c r="M190" s="55"/>
      <c r="N190" s="55"/>
      <c r="O190" s="55"/>
      <c r="P190" s="55"/>
      <c r="Q190" s="55"/>
      <c r="R190" s="9"/>
      <c r="S190" s="9"/>
      <c r="T190" s="9"/>
    </row>
    <row r="191" spans="1:20" ht="15" x14ac:dyDescent="0.2">
      <c r="A191" s="35"/>
      <c r="B191" s="14"/>
      <c r="C191" s="34"/>
      <c r="D191" s="34"/>
      <c r="E191" s="34"/>
      <c r="F191" s="34"/>
      <c r="G191" s="34"/>
      <c r="H191" s="34"/>
      <c r="I191" s="9"/>
      <c r="J191" s="9"/>
      <c r="K191" s="55"/>
      <c r="L191" s="55"/>
      <c r="M191" s="55"/>
      <c r="N191" s="55"/>
      <c r="O191" s="55"/>
      <c r="P191" s="55"/>
      <c r="Q191" s="55"/>
      <c r="R191" s="9"/>
      <c r="S191" s="9"/>
      <c r="T191" s="9"/>
    </row>
    <row r="192" spans="1:20" ht="15" x14ac:dyDescent="0.2">
      <c r="A192" s="14"/>
      <c r="B192" s="14"/>
      <c r="C192" s="14"/>
      <c r="D192" s="34"/>
      <c r="E192" s="34"/>
      <c r="F192" s="34"/>
      <c r="G192" s="34"/>
      <c r="H192" s="14"/>
      <c r="I192" s="9"/>
      <c r="J192" s="9"/>
      <c r="K192" s="55"/>
      <c r="L192" s="55"/>
      <c r="M192" s="55"/>
      <c r="N192" s="55"/>
      <c r="O192" s="55"/>
      <c r="P192" s="55"/>
      <c r="Q192" s="55"/>
      <c r="R192" s="9"/>
      <c r="S192" s="9"/>
      <c r="T192" s="9"/>
    </row>
    <row r="193" spans="1:20" ht="15.75" thickBot="1" x14ac:dyDescent="0.25">
      <c r="A193" s="56" t="s">
        <v>31</v>
      </c>
      <c r="B193" s="56" t="s">
        <v>64</v>
      </c>
      <c r="C193" s="9"/>
      <c r="D193" s="9"/>
      <c r="E193" s="9"/>
      <c r="F193" s="9"/>
      <c r="G193" s="9"/>
      <c r="H193" s="149" t="s">
        <v>253</v>
      </c>
      <c r="I193" s="9"/>
      <c r="J193" s="9"/>
      <c r="K193" s="55"/>
      <c r="L193" s="55"/>
      <c r="M193" s="55"/>
      <c r="N193" s="55"/>
      <c r="O193" s="55"/>
      <c r="P193" s="55"/>
      <c r="Q193" s="55"/>
      <c r="R193" s="9"/>
      <c r="S193" s="9"/>
      <c r="T193" s="9"/>
    </row>
    <row r="194" spans="1:20" ht="15" x14ac:dyDescent="0.2">
      <c r="A194" s="225" t="s">
        <v>211</v>
      </c>
      <c r="B194" s="226"/>
      <c r="C194" s="226"/>
      <c r="D194" s="227"/>
      <c r="E194" s="228" t="s">
        <v>212</v>
      </c>
      <c r="F194" s="229"/>
      <c r="G194" s="229"/>
      <c r="H194" s="230"/>
      <c r="I194" s="9"/>
      <c r="J194" s="9"/>
      <c r="K194" s="55"/>
      <c r="L194" s="55"/>
      <c r="M194" s="55"/>
      <c r="N194" s="55"/>
      <c r="O194" s="55"/>
      <c r="P194" s="55"/>
      <c r="Q194" s="55"/>
      <c r="R194" s="9"/>
      <c r="S194" s="9"/>
      <c r="T194" s="9"/>
    </row>
    <row r="195" spans="1:20" ht="15.75" thickBot="1" x14ac:dyDescent="0.25">
      <c r="A195" s="169"/>
      <c r="B195" s="170"/>
      <c r="C195" s="170"/>
      <c r="D195" s="171"/>
      <c r="E195" s="37" t="s">
        <v>73</v>
      </c>
      <c r="F195" s="37" t="s">
        <v>74</v>
      </c>
      <c r="G195" s="37" t="s">
        <v>75</v>
      </c>
      <c r="H195" s="38" t="s">
        <v>74</v>
      </c>
      <c r="I195" s="9"/>
      <c r="J195" s="9"/>
      <c r="K195" s="55"/>
      <c r="L195" s="55"/>
      <c r="M195" s="55"/>
      <c r="N195" s="55"/>
      <c r="O195" s="55"/>
      <c r="P195" s="55"/>
      <c r="Q195" s="55"/>
      <c r="R195" s="9"/>
      <c r="S195" s="9"/>
      <c r="T195" s="9"/>
    </row>
    <row r="196" spans="1:20" ht="15" x14ac:dyDescent="0.2">
      <c r="A196" s="52" t="s">
        <v>79</v>
      </c>
      <c r="B196" s="3"/>
      <c r="C196" s="20"/>
      <c r="D196" s="39"/>
      <c r="E196" s="4">
        <v>99506437123</v>
      </c>
      <c r="F196" s="200">
        <f>E196*100/E200</f>
        <v>19.549939100035814</v>
      </c>
      <c r="G196" s="4">
        <v>4625649818</v>
      </c>
      <c r="H196" s="201">
        <f>G196*100/G200</f>
        <v>15.311448032626309</v>
      </c>
      <c r="I196" s="9"/>
      <c r="J196" s="9"/>
      <c r="K196" s="55"/>
      <c r="L196" s="55"/>
      <c r="M196" s="55"/>
      <c r="N196" s="55"/>
      <c r="O196" s="55"/>
      <c r="P196" s="55"/>
      <c r="Q196" s="55"/>
      <c r="R196" s="9"/>
      <c r="S196" s="9"/>
      <c r="T196" s="9"/>
    </row>
    <row r="197" spans="1:20" ht="15" x14ac:dyDescent="0.2">
      <c r="A197" s="52" t="s">
        <v>81</v>
      </c>
      <c r="B197" s="3"/>
      <c r="C197" s="20"/>
      <c r="D197" s="39"/>
      <c r="E197" s="4">
        <f>158393803653-E196</f>
        <v>58887366530</v>
      </c>
      <c r="F197" s="200">
        <f>E197*100/E200</f>
        <v>11.569547284663935</v>
      </c>
      <c r="G197" s="4">
        <f>12339103662-G196</f>
        <v>7713453844</v>
      </c>
      <c r="H197" s="201">
        <f>G197*100/G200</f>
        <v>25.532444592948572</v>
      </c>
      <c r="I197" s="9"/>
      <c r="J197" s="9"/>
      <c r="K197" s="55"/>
      <c r="L197" s="55"/>
      <c r="M197" s="55"/>
      <c r="N197" s="55"/>
      <c r="O197" s="55"/>
      <c r="P197" s="55"/>
      <c r="Q197" s="55"/>
      <c r="R197" s="9"/>
      <c r="S197" s="9"/>
      <c r="T197" s="9"/>
    </row>
    <row r="198" spans="1:20" ht="15" x14ac:dyDescent="0.2">
      <c r="A198" s="202" t="s">
        <v>83</v>
      </c>
      <c r="B198" s="3"/>
      <c r="C198" s="20"/>
      <c r="D198" s="39"/>
      <c r="E198" s="4">
        <f>249576864774-E197-E196</f>
        <v>91183061121</v>
      </c>
      <c r="F198" s="200">
        <f>E198*100/E200</f>
        <v>17.914652995432757</v>
      </c>
      <c r="G198" s="4">
        <f>13358050655-G197-G196</f>
        <v>1018946993</v>
      </c>
      <c r="H198" s="201">
        <f>G198*100/G200</f>
        <v>3.3728350707849333</v>
      </c>
      <c r="I198" s="9"/>
      <c r="J198" s="9"/>
      <c r="K198" s="55"/>
      <c r="L198" s="55"/>
      <c r="M198" s="55"/>
      <c r="N198" s="55"/>
      <c r="O198" s="55"/>
      <c r="P198" s="55"/>
      <c r="Q198" s="55"/>
      <c r="R198" s="9"/>
      <c r="S198" s="9"/>
      <c r="T198" s="9"/>
    </row>
    <row r="199" spans="1:20" ht="15.75" thickBot="1" x14ac:dyDescent="0.25">
      <c r="A199" s="53" t="s">
        <v>84</v>
      </c>
      <c r="B199" s="20"/>
      <c r="C199" s="20"/>
      <c r="D199" s="39"/>
      <c r="E199" s="46">
        <f>C101-SUM(E196:E198)</f>
        <v>259409053871.73999</v>
      </c>
      <c r="F199" s="200">
        <f>E199*100/E200</f>
        <v>50.965860619867492</v>
      </c>
      <c r="G199" s="46">
        <f>C112-SUM(G196:G198)</f>
        <v>16852350138.860001</v>
      </c>
      <c r="H199" s="201">
        <f>G199*100/G200</f>
        <v>55.783272303640182</v>
      </c>
      <c r="I199" s="9"/>
      <c r="J199" s="9"/>
      <c r="K199" s="55"/>
      <c r="L199" s="55"/>
      <c r="M199" s="55"/>
      <c r="N199" s="55"/>
      <c r="O199" s="55"/>
      <c r="P199" s="55"/>
      <c r="Q199" s="55"/>
      <c r="R199" s="9"/>
      <c r="S199" s="9"/>
      <c r="T199" s="9"/>
    </row>
    <row r="200" spans="1:20" ht="15.75" thickBot="1" x14ac:dyDescent="0.25">
      <c r="A200" s="203" t="s">
        <v>85</v>
      </c>
      <c r="B200" s="106"/>
      <c r="C200" s="123"/>
      <c r="D200" s="128"/>
      <c r="E200" s="204">
        <f>SUM(E196:E199)</f>
        <v>508985918645.73999</v>
      </c>
      <c r="F200" s="205">
        <f>SUM(F196:F199)</f>
        <v>100</v>
      </c>
      <c r="G200" s="204">
        <f>SUM(G196:G199)</f>
        <v>30210400793.860001</v>
      </c>
      <c r="H200" s="206">
        <f>SUM(H196:H199)</f>
        <v>100</v>
      </c>
      <c r="I200" s="9"/>
      <c r="J200" s="9"/>
      <c r="K200" s="55"/>
      <c r="L200" s="55"/>
      <c r="M200" s="55"/>
      <c r="N200" s="55"/>
      <c r="O200" s="55"/>
      <c r="P200" s="55"/>
      <c r="Q200" s="55"/>
      <c r="R200" s="9"/>
      <c r="S200" s="9"/>
      <c r="T200" s="9"/>
    </row>
    <row r="201" spans="1:20" ht="15" x14ac:dyDescent="0.2">
      <c r="A201" s="9"/>
      <c r="B201" s="9"/>
      <c r="C201" s="9"/>
      <c r="D201" s="61"/>
      <c r="E201" s="61"/>
      <c r="F201" s="61"/>
      <c r="G201" s="61"/>
      <c r="H201" s="14"/>
      <c r="I201" s="9"/>
      <c r="J201" s="9"/>
      <c r="K201" s="55"/>
      <c r="L201" s="55"/>
      <c r="M201" s="55"/>
      <c r="N201" s="55"/>
      <c r="O201" s="55"/>
      <c r="P201" s="55"/>
      <c r="Q201" s="55"/>
      <c r="R201" s="9"/>
      <c r="S201" s="9"/>
      <c r="T201" s="9"/>
    </row>
    <row r="202" spans="1:20" ht="15" x14ac:dyDescent="0.2">
      <c r="A202" s="9"/>
      <c r="B202" s="9"/>
      <c r="C202" s="9"/>
      <c r="D202" s="61"/>
      <c r="E202" s="9"/>
      <c r="F202" s="61"/>
      <c r="G202" s="9"/>
      <c r="H202" s="14"/>
      <c r="I202" s="9"/>
      <c r="J202" s="9"/>
      <c r="K202" s="55"/>
      <c r="L202" s="55"/>
      <c r="M202" s="55"/>
      <c r="N202" s="55"/>
      <c r="O202" s="55"/>
      <c r="P202" s="55"/>
      <c r="Q202" s="55"/>
      <c r="R202" s="9"/>
      <c r="S202" s="9"/>
      <c r="T202" s="9"/>
    </row>
    <row r="203" spans="1:20" ht="15.75" thickBot="1" x14ac:dyDescent="0.25">
      <c r="A203" s="59" t="s">
        <v>269</v>
      </c>
      <c r="B203" s="56" t="s">
        <v>86</v>
      </c>
      <c r="C203" s="9"/>
      <c r="D203" s="9"/>
      <c r="E203" s="9"/>
      <c r="F203" s="9"/>
      <c r="G203" s="9"/>
      <c r="H203" s="149" t="s">
        <v>253</v>
      </c>
      <c r="I203" s="9"/>
      <c r="J203" s="9"/>
      <c r="K203" s="55"/>
      <c r="L203" s="55"/>
      <c r="M203" s="55"/>
      <c r="N203" s="55"/>
      <c r="O203" s="55"/>
      <c r="P203" s="55"/>
      <c r="Q203" s="55"/>
      <c r="R203" s="9"/>
      <c r="S203" s="9"/>
      <c r="T203" s="9"/>
    </row>
    <row r="204" spans="1:20" ht="15" x14ac:dyDescent="0.2">
      <c r="A204" s="154" t="s">
        <v>12</v>
      </c>
      <c r="B204" s="155"/>
      <c r="C204" s="155"/>
      <c r="D204" s="155"/>
      <c r="E204" s="231"/>
      <c r="F204" s="111" t="s">
        <v>69</v>
      </c>
      <c r="G204" s="98" t="s">
        <v>68</v>
      </c>
      <c r="H204" s="110" t="s">
        <v>181</v>
      </c>
      <c r="I204" s="9"/>
      <c r="J204" s="9"/>
      <c r="K204" s="55"/>
      <c r="L204" s="55"/>
      <c r="M204" s="55"/>
      <c r="N204" s="55"/>
      <c r="O204" s="55"/>
      <c r="P204" s="55"/>
      <c r="Q204" s="55"/>
      <c r="R204" s="9"/>
      <c r="S204" s="9"/>
      <c r="T204" s="9"/>
    </row>
    <row r="205" spans="1:20" ht="15.75" thickBot="1" x14ac:dyDescent="0.25">
      <c r="A205" s="156"/>
      <c r="B205" s="157"/>
      <c r="C205" s="157"/>
      <c r="D205" s="157"/>
      <c r="E205" s="232"/>
      <c r="F205" s="112" t="s">
        <v>88</v>
      </c>
      <c r="G205" s="16"/>
      <c r="H205" s="112" t="s">
        <v>89</v>
      </c>
      <c r="I205" s="9"/>
      <c r="J205" s="9"/>
      <c r="K205" s="55"/>
      <c r="L205" s="55"/>
      <c r="M205" s="55"/>
      <c r="N205" s="55"/>
      <c r="O205" s="55"/>
      <c r="P205" s="55"/>
      <c r="Q205" s="55"/>
      <c r="R205" s="9"/>
      <c r="S205" s="9"/>
      <c r="T205" s="9"/>
    </row>
    <row r="206" spans="1:20" ht="15" x14ac:dyDescent="0.2">
      <c r="A206" s="207" t="s">
        <v>90</v>
      </c>
      <c r="B206" s="10"/>
      <c r="C206" s="10"/>
      <c r="D206" s="208"/>
      <c r="E206" s="208"/>
      <c r="F206" s="18"/>
      <c r="G206" s="18"/>
      <c r="H206" s="209"/>
      <c r="I206" s="9"/>
      <c r="J206" s="9"/>
      <c r="K206" s="55"/>
      <c r="L206" s="55"/>
      <c r="M206" s="55"/>
      <c r="N206" s="55"/>
      <c r="O206" s="55"/>
      <c r="P206" s="55"/>
      <c r="Q206" s="55"/>
      <c r="R206" s="9"/>
      <c r="S206" s="9"/>
      <c r="T206" s="9"/>
    </row>
    <row r="207" spans="1:20" ht="15" x14ac:dyDescent="0.2">
      <c r="A207" s="210" t="s">
        <v>91</v>
      </c>
      <c r="B207" s="14"/>
      <c r="C207" s="14"/>
      <c r="D207" s="34"/>
      <c r="E207" s="34"/>
      <c r="F207" s="2">
        <v>12233847603</v>
      </c>
      <c r="G207" s="2">
        <v>0</v>
      </c>
      <c r="H207" s="23">
        <f>F207-G207</f>
        <v>12233847603</v>
      </c>
      <c r="I207" s="9"/>
      <c r="J207" s="9"/>
      <c r="K207" s="55"/>
      <c r="L207" s="55"/>
      <c r="M207" s="55"/>
      <c r="N207" s="55"/>
      <c r="O207" s="55"/>
      <c r="P207" s="55"/>
      <c r="Q207" s="55"/>
      <c r="R207" s="9"/>
      <c r="S207" s="9"/>
      <c r="T207" s="9"/>
    </row>
    <row r="208" spans="1:20" ht="15" x14ac:dyDescent="0.2">
      <c r="A208" s="6" t="s">
        <v>92</v>
      </c>
      <c r="B208" s="14"/>
      <c r="C208" s="14"/>
      <c r="D208" s="34"/>
      <c r="E208" s="34"/>
      <c r="F208" s="2"/>
      <c r="G208" s="2"/>
      <c r="H208" s="23"/>
      <c r="I208" s="9"/>
      <c r="J208" s="9"/>
      <c r="K208" s="55"/>
      <c r="L208" s="55"/>
      <c r="M208" s="55"/>
      <c r="N208" s="55"/>
      <c r="O208" s="55"/>
      <c r="P208" s="55"/>
      <c r="Q208" s="55"/>
      <c r="R208" s="9"/>
      <c r="S208" s="9"/>
      <c r="T208" s="9"/>
    </row>
    <row r="209" spans="1:20" ht="15" x14ac:dyDescent="0.2">
      <c r="A209" s="6" t="s">
        <v>87</v>
      </c>
      <c r="B209" s="14"/>
      <c r="C209" s="14"/>
      <c r="D209" s="34"/>
      <c r="E209" s="34"/>
      <c r="F209" s="2"/>
      <c r="G209" s="2"/>
      <c r="H209" s="23"/>
      <c r="I209" s="9"/>
      <c r="J209" s="9"/>
      <c r="K209" s="55"/>
      <c r="L209" s="55"/>
      <c r="M209" s="55"/>
      <c r="N209" s="55"/>
      <c r="O209" s="55"/>
      <c r="P209" s="55"/>
      <c r="Q209" s="55"/>
      <c r="R209" s="9"/>
      <c r="S209" s="9"/>
      <c r="T209" s="9"/>
    </row>
    <row r="210" spans="1:20" ht="15.75" thickBot="1" x14ac:dyDescent="0.25">
      <c r="A210" s="15" t="s">
        <v>93</v>
      </c>
      <c r="B210" s="16"/>
      <c r="C210" s="16"/>
      <c r="D210" s="116"/>
      <c r="E210" s="116"/>
      <c r="F210" s="24">
        <v>450519882</v>
      </c>
      <c r="G210" s="24">
        <v>0</v>
      </c>
      <c r="H210" s="23">
        <f>F210-G210</f>
        <v>450519882</v>
      </c>
      <c r="I210" s="9"/>
      <c r="J210" s="9"/>
      <c r="K210" s="55"/>
      <c r="L210" s="55"/>
      <c r="M210" s="55"/>
      <c r="N210" s="55"/>
      <c r="O210" s="55"/>
      <c r="P210" s="55"/>
      <c r="Q210" s="55"/>
      <c r="R210" s="9"/>
      <c r="S210" s="9"/>
      <c r="T210" s="9"/>
    </row>
    <row r="211" spans="1:20" ht="15.75" thickBot="1" x14ac:dyDescent="0.25">
      <c r="A211" s="105" t="s">
        <v>28</v>
      </c>
      <c r="B211" s="123"/>
      <c r="C211" s="123"/>
      <c r="D211" s="125"/>
      <c r="E211" s="152"/>
      <c r="F211" s="29">
        <f>SUM(F206:F210)</f>
        <v>12684367485</v>
      </c>
      <c r="G211" s="29">
        <f>SUM(G206:G210)</f>
        <v>0</v>
      </c>
      <c r="H211" s="30">
        <f>SUM(H206:H210)</f>
        <v>12684367485</v>
      </c>
      <c r="I211" s="9"/>
      <c r="J211" s="9"/>
      <c r="K211" s="55"/>
      <c r="L211" s="55"/>
      <c r="M211" s="55"/>
      <c r="N211" s="55"/>
      <c r="O211" s="55"/>
      <c r="P211" s="55"/>
      <c r="Q211" s="55"/>
      <c r="R211" s="9"/>
      <c r="S211" s="9"/>
      <c r="T211" s="9"/>
    </row>
    <row r="212" spans="1:20" ht="15" x14ac:dyDescent="0.2">
      <c r="A212" s="9"/>
      <c r="G212" s="9"/>
      <c r="H212" s="9"/>
      <c r="I212" s="9"/>
      <c r="J212" s="9"/>
      <c r="K212" s="55"/>
      <c r="L212" s="55"/>
      <c r="M212" s="55"/>
      <c r="N212" s="55"/>
      <c r="O212" s="55"/>
      <c r="P212" s="55"/>
      <c r="Q212" s="55"/>
      <c r="R212" s="9"/>
      <c r="S212" s="9"/>
      <c r="T212" s="9"/>
    </row>
    <row r="213" spans="1:20" ht="15" x14ac:dyDescent="0.2">
      <c r="A213" s="9"/>
      <c r="G213" s="9"/>
      <c r="H213" s="9"/>
      <c r="I213" s="9"/>
      <c r="J213" s="9"/>
      <c r="K213" s="55"/>
      <c r="L213" s="55"/>
      <c r="M213" s="55"/>
      <c r="N213" s="55"/>
      <c r="O213" s="55"/>
      <c r="P213" s="55"/>
      <c r="Q213" s="55"/>
      <c r="R213" s="9"/>
      <c r="S213" s="9"/>
      <c r="T213" s="9"/>
    </row>
    <row r="214" spans="1:20" ht="15" x14ac:dyDescent="0.2">
      <c r="A214" s="56" t="s">
        <v>95</v>
      </c>
      <c r="B214" s="9"/>
      <c r="C214" s="9"/>
      <c r="D214" s="9"/>
      <c r="E214" s="9"/>
      <c r="F214" s="9"/>
      <c r="G214" s="9"/>
      <c r="H214" s="9"/>
      <c r="I214" s="9"/>
      <c r="J214" s="9"/>
      <c r="K214" s="55"/>
      <c r="L214" s="55"/>
      <c r="M214" s="55"/>
      <c r="N214" s="55"/>
      <c r="O214" s="55"/>
      <c r="P214" s="55"/>
      <c r="Q214" s="55"/>
      <c r="R214" s="9"/>
      <c r="S214" s="9"/>
      <c r="T214" s="9"/>
    </row>
    <row r="215" spans="1:20" ht="9" customHeight="1" x14ac:dyDescent="0.2">
      <c r="A215" s="56"/>
      <c r="B215" s="9"/>
      <c r="C215" s="9"/>
      <c r="D215" s="9"/>
      <c r="E215" s="9"/>
      <c r="F215" s="9"/>
      <c r="G215" s="9"/>
      <c r="H215" s="9"/>
      <c r="I215" s="9"/>
      <c r="J215" s="9"/>
      <c r="K215" s="55"/>
      <c r="L215" s="55"/>
      <c r="M215" s="55"/>
      <c r="N215" s="55"/>
      <c r="O215" s="55"/>
      <c r="P215" s="55"/>
      <c r="Q215" s="55"/>
      <c r="R215" s="9"/>
      <c r="S215" s="9"/>
      <c r="T215" s="9"/>
    </row>
    <row r="216" spans="1:20" ht="15.75" thickBot="1" x14ac:dyDescent="0.25">
      <c r="A216" s="56" t="s">
        <v>100</v>
      </c>
      <c r="B216" s="59" t="s">
        <v>101</v>
      </c>
      <c r="C216" s="9"/>
      <c r="D216" s="9"/>
      <c r="F216" s="9"/>
      <c r="G216" s="9"/>
      <c r="H216" s="149" t="s">
        <v>253</v>
      </c>
      <c r="I216" s="9"/>
      <c r="J216" s="9"/>
      <c r="K216" s="55"/>
      <c r="L216" s="55"/>
      <c r="M216" s="55"/>
      <c r="N216" s="55"/>
      <c r="O216" s="55"/>
      <c r="P216" s="55"/>
      <c r="Q216" s="55"/>
      <c r="R216" s="9"/>
      <c r="S216" s="9"/>
      <c r="T216" s="9"/>
    </row>
    <row r="217" spans="1:20" ht="15" x14ac:dyDescent="0.2">
      <c r="A217" s="154" t="s">
        <v>12</v>
      </c>
      <c r="B217" s="155"/>
      <c r="C217" s="155"/>
      <c r="D217" s="172"/>
      <c r="E217" s="130" t="s">
        <v>106</v>
      </c>
      <c r="F217" s="233" t="s">
        <v>217</v>
      </c>
      <c r="G217" s="234"/>
      <c r="H217" s="109" t="s">
        <v>107</v>
      </c>
      <c r="I217" s="9"/>
      <c r="J217" s="9"/>
      <c r="K217" s="55"/>
      <c r="L217" s="55"/>
      <c r="M217" s="55"/>
      <c r="N217" s="55"/>
      <c r="O217" s="55"/>
      <c r="P217" s="55"/>
      <c r="Q217" s="55"/>
      <c r="R217" s="9"/>
      <c r="S217" s="9"/>
      <c r="T217" s="9"/>
    </row>
    <row r="218" spans="1:20" ht="15.75" thickBot="1" x14ac:dyDescent="0.25">
      <c r="A218" s="156"/>
      <c r="B218" s="157"/>
      <c r="C218" s="157"/>
      <c r="D218" s="173"/>
      <c r="E218" s="131" t="s">
        <v>110</v>
      </c>
      <c r="F218" s="132" t="s">
        <v>14</v>
      </c>
      <c r="G218" s="132" t="s">
        <v>111</v>
      </c>
      <c r="H218" s="38" t="s">
        <v>112</v>
      </c>
      <c r="I218" s="9"/>
      <c r="J218" s="9"/>
      <c r="K218" s="55"/>
      <c r="L218" s="55"/>
      <c r="M218" s="55"/>
      <c r="N218" s="55"/>
      <c r="O218" s="55"/>
      <c r="P218" s="55"/>
      <c r="Q218" s="55"/>
      <c r="R218" s="9"/>
      <c r="S218" s="9"/>
      <c r="T218" s="9"/>
    </row>
    <row r="219" spans="1:20" ht="15" x14ac:dyDescent="0.2">
      <c r="A219" s="17"/>
      <c r="B219" s="14"/>
      <c r="C219" s="14"/>
      <c r="D219" s="137"/>
      <c r="E219" s="118"/>
      <c r="F219" s="118"/>
      <c r="G219" s="118"/>
      <c r="H219" s="186"/>
      <c r="I219" s="9"/>
      <c r="J219" s="9"/>
      <c r="K219" s="55"/>
      <c r="L219" s="55"/>
      <c r="M219" s="55"/>
      <c r="N219" s="55"/>
      <c r="O219" s="55"/>
      <c r="P219" s="55"/>
      <c r="Q219" s="55"/>
      <c r="R219" s="9"/>
      <c r="S219" s="9"/>
      <c r="T219" s="9"/>
    </row>
    <row r="220" spans="1:20" ht="15" x14ac:dyDescent="0.2">
      <c r="A220" s="19" t="s">
        <v>113</v>
      </c>
      <c r="B220" s="20"/>
      <c r="C220" s="20"/>
      <c r="D220" s="50"/>
      <c r="E220" s="4">
        <v>44100000000</v>
      </c>
      <c r="F220" s="4">
        <v>6500000000</v>
      </c>
      <c r="G220" s="4">
        <v>0</v>
      </c>
      <c r="H220" s="21">
        <f t="shared" ref="H220:H225" si="5">E220+F220-G220</f>
        <v>50600000000</v>
      </c>
      <c r="I220" s="9"/>
      <c r="J220" s="9"/>
      <c r="K220" s="55"/>
      <c r="L220" s="55"/>
      <c r="M220" s="55"/>
      <c r="N220" s="55"/>
      <c r="O220" s="55"/>
      <c r="P220" s="55"/>
      <c r="Q220" s="55"/>
      <c r="R220" s="9"/>
      <c r="S220" s="9"/>
      <c r="T220" s="9"/>
    </row>
    <row r="221" spans="1:20" ht="15" x14ac:dyDescent="0.2">
      <c r="A221" s="19" t="s">
        <v>114</v>
      </c>
      <c r="B221" s="20"/>
      <c r="C221" s="20"/>
      <c r="D221" s="50"/>
      <c r="E221" s="4">
        <v>0</v>
      </c>
      <c r="F221" s="4">
        <v>0</v>
      </c>
      <c r="G221" s="4">
        <v>0</v>
      </c>
      <c r="H221" s="21">
        <f t="shared" si="5"/>
        <v>0</v>
      </c>
      <c r="I221" s="9"/>
      <c r="J221" s="9"/>
      <c r="K221" s="55"/>
      <c r="L221" s="55"/>
      <c r="M221" s="55"/>
      <c r="N221" s="55"/>
      <c r="O221" s="55"/>
      <c r="P221" s="55"/>
      <c r="Q221" s="55"/>
      <c r="R221" s="9"/>
      <c r="S221" s="9"/>
      <c r="T221" s="9"/>
    </row>
    <row r="222" spans="1:20" ht="15" x14ac:dyDescent="0.2">
      <c r="A222" s="19" t="s">
        <v>115</v>
      </c>
      <c r="B222" s="20"/>
      <c r="C222" s="20"/>
      <c r="D222" s="50"/>
      <c r="E222" s="4">
        <v>3140261154</v>
      </c>
      <c r="F222" s="4">
        <v>192609102</v>
      </c>
      <c r="G222" s="4">
        <v>0</v>
      </c>
      <c r="H222" s="21">
        <f t="shared" si="5"/>
        <v>3332870256</v>
      </c>
      <c r="I222" s="9"/>
      <c r="J222" s="9"/>
      <c r="K222" s="55"/>
      <c r="L222" s="55"/>
      <c r="M222" s="55"/>
      <c r="N222" s="55"/>
      <c r="O222" s="55"/>
      <c r="P222" s="55"/>
      <c r="Q222" s="55"/>
      <c r="R222" s="9"/>
      <c r="S222" s="9"/>
      <c r="T222" s="9"/>
    </row>
    <row r="223" spans="1:20" ht="15" x14ac:dyDescent="0.2">
      <c r="A223" s="19" t="s">
        <v>116</v>
      </c>
      <c r="B223" s="20"/>
      <c r="C223" s="20"/>
      <c r="D223" s="50"/>
      <c r="E223" s="4">
        <v>12834327760</v>
      </c>
      <c r="F223" s="4">
        <v>3355835230</v>
      </c>
      <c r="G223" s="4">
        <v>0</v>
      </c>
      <c r="H223" s="21">
        <f t="shared" si="5"/>
        <v>16190162990</v>
      </c>
      <c r="I223" s="9"/>
      <c r="J223" s="9"/>
      <c r="K223" s="55"/>
      <c r="L223" s="55"/>
      <c r="M223" s="55"/>
      <c r="N223" s="55"/>
      <c r="O223" s="55"/>
      <c r="P223" s="55"/>
      <c r="Q223" s="55"/>
      <c r="R223" s="9"/>
      <c r="S223" s="9"/>
      <c r="T223" s="9"/>
    </row>
    <row r="224" spans="1:20" ht="15" x14ac:dyDescent="0.2">
      <c r="A224" s="19" t="s">
        <v>117</v>
      </c>
      <c r="B224" s="20"/>
      <c r="C224" s="20"/>
      <c r="D224" s="138"/>
      <c r="E224" s="4">
        <v>0</v>
      </c>
      <c r="F224" s="4">
        <v>0</v>
      </c>
      <c r="G224" s="4">
        <v>0</v>
      </c>
      <c r="H224" s="21">
        <f t="shared" si="5"/>
        <v>0</v>
      </c>
      <c r="I224" s="9"/>
      <c r="J224" s="9"/>
      <c r="K224" s="55"/>
      <c r="L224" s="55"/>
      <c r="M224" s="55"/>
      <c r="N224" s="55"/>
      <c r="O224" s="55"/>
      <c r="P224" s="55"/>
      <c r="Q224" s="55"/>
      <c r="R224" s="9"/>
      <c r="S224" s="9"/>
      <c r="T224" s="9"/>
    </row>
    <row r="225" spans="1:20" ht="15.75" thickBot="1" x14ac:dyDescent="0.25">
      <c r="A225" s="15" t="s">
        <v>118</v>
      </c>
      <c r="B225" s="16"/>
      <c r="C225" s="16"/>
      <c r="D225" s="153"/>
      <c r="E225" s="133">
        <v>11748570076</v>
      </c>
      <c r="F225" s="133">
        <v>11006278233</v>
      </c>
      <c r="G225" s="116">
        <v>11748570076</v>
      </c>
      <c r="H225" s="25">
        <f t="shared" si="5"/>
        <v>11006278233</v>
      </c>
      <c r="I225" s="9"/>
      <c r="J225" s="9"/>
      <c r="K225" s="55"/>
      <c r="L225" s="55"/>
      <c r="M225" s="55"/>
      <c r="N225" s="55"/>
      <c r="O225" s="55"/>
      <c r="P225" s="55"/>
      <c r="Q225" s="55"/>
      <c r="R225" s="9"/>
      <c r="S225" s="9"/>
      <c r="T225" s="9"/>
    </row>
    <row r="226" spans="1:20" ht="15.75" thickBot="1" x14ac:dyDescent="0.25">
      <c r="A226" s="105" t="s">
        <v>28</v>
      </c>
      <c r="B226" s="123"/>
      <c r="C226" s="123"/>
      <c r="D226" s="152"/>
      <c r="E226" s="29">
        <f>SUM(E220:E225)</f>
        <v>71823158990</v>
      </c>
      <c r="F226" s="29">
        <f>SUM(F220:F225)</f>
        <v>21054722565</v>
      </c>
      <c r="G226" s="29">
        <f>SUM(G220:G225)</f>
        <v>11748570076</v>
      </c>
      <c r="H226" s="30">
        <f>SUM(H220:H225)</f>
        <v>81129311479</v>
      </c>
      <c r="I226" s="9"/>
      <c r="J226" s="9"/>
      <c r="K226" s="55"/>
      <c r="L226" s="55"/>
      <c r="M226" s="55"/>
      <c r="N226" s="55"/>
      <c r="O226" s="55"/>
      <c r="P226" s="55"/>
      <c r="Q226" s="55"/>
      <c r="R226" s="9"/>
      <c r="S226" s="9"/>
      <c r="T226" s="9"/>
    </row>
    <row r="227" spans="1:20" ht="15" x14ac:dyDescent="0.2">
      <c r="A227" s="55"/>
      <c r="B227" s="55"/>
      <c r="C227" s="55"/>
      <c r="D227" s="55"/>
      <c r="E227" s="55"/>
      <c r="F227" s="55"/>
      <c r="G227" s="55"/>
      <c r="H227" s="9"/>
      <c r="I227" s="9"/>
      <c r="J227" s="9"/>
      <c r="K227" s="55"/>
      <c r="L227" s="55"/>
      <c r="M227" s="55"/>
      <c r="N227" s="55"/>
      <c r="O227" s="55"/>
      <c r="P227" s="55"/>
      <c r="Q227" s="55"/>
      <c r="R227" s="9"/>
      <c r="S227" s="9"/>
      <c r="T227" s="9"/>
    </row>
    <row r="228" spans="1:20" ht="15" x14ac:dyDescent="0.2">
      <c r="A228" s="55"/>
      <c r="B228" s="55"/>
      <c r="C228" s="55"/>
      <c r="D228" s="55"/>
      <c r="E228" s="55" t="s">
        <v>209</v>
      </c>
      <c r="F228" s="55"/>
      <c r="G228" s="55"/>
      <c r="H228" s="9"/>
      <c r="I228" s="9"/>
      <c r="J228" s="9"/>
      <c r="K228" s="55"/>
      <c r="L228" s="55"/>
      <c r="M228" s="55"/>
      <c r="N228" s="55"/>
      <c r="O228" s="55"/>
      <c r="P228" s="55"/>
      <c r="Q228" s="55"/>
      <c r="R228" s="9"/>
      <c r="S228" s="9"/>
      <c r="T228" s="9"/>
    </row>
    <row r="229" spans="1:20" ht="15" x14ac:dyDescent="0.2">
      <c r="A229" s="55"/>
      <c r="B229" s="55"/>
      <c r="C229" s="55"/>
      <c r="D229" s="55"/>
      <c r="E229" s="55"/>
      <c r="F229" s="55"/>
      <c r="G229" s="55"/>
      <c r="H229" s="9"/>
      <c r="I229" s="9"/>
      <c r="J229" s="9"/>
      <c r="K229" s="55"/>
      <c r="L229" s="55"/>
      <c r="M229" s="55"/>
      <c r="N229" s="55"/>
      <c r="O229" s="55"/>
      <c r="P229" s="55"/>
      <c r="Q229" s="55"/>
      <c r="R229" s="9"/>
      <c r="S229" s="9"/>
      <c r="T229" s="9"/>
    </row>
    <row r="230" spans="1:20" ht="15" x14ac:dyDescent="0.2">
      <c r="A230" s="56" t="s">
        <v>122</v>
      </c>
      <c r="B230" s="9"/>
      <c r="C230" s="9"/>
      <c r="D230" s="9"/>
      <c r="E230" s="55"/>
      <c r="F230" s="55"/>
      <c r="G230" s="55"/>
      <c r="H230" s="9"/>
      <c r="I230" s="9"/>
      <c r="J230" s="9"/>
      <c r="K230" s="55"/>
      <c r="L230" s="55"/>
      <c r="M230" s="55"/>
      <c r="N230" s="55"/>
      <c r="O230" s="55"/>
      <c r="P230" s="55"/>
      <c r="Q230" s="55"/>
      <c r="R230" s="9"/>
      <c r="S230" s="9"/>
      <c r="T230" s="9"/>
    </row>
    <row r="231" spans="1:20" ht="9" customHeight="1" x14ac:dyDescent="0.2">
      <c r="A231" s="56"/>
      <c r="B231" s="9"/>
      <c r="C231" s="9"/>
      <c r="D231" s="9"/>
      <c r="E231" s="55"/>
      <c r="F231" s="55"/>
      <c r="G231" s="55"/>
      <c r="H231" s="9"/>
      <c r="I231" s="9"/>
      <c r="J231" s="9"/>
      <c r="K231" s="55"/>
      <c r="L231" s="55"/>
      <c r="M231" s="55"/>
      <c r="N231" s="55"/>
      <c r="O231" s="55"/>
      <c r="P231" s="55"/>
      <c r="Q231" s="55"/>
      <c r="R231" s="9"/>
      <c r="S231" s="9"/>
      <c r="T231" s="9"/>
    </row>
    <row r="232" spans="1:20" ht="15.75" thickBot="1" x14ac:dyDescent="0.25">
      <c r="A232" s="56" t="s">
        <v>124</v>
      </c>
      <c r="B232" s="56" t="s">
        <v>125</v>
      </c>
      <c r="C232" s="9"/>
      <c r="E232" s="55"/>
      <c r="F232" s="55"/>
      <c r="G232" s="55"/>
      <c r="H232" s="149" t="s">
        <v>253</v>
      </c>
      <c r="I232" s="9"/>
      <c r="J232" s="9"/>
      <c r="K232" s="55"/>
      <c r="L232" s="55"/>
      <c r="M232" s="55"/>
      <c r="N232" s="55"/>
      <c r="O232" s="55"/>
      <c r="P232" s="55"/>
      <c r="Q232" s="55"/>
      <c r="R232" s="9"/>
      <c r="S232" s="9"/>
      <c r="T232" s="9"/>
    </row>
    <row r="233" spans="1:20" ht="15.75" thickBot="1" x14ac:dyDescent="0.25">
      <c r="A233" s="9"/>
      <c r="B233" s="134" t="s">
        <v>126</v>
      </c>
      <c r="C233" s="135"/>
      <c r="D233" s="135"/>
      <c r="E233" s="135"/>
      <c r="F233" s="135"/>
      <c r="G233" s="159"/>
      <c r="H233" s="136" t="s">
        <v>66</v>
      </c>
      <c r="I233" s="9"/>
      <c r="J233" s="9"/>
      <c r="K233" s="55"/>
      <c r="L233" s="55"/>
      <c r="M233" s="55"/>
      <c r="N233" s="55"/>
      <c r="O233" s="55"/>
      <c r="P233" s="55"/>
      <c r="Q233" s="55"/>
      <c r="R233" s="9"/>
      <c r="S233" s="9"/>
      <c r="T233" s="9"/>
    </row>
    <row r="234" spans="1:20" ht="15" x14ac:dyDescent="0.2">
      <c r="A234" s="9"/>
      <c r="B234" s="160" t="s">
        <v>128</v>
      </c>
      <c r="C234" s="3"/>
      <c r="D234" s="20"/>
      <c r="E234" s="20"/>
      <c r="F234" s="20"/>
      <c r="G234" s="39"/>
      <c r="H234" s="21">
        <v>0</v>
      </c>
      <c r="I234" s="9"/>
      <c r="J234" s="9"/>
      <c r="K234" s="55"/>
      <c r="L234" s="55"/>
      <c r="M234" s="55"/>
      <c r="N234" s="55"/>
      <c r="O234" s="55"/>
      <c r="P234" s="55"/>
      <c r="Q234" s="55"/>
      <c r="R234" s="9"/>
      <c r="S234" s="9"/>
      <c r="T234" s="9"/>
    </row>
    <row r="235" spans="1:20" ht="15" x14ac:dyDescent="0.2">
      <c r="A235" s="9"/>
      <c r="B235" s="52" t="s">
        <v>130</v>
      </c>
      <c r="C235" s="3"/>
      <c r="D235" s="20"/>
      <c r="E235" s="20"/>
      <c r="F235" s="20"/>
      <c r="G235" s="39"/>
      <c r="H235" s="21">
        <v>12279392947</v>
      </c>
      <c r="I235" s="9"/>
      <c r="J235" s="9"/>
      <c r="K235" s="55"/>
      <c r="L235" s="55"/>
      <c r="M235" s="55"/>
      <c r="N235" s="55"/>
      <c r="O235" s="55"/>
      <c r="P235" s="55"/>
      <c r="Q235" s="55"/>
      <c r="R235" s="9"/>
      <c r="S235" s="9"/>
      <c r="T235" s="9"/>
    </row>
    <row r="236" spans="1:20" ht="15.75" thickBot="1" x14ac:dyDescent="0.25">
      <c r="A236" s="9"/>
      <c r="B236" s="52" t="s">
        <v>131</v>
      </c>
      <c r="C236" s="3"/>
      <c r="D236" s="20"/>
      <c r="E236" s="20"/>
      <c r="F236" s="20"/>
      <c r="G236" s="39"/>
      <c r="H236" s="21">
        <v>0</v>
      </c>
      <c r="I236" s="9"/>
      <c r="J236" s="9"/>
      <c r="K236" s="55"/>
      <c r="L236" s="55"/>
      <c r="M236" s="55"/>
      <c r="N236" s="55"/>
      <c r="O236" s="55"/>
      <c r="P236" s="55"/>
      <c r="Q236" s="55"/>
      <c r="R236" s="9"/>
      <c r="S236" s="9"/>
      <c r="T236" s="9"/>
    </row>
    <row r="237" spans="1:20" ht="15.75" thickBot="1" x14ac:dyDescent="0.25">
      <c r="A237" s="9"/>
      <c r="B237" s="105" t="s">
        <v>28</v>
      </c>
      <c r="C237" s="123"/>
      <c r="D237" s="123"/>
      <c r="E237" s="123"/>
      <c r="F237" s="123"/>
      <c r="G237" s="128"/>
      <c r="H237" s="30">
        <f>SUM(H234:H236)</f>
        <v>12279392947</v>
      </c>
      <c r="I237" s="9"/>
      <c r="J237" s="9"/>
      <c r="K237" s="55"/>
      <c r="L237" s="55"/>
      <c r="M237" s="55"/>
      <c r="N237" s="55"/>
      <c r="O237" s="55"/>
      <c r="P237" s="55"/>
      <c r="Q237" s="55"/>
      <c r="R237" s="9"/>
      <c r="S237" s="9"/>
      <c r="T237" s="9"/>
    </row>
    <row r="238" spans="1:20" ht="15" x14ac:dyDescent="0.2">
      <c r="A238" s="9"/>
      <c r="B238" s="55"/>
      <c r="C238" s="55"/>
      <c r="D238" s="55"/>
      <c r="E238" s="55"/>
      <c r="F238" s="55"/>
      <c r="G238" s="55"/>
      <c r="H238" s="9"/>
      <c r="I238" s="9"/>
      <c r="J238" s="9"/>
      <c r="K238" s="55"/>
      <c r="L238" s="55"/>
      <c r="M238" s="55"/>
      <c r="N238" s="55"/>
      <c r="O238" s="55"/>
      <c r="P238" s="55"/>
      <c r="Q238" s="55"/>
      <c r="R238" s="9"/>
      <c r="S238" s="9"/>
      <c r="T238" s="9"/>
    </row>
    <row r="239" spans="1:20" ht="15" x14ac:dyDescent="0.2">
      <c r="A239" s="55"/>
      <c r="B239" s="55"/>
      <c r="C239" s="55"/>
      <c r="D239" s="55"/>
      <c r="E239" s="55"/>
      <c r="F239" s="55"/>
      <c r="G239" s="55"/>
      <c r="H239" s="61"/>
      <c r="I239" s="9"/>
      <c r="J239" s="9"/>
      <c r="K239" s="55"/>
      <c r="L239" s="55"/>
      <c r="M239" s="55"/>
      <c r="N239" s="55"/>
      <c r="O239" s="55"/>
      <c r="P239" s="55"/>
      <c r="Q239" s="55"/>
      <c r="R239" s="9"/>
      <c r="S239" s="9"/>
      <c r="T239" s="9"/>
    </row>
    <row r="240" spans="1:20" ht="15" x14ac:dyDescent="0.2">
      <c r="A240" s="56" t="s">
        <v>134</v>
      </c>
      <c r="B240" s="56"/>
      <c r="C240" s="56"/>
      <c r="D240" s="56"/>
      <c r="E240" s="9"/>
      <c r="F240" s="9"/>
      <c r="G240" s="9"/>
      <c r="H240" s="55"/>
      <c r="I240" s="9"/>
      <c r="J240" s="9"/>
      <c r="K240" s="55"/>
      <c r="L240" s="55"/>
      <c r="M240" s="55"/>
      <c r="N240" s="55"/>
      <c r="O240" s="55"/>
      <c r="P240" s="55"/>
      <c r="Q240" s="55"/>
      <c r="R240" s="9"/>
      <c r="S240" s="9"/>
      <c r="T240" s="9"/>
    </row>
    <row r="241" spans="1:20" ht="9" customHeight="1" x14ac:dyDescent="0.2">
      <c r="A241" s="56"/>
      <c r="B241" s="56"/>
      <c r="C241" s="56"/>
      <c r="D241" s="56"/>
      <c r="E241" s="9"/>
      <c r="F241" s="9"/>
      <c r="G241" s="9"/>
      <c r="H241" s="55"/>
      <c r="I241" s="9"/>
      <c r="J241" s="9"/>
      <c r="K241" s="55"/>
      <c r="L241" s="55"/>
      <c r="M241" s="55"/>
      <c r="N241" s="55"/>
      <c r="O241" s="55"/>
      <c r="P241" s="55"/>
      <c r="Q241" s="55"/>
      <c r="R241" s="9"/>
      <c r="S241" s="9"/>
      <c r="T241" s="9"/>
    </row>
    <row r="242" spans="1:20" ht="15" x14ac:dyDescent="0.2">
      <c r="A242" s="56" t="s">
        <v>136</v>
      </c>
      <c r="B242" s="9"/>
      <c r="C242" s="9"/>
      <c r="D242" s="9"/>
      <c r="E242" s="9"/>
      <c r="F242" s="9"/>
      <c r="G242" s="9"/>
      <c r="H242" s="55"/>
      <c r="I242" s="9"/>
      <c r="J242" s="9"/>
      <c r="K242" s="55"/>
      <c r="L242" s="55"/>
      <c r="M242" s="55"/>
      <c r="N242" s="55"/>
      <c r="O242" s="55"/>
      <c r="P242" s="55"/>
      <c r="Q242" s="55"/>
      <c r="R242" s="9"/>
      <c r="S242" s="9"/>
      <c r="T242" s="9"/>
    </row>
    <row r="243" spans="1:20" ht="15" x14ac:dyDescent="0.2">
      <c r="A243" s="9"/>
      <c r="B243" s="9" t="s">
        <v>138</v>
      </c>
      <c r="C243" s="9"/>
      <c r="D243" s="9"/>
      <c r="E243" s="9"/>
      <c r="F243" s="9"/>
      <c r="G243" s="9"/>
      <c r="H243" s="55"/>
      <c r="I243" s="9"/>
      <c r="J243" s="9"/>
      <c r="K243" s="55"/>
      <c r="L243" s="55"/>
      <c r="M243" s="55"/>
      <c r="N243" s="55"/>
      <c r="O243" s="55"/>
      <c r="P243" s="55"/>
      <c r="Q243" s="55"/>
      <c r="R243" s="9"/>
      <c r="S243" s="9"/>
      <c r="T243" s="9"/>
    </row>
    <row r="244" spans="1:20" ht="15" x14ac:dyDescent="0.2">
      <c r="A244" s="9"/>
      <c r="B244" s="9" t="s">
        <v>139</v>
      </c>
      <c r="C244" s="9"/>
      <c r="D244" s="9"/>
      <c r="E244" s="9"/>
      <c r="F244" s="9"/>
      <c r="G244" s="9"/>
      <c r="H244" s="55"/>
      <c r="I244" s="9"/>
      <c r="J244" s="9"/>
      <c r="K244" s="55"/>
      <c r="L244" s="55"/>
      <c r="M244" s="55"/>
      <c r="N244" s="55"/>
      <c r="O244" s="55"/>
      <c r="P244" s="55"/>
      <c r="Q244" s="55"/>
      <c r="R244" s="9"/>
      <c r="S244" s="9"/>
      <c r="T244" s="9"/>
    </row>
    <row r="245" spans="1:20" ht="15" x14ac:dyDescent="0.2">
      <c r="A245" s="9"/>
      <c r="B245" s="9" t="s">
        <v>140</v>
      </c>
      <c r="C245" s="9"/>
      <c r="D245" s="9"/>
      <c r="E245" s="9"/>
      <c r="F245" s="9"/>
      <c r="G245" s="9"/>
      <c r="H245" s="55"/>
      <c r="I245" s="9"/>
      <c r="J245" s="9"/>
      <c r="K245" s="55"/>
      <c r="L245" s="55"/>
      <c r="M245" s="55"/>
      <c r="N245" s="55"/>
      <c r="O245" s="55"/>
      <c r="P245" s="55"/>
      <c r="Q245" s="55"/>
      <c r="R245" s="9"/>
      <c r="S245" s="9"/>
      <c r="T245" s="9"/>
    </row>
    <row r="246" spans="1:20" ht="15" x14ac:dyDescent="0.2">
      <c r="A246" s="9"/>
      <c r="B246" s="9" t="s">
        <v>142</v>
      </c>
      <c r="C246" s="9"/>
      <c r="D246" s="9"/>
      <c r="E246" s="9"/>
      <c r="F246" s="9"/>
      <c r="G246" s="9"/>
      <c r="H246" s="55"/>
      <c r="I246" s="9"/>
      <c r="J246" s="9"/>
      <c r="K246" s="55"/>
      <c r="L246" s="55"/>
      <c r="M246" s="55"/>
      <c r="N246" s="55"/>
      <c r="O246" s="55"/>
      <c r="P246" s="55"/>
      <c r="Q246" s="55"/>
      <c r="R246" s="9"/>
      <c r="S246" s="9"/>
      <c r="T246" s="9"/>
    </row>
    <row r="247" spans="1:20" ht="15" x14ac:dyDescent="0.2">
      <c r="A247" s="9"/>
      <c r="B247" s="58" t="s">
        <v>201</v>
      </c>
      <c r="C247" s="9"/>
      <c r="D247" s="9"/>
      <c r="E247" s="9"/>
      <c r="F247" s="9"/>
      <c r="G247" s="9"/>
      <c r="H247" s="55"/>
      <c r="I247" s="9"/>
      <c r="J247" s="9"/>
      <c r="K247" s="55"/>
      <c r="L247" s="55"/>
      <c r="M247" s="55"/>
      <c r="N247" s="55"/>
      <c r="O247" s="55"/>
      <c r="P247" s="55"/>
      <c r="Q247" s="55"/>
      <c r="R247" s="9"/>
      <c r="S247" s="9"/>
      <c r="T247" s="9"/>
    </row>
    <row r="248" spans="1:20" ht="15" x14ac:dyDescent="0.2">
      <c r="A248" s="9"/>
      <c r="B248" s="58" t="s">
        <v>202</v>
      </c>
      <c r="C248" s="9"/>
      <c r="D248" s="9"/>
      <c r="E248" s="9"/>
      <c r="F248" s="9"/>
      <c r="G248" s="9"/>
      <c r="H248" s="55"/>
      <c r="I248" s="9"/>
      <c r="J248" s="9"/>
      <c r="K248" s="55"/>
      <c r="L248" s="55"/>
      <c r="M248" s="55"/>
      <c r="N248" s="55"/>
      <c r="O248" s="55"/>
      <c r="P248" s="55"/>
      <c r="Q248" s="55"/>
      <c r="R248" s="9"/>
      <c r="S248" s="9"/>
      <c r="T248" s="9"/>
    </row>
    <row r="249" spans="1:20" ht="15" x14ac:dyDescent="0.2">
      <c r="A249" s="9"/>
      <c r="B249" s="9" t="s">
        <v>143</v>
      </c>
      <c r="C249" s="9"/>
      <c r="D249" s="9"/>
      <c r="E249" s="9"/>
      <c r="F249" s="9"/>
      <c r="G249" s="9"/>
      <c r="H249" s="55"/>
      <c r="I249" s="9"/>
      <c r="J249" s="9"/>
      <c r="K249" s="55"/>
      <c r="L249" s="55"/>
      <c r="M249" s="55"/>
      <c r="N249" s="55"/>
      <c r="O249" s="55"/>
      <c r="P249" s="55"/>
      <c r="Q249" s="55"/>
      <c r="R249" s="9"/>
      <c r="S249" s="9"/>
      <c r="T249" s="9"/>
    </row>
    <row r="250" spans="1:20" ht="15" x14ac:dyDescent="0.2">
      <c r="A250" s="9"/>
      <c r="B250" s="9"/>
      <c r="C250" s="9"/>
      <c r="D250" s="9"/>
      <c r="E250" s="9"/>
      <c r="F250" s="9"/>
      <c r="G250" s="9"/>
      <c r="H250" s="55"/>
      <c r="I250" s="9"/>
      <c r="J250" s="9"/>
      <c r="K250" s="55"/>
      <c r="L250" s="55"/>
      <c r="M250" s="55"/>
      <c r="N250" s="55"/>
      <c r="O250" s="55"/>
      <c r="P250" s="55"/>
      <c r="Q250" s="55"/>
      <c r="R250" s="9"/>
      <c r="S250" s="9"/>
      <c r="T250" s="9"/>
    </row>
    <row r="251" spans="1:20" ht="15" x14ac:dyDescent="0.2">
      <c r="A251" s="9"/>
      <c r="B251" s="9"/>
      <c r="C251" s="9"/>
      <c r="D251" s="9"/>
      <c r="E251" s="9"/>
      <c r="F251" s="9"/>
      <c r="G251" s="9"/>
      <c r="H251" s="55"/>
      <c r="I251" s="9"/>
      <c r="J251" s="9"/>
      <c r="K251" s="55"/>
      <c r="L251" s="55"/>
      <c r="M251" s="55"/>
      <c r="N251" s="55"/>
      <c r="O251" s="55"/>
      <c r="P251" s="55"/>
      <c r="Q251" s="55"/>
      <c r="R251" s="9"/>
      <c r="S251" s="9"/>
      <c r="T251" s="9"/>
    </row>
    <row r="252" spans="1:20" ht="15" x14ac:dyDescent="0.2">
      <c r="A252" s="56" t="s">
        <v>144</v>
      </c>
      <c r="B252" s="9"/>
      <c r="C252" s="9"/>
      <c r="D252" s="9"/>
      <c r="E252" s="9"/>
      <c r="F252" s="9"/>
      <c r="G252" s="9"/>
      <c r="H252" s="55"/>
      <c r="I252" s="9"/>
      <c r="J252" s="9"/>
      <c r="K252" s="55"/>
      <c r="L252" s="55"/>
      <c r="M252" s="55"/>
      <c r="N252" s="55"/>
      <c r="O252" s="55"/>
      <c r="P252" s="55"/>
      <c r="Q252" s="55"/>
      <c r="R252" s="9"/>
      <c r="S252" s="9"/>
      <c r="T252" s="9"/>
    </row>
    <row r="253" spans="1:20" ht="15" x14ac:dyDescent="0.2">
      <c r="A253" s="9"/>
      <c r="B253" s="9"/>
      <c r="C253" s="9"/>
      <c r="D253" s="9"/>
      <c r="E253" s="9"/>
      <c r="F253" s="9"/>
      <c r="G253" s="9"/>
      <c r="H253" s="55"/>
      <c r="I253" s="9"/>
      <c r="J253" s="9"/>
      <c r="K253" s="55"/>
      <c r="L253" s="55"/>
      <c r="M253" s="55"/>
      <c r="N253" s="55"/>
      <c r="O253" s="55"/>
      <c r="P253" s="55"/>
      <c r="Q253" s="55"/>
      <c r="R253" s="9"/>
      <c r="S253" s="9"/>
      <c r="T253" s="9"/>
    </row>
    <row r="254" spans="1:20" ht="15.75" thickBot="1" x14ac:dyDescent="0.25">
      <c r="A254" s="9"/>
      <c r="B254" s="9"/>
      <c r="C254" s="9"/>
      <c r="D254" s="9"/>
      <c r="E254" s="9"/>
      <c r="F254" s="9"/>
      <c r="G254" s="9"/>
      <c r="H254" s="55"/>
      <c r="I254" s="9"/>
      <c r="J254" s="9"/>
      <c r="K254" s="55"/>
      <c r="L254" s="55"/>
      <c r="M254" s="55"/>
      <c r="N254" s="55"/>
      <c r="O254" s="55"/>
      <c r="P254" s="55"/>
      <c r="Q254" s="55"/>
      <c r="R254" s="9"/>
      <c r="S254" s="9"/>
      <c r="T254" s="9"/>
    </row>
    <row r="255" spans="1:20" ht="15.75" thickBot="1" x14ac:dyDescent="0.25">
      <c r="A255" s="9"/>
      <c r="B255" s="105" t="s">
        <v>145</v>
      </c>
      <c r="C255" s="123"/>
      <c r="D255" s="123"/>
      <c r="E255" s="123"/>
      <c r="F255" s="123"/>
      <c r="G255" s="123"/>
      <c r="H255" s="158" t="s">
        <v>146</v>
      </c>
      <c r="I255" s="9"/>
      <c r="J255" s="9"/>
      <c r="K255" s="55"/>
      <c r="L255" s="55"/>
      <c r="M255" s="55"/>
      <c r="N255" s="55"/>
      <c r="O255" s="55"/>
      <c r="P255" s="55"/>
      <c r="Q255" s="55"/>
      <c r="R255" s="9"/>
      <c r="S255" s="9"/>
      <c r="T255" s="9"/>
    </row>
    <row r="256" spans="1:20" ht="15" x14ac:dyDescent="0.2">
      <c r="A256" s="9"/>
      <c r="B256" s="6" t="s">
        <v>149</v>
      </c>
      <c r="C256" s="14"/>
      <c r="D256" s="14"/>
      <c r="E256" s="14"/>
      <c r="F256" s="14"/>
      <c r="G256" s="14"/>
      <c r="H256" s="161"/>
      <c r="I256" s="9"/>
      <c r="J256" s="9"/>
      <c r="K256" s="55"/>
      <c r="L256" s="55"/>
      <c r="M256" s="55"/>
      <c r="N256" s="55"/>
      <c r="O256" s="55"/>
      <c r="P256" s="55"/>
      <c r="Q256" s="55"/>
      <c r="R256" s="9"/>
      <c r="S256" s="9"/>
      <c r="T256" s="9"/>
    </row>
    <row r="257" spans="1:20" ht="15" x14ac:dyDescent="0.2">
      <c r="A257" s="9"/>
      <c r="B257" s="19" t="s">
        <v>154</v>
      </c>
      <c r="C257" s="20"/>
      <c r="D257" s="20"/>
      <c r="E257" s="20"/>
      <c r="F257" s="20"/>
      <c r="G257" s="20"/>
      <c r="H257" s="162">
        <v>81964839930</v>
      </c>
      <c r="I257" s="9"/>
      <c r="J257" s="9"/>
      <c r="K257" s="55"/>
      <c r="L257" s="55"/>
      <c r="M257" s="55"/>
      <c r="N257" s="55"/>
      <c r="O257" s="55"/>
      <c r="P257" s="55"/>
      <c r="Q257" s="55"/>
      <c r="R257" s="9"/>
      <c r="S257" s="9"/>
      <c r="T257" s="9"/>
    </row>
    <row r="258" spans="1:20" ht="15" x14ac:dyDescent="0.2">
      <c r="A258" s="9"/>
      <c r="B258" s="6" t="s">
        <v>159</v>
      </c>
      <c r="C258" s="14"/>
      <c r="D258" s="14"/>
      <c r="E258" s="14"/>
      <c r="F258" s="14"/>
      <c r="G258" s="14"/>
      <c r="H258" s="163"/>
      <c r="I258" s="9"/>
      <c r="J258" s="9"/>
      <c r="K258" s="55"/>
      <c r="L258" s="55"/>
      <c r="M258" s="55"/>
      <c r="N258" s="55"/>
      <c r="O258" s="55"/>
      <c r="P258" s="55"/>
      <c r="Q258" s="55"/>
      <c r="R258" s="9"/>
      <c r="S258" s="9"/>
      <c r="T258" s="9"/>
    </row>
    <row r="259" spans="1:20" ht="15" x14ac:dyDescent="0.2">
      <c r="A259" s="9"/>
      <c r="B259" s="19" t="s">
        <v>163</v>
      </c>
      <c r="C259" s="20"/>
      <c r="D259" s="20"/>
      <c r="E259" s="20"/>
      <c r="F259" s="20"/>
      <c r="G259" s="20"/>
      <c r="H259" s="162">
        <v>81347754370</v>
      </c>
      <c r="I259" s="9"/>
      <c r="J259" s="9"/>
      <c r="K259" s="55"/>
      <c r="L259" s="55"/>
      <c r="M259" s="55"/>
      <c r="N259" s="55"/>
      <c r="O259" s="55"/>
      <c r="P259" s="55"/>
      <c r="Q259" s="55"/>
      <c r="R259" s="9"/>
      <c r="S259" s="9"/>
      <c r="T259" s="9"/>
    </row>
    <row r="260" spans="1:20" ht="15" x14ac:dyDescent="0.2">
      <c r="A260" s="9"/>
      <c r="B260" s="6" t="s">
        <v>165</v>
      </c>
      <c r="C260" s="14"/>
      <c r="D260" s="14"/>
      <c r="E260" s="14"/>
      <c r="F260" s="14"/>
      <c r="G260" s="14"/>
      <c r="H260" s="163"/>
      <c r="I260" s="9"/>
      <c r="J260" s="9"/>
      <c r="K260" s="55"/>
      <c r="L260" s="55"/>
      <c r="M260" s="55"/>
      <c r="N260" s="55"/>
      <c r="O260" s="55"/>
      <c r="P260" s="55"/>
      <c r="Q260" s="55"/>
      <c r="R260" s="9"/>
      <c r="S260" s="9"/>
      <c r="T260" s="9"/>
    </row>
    <row r="261" spans="1:20" ht="15" x14ac:dyDescent="0.2">
      <c r="A261" s="9"/>
      <c r="B261" s="19" t="s">
        <v>166</v>
      </c>
      <c r="C261" s="20"/>
      <c r="D261" s="20"/>
      <c r="E261" s="20"/>
      <c r="F261" s="20"/>
      <c r="G261" s="20"/>
      <c r="H261" s="162">
        <f>H257-H259</f>
        <v>617085560</v>
      </c>
      <c r="I261" s="9"/>
      <c r="J261" s="9"/>
      <c r="K261" s="55"/>
      <c r="L261" s="55"/>
      <c r="M261" s="55"/>
      <c r="N261" s="55"/>
      <c r="O261" s="55"/>
      <c r="P261" s="55"/>
      <c r="Q261" s="55"/>
      <c r="R261" s="9"/>
      <c r="S261" s="9"/>
      <c r="T261" s="9"/>
    </row>
    <row r="262" spans="1:20" ht="15" x14ac:dyDescent="0.2">
      <c r="A262" s="9"/>
      <c r="B262" s="6" t="s">
        <v>168</v>
      </c>
      <c r="C262" s="14"/>
      <c r="D262" s="14"/>
      <c r="E262" s="14"/>
      <c r="F262" s="14"/>
      <c r="G262" s="14"/>
      <c r="H262" s="163"/>
      <c r="I262" s="9"/>
      <c r="J262" s="9"/>
      <c r="K262" s="55"/>
      <c r="L262" s="55"/>
      <c r="M262" s="55"/>
      <c r="N262" s="55"/>
      <c r="O262" s="55"/>
      <c r="P262" s="55"/>
      <c r="Q262" s="55"/>
      <c r="R262" s="9"/>
      <c r="S262" s="9"/>
      <c r="T262" s="9"/>
    </row>
    <row r="263" spans="1:20" ht="15" x14ac:dyDescent="0.2">
      <c r="A263" s="9"/>
      <c r="B263" s="19" t="s">
        <v>154</v>
      </c>
      <c r="C263" s="20"/>
      <c r="D263" s="20"/>
      <c r="E263" s="20"/>
      <c r="F263" s="20"/>
      <c r="G263" s="20"/>
      <c r="H263" s="162">
        <v>3446357792</v>
      </c>
      <c r="I263" s="9"/>
      <c r="J263" s="9"/>
      <c r="K263" s="55"/>
      <c r="L263" s="55"/>
      <c r="M263" s="55"/>
      <c r="N263" s="55"/>
      <c r="O263" s="55"/>
      <c r="P263" s="55"/>
      <c r="Q263" s="55"/>
      <c r="R263" s="9"/>
      <c r="S263" s="9"/>
      <c r="T263" s="9"/>
    </row>
    <row r="264" spans="1:20" ht="15" x14ac:dyDescent="0.2">
      <c r="A264" s="9"/>
      <c r="B264" s="6" t="s">
        <v>169</v>
      </c>
      <c r="C264" s="14"/>
      <c r="D264" s="14"/>
      <c r="E264" s="14"/>
      <c r="F264" s="14"/>
      <c r="G264" s="14"/>
      <c r="H264" s="163"/>
      <c r="I264" s="9"/>
      <c r="J264" s="9"/>
      <c r="K264" s="55"/>
      <c r="L264" s="55"/>
      <c r="M264" s="55"/>
      <c r="N264" s="55"/>
      <c r="O264" s="55"/>
      <c r="P264" s="55"/>
      <c r="Q264" s="55"/>
      <c r="R264" s="9"/>
      <c r="S264" s="9"/>
      <c r="T264" s="9"/>
    </row>
    <row r="265" spans="1:20" ht="15" x14ac:dyDescent="0.2">
      <c r="A265" s="9"/>
      <c r="B265" s="19" t="s">
        <v>154</v>
      </c>
      <c r="C265" s="20"/>
      <c r="D265" s="20"/>
      <c r="E265" s="20"/>
      <c r="F265" s="20"/>
      <c r="G265" s="20"/>
      <c r="H265" s="162">
        <v>3784996729</v>
      </c>
      <c r="I265" s="9"/>
      <c r="J265" s="9"/>
      <c r="K265" s="55"/>
      <c r="L265" s="55"/>
      <c r="M265" s="55"/>
      <c r="N265" s="55"/>
      <c r="O265" s="55"/>
      <c r="P265" s="55"/>
      <c r="Q265" s="55"/>
      <c r="R265" s="9"/>
      <c r="S265" s="9"/>
      <c r="T265" s="9"/>
    </row>
    <row r="266" spans="1:20" ht="15" x14ac:dyDescent="0.2">
      <c r="A266" s="9"/>
      <c r="B266" s="6" t="s">
        <v>171</v>
      </c>
      <c r="C266" s="14"/>
      <c r="D266" s="14"/>
      <c r="E266" s="14"/>
      <c r="F266" s="14"/>
      <c r="G266" s="14"/>
      <c r="H266" s="163"/>
      <c r="I266" s="9"/>
      <c r="J266" s="9"/>
      <c r="K266" s="55"/>
      <c r="L266" s="55"/>
      <c r="M266" s="55"/>
      <c r="N266" s="55"/>
      <c r="O266" s="55"/>
      <c r="P266" s="55"/>
      <c r="Q266" s="55"/>
      <c r="R266" s="9"/>
      <c r="S266" s="9"/>
      <c r="T266" s="9"/>
    </row>
    <row r="267" spans="1:20" ht="15.75" thickBot="1" x14ac:dyDescent="0.25">
      <c r="A267" s="9"/>
      <c r="B267" s="19" t="s">
        <v>173</v>
      </c>
      <c r="C267" s="20"/>
      <c r="D267" s="20"/>
      <c r="E267" s="20"/>
      <c r="F267" s="20"/>
      <c r="G267" s="20"/>
      <c r="H267" s="162">
        <f>H263-H265</f>
        <v>-338638937</v>
      </c>
      <c r="I267" s="9"/>
      <c r="J267" s="9"/>
      <c r="K267" s="55"/>
      <c r="L267" s="55"/>
      <c r="M267" s="55"/>
      <c r="N267" s="55"/>
      <c r="O267" s="55"/>
      <c r="P267" s="55"/>
      <c r="Q267" s="55"/>
      <c r="R267" s="9"/>
      <c r="S267" s="9"/>
      <c r="T267" s="9"/>
    </row>
    <row r="268" spans="1:20" ht="15" x14ac:dyDescent="0.2">
      <c r="A268" s="9"/>
      <c r="B268" s="17" t="s">
        <v>174</v>
      </c>
      <c r="C268" s="10"/>
      <c r="D268" s="10"/>
      <c r="E268" s="10"/>
      <c r="F268" s="10"/>
      <c r="G268" s="10"/>
      <c r="H268" s="166"/>
      <c r="I268" s="9"/>
      <c r="J268" s="9"/>
      <c r="K268" s="55"/>
      <c r="L268" s="55"/>
      <c r="M268" s="55"/>
      <c r="N268" s="55"/>
      <c r="O268" s="55"/>
      <c r="P268" s="55"/>
      <c r="Q268" s="55"/>
      <c r="R268" s="9"/>
      <c r="S268" s="9"/>
      <c r="T268" s="9"/>
    </row>
    <row r="269" spans="1:20" ht="15.75" thickBot="1" x14ac:dyDescent="0.25">
      <c r="A269" s="9"/>
      <c r="B269" s="15" t="s">
        <v>173</v>
      </c>
      <c r="C269" s="16"/>
      <c r="D269" s="16"/>
      <c r="E269" s="16"/>
      <c r="F269" s="16"/>
      <c r="G269" s="16"/>
      <c r="H269" s="167">
        <f>H261+H267</f>
        <v>278446623</v>
      </c>
      <c r="I269" s="9"/>
      <c r="J269" s="9"/>
      <c r="K269" s="55"/>
      <c r="L269" s="55"/>
      <c r="M269" s="55"/>
      <c r="N269" s="55"/>
      <c r="O269" s="55"/>
      <c r="P269" s="55"/>
      <c r="Q269" s="55"/>
      <c r="R269" s="9"/>
      <c r="S269" s="9"/>
      <c r="T269" s="9"/>
    </row>
    <row r="270" spans="1:20" ht="15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55"/>
      <c r="L270" s="55"/>
      <c r="M270" s="55"/>
      <c r="N270" s="55"/>
      <c r="O270" s="55"/>
      <c r="P270" s="55"/>
      <c r="Q270" s="55"/>
      <c r="R270" s="9"/>
      <c r="S270" s="9"/>
      <c r="T270" s="9"/>
    </row>
    <row r="271" spans="1:20" ht="15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55"/>
      <c r="L271" s="55"/>
      <c r="M271" s="55"/>
      <c r="N271" s="55"/>
      <c r="O271" s="55"/>
      <c r="P271" s="55"/>
      <c r="Q271" s="55"/>
      <c r="R271" s="9"/>
      <c r="S271" s="9"/>
      <c r="T271" s="9"/>
    </row>
    <row r="272" spans="1:20" ht="15" x14ac:dyDescent="0.2">
      <c r="A272" s="56" t="s">
        <v>234</v>
      </c>
      <c r="B272" s="9"/>
      <c r="C272" s="9"/>
      <c r="D272" s="9"/>
      <c r="E272" s="9"/>
      <c r="F272" s="9"/>
      <c r="G272" s="9"/>
      <c r="H272" s="9"/>
      <c r="I272" s="9"/>
      <c r="J272" s="9"/>
      <c r="K272" s="55"/>
      <c r="L272" s="55"/>
      <c r="M272" s="55"/>
      <c r="N272" s="55"/>
      <c r="O272" s="55"/>
      <c r="P272" s="55"/>
      <c r="Q272" s="55"/>
      <c r="R272" s="9"/>
      <c r="S272" s="9"/>
      <c r="T272" s="9"/>
    </row>
    <row r="273" spans="1:20" ht="15" x14ac:dyDescent="0.2">
      <c r="A273" s="9" t="s">
        <v>175</v>
      </c>
      <c r="B273" s="9"/>
      <c r="C273" s="9"/>
      <c r="D273" s="9"/>
      <c r="E273" s="9"/>
      <c r="F273" s="9"/>
      <c r="G273" s="9"/>
      <c r="H273" s="9"/>
      <c r="I273" s="9"/>
      <c r="J273" s="9"/>
      <c r="K273" s="55"/>
      <c r="L273" s="55"/>
      <c r="M273" s="55"/>
      <c r="N273" s="55"/>
      <c r="O273" s="55"/>
      <c r="P273" s="55"/>
      <c r="Q273" s="55"/>
      <c r="R273" s="9"/>
      <c r="S273" s="9"/>
      <c r="T273" s="9"/>
    </row>
    <row r="274" spans="1:20" ht="15" x14ac:dyDescent="0.2">
      <c r="A274" s="9"/>
      <c r="B274" s="56"/>
      <c r="C274" s="56"/>
      <c r="D274" s="9"/>
      <c r="E274" s="9"/>
      <c r="F274" s="9"/>
      <c r="G274" s="9"/>
      <c r="H274" s="9"/>
      <c r="I274" s="9"/>
      <c r="J274" s="9"/>
      <c r="K274" s="55"/>
      <c r="L274" s="55"/>
      <c r="M274" s="55"/>
      <c r="N274" s="55"/>
      <c r="O274" s="55"/>
      <c r="P274" s="55"/>
      <c r="Q274" s="55"/>
      <c r="R274" s="9"/>
      <c r="S274" s="9"/>
      <c r="T274" s="9"/>
    </row>
    <row r="275" spans="1:20" ht="15" x14ac:dyDescent="0.2">
      <c r="A275" s="56" t="s">
        <v>176</v>
      </c>
      <c r="B275" s="9"/>
      <c r="C275" s="9"/>
      <c r="D275" s="9"/>
      <c r="E275" s="9"/>
      <c r="F275" s="9"/>
      <c r="G275" s="9"/>
      <c r="H275" s="9"/>
      <c r="I275" s="9"/>
      <c r="J275" s="9"/>
      <c r="K275" s="55"/>
      <c r="L275" s="55"/>
      <c r="M275" s="55"/>
      <c r="N275" s="55"/>
      <c r="O275" s="55"/>
      <c r="P275" s="55"/>
      <c r="Q275" s="55"/>
      <c r="R275" s="9"/>
      <c r="S275" s="9"/>
      <c r="T275" s="9"/>
    </row>
    <row r="276" spans="1:20" ht="9" customHeight="1" x14ac:dyDescent="0.2">
      <c r="A276" s="56"/>
      <c r="B276" s="9"/>
      <c r="C276" s="9"/>
      <c r="D276" s="9"/>
      <c r="E276" s="9"/>
      <c r="F276" s="9"/>
      <c r="G276" s="9"/>
      <c r="H276" s="9"/>
      <c r="I276" s="9"/>
      <c r="J276" s="9"/>
      <c r="K276" s="55"/>
      <c r="L276" s="55"/>
      <c r="M276" s="55"/>
      <c r="N276" s="55"/>
      <c r="O276" s="55"/>
      <c r="P276" s="55"/>
      <c r="Q276" s="55"/>
      <c r="R276" s="9"/>
      <c r="S276" s="9"/>
      <c r="T276" s="9"/>
    </row>
    <row r="277" spans="1:20" ht="15" x14ac:dyDescent="0.2">
      <c r="A277" s="58" t="s">
        <v>194</v>
      </c>
      <c r="B277" s="9"/>
      <c r="C277" s="9"/>
      <c r="D277" s="9"/>
      <c r="E277" s="9"/>
      <c r="F277" s="9"/>
      <c r="G277" s="9"/>
      <c r="H277" s="9"/>
      <c r="I277" s="9"/>
      <c r="J277" s="9"/>
      <c r="K277" s="55"/>
      <c r="L277" s="55"/>
      <c r="M277" s="55"/>
      <c r="N277" s="55"/>
      <c r="O277" s="55"/>
      <c r="P277" s="55"/>
      <c r="Q277" s="55"/>
      <c r="R277" s="9"/>
      <c r="S277" s="9"/>
      <c r="T277" s="9"/>
    </row>
    <row r="278" spans="1:20" ht="9" customHeight="1" x14ac:dyDescent="0.2">
      <c r="A278" s="58"/>
      <c r="B278" s="9"/>
      <c r="C278" s="9"/>
      <c r="D278" s="9"/>
      <c r="E278" s="9"/>
      <c r="F278" s="9"/>
      <c r="G278" s="9"/>
      <c r="H278" s="9"/>
      <c r="I278" s="9"/>
      <c r="J278" s="9"/>
      <c r="K278" s="55"/>
      <c r="L278" s="55"/>
      <c r="M278" s="55"/>
      <c r="N278" s="55"/>
      <c r="O278" s="55"/>
      <c r="P278" s="55"/>
      <c r="Q278" s="55"/>
      <c r="R278" s="9"/>
      <c r="S278" s="9"/>
      <c r="T278" s="9"/>
    </row>
    <row r="279" spans="1:20" ht="15" x14ac:dyDescent="0.2">
      <c r="A279" s="56" t="s">
        <v>177</v>
      </c>
      <c r="B279" s="9"/>
      <c r="C279" s="9"/>
      <c r="D279" s="9"/>
      <c r="E279" s="9"/>
      <c r="F279" s="9"/>
      <c r="G279" s="9"/>
      <c r="H279" s="9"/>
      <c r="I279" s="9"/>
      <c r="J279" s="9"/>
      <c r="K279" s="55"/>
      <c r="L279" s="55"/>
      <c r="M279" s="55"/>
      <c r="N279" s="55"/>
      <c r="O279" s="55"/>
      <c r="P279" s="55"/>
      <c r="Q279" s="55"/>
      <c r="R279" s="9"/>
      <c r="S279" s="9"/>
      <c r="T279" s="9"/>
    </row>
    <row r="280" spans="1:20" ht="9" customHeight="1" x14ac:dyDescent="0.2">
      <c r="A280" s="56"/>
      <c r="B280" s="9"/>
      <c r="C280" s="9"/>
      <c r="D280" s="9"/>
      <c r="E280" s="9"/>
      <c r="F280" s="9"/>
      <c r="G280" s="9"/>
      <c r="H280" s="9"/>
      <c r="I280" s="9"/>
      <c r="J280" s="9"/>
      <c r="K280" s="55"/>
      <c r="L280" s="55"/>
      <c r="M280" s="55"/>
      <c r="N280" s="55"/>
      <c r="O280" s="55"/>
      <c r="P280" s="55"/>
      <c r="Q280" s="55"/>
      <c r="R280" s="9"/>
      <c r="S280" s="9"/>
      <c r="T280" s="9"/>
    </row>
    <row r="281" spans="1:20" ht="15" x14ac:dyDescent="0.2">
      <c r="A281" s="58" t="s">
        <v>254</v>
      </c>
      <c r="B281" s="9"/>
      <c r="C281" s="9"/>
      <c r="D281" s="9"/>
      <c r="E281" s="9"/>
      <c r="F281" s="9"/>
      <c r="G281" s="9"/>
      <c r="H281" s="9"/>
      <c r="I281" s="9"/>
      <c r="J281" s="9"/>
      <c r="K281" s="55"/>
      <c r="L281" s="55"/>
      <c r="M281" s="55"/>
      <c r="N281" s="55"/>
      <c r="O281" s="55"/>
      <c r="P281" s="55"/>
      <c r="Q281" s="55"/>
      <c r="R281" s="9"/>
      <c r="S281" s="9"/>
      <c r="T281" s="9"/>
    </row>
    <row r="282" spans="1:20" ht="15" x14ac:dyDescent="0.2">
      <c r="A282" s="58" t="s">
        <v>255</v>
      </c>
      <c r="B282" s="9"/>
      <c r="C282" s="9"/>
      <c r="D282" s="9"/>
      <c r="E282" s="9"/>
      <c r="F282" s="9"/>
      <c r="G282" s="9"/>
      <c r="H282" s="9"/>
      <c r="I282" s="9"/>
      <c r="J282" s="9"/>
      <c r="K282" s="55"/>
      <c r="L282" s="55"/>
      <c r="M282" s="55"/>
      <c r="N282" s="55"/>
      <c r="O282" s="55"/>
      <c r="P282" s="55"/>
      <c r="Q282" s="55"/>
      <c r="R282" s="9"/>
      <c r="S282" s="9"/>
      <c r="T282" s="9"/>
    </row>
    <row r="283" spans="1:20" ht="15" x14ac:dyDescent="0.2">
      <c r="A283" s="56"/>
      <c r="B283" s="56"/>
      <c r="C283" s="56"/>
      <c r="D283" s="56"/>
      <c r="E283" s="56"/>
      <c r="F283" s="56"/>
      <c r="G283" s="56"/>
      <c r="H283" s="9"/>
      <c r="I283" s="9"/>
      <c r="J283" s="9"/>
      <c r="K283" s="55"/>
      <c r="L283" s="55"/>
      <c r="M283" s="55"/>
      <c r="N283" s="55"/>
      <c r="O283" s="55"/>
      <c r="P283" s="55"/>
      <c r="Q283" s="55"/>
      <c r="R283" s="9"/>
      <c r="S283" s="9"/>
      <c r="T283" s="9"/>
    </row>
    <row r="284" spans="1:20" ht="15" x14ac:dyDescent="0.2">
      <c r="I284" s="9"/>
      <c r="J284" s="9"/>
      <c r="K284" s="55"/>
      <c r="L284" s="55"/>
      <c r="M284" s="55"/>
      <c r="N284" s="55"/>
      <c r="O284" s="55"/>
      <c r="P284" s="55"/>
      <c r="Q284" s="55"/>
      <c r="R284" s="9"/>
      <c r="S284" s="9"/>
      <c r="T284" s="9"/>
    </row>
    <row r="285" spans="1:20" ht="15" x14ac:dyDescent="0.2">
      <c r="J285" s="9"/>
      <c r="K285" s="55"/>
      <c r="L285" s="55"/>
      <c r="M285" s="55"/>
      <c r="N285" s="55"/>
      <c r="O285" s="55"/>
      <c r="P285" s="55"/>
      <c r="Q285" s="55"/>
      <c r="R285" s="9"/>
    </row>
    <row r="286" spans="1:20" ht="15" x14ac:dyDescent="0.2">
      <c r="F286" s="139" t="s">
        <v>209</v>
      </c>
      <c r="J286" s="9"/>
      <c r="K286" s="55"/>
      <c r="L286" s="55"/>
      <c r="M286" s="55"/>
      <c r="N286" s="55"/>
      <c r="O286" s="55"/>
      <c r="P286" s="55"/>
      <c r="Q286" s="55"/>
      <c r="R286" s="9"/>
    </row>
    <row r="287" spans="1:20" ht="15" x14ac:dyDescent="0.2">
      <c r="F287" s="139" t="s">
        <v>209</v>
      </c>
      <c r="J287" s="9"/>
      <c r="K287" s="55"/>
      <c r="L287" s="55"/>
      <c r="M287" s="55"/>
      <c r="N287" s="55"/>
      <c r="O287" s="55"/>
      <c r="P287" s="55"/>
      <c r="Q287" s="55"/>
      <c r="R287" s="9"/>
    </row>
    <row r="288" spans="1:20" ht="15" x14ac:dyDescent="0.2">
      <c r="F288" s="140" t="s">
        <v>209</v>
      </c>
      <c r="J288" s="9"/>
      <c r="K288" s="55"/>
      <c r="L288" s="55"/>
      <c r="M288" s="55"/>
      <c r="N288" s="55"/>
      <c r="O288" s="55"/>
      <c r="P288" s="55"/>
      <c r="Q288" s="55"/>
      <c r="R288" s="9"/>
    </row>
    <row r="289" spans="1:18" ht="15" x14ac:dyDescent="0.2">
      <c r="F289" s="140" t="s">
        <v>209</v>
      </c>
      <c r="J289" s="9"/>
      <c r="K289" s="55"/>
      <c r="L289" s="55"/>
      <c r="M289" s="55"/>
      <c r="N289" s="55"/>
      <c r="O289" s="55"/>
      <c r="P289" s="55"/>
      <c r="Q289" s="55"/>
      <c r="R289" s="9"/>
    </row>
    <row r="290" spans="1:18" ht="15" x14ac:dyDescent="0.2">
      <c r="J290" s="9"/>
      <c r="K290" s="55"/>
      <c r="L290" s="55"/>
      <c r="M290" s="55"/>
      <c r="N290" s="55"/>
      <c r="O290" s="55"/>
      <c r="P290" s="55"/>
      <c r="Q290" s="55"/>
      <c r="R290" s="9"/>
    </row>
    <row r="291" spans="1:18" ht="15" x14ac:dyDescent="0.2">
      <c r="A291" s="139"/>
      <c r="C291" s="129"/>
      <c r="E291" s="129"/>
      <c r="G291" s="129"/>
      <c r="K291" s="127"/>
      <c r="L291" s="55"/>
      <c r="M291" s="55"/>
      <c r="N291" s="55"/>
      <c r="O291" s="55"/>
      <c r="Q291" s="55"/>
      <c r="R291" s="9"/>
    </row>
    <row r="292" spans="1:18" ht="15" x14ac:dyDescent="0.2">
      <c r="A292" s="139"/>
      <c r="C292" s="129"/>
      <c r="E292" s="140"/>
      <c r="G292" s="129"/>
      <c r="K292" s="127"/>
      <c r="L292" s="55"/>
      <c r="M292" s="55"/>
      <c r="N292" s="55"/>
      <c r="O292" s="55"/>
      <c r="Q292" s="55"/>
      <c r="R292" s="9"/>
    </row>
    <row r="293" spans="1:18" ht="15" x14ac:dyDescent="0.2">
      <c r="A293" s="140"/>
      <c r="J293" s="9"/>
      <c r="K293" s="55"/>
      <c r="L293" s="55"/>
      <c r="M293" s="55"/>
      <c r="N293" s="55"/>
      <c r="O293" s="55"/>
      <c r="P293" s="55"/>
      <c r="Q293" s="55"/>
      <c r="R293" s="9"/>
    </row>
    <row r="294" spans="1:18" ht="15" x14ac:dyDescent="0.2">
      <c r="B294" s="55" t="s">
        <v>209</v>
      </c>
      <c r="J294" s="9"/>
      <c r="K294" s="55"/>
      <c r="L294" s="55"/>
      <c r="M294" s="55"/>
      <c r="N294" s="55"/>
      <c r="O294" s="55"/>
      <c r="P294" s="55"/>
      <c r="Q294" s="55"/>
      <c r="R294" s="9"/>
    </row>
    <row r="295" spans="1:18" ht="15" x14ac:dyDescent="0.2">
      <c r="B295" s="55" t="s">
        <v>209</v>
      </c>
      <c r="J295" s="9"/>
      <c r="K295" s="55"/>
      <c r="L295" s="55"/>
      <c r="M295" s="55"/>
      <c r="N295" s="55"/>
      <c r="O295" s="55"/>
      <c r="P295" s="55"/>
      <c r="Q295" s="55"/>
      <c r="R295" s="9"/>
    </row>
    <row r="296" spans="1:18" ht="15" x14ac:dyDescent="0.2">
      <c r="J296" s="9"/>
      <c r="K296" s="55"/>
      <c r="L296" s="55"/>
      <c r="M296" s="55"/>
      <c r="N296" s="55"/>
      <c r="O296" s="55"/>
      <c r="P296" s="55"/>
      <c r="Q296" s="55"/>
      <c r="R296" s="9"/>
    </row>
    <row r="297" spans="1:18" x14ac:dyDescent="0.2">
      <c r="J297" s="9"/>
      <c r="R297" s="9"/>
    </row>
    <row r="298" spans="1:18" x14ac:dyDescent="0.2">
      <c r="J298" s="9"/>
      <c r="R298" s="9"/>
    </row>
    <row r="299" spans="1:18" s="55" customFormat="1" ht="15" x14ac:dyDescent="0.2">
      <c r="A299" s="54"/>
      <c r="B299" s="54"/>
      <c r="C299" s="54"/>
      <c r="D299" s="54"/>
      <c r="E299" s="54"/>
      <c r="F299" s="54"/>
      <c r="G299" s="54"/>
      <c r="H299" s="54"/>
      <c r="J299" s="9"/>
      <c r="K299" s="54"/>
      <c r="L299" s="54"/>
      <c r="M299" s="54"/>
      <c r="N299" s="54"/>
      <c r="O299" s="54"/>
      <c r="P299" s="54"/>
      <c r="Q299" s="54"/>
      <c r="R299" s="9"/>
    </row>
    <row r="300" spans="1:18" s="55" customFormat="1" ht="15" x14ac:dyDescent="0.2">
      <c r="J300" s="9"/>
      <c r="K300" s="54"/>
      <c r="L300" s="54"/>
      <c r="M300" s="54"/>
      <c r="N300" s="54"/>
      <c r="O300" s="54"/>
      <c r="P300" s="54"/>
      <c r="Q300" s="54"/>
      <c r="R300" s="9"/>
    </row>
    <row r="301" spans="1:18" s="55" customFormat="1" ht="15" x14ac:dyDescent="0.2">
      <c r="J301" s="9"/>
      <c r="K301" s="54"/>
      <c r="L301" s="54"/>
      <c r="M301" s="54"/>
      <c r="N301" s="54"/>
      <c r="O301" s="54"/>
      <c r="P301" s="54"/>
      <c r="Q301" s="54"/>
      <c r="R301" s="9"/>
    </row>
    <row r="302" spans="1:18" s="55" customFormat="1" ht="15" x14ac:dyDescent="0.2">
      <c r="J302" s="9"/>
      <c r="K302" s="54"/>
      <c r="L302" s="54"/>
      <c r="M302" s="54"/>
      <c r="N302" s="54"/>
      <c r="O302" s="54"/>
      <c r="P302" s="54"/>
      <c r="Q302" s="54"/>
      <c r="R302" s="9"/>
    </row>
    <row r="303" spans="1:18" s="55" customFormat="1" ht="15" x14ac:dyDescent="0.2">
      <c r="J303" s="9"/>
      <c r="K303" s="54"/>
      <c r="L303" s="54"/>
      <c r="M303" s="54"/>
      <c r="N303" s="54"/>
      <c r="O303" s="54"/>
      <c r="P303" s="54"/>
      <c r="Q303" s="54"/>
      <c r="R303" s="9"/>
    </row>
    <row r="304" spans="1:18" ht="15" x14ac:dyDescent="0.2">
      <c r="A304" s="55"/>
      <c r="B304" s="55"/>
      <c r="C304" s="55"/>
      <c r="D304" s="55"/>
      <c r="E304" s="55"/>
      <c r="F304" s="55"/>
      <c r="G304" s="55"/>
      <c r="H304" s="55"/>
      <c r="J304" s="9"/>
      <c r="R304" s="9"/>
    </row>
    <row r="307" spans="1:18" x14ac:dyDescent="0.2">
      <c r="A307" s="141"/>
    </row>
    <row r="308" spans="1:18" x14ac:dyDescent="0.2">
      <c r="A308" s="141"/>
    </row>
    <row r="315" spans="1:18" x14ac:dyDescent="0.2">
      <c r="A315" s="141"/>
    </row>
    <row r="316" spans="1:18" x14ac:dyDescent="0.2">
      <c r="A316" s="141"/>
    </row>
    <row r="317" spans="1:18" ht="15" x14ac:dyDescent="0.2">
      <c r="J317" s="55"/>
      <c r="K317" s="55"/>
      <c r="L317" s="55"/>
      <c r="M317" s="55"/>
      <c r="N317" s="55"/>
      <c r="O317" s="55"/>
      <c r="P317" s="55"/>
      <c r="Q317" s="55"/>
      <c r="R317" s="55"/>
    </row>
    <row r="318" spans="1:18" ht="15" x14ac:dyDescent="0.2">
      <c r="J318" s="55"/>
      <c r="K318" s="55"/>
      <c r="L318" s="55"/>
      <c r="M318" s="55"/>
      <c r="N318" s="55"/>
      <c r="O318" s="55"/>
      <c r="P318" s="55"/>
      <c r="Q318" s="55"/>
      <c r="R318" s="55"/>
    </row>
    <row r="319" spans="1:18" ht="15" x14ac:dyDescent="0.2">
      <c r="J319" s="55"/>
      <c r="K319" s="55"/>
      <c r="L319" s="55"/>
      <c r="M319" s="55"/>
      <c r="N319" s="55"/>
      <c r="O319" s="55"/>
      <c r="P319" s="55"/>
      <c r="Q319" s="55"/>
      <c r="R319" s="55"/>
    </row>
    <row r="320" spans="1:18" ht="15" x14ac:dyDescent="0.2">
      <c r="J320" s="55"/>
      <c r="K320" s="55"/>
      <c r="L320" s="55"/>
      <c r="M320" s="55"/>
      <c r="N320" s="55"/>
      <c r="O320" s="55"/>
      <c r="P320" s="55"/>
      <c r="Q320" s="55"/>
      <c r="R320" s="55"/>
    </row>
    <row r="321" spans="10:18" ht="12.4" customHeight="1" x14ac:dyDescent="0.2">
      <c r="J321" s="55"/>
      <c r="K321" s="55"/>
      <c r="L321" s="55"/>
      <c r="M321" s="55"/>
      <c r="N321" s="55"/>
      <c r="O321" s="55"/>
      <c r="P321" s="55"/>
      <c r="Q321" s="55"/>
      <c r="R321" s="55"/>
    </row>
    <row r="322" spans="10:18" ht="12.4" customHeight="1" x14ac:dyDescent="0.2"/>
    <row r="323" spans="10:18" ht="12.4" customHeight="1" x14ac:dyDescent="0.2"/>
    <row r="327" spans="10:18" ht="11.1" customHeight="1" x14ac:dyDescent="0.2"/>
    <row r="328" spans="10:18" ht="11.1" customHeight="1" x14ac:dyDescent="0.2"/>
    <row r="329" spans="10:18" ht="12.4" customHeight="1" x14ac:dyDescent="0.2"/>
    <row r="330" spans="10:18" ht="12.4" customHeight="1" x14ac:dyDescent="0.2"/>
    <row r="331" spans="10:18" ht="12.4" customHeight="1" x14ac:dyDescent="0.2"/>
    <row r="332" spans="10:18" ht="12.4" customHeight="1" x14ac:dyDescent="0.2"/>
    <row r="333" spans="10:18" ht="12.4" customHeight="1" x14ac:dyDescent="0.2"/>
    <row r="334" spans="10:18" ht="12.4" customHeight="1" x14ac:dyDescent="0.2"/>
    <row r="340" ht="11.1" customHeight="1" x14ac:dyDescent="0.2"/>
    <row r="341" ht="11.1" customHeight="1" x14ac:dyDescent="0.2"/>
    <row r="342" ht="12.4" customHeight="1" x14ac:dyDescent="0.2"/>
    <row r="343" ht="12.4" customHeight="1" x14ac:dyDescent="0.2"/>
    <row r="344" ht="12.4" customHeight="1" x14ac:dyDescent="0.2"/>
    <row r="345" ht="12.4" customHeight="1" x14ac:dyDescent="0.2"/>
    <row r="346" ht="12.4" customHeight="1" x14ac:dyDescent="0.2"/>
    <row r="347" ht="12.4" customHeight="1" x14ac:dyDescent="0.2"/>
    <row r="348" ht="12.4" customHeight="1" x14ac:dyDescent="0.2"/>
  </sheetData>
  <mergeCells count="11">
    <mergeCell ref="F217:G217"/>
    <mergeCell ref="A176:B180"/>
    <mergeCell ref="A5:H5"/>
    <mergeCell ref="A2:H2"/>
    <mergeCell ref="F92:G93"/>
    <mergeCell ref="F104:G105"/>
    <mergeCell ref="B85:C85"/>
    <mergeCell ref="G74:H74"/>
    <mergeCell ref="G80:H80"/>
    <mergeCell ref="B78:C78"/>
    <mergeCell ref="G81:H81"/>
  </mergeCells>
  <printOptions horizontalCentered="1"/>
  <pageMargins left="0.35433070866141736" right="0.31496062992125984" top="0" bottom="0.78740157480314965" header="0.11811023622047245" footer="0.59055118110236227"/>
  <pageSetup paperSize="9" scale="63" pageOrder="overThenDown" orientation="portrait" r:id="rId1"/>
  <headerFooter alignWithMargins="0"/>
  <rowBreaks count="2" manualBreakCount="2">
    <brk id="85" max="7" man="1"/>
    <brk id="160" max="7" man="1"/>
  </rowBreaks>
  <colBreaks count="1" manualBreakCount="1">
    <brk id="8" max="176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8" sqref="H28"/>
    </sheetView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workbookViewId="0">
      <selection sqref="A1:W12"/>
    </sheetView>
  </sheetViews>
  <sheetFormatPr baseColWidth="10" defaultRowHeight="12.75" x14ac:dyDescent="0.2"/>
  <sheetData>
    <row r="1" spans="1:19" x14ac:dyDescent="0.2"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"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"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2"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1"/>
      <c r="B6" s="1"/>
      <c r="F6" s="1"/>
      <c r="H6" s="1"/>
      <c r="J6" s="1"/>
      <c r="N6" s="1"/>
      <c r="O6" s="1"/>
      <c r="P6" s="1"/>
      <c r="Q6" s="1"/>
      <c r="R6" s="1"/>
      <c r="S6" s="1"/>
    </row>
    <row r="7" spans="1:19" ht="12.75" customHeight="1" x14ac:dyDescent="0.2">
      <c r="A7" s="1"/>
      <c r="B7" s="1"/>
      <c r="F7" s="8"/>
      <c r="H7" s="1"/>
      <c r="J7" s="1"/>
      <c r="N7" s="1"/>
      <c r="O7" s="1"/>
      <c r="P7" s="1"/>
      <c r="Q7" s="1"/>
      <c r="R7" s="1"/>
      <c r="S7" s="1"/>
    </row>
    <row r="8" spans="1:19" ht="12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2.7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2.7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2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12.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12.4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2.4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12.4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2.4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2.4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2.75" customHeight="1" x14ac:dyDescent="0.2"/>
    <row r="19" spans="1:19" ht="12.4" customHeight="1" x14ac:dyDescent="0.2"/>
    <row r="24" spans="1:19" ht="11.1" customHeight="1" x14ac:dyDescent="0.2"/>
    <row r="25" spans="1:19" ht="11.1" customHeight="1" x14ac:dyDescent="0.2"/>
    <row r="26" spans="1:19" ht="12.4" customHeight="1" x14ac:dyDescent="0.2"/>
    <row r="27" spans="1:19" ht="12.4" customHeight="1" x14ac:dyDescent="0.2"/>
  </sheetData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gridLines="1" gridLinesSet="0"/>
  <pageMargins left="0.75" right="0.75" top="1" bottom="1" header="0.511811024" footer="0.511811024"/>
  <pageSetup paperSize="9" orientation="portrait" verticalDpi="0" r:id="rId1"/>
  <headerFooter alignWithMargins="0">
    <oddHeader>&amp;A</oddHeader>
    <oddFooter>Página &amp;P</oddFooter>
  </headerFooter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lzbw5e3DHDV/oZLqbiszsTnm7CE6njWyYefDRlSwLVs=</DigestValue>
    </Reference>
    <Reference Type="http://www.w3.org/2000/09/xmldsig#Object" URI="#idOfficeObject">
      <DigestMethod Algorithm="http://www.w3.org/2001/04/xmlenc#sha256"/>
      <DigestValue>22nRo15NpOSpWVJf3FlIjwyinc9bj08kuseZSZxeC7M=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YaqoO9vtFGBav0P5DfYZLJs8QRc0CJqBpBboEoJOe+s=</DigestValue>
    </Reference>
    <Reference Type="http://www.w3.org/2000/09/xmldsig#Object" URI="#idValidSigLnImg">
      <DigestMethod Algorithm="http://www.w3.org/2001/04/xmlenc#sha256"/>
      <DigestValue>5opVuqVdu/nANftjXgz8v6J3tZuswinRi4mZkWoBvQo=</DigestValue>
    </Reference>
    <Reference Type="http://www.w3.org/2000/09/xmldsig#Object" URI="#idInvalidSigLnImg">
      <DigestMethod Algorithm="http://www.w3.org/2001/04/xmlenc#sha256"/>
      <DigestValue>zrY5UuqGGokr71fp63QEhLfsQb6pd/reExOfl3M084Y=</DigestValue>
    </Reference>
  </SignedInfo>
  <SignatureValue>JlMJEe3n989QIIi98s4fk5Auh6QYnyANXsP/pPXilLjuuYf76q+n0uO45Go0ZmsIkWBe+/KkDu4N
OuM7GjKPCRa7j1AVA8zlu3w+8VnT4bHtQiHXpn0W9mdCyRtVnt0bg8KLJIAkDiy82p+Jw89Qvqjm
So45rCLAKMBRVtkK2f6Ks8pcJ7Po7pjQJA76ydxHIjfUQu8M/gHqGW2O4BMWEk/6RWeahuDmtB3z
LPWzMz8smIRCBBy9KFd+B84U3bUsNn+3U7HOF9M3Gz1VuKudwDbtGEL3w+SvmFx/ygdwe84FPyZp
rqyEQ+7zbg0Ab0K5T9sTylk+rvR3tE0rx3vAMw==</SignatureValue>
  <KeyInfo>
    <X509Data>
      <X509Certificate>MIIH4zCCBcugAwIBAgIIQzQoUNGFHDswDQYJKoZIhvcNAQELBQAwWzEXMBUGA1UEBRMOUlVDIDgwMDUwMTcyLTExGjAYBgNVBAMTEUNBLURPQ1VNRU5UQSBTLkEuMRcwFQYDVQQKEw5ET0NVTUVOVEEgUy5BLjELMAkGA1UEBhMCUFkwHhcNMTkxMjA1MTgyNjIyWhcNMjExMjA0MTgzNjIyWjCBiTELMAkGA1UEBhMCUFkxEDAOBgNVBAQMB1RPUkFMRVMxEjAQBgNVBAUTCUNJMTg2MzQ5NjEPMA0GA1UEKgwGTkVMU09OMRcwFQYDVQQKDA5QRVJTT05BIEZJU0lDQTERMA8GA1UECwwIRklSTUEgRjIxFzAVBgNVBAMMDk5FTFNPTiBUT1JBTEVTMIIBIjANBgkqhkiG9w0BAQEFAAOCAQ8AMIIBCgKCAQEAzYiKf2STIcnUiYDxJ52GZXkOzB/E0vuSCGm/Vl/aEXqoalc2eh/JNTBxD9mB9P28JBmVBs4wRCEtA8sA9ajhClBF6MzYjnnxRqJZ97IbwFqx6Da6am8brgrftuQQIH0IjhOIscnQC58dFhVOmQCYBy62iIm3qZJ4m681mx9QzzNJAaKh3yf/SU6EFVM4KxrvJ5QdtngJSIItlf/EZEhfiNGYE3A5UPCEc2hU5EhXHj1RX5AW/eZwZEEnxa77fD+1m0MDPISCzXzVUkH7QR6Z3qGQDQ2547fyYilwwhgqezHOM2CFjoipspbx4V05Lt6QFeTHd/ke/lj54IefKh+3CwIDAQABo4IDejCCA3YwDAYDVR0TAQH/BAIwADAOBgNVHQ8BAf8EBAMCBeAwKgYDVR0lAQH/BCAwHgYIKwYBBQUHAwEGCCsGAQUFBwMCBggrBgEFBQcDBDAdBgNVHQ4EFgQUfI20wqqUgwAj1VNw4PW+vnpQoFkwgZcGCCsGAQUFBwEBBIGKMIGHMDoGCCsGAQUFBzABhi5odHRwczovL3d3dy5kb2N1bWVudGEuY29tLnB5L2Zpcm1hZGlnaXRhbC9vc2NwMEkGCCsGAQUFBzAChj1odHRwczovL3d3dy5kb2N1bWVudGEuY29tLnB5L2Zpcm1hZGlnaXRhbC9kZXNjYXJnYXMvY2Fkb2MuY3J0MB8GA1UdIwQYMBaAFEAmrCZcYo/G9QJU5I3BGibW7qWyME8GA1UdHwRIMEYwRKBCoECGPmh0dHBzOi8vd3d3LmRvY3VtZW50YS5jb20ucHkvZmlybWFkaWdpdGFsL2Rlc2Nhcmdhcy9jcmxkb2MuY3JsMB4GA1UdEQQXMBWBE250b3JhbGVzQGZwa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dCS1JEq91uD358Rr5Sz0/ePW1RmJ+JHFgX+2tbD4AkNJvdIcMkWSAHGD2+eQfzhNUraL55UnK9HOpX+jQvY9r6NdqoDZAqcjguNrzYe6blKueZqN8UAlXJjVT8lVMDHuMGyoDT+xjPZ2Vre35sUTii7eimXEMX+rOX8aOOh7CNQyP2rMlJ/NC5Gg0sxt58kxZp6i1U3t9VVRYw+MWXXDeib5+kclCBcR+jpYhR8vLyZbZ1I+wc85lZBn0it8Wy9/Y+iNDS/g3gLH/5/KQw0hj6qak2n0mJCWVc/RgHQkSfdlKhYhdJTekHsFU6a8TgVovJN1hNwyICO8I2ObXpDXs2602l+yBO9BG3x9h7NTK55dDCd43aG2ZjiOjZnvo0J+pKZGRShQu4r4mPXMmH0g+DjeE6//9lfy5mhe0E4+O5uVhYtaia9BhTYwPIm1pe0oCj8HA7pPdUsNgOkW7XKx0Kn2eC6DpNNMWFZWxtignrVpGm2GRn5JAGM81MFsVr6Ynm2GG7lS0K+oL2Ho5zIX+IKu1vbgZRbvcPL+udPtDtZVd9K5ZRGP0y5n4HFzq/jKq86vNaiFY2ZclU3YjEo3M46JzZqw2B48/Ys+t9sOVkihQC1qLQjADmSVym7ZaoXsXEwvOa9X+4P5IyYBI+ZhdPPHEbuGOR76nOWgZIvYDr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</Transform>
          <Transform Algorithm="http://www.w3.org/TR/2001/REC-xml-c14n-20010315"/>
        </Transforms>
        <DigestMethod Algorithm="http://www.w3.org/2001/04/xmlenc#sha256"/>
        <DigestValue>dgBJtLon2AhpBKNRvp2jQL8Ukxq7NjGx9Ht6gB2EKIM=</DigestValue>
      </Reference>
      <Reference URI="/xl/calcChain.xml?ContentType=application/vnd.openxmlformats-officedocument.spreadsheetml.calcChain+xml">
        <DigestMethod Algorithm="http://www.w3.org/2001/04/xmlenc#sha256"/>
        <DigestValue>kUVOJxyDkN8ZmYkmKdnpK64Y7SnhmBH2m5U/r3uHGC0=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sJTePiqcvtt1i8WffHD6wYQEgTkHB3RL9FgXKyIhYZo=</DigestValue>
      </Reference>
      <Reference URI="/xl/media/image1.emf?ContentType=image/x-emf">
        <DigestMethod Algorithm="http://www.w3.org/2001/04/xmlenc#sha256"/>
        <DigestValue>ZJHc8FdFnNB+Z9ekQs6nkV9RpIUFWMzDupTde7Nbut8=</DigestValue>
      </Reference>
      <Reference URI="/xl/media/image2.emf?ContentType=image/x-emf">
        <DigestMethod Algorithm="http://www.w3.org/2001/04/xmlenc#sha256"/>
        <DigestValue>wdypeweS9fobJppIyMOPMH7zX/OygSBYY4gK3U1yeG8=</DigestValue>
      </Reference>
      <Reference URI="/xl/media/image3.emf?ContentType=image/x-emf">
        <DigestMethod Algorithm="http://www.w3.org/2001/04/xmlenc#sha256"/>
        <DigestValue>JFHvc6fja5EU2oWPcx4Endlva9dcn7edRYRIuVI8gVI=</DigestValue>
      </Reference>
      <Reference URI="/xl/media/image4.emf?ContentType=image/x-emf">
        <DigestMethod Algorithm="http://www.w3.org/2001/04/xmlenc#sha256"/>
        <DigestValue>m4iVaT6hv5k+eN/dngqaaUydfR94YsiJ2SMkTA3i9xQ=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ZNsplFN6TQRGL5D2vOHR7Q5ICTfge8zssphdQhLBEfc=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nfr3xf6Lg2s/OfaNOV7WtuOs3yX314nYqe81+R8Yizo=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9MiOH850owuyVePoipHGV6ihQyBEaG+AneuCKLxxOzs=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sharedStrings.xml?ContentType=application/vnd.openxmlformats-officedocument.spreadsheetml.sharedStrings+xml">
        <DigestMethod Algorithm="http://www.w3.org/2001/04/xmlenc#sha256"/>
        <DigestValue>XKVuJ047Ol2+KFe5VDYv/a6LJiZOn2NEmfploW9fLck=</DigestValue>
      </Reference>
      <Reference URI="/xl/styles.xml?ContentType=application/vnd.openxmlformats-officedocument.spreadsheetml.styles+xml">
        <DigestMethod Algorithm="http://www.w3.org/2001/04/xmlenc#sha256"/>
        <DigestValue>bEaIh2jIF2ioQpvwkrB/JRL/iC5lTDuOVCIpBO4sJ6E=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HchHg4ayplRDQWejHXbFRIZedbeZd1OAZ67I8Ty9isA=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jKXVFx1HGVIO24c9gNTdtZXWAhN/RaoLgU3SJbP+8Bw=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vl8xLDneCfmICoinYSqYoDNVXtqBCFGfNOh4xxRDeEQ=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TWJiJsJGh0BdAm0oPe27QOTNDIPyDccHYmu7Z1P+efA=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dL6Q//yFk62Fh3vd4k4WGOCmk1cvMT///Q001YoLoFQ=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/24puvaW5bXuS+cktdpJpE35olfWZ1+6Lpxzh0chEvI=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Bmt1cHOQ7BGUQw4kVSHfuPeV+RDKlR9ppoKRcS8sORs=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a44YNjtiym0S9exNLLrYg/u0IjW9EHsUCQlLPMlbO/o=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KT/CqvyuV6uSjWC5ynXnrxXR9G3iaDSosVAugHGTKbE=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cHSaoSNm5nCotqUe+dTLnc1pBKvYzluxU+g0Bl3uMr8=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FDvnHPD6/CGwKxcEIE18HsOXjfGgVY46IoBPe6h8Lj0=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VBtVSFlIxzcUXhEx+UnzQXmVxs4DIyAhk4b2Ww66f00=</DigestValue>
      </Reference>
      <Reference URI="/xl/worksheets/sheet1.xml?ContentType=application/vnd.openxmlformats-officedocument.spreadsheetml.worksheet+xml">
        <DigestMethod Algorithm="http://www.w3.org/2001/04/xmlenc#sha256"/>
        <DigestValue>/tee+AndGparje+a/24I+3WeVuVCaGad1kk0HfoGrfI=</DigestValue>
      </Reference>
      <Reference URI="/xl/worksheets/sheet10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1.xml?ContentType=application/vnd.openxmlformats-officedocument.spreadsheetml.worksheet+xml">
        <DigestMethod Algorithm="http://www.w3.org/2001/04/xmlenc#sha256"/>
        <DigestValue>TqglMGTaWFeT4Zc0kQbPSIogq5k9+uGkFhyHMQuoaLE=</DigestValue>
      </Reference>
      <Reference URI="/xl/worksheets/sheet12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3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4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5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6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2.xml?ContentType=application/vnd.openxmlformats-officedocument.spreadsheetml.worksheet+xml">
        <DigestMethod Algorithm="http://www.w3.org/2001/04/xmlenc#sha256"/>
        <DigestValue>gC87ubZIuG/crJnpuq/okxBC9dS1ZIG3MdkvC79ED8U=</DigestValue>
      </Reference>
      <Reference URI="/xl/worksheets/sheet3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4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5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6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7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8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9.xml?ContentType=application/vnd.openxmlformats-officedocument.spreadsheetml.worksheet+xml">
        <DigestMethod Algorithm="http://www.w3.org/2001/04/xmlenc#sha256"/>
        <DigestValue>uUymkAUPw5lXNtzFI/P6SAu1rUrsfFzeqAtbLDenuFg=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2020-09-03T14:50:01Z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{567F9D96-7633-4C4A-A8B6-63A290A970D8}</SetupID>
          <SignatureText>NELSON TORALES</SignatureText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2020-09-03T14:50:01Z</xd:SigningTime>
          <xd:SigningCertificate>
            <xd:Cert>
              <xd:CertDigest>
                <DigestMethod Algorithm="http://www.w3.org/2001/04/xmlenc#sha256"/>
                <DigestValue>ZQjoc8jwIVydm2YsIHi3cqCgWUwqGfK6uE5ChC6Fj64=</DigestValue>
              </xd:CertDigest>
              <xd:IssuerSerial>
                <X509IssuerName>C=PY, O=DOCUMENTA S.A., CN=CA-DOCUMENTA S.A., SERIALNUMBER=RUC 80050172-1</X509IssuerName>
                <X509SerialNumber>4842539826907782203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ogwAACBFTUYAAAEAZBsAAKo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jBnUu/l/AABoy477+X8AAAAAAADZAQAASJ6a+/l/AAAAAAAAAAAAAAAAAAAAAAAAAAC//Pl/AACMGdS7+X8AAAAAAAAAAAAAAAAAAAAAAADa2Buba20AAODMrb35fwAASAAAANAAAACQAQAAAAAAAPBNOrDZAQAAGL1P3wAAAAAAAAAAAAAAAAkAAAAAAAAAAAAAAAAAAAA8vE/f0AAAANC8T9/QAAAAIRR3+/l/AAAAAAAA0AAAAJABAAAAAAAA8E06sNkBAAAYvU/f0AAAADy8T9/QAAAACQAAAAAAAAAAAAAAAAAAAAAAAAAAAAAAAAAAAAAAAAB7bgG8ZHYACAAAAAAlAAAADAAAAAEAAAAYAAAADAAAAAAAAAISAAAADAAAAAEAAAAeAAAAGAAAAMkAAAAEAAAA9wAAABEAAAAlAAAADAAAAAEAAABUAAAAfAAAAMoAAAAEAAAA9QAAABAAAAABAAAA0XbJQVUVykHKAAAABAAAAAgAAABMAAAAAAAAAAAAAAAAAAAA//////////9cAAAAMwAvADkALwAyADAAMgAwAAYAAAAEAAAABgAAAAQAAAAGAAAABgAAAAYAAAAGAAAASwAAAEAAAAAwAAAABQAAACAAAAABAAAAAQAAABAAAAAAAAAAAAAAAAABAACAAAAAAAAAAAAAAAAAAQAAgAAAAFIAAABwAQAAAgAAABAAAAAHAAAAAAAAAAAAAAC8AgAAAAAAAAECAiJTAHkAcwB0AGUAbQAAAAAAAAAAAAAAAAAAAAAAAAAAAAAAAAAAAAAAAAAAAAAAAAAAAAAAAAAAAAAAAAAAAAAAAAAAAPANSbDZAQAAaMuO+/l/AABcP4rQIN4AAEiemvv5fwAAAAAAAAAAAAAAAAAAAAAAAOjgTt/QAAAAmxQK8P////8AAAAAAAAAAAAAAAAAAAAAarwam2ttAAD4AwAAAAAAAAAAAAAAAAAAcQWKAAAAAADwTTqw2QEAAJDhTt8AAAAAAAAAAAAAAAAHAAAAAAAAANDtG6bZAQAAzOBO39AAAABg4U7f0AAAACEUd/v5fwAAAAAAAAAAAAAw4zqwAAAAAAAAAAAAAAAA8E06sNkBAADM4E7f0AAAAAcAAADZAQ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4I5Avfl/AABoy477+X8AAFBMcbDZAQAASJ6a+/l/AAAAAAAAAAAAAAAAAAAAAAAAAQAAAAAAAACQs2+w2QEAAAAAAAAAAAAAAAAAAAAAAACqvBqba20AAAEAAAAAAAAA4N5O39AAAACQAQAAAAAAAPBNOrDZAQAA6OBO3wAAAAAAAAAAAAAAAAYAAAAAAAAAAgAAAAAAAAAM4E7f0AAAAKDgTt/QAAAAIRR3+/l/AAD+/////////8CNQL0AAAAA8A1JsNkBAAAAAAAAAAAAAAzgTt/QAAAABgAAAPl/AAAAAAAAAAAAAAAAAAAAAAAAAAAAAAAAAAAKAJABZHYACAAAAAAlAAAADAAAAAMAAAAYAAAADAAAAAAAAAI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sAAAARwAAACkAAAAzAAAAhAAAABUAAAAhAPAAAAAAAAAAAAAAAIA/AAAAAAAAAAAAAIA/AAAAAAAAAAAAAAAAAAAAAAAAAAAAAAAAAAAAAAAAAAAlAAAADAAAAAAAAIAoAAAADAAAAAQAAABSAAAAcAEAAAQAAADw////AAAAAAAAAAAAAAAAkAEAAAAAAAEAAAAAcwBlAGcAbwBlACAAdQBpAAAAAAAAAAAAAAAAAAAAAAAAAAAAAAAAAAAAAAAAAAAAAAAAAAAAAAAAAAAAAAAAAAAAAAACAAAAAAAAAGjLjvv5fwAAuMGvstkBAABInpr7+X8AAAAAAAAAAAAAAAAAAAAAAAAAAAAAAAAAAAABAAAAAAAAAAAAAAAAAAAAAAAAAAAAAGq6GptrbQAAAABkn9kBAACsAmSf2QEAAJABAAAAAAAA8E06sNkBAACo307fAAAAAAAAAAAAAAAACQAAAAAAAAADAAAAAAAAAMzeTt/QAAAAYN9O39AAAAAhFHf7+X8AADAAAAAAAAAAOd5O3wAAAAAAAFSf2QEAAJe5Pf75fwAAzN5O39AAAAAJAAAA+X8AAAAAAAAAAAAAAAAAAAAAAAAAAAAAAAAAABAAkAFkdgAIAAAAACUAAAAMAAAABAAAABgAAAAMAAAAAAAAAhIAAAAMAAAAAQAAAB4AAAAYAAAAKQAAADMAAACtAAAASAAAACUAAAAMAAAABAAAAFQAAACgAAAAKgAAADMAAACrAAAARwAAAAEAAADRdslBVRXKQSoAAAAzAAAADgAAAEwAAAAAAAAAAAAAAAAAAAD//////////2gAAABOAEUATABTAE8ATgAgAFQATwBSAEEATABFAFMADAAAAAgAAAAIAAAACQAAAAwAAAAMAAAABAAAAAgAAAAMAAAACgAAAAoAAAAIAAAACAAAAAk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oAAAAAoAAABQAAAAZAAAAFwAAAABAAAA0XbJQVUVykEKAAAAUAAAAA4AAABMAAAAAAAAAAAAAAAAAAAA//////////9oAAAATgBFAEwAUwBPAE4AIABUAE8AUgBBAEwARQBTAAgAAAAGAAAABQAAAAYAAAAJAAAACAAAAAMAAAAGAAAACQAAAAcAAAAHAAAABQAAAAY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ISAAAADAAAAAEAAAAeAAAAGAAAAAkAAABgAAAA9wAAAG0AAAAlAAAADAAAAAEAAABUAAAArAAAAAoAAABgAAAAeAAAAGwAAAABAAAA0XbJQVUVykEKAAAAYAAAABAAAABMAAAAAAAAAAAAAAAAAAAA//////////9sAAAAQwBPAE4AVABBAEQATwBSACAARwBFAE4ARQBSAEEATAAHAAAACQAAAAgAAAAGAAAABwAAAAgAAAAJAAAABwAAAAMAAAAIAAAABgAAAAgAAAAGAAAABwAAAAcAAAAFAAAASwAAAEAAAAAwAAAABQAAACAAAAABAAAAAQAAABAAAAAAAAAAAAAAAAABAACAAAAAAAAAAAAAAAAAAQAAgAAAACUAAAAMAAAAAgAAACcAAAAYAAAABQAAAAAAAAD///8AAAAAACUAAAAMAAAABQAAAEwAAABkAAAACQAAAHAAAACqAAAAfAAAAAkAAABwAAAAogAAAA0AAAAhAPAAAAAAAAAAAAAAAIA/AAAAAAAAAAAAAIA/AAAAAAAAAAAAAAAAAAAAAAAAAAAAAAAAAAAAAAAAAAAlAAAADAAAAAAAAIAoAAAADAAAAAUAAAAlAAAADAAAAAEAAAAYAAAADAAAAAAAAAISAAAADAAAAAEAAAAWAAAADAAAAAAAAABUAAAA8AAAAAoAAABwAAAAqQAAAHwAAAABAAAA0XbJQVUVykEKAAAAcAAAABsAAABMAAAABAAAAAkAAABwAAAAqwAAAH0AAACEAAAARgBpAHIAbQBhAGQAbwAgAHAAbwByADoAIABOAEUATABTAE8ATgAgAFQATwBSAEEATABFAFMAAAAGAAAAAwAAAAQAAAAJAAAABgAAAAcAAAAHAAAAAwAAAAcAAAAHAAAABAAAAAMAAAADAAAACAAAAAYAAAAFAAAABgAAAAkAAAAIAAAAAwAAAAYAAAAJAAAABwAAAAcAAAAFAAAABgAAAAYAAAAWAAAADAAAAAAAAAAlAAAADAAAAAIAAAAOAAAAFAAAAAAAAAAQAAAAFAAAAA==</Object>
  <Object Id="idInvalidSigLnImg">AQAAAGwAAAAAAAAAAAAAAP8AAAB/AAAAAAAAAAAAAAAvGQAAogwAACBFTUYAAAEADB8AALA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IwZ1Lv5fwAAaMuO+/l/AAAAAAAA2QEAAEiemvv5fwAAAAAAAAAAAAAAAAAAAAAAAAAAv/z5fwAAjBnUu/l/AAAAAAAAAAAAAAAAAAAAAAAA2tgbm2ttAADgzK29+X8AAEgAAADQAAAAkAEAAAAAAADwTTqw2QEAABi9T98AAAAAAAAAAAAAAAAJAAAAAAAAAAAAAAAAAAAAPLxP39AAAADQvE/f0AAAACEUd/v5fwAAAAAAANAAAACQAQAAAAAAAPBNOrDZAQAAGL1P39AAAAA8vE/f0AAAAAkAAAAAAAAAAAAAAAAAAAAAAAAAAAAAAAAAAAAAAAAAe24BvGR2AAgAAAAAJQAAAAwAAAABAAAAGAAAAAwAAAD/AAACEgAAAAwAAAABAAAAHgAAABgAAAAiAAAABAAAAHIAAAARAAAAJQAAAAwAAAABAAAAVAAAAKgAAAAjAAAABAAAAHAAAAAQAAAAAQAAANF2yUFVFcp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PANSbDZAQAAaMuO+/l/AABcP4rQIN4AAEiemvv5fwAAAAAAAAAAAAAAAAAAAAAAAOjgTt/QAAAAmxQK8P////8AAAAAAAAAAAAAAAAAAAAAarwam2ttAAD4AwAAAAAAAAAAAAAAAAAAcQWKAAAAAADwTTqw2QEAAJDhTt8AAAAAAAAAAAAAAAAHAAAAAAAAANDtG6bZAQAAzOBO39AAAABg4U7f0AAAACEUd/v5fwAAAAAAAAAAAAAw4zqwAAAAAAAAAAAAAAAA8E06sNkBAADM4E7f0AAAAAcAAADZAQ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4I5Avfl/AABoy477+X8AAFBMcbDZAQAASJ6a+/l/AAAAAAAAAAAAAAAAAAAAAAAAAQAAAAAAAACQs2+w2QEAAAAAAAAAAAAAAAAAAAAAAACqvBqba20AAAEAAAAAAAAA4N5O39AAAACQAQAAAAAAAPBNOrDZAQAA6OBO3wAAAAAAAAAAAAAAAAYAAAAAAAAAAgAAAAAAAAAM4E7f0AAAAKDgTt/QAAAAIRR3+/l/AAD+/////////8CNQL0AAAAA8A1JsNkBAAAAAAAAAAAAAAzgTt/QAAAABgAAAPl/AAAAAAAAAAAAAAAAAAAAAAAAAAAAAAAAAAAKAJABZHYACAAAAAAlAAAADAAAAAMAAAAYAAAADAAAAAAAAAI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sAAAARwAAACkAAAAzAAAAhAAAABUAAAAhAPAAAAAAAAAAAAAAAIA/AAAAAAAAAAAAAIA/AAAAAAAAAAAAAAAAAAAAAAAAAAAAAAAAAAAAAAAAAAAlAAAADAAAAAAAAIAoAAAADAAAAAQAAABSAAAAcAEAAAQAAADw////AAAAAAAAAAAAAAAAkAEAAAAAAAEAAAAAcwBlAGcAbwBlACAAdQBpAAAAAAAAAAAAAAAAAAAAAAAAAAAAAAAAAAAAAAAAAAAAAAAAAAAAAAAAAAAAAAAAAAAAAAACAAAAAAAAAGjLjvv5fwAAuMGvstkBAABInpr7+X8AAAAAAAAAAAAAAAAAAAAAAAAAAAAAAAAAAAABAAAAAAAAAAAAAAAAAAAAAAAAAAAAAGq6GptrbQAAAABkn9kBAACsAmSf2QEAAJABAAAAAAAA8E06sNkBAACo307fAAAAAAAAAAAAAAAACQAAAAAAAAADAAAAAAAAAMzeTt/QAAAAYN9O39AAAAAhFHf7+X8AADAAAAAAAAAAOd5O3wAAAAAAAFSf2QEAAJe5Pf75fwAAzN5O39AAAAAJAAAA+X8AAAAAAAAAAAAAAAAAAAAAAAAAAAAAAAAAABAAkAFkdgAIAAAAACUAAAAMAAAABAAAABgAAAAMAAAAAAAAAhIAAAAMAAAAAQAAAB4AAAAYAAAAKQAAADMAAACtAAAASAAAACUAAAAMAAAABAAAAFQAAACgAAAAKgAAADMAAACrAAAARwAAAAEAAADRdslBVRXKQSoAAAAzAAAADgAAAEwAAAAAAAAAAAAAAAAAAAD//////////2gAAABOAEUATABTAE8ATgAgAFQATwBSAEEATABFAFMADAAAAAgAAAAIAAAACQAAAAwAAAAMAAAABAAAAAgAAAAMAAAACgAAAAoAAAAIAAAACAAAAAk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oAAAAAoAAABQAAAAZAAAAFwAAAABAAAA0XbJQVUVykEKAAAAUAAAAA4AAABMAAAAAAAAAAAAAAAAAAAA//////////9oAAAATgBFAEwAUwBPAE4AIABUAE8AUgBBAEwARQBTAAgAAAAGAAAABQAAAAYAAAAJAAAACAAAAAMAAAAGAAAACQAAAAcAAAAHAAAABQAAAAY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ISAAAADAAAAAEAAAAeAAAAGAAAAAkAAABgAAAA9wAAAG0AAAAlAAAADAAAAAEAAABUAAAArAAAAAoAAABgAAAAeAAAAGwAAAABAAAA0XbJQVUVykEKAAAAYAAAABAAAABMAAAAAAAAAAAAAAAAAAAA//////////9sAAAAQwBPAE4AVABBAEQATwBSACAARwBFAE4ARQBSAEEATAAHAAAACQAAAAgAAAAGAAAABwAAAAgAAAAJAAAABwAAAAMAAAAIAAAABgAAAAgAAAAGAAAABwAAAAcAAAAFAAAASwAAAEAAAAAwAAAABQAAACAAAAABAAAAAQAAABAAAAAAAAAAAAAAAAABAACAAAAAAAAAAAAAAAAAAQAAgAAAACUAAAAMAAAAAgAAACcAAAAYAAAABQAAAAAAAAD///8AAAAAACUAAAAMAAAABQAAAEwAAABkAAAACQAAAHAAAACqAAAAfAAAAAkAAABwAAAAogAAAA0AAAAhAPAAAAAAAAAAAAAAAIA/AAAAAAAAAAAAAIA/AAAAAAAAAAAAAAAAAAAAAAAAAAAAAAAAAAAAAAAAAAAlAAAADAAAAAAAAIAoAAAADAAAAAUAAAAlAAAADAAAAAEAAAAYAAAADAAAAAAAAAISAAAADAAAAAEAAAAWAAAADAAAAAAAAABUAAAA8AAAAAoAAABwAAAAqQAAAHwAAAABAAAA0XbJQVUVykEKAAAAcAAAABsAAABMAAAABAAAAAkAAABwAAAAqwAAAH0AAACEAAAARgBpAHIAbQBhAGQAbwAgAHAAbwByADoAIABOAEUATABTAE8ATgAgAFQATwBSAEEATABFAFMAAAAGAAAAAwAAAAQAAAAJAAAABgAAAAcAAAAHAAAAAwAAAAcAAAAHAAAABAAAAAMAAAADAAAACAAAAAYAAAAFAAAABgAAAAkAAAAIAAAAAwAAAAYAAAAJAAAABwAAAAcAAAAFAAAABgAAAAY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B58sxhtXBgRyX3zvhV6XLZjL6tys30GM73P8ICF2mb4=</DigestValue>
    </Reference>
    <Reference Type="http://www.w3.org/2000/09/xmldsig#Object" URI="#idOfficeObject">
      <DigestMethod Algorithm="http://www.w3.org/2001/04/xmlenc#sha256"/>
      <DigestValue>e/+EuiERyvdtN5P7H3huOqHmUaZcSjka2B4ZfWaNiV8=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oXsg68S/tI7dWZcBhZ0uZNsFMs+S61ze9JM3+mKdr24=</DigestValue>
    </Reference>
    <Reference Type="http://www.w3.org/2000/09/xmldsig#Object" URI="#idValidSigLnImg">
      <DigestMethod Algorithm="http://www.w3.org/2001/04/xmlenc#sha256"/>
      <DigestValue>mYFqk/IcQB5fG9wqEuqWwofi1HCDw1vL5KUOz4wENIM=</DigestValue>
    </Reference>
    <Reference Type="http://www.w3.org/2000/09/xmldsig#Object" URI="#idInvalidSigLnImg">
      <DigestMethod Algorithm="http://www.w3.org/2001/04/xmlenc#sha256"/>
      <DigestValue>H9EZMtxlhvpWZCqiRTTXmy2MS+LZRV3xEYtS0WJefh8=</DigestValue>
    </Reference>
  </SignedInfo>
  <SignatureValue>tIREdNQcsppu39D6ATtNSVOelStbmVI6RZGxrp34qDp71Pn25arb1eFKcZtoy6guIp5II/pRWnyG
nICuck0giJvUq7Mp4/E56mQG1WoxnIiK/rlITcs5cG/FMGk8/IoLI0EUDfSftFSJan1hlyWVMr9N
soPl1CNHUiFnhXqZdmYpLFN/mzUQEcGg4meLrsb+0lYcZIscKkbWZrLQFyFCbDQJyssYoJAyHELp
0OS4Ec8mmcT/pcohtlBqyykZQIMvcujU3A28Lkl18HdcLpC8Y/Q2wI1dnISGft9hQmkpRjCLP6Yh
bPpz0EMf6tgWniqW6IUu4p6mpesjLNKusWkGWQ==</SignatureValue>
  <KeyInfo>
    <X509Data>
      <X509Certificate>MIIIETCCBfmgAwIBAgIIM8HbNWfW2/MwDQYJKoZIhvcNAQELBQAwWzEXMBUGA1UEBRMOUlVDIDgwMDUwMTcyLTExGjAYBgNVBAMTEUNBLURPQ1VNRU5UQSBTLkEuMRcwFQYDVQQKEw5ET0NVTUVOVEEgUy5BLjELMAkGA1UEBhMCUFkwHhcNMTkwMzI5MTYwNzAyWhcNMjEwMzI4MTYxNzAyWjCBtjELMAkGA1UEBhMCUFkxGjAYBgNVBAQMEUZMT1JFTlRJTiBNRU5ET1pBMREwDwYDVQQFEwhDSTQ5NTM1MjEcMBoGA1UEKgwTSUdOQUNJTyBDT05TVEFOVElOTzEXMBUGA1UECgwOUEVSU09OQSBGSVNJQ0ExETAPBgNVBAsMCEZJUk1BIEYyMS4wLAYDVQQDDCVJR05BQ0lPIENPTlNUQU5USU5PIEZMT1JFTlRJTiBNRU5ET1pBMIIBIjANBgkqhkiG9w0BAQEFAAOCAQ8AMIIBCgKCAQEA0OJKK/5GbmzZzlcNH4V2NeOsHdh0du1lbm0+hz/THVgYlgQrDEb23bxSDe1lB/C/rjqChFvG4eeGbxzvyOOUW7qRtZMzgYrWTWD+HzLS3939RaGGLnAv9jS+61OskYYVVn9t3vn9N+Jg3igE+Mnl8hgOS3WRISmm1PJwmHan51+Id1lX4wiGSv/e9iSMQBw8LlVn8xpqAd2WXJ9RnDYmRTGr/GofNAZUcD4xZYW8sdv6swTrFh5sBwYL0u8HJqHZ6G5TX5Y0A42LwWITGns0UBsbV/WwnCZOrfSIV/UTS3cX7kq8Q35AVuGR+RkiHt/BpnLsLI4WSf1J4IVJO2RRCwIDAQABo4IDezCCA3cwDAYDVR0TAQH/BAIwADAOBgNVHQ8BAf8EBAMCBeAwKgYDVR0lAQH/BCAwHgYIKwYBBQUHAwEGCCsGAQUFBwMCBggrBgEFBQcDBDAdBgNVHQ4EFgQUoS9WTiKsQDrlz1kuP/K2hFRl0CYwgZYGCCsGAQUFBwEBBIGJMIGGMDkGCCsGAQUFBzABhi1odHRwOi8vd3d3LmRvY3VtZW50YS5jb20ucHkvZmlybWFkaWdpdGFsL29zY3AwSQYIKwYBBQUHMAKGPWh0dHBzOi8vd3d3LmRvY3VtZW50YS5jb20ucHkvZmlybWFkaWdpdGFsL2Rlc2Nhcmdhcy9jYWRvYy5jcnQwHwYDVR0jBBgwFoAUQCasJlxij8b1AlTkjcEaJtbupbIwTwYDVR0fBEgwRjBEoEKgQIY+aHR0cHM6Ly93d3cuZG9jdW1lbnRhLmNvbS5weS9maXJtYWRpZ2l0YWwvZGVzY2FyZ2FzL2NybGRvYy5jcmwwIAYDVR0RBBkwF4EVaWZsb3JlbnRpbkBmcGo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WjLP9XrWiQOCG6EmIdHaPX78Bs+6mxP+cMI2emUCUGtnz6T+jjYVxa11avjS1rnNn0LvpKZntHvnITAlBuBg5CbcDkpBjjgEE/3AB6EXdNQ6bH0JNdwEVn6h/OwuXJ151Sz6B+nInWahS5IkesQTaLyyRnO16vvjO1Z0/Z6Uu7WU3SH1Mkw+2NHXymPf+lTPIoz++qF5Za1KqHUBZQ1EPTOC7oLDrOmzBpT9gXSXSKcI/pT8u+92fLuMOQeRTM2QiJFj5ygovadnI/O+yIu2Wq7tXPstmKb1bL7RCZgI0LFi7Y0TVoR6hoOyW2N1COYK+xjTFSoo+CMpWAqP+ovCj/YDogOs1Y6AXHK/rQENiS+HUWzPzNWzaQNfkyH++B5tCGLJpW/WEm0xc7vlP1o7C1O/g5jEPcdiT9oyZLjLz5fUjHamVBd393qw6MuRNj3rLcJJogtwabEo3KIW4xlcZ4BY6uB3clWJVqCbuiBgf7KkMjkaik5wTJq7b2GiU4vvSllyaCP5b/Y92DoW/K7jbn2d25vE+ynolPw7EnG6A8fe09I3RDtEEuqays399FriSi7FXsKokykJfvsG8NAmBlNF/AaOgYPTNFUcAdWRJeFpHZIoMQ/Lut0rTOXLGDhq65RVUbZ5hoYpU3/M0aXszIfLBJVz+9qJpJtCzCE0qu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dgBJtLon2AhpBKNRvp2jQL8Ukxq7NjGx9Ht6gB2EKIM=</DigestValue>
      </Reference>
      <Reference URI="/xl/calcChain.xml?ContentType=application/vnd.openxmlformats-officedocument.spreadsheetml.calcChain+xml">
        <DigestMethod Algorithm="http://www.w3.org/2001/04/xmlenc#sha256"/>
        <DigestValue>kUVOJxyDkN8ZmYkmKdnpK64Y7SnhmBH2m5U/r3uHGC0=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sJTePiqcvtt1i8WffHD6wYQEgTkHB3RL9FgXKyIhYZo=</DigestValue>
      </Reference>
      <Reference URI="/xl/media/image1.emf?ContentType=image/x-emf">
        <DigestMethod Algorithm="http://www.w3.org/2001/04/xmlenc#sha256"/>
        <DigestValue>ZJHc8FdFnNB+Z9ekQs6nkV9RpIUFWMzDupTde7Nbut8=</DigestValue>
      </Reference>
      <Reference URI="/xl/media/image2.emf?ContentType=image/x-emf">
        <DigestMethod Algorithm="http://www.w3.org/2001/04/xmlenc#sha256"/>
        <DigestValue>wdypeweS9fobJppIyMOPMH7zX/OygSBYY4gK3U1yeG8=</DigestValue>
      </Reference>
      <Reference URI="/xl/media/image3.emf?ContentType=image/x-emf">
        <DigestMethod Algorithm="http://www.w3.org/2001/04/xmlenc#sha256"/>
        <DigestValue>JFHvc6fja5EU2oWPcx4Endlva9dcn7edRYRIuVI8gVI=</DigestValue>
      </Reference>
      <Reference URI="/xl/media/image4.emf?ContentType=image/x-emf">
        <DigestMethod Algorithm="http://www.w3.org/2001/04/xmlenc#sha256"/>
        <DigestValue>m4iVaT6hv5k+eN/dngqaaUydfR94YsiJ2SMkTA3i9xQ=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ZNsplFN6TQRGL5D2vOHR7Q5ICTfge8zssphdQhLBEfc=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nfr3xf6Lg2s/OfaNOV7WtuOs3yX314nYqe81+R8Yizo=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9MiOH850owuyVePoipHGV6ihQyBEaG+AneuCKLxxOzs=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3LSI6fZT8+I2LltiJT+M1TTC7kIrx88imm43YVq4a2M=</DigestValue>
      </Reference>
      <Reference URI="/xl/sharedStrings.xml?ContentType=application/vnd.openxmlformats-officedocument.spreadsheetml.sharedStrings+xml">
        <DigestMethod Algorithm="http://www.w3.org/2001/04/xmlenc#sha256"/>
        <DigestValue>XKVuJ047Ol2+KFe5VDYv/a6LJiZOn2NEmfploW9fLck=</DigestValue>
      </Reference>
      <Reference URI="/xl/styles.xml?ContentType=application/vnd.openxmlformats-officedocument.spreadsheetml.styles+xml">
        <DigestMethod Algorithm="http://www.w3.org/2001/04/xmlenc#sha256"/>
        <DigestValue>bEaIh2jIF2ioQpvwkrB/JRL/iC5lTDuOVCIpBO4sJ6E=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HchHg4ayplRDQWejHXbFRIZedbeZd1OAZ67I8Ty9isA=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jKXVFx1HGVIO24c9gNTdtZXWAhN/RaoLgU3SJbP+8Bw=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vl8xLDneCfmICoinYSqYoDNVXtqBCFGfNOh4xxRDeEQ=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TWJiJsJGh0BdAm0oPe27QOTNDIPyDccHYmu7Z1P+efA=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dL6Q//yFk62Fh3vd4k4WGOCmk1cvMT///Q001YoLoFQ=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/24puvaW5bXuS+cktdpJpE35olfWZ1+6Lpxzh0chEvI=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Bmt1cHOQ7BGUQw4kVSHfuPeV+RDKlR9ppoKRcS8sORs=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a44YNjtiym0S9exNLLrYg/u0IjW9EHsUCQlLPMlbO/o=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KT/CqvyuV6uSjWC5ynXnrxXR9G3iaDSosVAugHGTKbE=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cHSaoSNm5nCotqUe+dTLnc1pBKvYzluxU+g0Bl3uMr8=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FDvnHPD6/CGwKxcEIE18HsOXjfGgVY46IoBPe6h8Lj0=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VBtVSFlIxzcUXhEx+UnzQXmVxs4DIyAhk4b2Ww66f00=</DigestValue>
      </Reference>
      <Reference URI="/xl/worksheets/sheet1.xml?ContentType=application/vnd.openxmlformats-officedocument.spreadsheetml.worksheet+xml">
        <DigestMethod Algorithm="http://www.w3.org/2001/04/xmlenc#sha256"/>
        <DigestValue>/tee+AndGparje+a/24I+3WeVuVCaGad1kk0HfoGrfI=</DigestValue>
      </Reference>
      <Reference URI="/xl/worksheets/sheet10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1.xml?ContentType=application/vnd.openxmlformats-officedocument.spreadsheetml.worksheet+xml">
        <DigestMethod Algorithm="http://www.w3.org/2001/04/xmlenc#sha256"/>
        <DigestValue>TqglMGTaWFeT4Zc0kQbPSIogq5k9+uGkFhyHMQuoaLE=</DigestValue>
      </Reference>
      <Reference URI="/xl/worksheets/sheet12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3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4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5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16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2.xml?ContentType=application/vnd.openxmlformats-officedocument.spreadsheetml.worksheet+xml">
        <DigestMethod Algorithm="http://www.w3.org/2001/04/xmlenc#sha256"/>
        <DigestValue>gC87ubZIuG/crJnpuq/okxBC9dS1ZIG3MdkvC79ED8U=</DigestValue>
      </Reference>
      <Reference URI="/xl/worksheets/sheet3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4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5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6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7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8.xml?ContentType=application/vnd.openxmlformats-officedocument.spreadsheetml.worksheet+xml">
        <DigestMethod Algorithm="http://www.w3.org/2001/04/xmlenc#sha256"/>
        <DigestValue>uUymkAUPw5lXNtzFI/P6SAu1rUrsfFzeqAtbLDenuFg=</DigestValue>
      </Reference>
      <Reference URI="/xl/worksheets/sheet9.xml?ContentType=application/vnd.openxmlformats-officedocument.spreadsheetml.worksheet+xml">
        <DigestMethod Algorithm="http://www.w3.org/2001/04/xmlenc#sha256"/>
        <DigestValue>uUymkAUPw5lXNtzFI/P6SAu1rUrsfFzeqAtbLDenuFg=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2020-09-03T14:51:05Z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{02E272D9-C5AF-4F1E-8AFF-2064872D6EF2}</SetupID>
          <SignatureText>IGNACIO C. FLORENTIN M.</SignatureText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2020-09-03T14:51:05Z</xd:SigningTime>
          <xd:SigningCertificate>
            <xd:Cert>
              <xd:CertDigest>
                <DigestMethod Algorithm="http://www.w3.org/2001/04/xmlenc#sha256"/>
                <DigestValue>DB9SS6RAGzznYQDUkAvAqXe7xN7C0bQfG1QH/RQzLm0=</DigestValue>
              </xd:CertDigest>
              <xd:IssuerSerial>
                <X509IssuerName>C=PY, O=DOCUMENTA S.A., CN=CA-DOCUMENTA S.A., SERIALNUMBER=RUC 80050172-1</X509IssuerName>
                <X509SerialNumber>3729502988861365235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EsBAAB/AAAAAAAAAAAAAACpIAAAogwAACBFTUYAAAEAeBwAAKoAAAAGAAAAAAAAAAAAAAAAAAAAVgUAAAADAABYAQAAwgAAAAAAAAAAAAAAAAAAAMA/BQDQ9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jBnUu/l/AABoy477+X8AAAAAAADZAQAASJ6a+/l/AAAAAAAAAAAAAAAAAAAAAAAAAAC//Pl/AACMGdS7+X8AAAAAAAAAAAAAAAAAAAAAAADa2Buba20AAODMrb35fwAASAAAANAAAACQAQAAAAAAAPBNOrDZAQAAGL1P3wAAAAAAAAAAAAAAAAkAAAAAAAAAAAAAAAAAAAA8vE/f0AAAANC8T9/QAAAAIRR3+/l/AAAAAAAA0AAAAJABAAAAAAAA8E06sNkBAAAYvU/f0AAAADy8T9/QAAAACQAAAAAAAAAAAAAAAAAAAAAAAAAAAAAAAAAAAAAAAAB7bgG8ZHYACAAAAAAlAAAADAAAAAEAAAAYAAAADAAAAAAAAAISAAAADAAAAAEAAAAeAAAAGAAAAMkAAAAEAAAA9wAAABEAAAAlAAAADAAAAAEAAABUAAAAfAAAAMoAAAAEAAAA9QAAABAAAAABAAAA0XbJQVUVykHKAAAABAAAAAgAAABMAAAAAAAAAAAAAAAAAAAA//////////9cAAAAMwAvADkALwAyADAAMgAwAAYAAAAEAAAABgAAAAQAAAAGAAAABgAAAAYAAAAGAAAASwAAAEAAAAAwAAAABQAAACAAAAABAAAAAQAAABAAAAAAAAAAAAAAAEwBAACAAAAAAAAAAAAAAABMAQAAgAAAAFIAAABwAQAAAgAAABAAAAAHAAAAAAAAAAAAAAC8AgAAAAAAAAECAiJTAHkAcwB0AGUAbQAAAAAAAAAAAAAAAAAAAAAAAAAAAAAAAAAAAAAAAAAAAAAAAAAAAAAAAAAAAAAAAAAAAAAAAAAAAPANSbDZAQAAaMuO+/l/AABcP4rQIN4AAEiemvv5fwAAAAAAAAAAAAAAAAAAAAAAAOjgTt/QAAAAmxQK8P////8AAAAAAAAAAAAAAAAAAAAAarwam2ttAAD4AwAAAAAAAAAAAAAAAAAAcQWKAAAAAADwTTqw2QEAAJDhTt8AAAAAAAAAAAAAAAAHAAAAAAAAANDtG6bZAQAAzOBO39AAAABg4U7f0AAAACEUd/v5fwAAAAAAAAAAAAAw4zqwAAAAAAAAAAAAAAAA8E06sNkBAADM4E7f0AAAAAcAAADZAQ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4I5Avfl/AABoy477+X8AAFBMcbDZAQAASJ6a+/l/AAAAAAAAAAAAAAAAAAAAAAAAAQAAAAAAAACQs2+w2QEAAAAAAAAAAAAAAAAAAAAAAACqvBqba20AAAEAAAAAAAAA4N5O39AAAACQAQAAAAAAAPBNOrDZAQAA6OBO3wAAAAAAAAAAAAAAAAYAAAAAAAAAAgAAAAAAAAAM4E7f0AAAAKDgTt/QAAAAIRR3+/l/AAD+/////////8CNQL0AAAAA8A1JsNkBAAAAAAAAAAAAAAzgTt/QAAAABgAAAPl/AAAAAAAAAAAAAAAAAAAAAAAAAAAAAAAAAAAKAJABZHYACAAAAAAlAAAADAAAAAMAAAAYAAAADAAAAAAAAAI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lAAAARwAAACkAAAAzAAAAvQAAABUAAAAhAPAAAAAAAAAAAAAAAIA/AAAAAAAAAAAAAIA/AAAAAAAAAAAAAAAAAAAAAAAAAAAAAAAAAAAAAAAAAAAlAAAADAAAAAAAAIAoAAAADAAAAAQAAABSAAAAcAEAAAQAAADw////AAAAAAAAAAAAAAAAkAEAAAAAAAEAAAAAcwBlAGcAbwBlACAAdQBpAAAAAAAAAAAAAAAAAAAAAAAAAAAAAAAAAAAAAAAAAAAAAAAAAAAAAAAAAAAAAAAAAAAAAAACAAAAAAAAAGjLjvv5fwAAuMGvstkBAABInpr7+X8AAAAAAAAAAAAAAAAAAAAAAAAAAAAAAAAAAAABAAAAAAAAAAAAAAAAAAAAAAAAAAAAAGq6GptrbQAAAABkn9kBAACsAmSf2QEAAJABAAAAAAAA8E06sNkBAACo307fAAAAAAAAAAAAAAAACQAAAAAAAAADAAAAAAAAAMzeTt/QAAAAYN9O39AAAAAhFHf7+X8AADAAAAAAAAAAOd5O3wAAAAAAAFSf2QEAAJe5Pf75fwAAzN5O39AAAAAJAAAA+X8AAAAAAAAAAAAAAAAAAAAAAAAAAAAAAAAAABAAkAFkdgAIAAAAACUAAAAMAAAABAAAABgAAAAMAAAAAAAAAhIAAAAMAAAAAQAAAB4AAAAYAAAAKQAAADMAAADmAAAASAAAACUAAAAMAAAABAAAAFQAAADYAAAAKgAAADMAAADkAAAARwAAAAEAAADRdslBVRXKQSoAAAAzAAAAFwAAAEwAAAAAAAAAAAAAAAAAAAD//////////3wAAABJAEcATgBBAEMASQBPACAAQwAuACAARgBMAE8AUgBFAE4AVABJAE4AIABNAC4AAAAEAAAACwAAAAwAAAAKAAAACgAAAAQAAAAMAAAABAAAAAoAAAADAAAABAAAAAgAAAAIAAAADAAAAAoAAAAIAAAADAAAAAgAAAAEAAAADAAAAAQAAAAOAAAAA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D0AAAACgAAAFAAAAC5AAAAXAAAAAEAAADRdslBVRXKQQoAAABQAAAAHAAAAEwAAAAAAAAAAAAAAAAAAAD//////////4QAAABJAEcATgBBAEMASQBPACAAQwAuACAARgBMAE8AUgBFAE4AVABJAE4AIABNAEUATgBEAE8AWgBBAAMAAAAIAAAACAAAAAcAAAAHAAAAAwAAAAkAAAADAAAABwAAAAMAAAADAAAABgAAAAUAAAAJAAAABwAAAAYAAAAIAAAABgAAAAMAAAAIAAAAAwAAAAoAAAAGAAAACAAAAAgAAAAJAAAABgAAAAcAAABLAAAAQAAAADAAAAAFAAAAIAAAAAEAAAABAAAAEAAAAAAAAAAAAAAATAEAAIAAAAAAAAAAAAAAAEwBAACAAAAAJQAAAAwAAAACAAAAJwAAABgAAAAFAAAAAAAAAP///wAAAAAAJQAAAAwAAAAFAAAATAAAAGQAAAAJAAAAYAAAAP8AAABsAAAACQAAAGAAAAD3AAAADQAAACEA8AAAAAAAAAAAAAAAgD8AAAAAAAAAAAAAgD8AAAAAAAAAAAAAAAAAAAAAAAAAAAAAAAAAAAAAAAAAACUAAAAMAAAAAAAAgCgAAAAMAAAABQAAACUAAAAMAAAAAQAAABgAAAAMAAAAAAAAAhIAAAAMAAAAAQAAAB4AAAAYAAAACQAAAGAAAAAAAQAAbQAAACUAAAAMAAAAAQAAAFQAAACsAAAACgAAAGAAAABrAAAAbAAAAAEAAADRdslBVRXKQQoAAABgAAAAEAAAAEwAAAAAAAAAAAAAAAAAAAD//////////2wAAABEAEkAUgBFAEMAVABPAFIAIABUAEkAVABVAEwAQQBSAAgAAAADAAAABwAAAAYAAAAHAAAABgAAAAkAAAAHAAAAAwAAAAYAAAADAAAABgAAAAgAAAAFAAAABwAAAAcAAABLAAAAQAAAADAAAAAFAAAAIAAAAAEAAAABAAAAEAAAAAAAAAAAAAAATAEAAIAAAAAAAAAAAAAAAEwBAACAAAAAJQAAAAwAAAACAAAAJwAAABgAAAAFAAAAAAAAAP///wAAAAAAJQAAAAwAAAAFAAAATAAAAGQAAAAJAAAAcAAAAEIBAAB8AAAACQAAAHAAAAA6AQAADQAAACEA8AAAAAAAAAAAAAAAgD8AAAAAAAAAAAAAgD8AAAAAAAAAAAAAAAAAAAAAAAAAAAAAAAAAAAAAAAAAACUAAAAMAAAAAAAAgCgAAAAMAAAABQAAACUAAAAMAAAAAQAAABgAAAAMAAAAAAAAAhIAAAAMAAAAAQAAABYAAAAMAAAAAAAAAFQAAAB4AQAACgAAAHAAAABBAQAAfAAAAAEAAADRdslBVRXKQQoAAABwAAAAMgAAAEwAAAAEAAAACQAAAHAAAABDAQAAfQAAALAAAABGAGkAcgBtAGEAZABvACAAcABvAHIAOgAgAEkARwBOAEEAQwBJAE8AIABDAE8ATgBTAFQAQQBOAFQASQBOAE8AIABGAEwATwBSAEUATgBUAEkATgAgAE0ARQBOAEQATwBaAEEABgAAAAMAAAAEAAAACQAAAAYAAAAHAAAABwAAAAMAAAAHAAAABwAAAAQAAAADAAAAAwAAAAMAAAAIAAAACAAAAAcAAAAHAAAAAwAAAAkAAAADAAAABwAAAAkAAAAIAAAABgAAAAYAAAAHAAAACAAAAAYAAAADAAAACAAAAAkAAAADAAAABgAAAAUAAAAJAAAABwAAAAYAAAAIAAAABgAAAAMAAAAIAAAAAwAAAAoAAAAGAAAACAAAAAgAAAAJAAAABgAAAAcAAAAWAAAADAAAAAAAAAAlAAAADAAAAAIAAAAOAAAAFAAAAAAAAAAQAAAAFAAAAA==</Object>
  <Object Id="idInvalidSigLnImg">AQAAAGwAAAAAAAAAAAAAAEsBAAB/AAAAAAAAAAAAAACpIAAAogwAACBFTUYAAAEAICAAALAAAAAGAAAAAAAAAAAAAAAAAAAAVgUAAAADAABYAQAAwgAAAAAAAAAAAAAAAAAAAMA/BQDQ9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JsgAAAAcKDQcKDQcJDQ4WMShFrjFU1TJV1gECBAIDBAECBQoRKyZBowsTMQAAAAAAfqbJd6PIeqDCQFZ4JTd0Lk/HMVPSGy5uFiE4GypVJ0KnHjN9AAABVrcAAACcz+7S6ffb7fnC0t1haH0hMm8aLXIuT8ggOIwoRKslP58cK08AAAEAAAAAAMHg9P///////////+bm5k9SXjw/SzBRzTFU0y1NwSAyVzFGXwEBAsmyCA8mnM/u69/SvI9jt4tgjIR9FBosDBEjMVTUMlXWMVPRKUSeDxk4AAAAAAAAAADT6ff///////+Tk5MjK0krSbkvUcsuT8YVJFoTIFIrSbgtTcEQHEestwAAAJzP7vT6/bTa8kRleixHhy1Nwi5PxiQtTnBwcJKSki81SRwtZAgOIwAAAAAAweD02+35gsLqZ5q6Jz1jNEJyOUZ4qamp+/v7////wdPeVnCJAQECybIAAACv1/Ho8/ubzu6CwuqMudS3u769vb3////////////L5fZymsABAgMAAAAAAK/X8fz9/uLx+snk9uTy+vz9/v///////////////8vl9nKawAECA7G3AAAAotHvtdryxOL1xOL1tdry0+r32+350+r3tdryxOL1pdPvc5rAAQIDAAAAAABpj7ZnjrZqj7Zqj7ZnjrZtkbdukrdtkbdnjrZqj7ZojrZ3rdUCAwTIsg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IwZ1Lv5fwAAaMuO+/l/AAAAAAAA2QEAAEiemvv5fwAAAAAAAAAAAAAAAAAAAAAAAAAAv/z5fwAAjBnUu/l/AAAAAAAAAAAAAAAAAAAAAAAA2tgbm2ttAADgzK29+X8AAEgAAADQAAAAkAEAAAAAAADwTTqw2QEAABi9T98AAAAAAAAAAAAAAAAJAAAAAAAAAAAAAAAAAAAAPLxP39AAAADQvE/f0AAAACEUd/v5fwAAAAAAANAAAACQAQAAAAAAAPBNOrDZAQAAGL1P39AAAAA8vE/f0AAAAAkAAAAAAAAAAAAAAAAAAAAAAAAAAAAAAAAAAAAAAAAAe24BvGR2AAgAAAAAJQAAAAwAAAABAAAAGAAAAAwAAAD/AAACEgAAAAwAAAABAAAAHgAAABgAAAAiAAAABAAAAHIAAAARAAAAJQAAAAwAAAABAAAAVAAAAKgAAAAjAAAABAAAAHAAAAAQAAAAAQAAANF2yUFVFcpBIwAAAAQAAAAPAAAATAAAAAAAAAAAAAAAAAAAAP//////////bAAAAEYAaQByAG0AYQAgAG4AbwAgAHYA4QBsAGkAZABhAAAABgAAAAMAAAAEAAAACQAAAAYAAAADAAAABwAAAAcAAAADAAAABQAAAAYAAAADAAAAAwAAAAcAAAAGAAAASwAAAEAAAAAwAAAABQAAACAAAAABAAAAAQAAABAAAAAAAAAAAAAAAEwBAACAAAAAAAAAAAAAAABMAQAAgAAAAFIAAABwAQAAAgAAABAAAAAHAAAAAAAAAAAAAAC8AgAAAAAAAAECAiJTAHkAcwB0AGUAbQAAAAAAAAAAAAAAAAAAAAAAAAAAAAAAAAAAAAAAAAAAAAAAAAAAAAAAAAAAAAAAAAAAAAAAAAAAAPANSbDZAQAAaMuO+/l/AABcP4rQIN4AAEiemvv5fwAAAAAAAAAAAAAAAAAAAAAAAOjgTt/QAAAAmxQK8P////8AAAAAAAAAAAAAAAAAAAAAarwam2ttAAD4AwAAAAAAAAAAAAAAAAAAcQWKAAAAAADwTTqw2QEAAJDhTt8AAAAAAAAAAAAAAAAHAAAAAAAAANDtG6bZAQAAzOBO39AAAABg4U7f0AAAACEUd/v5fwAAAAAAAAAAAAAw4zqwAAAAAAAAAAAAAAAA8E06sNkBAADM4E7f0AAAAAcAAADZAQ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4I5Avfl/AABoy477+X8AAFBMcbDZAQAASJ6a+/l/AAAAAAAAAAAAAAAAAAAAAAAAAQAAAAAAAACQs2+w2QEAAAAAAAAAAAAAAAAAAAAAAACqvBqba20AAAEAAAAAAAAA4N5O39AAAACQAQAAAAAAAPBNOrDZAQAA6OBO3wAAAAAAAAAAAAAAAAYAAAAAAAAAAgAAAAAAAAAM4E7f0AAAAKDgTt/QAAAAIRR3+/l/AAD+/////////8CNQL0AAAAA8A1JsNkBAAAAAAAAAAAAAAzgTt/QAAAABgAAAPl/AAAAAAAAAAAAAAAAAAAAAAAAAAAAAAAAAAAKAJABZHYACAAAAAAlAAAADAAAAAMAAAAYAAAADAAAAAAAAAI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lAAAARwAAACkAAAAzAAAAvQAAABUAAAAhAPAAAAAAAAAAAAAAAIA/AAAAAAAAAAAAAIA/AAAAAAAAAAAAAAAAAAAAAAAAAAAAAAAAAAAAAAAAAAAlAAAADAAAAAAAAIAoAAAADAAAAAQAAABSAAAAcAEAAAQAAADw////AAAAAAAAAAAAAAAAkAEAAAAAAAEAAAAAcwBlAGcAbwBlACAAdQBpAAAAAAAAAAAAAAAAAAAAAAAAAAAAAAAAAAAAAAAAAAAAAAAAAAAAAAAAAAAAAAAAAAAAAAACAAAAAAAAAGjLjvv5fwAAuMGvstkBAABInpr7+X8AAAAAAAAAAAAAAAAAAAAAAAAAAAAAAAAAAAABAAAAAAAAAAAAAAAAAAAAAAAAAAAAAGq6GptrbQAAAABkn9kBAACsAmSf2QEAAJABAAAAAAAA8E06sNkBAACo307fAAAAAAAAAAAAAAAACQAAAAAAAAADAAAAAAAAAMzeTt/QAAAAYN9O39AAAAAhFHf7+X8AADAAAAAAAAAAOd5O3wAAAAAAAFSf2QEAAJe5Pf75fwAAzN5O39AAAAAJAAAA+X8AAAAAAAAAAAAAAAAAAAAAAAAAAAAAAAAAABAAkAFkdgAIAAAAACUAAAAMAAAABAAAABgAAAAMAAAAAAAAAhIAAAAMAAAAAQAAAB4AAAAYAAAAKQAAADMAAADmAAAASAAAACUAAAAMAAAABAAAAFQAAADYAAAAKgAAADMAAADkAAAARwAAAAEAAADRdslBVRXKQSoAAAAzAAAAFwAAAEwAAAAAAAAAAAAAAAAAAAD//////////3wAAABJAEcATgBBAEMASQBPACAAQwAuACAARgBMAE8AUgBFAE4AVABJAE4AIABNAC4AAAAEAAAACwAAAAwAAAAKAAAACgAAAAQAAAAMAAAABAAAAAoAAAADAAAABAAAAAgAAAAIAAAADAAAAAoAAAAIAAAADAAAAAgAAAAEAAAADAAAAAQAAAAOAAAAA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D0AAAACgAAAFAAAAC5AAAAXAAAAAEAAADRdslBVRXKQQoAAABQAAAAHAAAAEwAAAAAAAAAAAAAAAAAAAD//////////4QAAABJAEcATgBBAEMASQBPACAAQwAuACAARgBMAE8AUgBFAE4AVABJAE4AIABNAEUATgBEAE8AWgBBAAMAAAAIAAAACAAAAAcAAAAHAAAAAwAAAAkAAAADAAAABwAAAAMAAAADAAAABgAAAAUAAAAJAAAABwAAAAYAAAAIAAAABgAAAAMAAAAIAAAAAwAAAAoAAAAGAAAACAAAAAgAAAAJAAAABgAAAAcAAABLAAAAQAAAADAAAAAFAAAAIAAAAAEAAAABAAAAEAAAAAAAAAAAAAAATAEAAIAAAAAAAAAAAAAAAEwBAACAAAAAJQAAAAwAAAACAAAAJwAAABgAAAAFAAAAAAAAAP///wAAAAAAJQAAAAwAAAAFAAAATAAAAGQAAAAJAAAAYAAAAP8AAABsAAAACQAAAGAAAAD3AAAADQAAACEA8AAAAAAAAAAAAAAAgD8AAAAAAAAAAAAAgD8AAAAAAAAAAAAAAAAAAAAAAAAAAAAAAAAAAAAAAAAAACUAAAAMAAAAAAAAgCgAAAAMAAAABQAAACUAAAAMAAAAAQAAABgAAAAMAAAAAAAAAhIAAAAMAAAAAQAAAB4AAAAYAAAACQAAAGAAAAAAAQAAbQAAACUAAAAMAAAAAQAAAFQAAACsAAAACgAAAGAAAABrAAAAbAAAAAEAAADRdslBVRXKQQoAAABgAAAAEAAAAEwAAAAAAAAAAAAAAAAAAAD//////////2wAAABEAEkAUgBFAEMAVABPAFIAIABUAEkAVABVAEwAQQBSAAgAAAADAAAABwAAAAYAAAAHAAAABgAAAAkAAAAHAAAAAwAAAAYAAAADAAAABgAAAAgAAAAFAAAABwAAAAcAAABLAAAAQAAAADAAAAAFAAAAIAAAAAEAAAABAAAAEAAAAAAAAAAAAAAATAEAAIAAAAAAAAAAAAAAAEwBAACAAAAAJQAAAAwAAAACAAAAJwAAABgAAAAFAAAAAAAAAP///wAAAAAAJQAAAAwAAAAFAAAATAAAAGQAAAAJAAAAcAAAAEIBAAB8AAAACQAAAHAAAAA6AQAADQAAACEA8AAAAAAAAAAAAAAAgD8AAAAAAAAAAAAAgD8AAAAAAAAAAAAAAAAAAAAAAAAAAAAAAAAAAAAAAAAAACUAAAAMAAAAAAAAgCgAAAAMAAAABQAAACUAAAAMAAAAAQAAABgAAAAMAAAAAAAAAhIAAAAMAAAAAQAAABYAAAAMAAAAAAAAAFQAAAB4AQAACgAAAHAAAABBAQAAfAAAAAEAAADRdslBVRXKQQoAAABwAAAAMgAAAEwAAAAEAAAACQAAAHAAAABDAQAAfQAAALAAAABGAGkAcgBtAGEAZABvACAAcABvAHIAOgAgAEkARwBOAEEAQwBJAE8AIABDAE8ATgBTAFQAQQBOAFQASQBOAE8AIABGAEwATwBSAEUATgBUAEkATgAgAE0ARQBOAEQATwBaAEEABgAAAAMAAAAEAAAACQAAAAYAAAAHAAAABwAAAAMAAAAHAAAABwAAAAQAAAADAAAAAwAAAAMAAAAIAAAACAAAAAcAAAAHAAAAAwAAAAkAAAADAAAABwAAAAkAAAAIAAAABgAAAAYAAAAHAAAACAAAAAYAAAADAAAACAAAAAkAAAADAAAABgAAAAUAAAAJAAAABwAAAAYAAAAIAAAABgAAAAMAAAAIAAAAAwAAAAoAAAAGAAAACAAAAAgAAAAJAAAABgAAAAcAAAAWAAAADAAAAAAAAAAlAAAADAAAAAIAAAAOAAAAFAAAAAAAAAAQAAAAFAAAAA=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u83GiFdIEVUR2yihEYsk6dSXJeE=</DigestValue>
    </Reference>
    <Reference URI="#idOfficeObject" Type="http://www.w3.org/2000/09/xmldsig#Object">
      <DigestMethod Algorithm="http://www.w3.org/2000/09/xmldsig#sha1"/>
      <DigestValue>sQjHsTFMhNOrlk0BQ+2YNS8geGU=</DigestValue>
    </Reference>
    <Reference URI="#idValidSigLnImg" Type="http://www.w3.org/2000/09/xmldsig#Object">
      <DigestMethod Algorithm="http://www.w3.org/2000/09/xmldsig#sha1"/>
      <DigestValue>SkT36Rvv9mmWkIu/SODLOxLZRPA=</DigestValue>
    </Reference>
    <Reference URI="#idInvalidSigLnImg" Type="http://www.w3.org/2000/09/xmldsig#Object">
      <DigestMethod Algorithm="http://www.w3.org/2000/09/xmldsig#sha1"/>
      <DigestValue>WsSZxZpvWAYCS4uchG/6vCIGv/M=</DigestValue>
    </Reference>
  </SignedInfo>
  <SignatureValue>
    VMDcq0MGzOgDc0MxUf8/SOkm0pooQ9gcZmKj/VFsNiPPg/IckfgkCXm5mnDucJ4e7zqxHTU6
    S5Itb3Txzewva9WnpcL6nulCgXYL4+pab6zITPkI7cXMK8VXqeh7rAab1+dwS63HehqyrsPO
    i7n8a0NHzFDcHR2FBhlU07mBA2H8jlZNbEx/jeGEEDjV5afr2pDQ3qLFgvfXrRQMOpFprWs/
    shSgkWORjvMfYD+VtZbyx4AwwPwSkI0FvyBRiyLfJPK72bt9vFZiC7ljDQqghPxBTdkWFhDc
    nolFsvVYJafYm5oBMCSaM6S11iJ3dIL7ee//irYQT0oA8peTYc0O/g==
  </SignatureValue>
  <KeyInfo>
    <KeyValue>
      <RSAKeyValue>
        <Modulus>
            oV5KJopr+UKcK+PD5brndXX/1xPqfvIT8sN5OaltfkJVRs65bbbL3NxoQy7xrBveFKsXCHZ8
            uCifQPexwBBFXnDJPcseNeSS0Y+6Rs9hh44HR4jayvpnRNktaTtKN0BoI7sf/CDLXV4/ftvY
            xgX8qTNi/HJKmw5+bcUEa11XHMOUAT5xW2cPnUfFedlmwUPkz4OXScnkZ1hZqePi4N5Wcsxa
            CYeJdhCv2axPHp/ZHhzPiQaqM2g7uliYoCe9I1YteglGwvaBAxeUAJvZjcmfsghuXZvKr0cS
            oVMy/B8DHmX/aU+WLjutWpAspv0ecPCcNg6/8afZqi/oTs9FpPbtVw==
          </Modulus>
        <Exponent>AQAB</Exponent>
      </RSAKeyValue>
    </KeyValue>
    <X509Data>
      <X509Certificate>
          MIIH9zCCBd+gAwIBAgIIeNOI6+SOZLIwDQYJKoZIhvcNAQELBQAwWzEXMBUGA1UEBRMOUlVD
          IDgwMDUwMTcyLTExGjAYBgNVBAMTEUNBLURPQ1VNRU5UQSBTLkEuMRcwFQYDVQQKEw5ET0NV
          TUVOVEEgUy5BLjELMAkGA1UEBhMCUFkwHhcNMjAwOTAyMjA0ODA1WhcNMjIwOTAyMjA1ODA1
          WjCBmDELMAkGA1UEBhMCUFkxGTAXBgNVBAQMEEFNQVJJTExBIENBw5FFVEUxETAPBgNVBAUT
          CENJNjUyMjYyMQ4wDAYDVQQqDAVPU0NBUjEXMBUGA1UECgwOUEVSU09OQSBGSVNJQ0ExETAP
          BgNVBAsMCEZJUk1BIEYyMR8wHQYDVQQDDBZPU0NBUiBBTUFSSUxMQSBDQcORRVRFMIIBIjAN
          BgkqhkiG9w0BAQEFAAOCAQ8AMIIBCgKCAQEAoV5KJopr+UKcK+PD5brndXX/1xPqfvIT8sN5
          OaltfkJVRs65bbbL3NxoQy7xrBveFKsXCHZ8uCifQPexwBBFXnDJPcseNeSS0Y+6Rs9hh44H
          R4jayvpnRNktaTtKN0BoI7sf/CDLXV4/ftvYxgX8qTNi/HJKmw5+bcUEa11XHMOUAT5xW2cP
          nUfFedlmwUPkz4OXScnkZ1hZqePi4N5WcsxaCYeJdhCv2axPHp/ZHhzPiQaqM2g7uliYoCe9
          I1YteglGwvaBAxeUAJvZjcmfsghuXZvKr0cSoVMy/B8DHmX/aU+WLjutWpAspv0ecPCcNg6/
          8afZqi/oTs9FpPbtVwIDAQABo4IDfzCCA3swDAYDVR0TAQH/BAIwADAOBgNVHQ8BAf8EBAMC
          BeAwKgYDVR0lAQH/BCAwHgYIKwYBBQUHAwEGCCsGAQUFBwMCBggrBgEFBQcDBDAdBgNVHQ4E
          FgQUFKbCreiz8GDcVKrnlM0yy+qlqCwwgZcGCCsGAQUFBwEBBIGKMIGHMDoGCCsGAQUFBzAB
          hi5odHRwczovL3d3dy5kb2N1bWVudGEuY29tLnB5L2Zpcm1hZGlnaXRhbC9vc2NwMEkGCCsG
          AQUFBzAChj1odHRwczovL3d3dy5kb2N1bWVudGEuY29tLnB5L2Zpcm1hZGlnaXRhbC9kZXNj
          YXJnYXMvY2Fkb2MuY3J0MB8GA1UdIwQYMBaAFEAmrCZcYo/G9QJU5I3BGibW7qWyME8GA1Ud
          HwRIMEYwRKBCoECGPmh0dHBzOi8vd3d3LmRvY3VtZW50YS5jb20ucHkvZmlybWFkaWdpdGFs
          L2Rlc2Nhcmdhcy9jcmxkb2MuY3JsMCMGA1UdEQQcMBqBGGFtYXJpbGxhQGFtYXJpbGxhLmNv
          bS5weTCCAd0GA1UdIASCAdQwggHQMIIBzAYOKwYBBAGC+TsBAQEGAQEwggG4MD8GCCsGAQUF
          BwIBFjNodHRwczovL3d3dy5kb2N1bWVudGEuY29tLnB5L2Zpcm1hZGlnaXRhbC9kZXNjYXJn
          YXMwgcAGCCsGAQUFBwICMIGzGoGwRXN0ZSBlcyB1biBjZXJ0aWZpY2FkbyBkZSBwZXJzb25h
          IGbtc2ljYSBjdXlhIGNsYXZlIHByaXZhZGEgZXN04SBjb250ZW5pZGEgZW4gdW4gbfNkdWxv
          IGRlIGhhcmR3YXJlIHNlZ3VybyB5IHN1IGZpbmFsaWRhZCBlcyBhdXRlbnRpY2FyIGEgc3Ug
          dGl0dWxhciBvIGdlbmVyYXIgZmlybWFzIGRpZ2l0YWxlcy4wgbEGCCsGAQUFBwICMIGkGoGh
          VGhpcyBpcyBhbiBlbmQgdXNlciBjZXJ0aWZpY2F0ZSB3aG9zZSBwcml2YXRlIGtleSBpcyBl
          bWJlZGRlZCB3aXRoaW4gYSBzZWN1cmUgaGFyZHdhcmUgbW9kdWxlIHRoYXQgYWltcyB0byBh
          dXRoZW50aWNhdGUgaXRzIG93bmVyIG9yIGdlbmVyYXRlIGRpZ2l0YWwgc2lnbmF0dXJlcy4w
          DQYJKoZIhvcNAQELBQADggIBAKn3JOpbKRnRBUwfJmy31GPv/XUgPXIXqMTOTbMBkyN1ldW4
          vwxLzMZHvhSJdZJokic/ojV6EWlduZa7mq34pUgKtFEb3ZgPQsBRdc1pAmAkXbiTPIcEU4XW
          7IX9Fl9HFAga8t16KjlXHz7mq7/W/lc/76iz4S8upA7l3oLCphtcROD9WjPjCAkX74yN/G5F
          Dl1wDv20kdFCMNyv4yl3ETe3OPXmVmLxUnBXmH9tCOXG3zQRqwSI9yty46I2WuhHy3Ftq7r0
          ep5TbHskqHCxdHo9EDUtHHpzPn/0vanD/Gyoce66FblNCumzKPba32IbxmNa6B/dN0+0Xtcb
          ODx76EZWkuIQev3j+WJbi5NggTJJGyHl11FedLFJ8+LPQM1xFeV5DYHqkI+9q0huPfARsG1y
          0zr3bIJUCqosFjXv7DQ0o1qEWupbIAenHSWtVZjy6xHe1UDWeJISoVcr4QqHF/gZX7dNguHa
          ffpPrrWdt1GtWugCUSaPkqzwEYwrzLC3t0ikdD9JBuzXUEngdHrC8cz9/Ha6aiK+0EpjZzUw
          OfvyKkmGaBha0omvGcHSBtXpQu0SLh91mrVCuOS9rngbhPg3yKfkSYH8HmxWuNOawKXVvYRg
          ukQ6K2TEx0N2eBBLj3vi1drTqerNOxTki7Rw+rQ9SDtZJwYgaXqY3vqU5phf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3"/>
            <mdssi:RelationshipReference SourceId="rId7"/>
            <mdssi:RelationshipReference SourceId="rId12"/>
            <mdssi:RelationshipReference SourceId="rId17"/>
            <mdssi:RelationshipReference SourceId="rId2"/>
            <mdssi:RelationshipReference SourceId="rId16"/>
            <mdssi:RelationshipReference SourceId="rId20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19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CPEnRoWtw5Axcae2wrejR8c0uGg=</DigestValue>
      </Reference>
      <Reference URI="/xl/calcChain.xml?ContentType=application/vnd.openxmlformats-officedocument.spreadsheetml.calcChain+xml">
        <DigestMethod Algorithm="http://www.w3.org/2000/09/xmldsig#sha1"/>
        <DigestValue>/Pfjl0FbrJUfr2ah0MbdeSgraQs=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RGQIFHvTzT+WnggN65Ys3379YGo=</DigestValue>
      </Reference>
      <Reference URI="/xl/drawings/vmlDrawing1.vml?ContentType=application/vnd.openxmlformats-officedocument.vmlDrawing">
        <DigestMethod Algorithm="http://www.w3.org/2000/09/xmldsig#sha1"/>
        <DigestValue>0qpLN7Amc4gC9ktvnApu2mkAJMg=</DigestValue>
      </Reference>
      <Reference URI="/xl/media/image1.emf?ContentType=image/x-emf">
        <DigestMethod Algorithm="http://www.w3.org/2000/09/xmldsig#sha1"/>
        <DigestValue>ajgCzOWhlJbFdPpIXye1TKit6Vk=</DigestValue>
      </Reference>
      <Reference URI="/xl/media/image2.emf?ContentType=image/x-emf">
        <DigestMethod Algorithm="http://www.w3.org/2000/09/xmldsig#sha1"/>
        <DigestValue>EXxFTBN/UnHMxwmJi44Oy6ngvu0=</DigestValue>
      </Reference>
      <Reference URI="/xl/media/image3.emf?ContentType=image/x-emf">
        <DigestMethod Algorithm="http://www.w3.org/2000/09/xmldsig#sha1"/>
        <DigestValue>o4oPsJFzyIW4ZtDBrMWos2qU0Ck=</DigestValue>
      </Reference>
      <Reference URI="/xl/media/image4.emf?ContentType=image/x-emf">
        <DigestMethod Algorithm="http://www.w3.org/2000/09/xmldsig#sha1"/>
        <DigestValue>p+UO7Dda7K7gVQgOCL+7tmWOVMo=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zWGoseudum+GBFkhkLO96omM5x8=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13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15.bin?ContentType=application/vnd.openxmlformats-officedocument.spreadsheetml.printerSettings">
        <DigestMethod Algorithm="http://www.w3.org/2000/09/xmldsig#sha1"/>
        <DigestValue>dN65Sy0/7Tfn1voNbz/q3MA+0cs=</DigestValue>
      </Reference>
      <Reference URI="/xl/printerSettings/printerSettings16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fmX2i60k/JIJsyvQXxLJAWenXT8=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jQHVBRJnryrNv9nnFCBPK3QUH6o=</DigestValue>
      </Reference>
      <Reference URI="/xl/sharedStrings.xml?ContentType=application/vnd.openxmlformats-officedocument.spreadsheetml.sharedStrings+xml">
        <DigestMethod Algorithm="http://www.w3.org/2000/09/xmldsig#sha1"/>
        <DigestValue>P9XY6wQNFs/K4SzwzqS999domKk=</DigestValue>
      </Reference>
      <Reference URI="/xl/styles.xml?ContentType=application/vnd.openxmlformats-officedocument.spreadsheetml.styles+xml">
        <DigestMethod Algorithm="http://www.w3.org/2000/09/xmldsig#sha1"/>
        <DigestValue>F3lij40IATRQDEe17jjV90VnR2Q=</DigestValue>
      </Reference>
      <Reference URI="/xl/theme/theme1.xml?ContentType=application/vnd.openxmlformats-officedocument.theme+xml">
        <DigestMethod Algorithm="http://www.w3.org/2000/09/xmldsig#sha1"/>
        <DigestValue>NxRce5j61R1JQ0oZ4SHeTW3rgyc=</DigestValue>
      </Reference>
      <Reference URI="/xl/workbook.xml?ContentType=application/vnd.openxmlformats-officedocument.spreadsheetml.sheet.main+xml">
        <DigestMethod Algorithm="http://www.w3.org/2000/09/xmldsig#sha1"/>
        <DigestValue>PRpY7JSxdfZHo+Fb6oopzi1mf4c=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iJZ2darYc81RVE9DJao+TZEPPcM=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Vclzwqg39PLFkJdzcx3F8AQsaJo=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U7CUEIIjus89uV8hommNXczPLCs=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n+0vGARnVcePbMd38IPwNKCZjEA=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wq4CjvcIXrAyAs/vmq7dZAl44ms=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DFdJzDLZ8OTJcoQLID9K1l3GaC8=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sheet1.xml?ContentType=application/vnd.openxmlformats-officedocument.spreadsheetml.worksheet+xml">
        <DigestMethod Algorithm="http://www.w3.org/2000/09/xmldsig#sha1"/>
        <DigestValue>C6F3x1wNc7GkxdtT9E83DY3s0jE=</DigestValue>
      </Reference>
      <Reference URI="/xl/worksheets/sheet10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11.xml?ContentType=application/vnd.openxmlformats-officedocument.spreadsheetml.worksheet+xml">
        <DigestMethod Algorithm="http://www.w3.org/2000/09/xmldsig#sha1"/>
        <DigestValue>+cEVWxuv2YgL4uhUAXAH9nXzx68=</DigestValue>
      </Reference>
      <Reference URI="/xl/worksheets/sheet12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13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14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15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16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2.xml?ContentType=application/vnd.openxmlformats-officedocument.spreadsheetml.worksheet+xml">
        <DigestMethod Algorithm="http://www.w3.org/2000/09/xmldsig#sha1"/>
        <DigestValue>A6F4ybkr2y0gq9SLcBiPhsU76L4=</DigestValue>
      </Reference>
      <Reference URI="/xl/worksheets/sheet3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4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5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6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7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8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9.xml?ContentType=application/vnd.openxmlformats-officedocument.spreadsheetml.worksheet+xml">
        <DigestMethod Algorithm="http://www.w3.org/2000/09/xmldsig#sha1"/>
        <DigestValue>gwig93zi/5j3rp+jI3Nuhnmkxcs=</DigestValue>
      </Reference>
    </Manifest>
    <SignatureProperties>
      <SignatureProperty Id="idSignatureTime" Target="#idPackageSignature">
        <mdssi:SignatureTime>
          <mdssi:Format>YYYY-MM-DDThh:mm:ssTZD</mdssi:Format>
          <mdssi:Value>2020-09-03T16:41:10Z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{8DAE1709-786B-45E6-8AD2-A399558EEDA8}</SetupID>
          <SignatureText>OSCAR AMARILLA CAÑETE</SignatureText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 Id="idValidSigLnImg">AQAAAGwAAAAAAAAAAAAAAP8AAAB/AAAAAAAAAAAAAABuFwAAoA8AACBFTUYAAAEAxBUAAIYAAAAHAAAAAAAAAAAAAAAAAAAAVgUAAAADAABAAQAA8AAAAAAAAAAAAAAAAAAAAADiBACAqQM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vQAAAAQAAAD2AAAAEAAAAL0AAAAEAAAAOgAAAA0AAAAhAPAAAAAAAAAAAAAAAIA/AAAAAAAAAAAAAIA/AAAAAAAAAAAAAAAAAAAAAAAAAAAAAAAAAAAAAAAAAAAlAAAADAAAAAAAAIAoAAAADAAAAAMAAABSAAAAcAEAAAMAAAD1////AAAAAAAAAAAAAAAAkAEAAAAAAAEAAAAAdABhAGgAbwBtAGEAAAAAAAAAAAAAAAAAAAAAAAAAAAAAAAAAAAAAAAAAAAAAAAAAAAAAAAAAAAAAAAAAAAAAAAAAXHZ3cFx2iw0BlzsAAABw1CQAm0mvZgAAAACLDQGXAAAAAADf3QKrSa9m/yIA4X/kAMApAAAAAAAAAN8BACAAAAAgLgCKASzUJABQ1CQAiw0Bl1NlZ29lIFVJAFGtZlgAAAAAAAAAo1GtZhIAAAAA390CjNQkAFNlZ29lIFVJAAAkABIAAAAAAAAAAN/dAiRRrWYAAAAAAQAAAAAAAACM1CQATjCvZgDVJAAAAAAAAQAAAAAAAACk1CQATjCvZgAAJAAAAAAAfNYkAAEAAAAAAAAAYNUkABotr2YY1SQAkRQB9wEAAAAAAAAAAgAAAJjNNwAAAAAAAQAACJEUAfdkdgAIAAAAACUAAAAMAAAAAwAAABgAAAAMAAAAAAAAAhIAAAAMAAAAAQAAAB4AAAAYAAAAvQAAAAQAAAD3AAAAEQAAAFQAAACIAAAAvgAAAAQAAAD1AAAAEAAAAAEAAACTaLtBAAD6Qb4AAAAEAAAACgAAAEwAAAAAAAAAAAAAAAAAAAD//////////2AAAAAwADMALwAwADkALwAyADAAMgAwAAYAAAAGAAAABAAAAAYAAAAGAAAABAAAAAYAAAAGAAAABgAAAAY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LIDAMiYAwAAAAASi7IDAAAAAAAAAABTAGkAZwBuAGEAdAB1AHIAZQBMAGkAbgBlAAAA7HeMZwAAAACqGq5mThquZgAABABccCQAV2mxZnBT9QLrdq5mdGmxZkQs6Qn4cCQAAQAEAAAABACao61mkJMbBAAABABYcCQAYg27ZgAAsgMAO7ID+HAkAPhwJAABAAQAAAAEAMhwJAAAAAAA/////4xwJADIcCQAEBO7ZgA4sgPrdq5mGhO7ZtAs6QkAACQAcFP1AsCIGwQAAAAAMAAAANxwJAAAAAAAf1etZgAAAACABBMAAAAAALCo+QPAcCQAp1OtZnSJGwR7cSQAZHYACAAAAAAlAAAADAAAAAQAAAAYAAAADAAAAAAAAAISAAAADAAAAAEAAAAWAAAADAAAAAgAAABUAAAAVAAAAAoAAAA3AAAAHgAAAFoAAAABAAAAk2i7QQAA+kE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EUAAADxAAAAVwAAACkAAABFAAAAyQAAABMAAAAhAPAAAAAAAAAAAAAAAIA/AAAAAAAAAAAAAIA/AAAAAAAAAAAAAAAAAAAAAAAAAAAAAAAAAAAAAAAAAAAlAAAADAAAAAAAAIAoAAAADAAAAAUAAABSAAAAcAEAAAUAAADw////AAAAAAAAAAAAAAAAkAEAAAAAAAEAAAAAdABhAGgAbwBtAGEAAAAAAAAAAAAAAAAAAAAAAAAAAAAAAAAAAAAAAAAAAAAAAAAAAAAAAAAAAAAAAAAAAAAAAAAAAAABAAAAAAAAALzXrmYAOCIBXLkkAAEAAABYuCQAeZStZn4SAXXMuSQAAQAAAGC4JACvZa1m0MSPZ9S5JACkuSQAc8KuZtDEj2czM2syAIAAAAEAAACCwq5mAJgbBXgAAAAUuSQAJIigEMC5JAAAmBsFBwAAAHgAAAAAAAAAAAAAAASAIAB4AAAA2LgkACbOrmZ+EgF1BgAAAECRp3YAAAAA0LNAAAAAAABAkad2pBMKnfy4JADgeqN20LNAAAAAAABAkad2/LgkAP96o3ZAkad2fhIBdeAKMwYkuSQAPXqjdgEAAAAMuSQAEAAAAAMBAADgCjMGfhIBdeAKMwZkdgAIAAAAACUAAAAMAAAABQAAABgAAAAMAAAAAAAAAhIAAAAMAAAAAQAAAB4AAAAYAAAAKQAAAEUAAADyAAAAWAAAAFQAAADMAAAAKgAAAEUAAADwAAAAVwAAAAEAAACTaLtBAAD6QSoAAABFAAAAFQAAAEwAAAAAAAAAAAAAAAAAAAD//////////3gAAABPAFMAQwBBAFIAIABBAE0AQQBSAEkATABMAEEAIABDAEEA0QBFAFQARQBH/AwAAAAJAAAACgAAAAsAAAAKAAAABQAAAAsAAAAMAAAACwAAAAoAAAAGAAAACAAAAAgAAAALAAAABQAAAAoAAAALAAAACwAAAAkAAAAKAAAACQAAAEsAAAAQAAAAAAAAAAUAAAAlAAAADAAAAA0AAIAnAAAAGAAAAAYAAAAAAAAA////AgAAAAAlAAAADAAAAAYAAABMAAAAZAAAAAAAAABgAAAA/wAAAHwAAAAAAAAAYAAAAAABAAAdAAAAIQDwAAAAAAAAAAAAAACAPwAAAAAAAAAAAACAPwAAAAAAAAAAAAAAAAAAAAAAAAAAAAAAAAAAAAAAAAAAJQAAAAwAAAAAAACAKAAAAAwAAAAGAAAAJwAAABgAAAAGAAAAAAAAAP///wIAAAAAJQAAAAwAAAAGAAAATAAAAGQAAAAJAAAAYAAAAPYAAABsAAAACQAAAGAAAADuAAAADQAAACEA8AAAAAAAAAAAAAAAgD8AAAAAAAAAAAAAgD8AAAAAAAAAAAAAAAAAAAAAAAAAAAAAAAAAAAAAAAAAACUAAAAMAAAAAAAAgCgAAAAMAAAABgAAACUAAAAMAAAAAwAAABgAAAAMAAAAAAAAAhIAAAAMAAAAAQAAAB4AAAAYAAAACQAAAGAAAAD3AAAAbQAAAFQAAADMAAAACgAAAGAAAACLAAAAbAAAAAEAAACTaLtBAAD6QQoAAABgAAAAFQAAAEwAAAAAAAAAAAAAAAAAAAD//////////3gAAABPAFMAQwBBAFIAIABBAE0AQQBSAEkATABMAEEAIABDAEEA0QBFAFQARQCQ+QgAAAAGAAAABwAAAAcAAAAHAAAAAwAAAAcAAAAIAAAABwAAAAcAAAAEAAAABQAAAAUAAAAHAAAAAwAAAAcAAAAHAAAABwAAAAYAAAAGAAAABgAAAEsAAAAQAAAAAAAAAAUAAAAlAAAADAAAAA0AAIAnAAAAGAAAAAYAAAAAAAAA////AgAAAAAlAAAADAAAAAYAAABMAAAAZAAAAAkAAABwAAAA9gAAAHwAAAAJAAAAcAAAAO4AAAANAAAAIQDwAAAAAAAAAAAAAACAPwAAAAAAAAAAAACAPwAAAAAAAAAAAAAAAAAAAAAAAAAAAAAAAAAAAAAAAAAAJQAAAAwAAAAAAACAKAAAAAwAAAAGAAAAJQAAAAwAAAADAAAAGAAAAAwAAAAAAAACEgAAAAwAAAABAAAAHgAAABgAAAAJAAAAcAAAAPcAAAB9AAAAVAAAAHgAAAAKAAAAcAAAADQAAAB8AAAAAQAAAJNou0EAAPpBCgAAAHAAAAAHAAAATAAAAAAAAAAAAAAAAAAAAP//////////XAAAAFMASQBOAEQASQBDAE8A218GAAAABAAAAAcAAAAHAAAABAAAAAcAAAAIAAAASwAAABAAAAAAAAAABQAAACUAAAAMAAAADQAAgAoAAAAQAAAAAAAAAAAAAAAOAAAAFAAAAAAAAAAQAAAAFAAAAA==</Object>
  <Object Id="idInvalidSigLnImg">AQAAAGwAAAAAAAAAAAAAAP8AAAB/AAAAAAAAAAAAAABuFwAAoA8AACBFTUYAAAEAYBkAAIwAAAAHAAAAAAAAAAAAAAAAAAAAVgUAAAADAABAAQAA8AAAAAAAAAAAAAAAAAAAAADiBACAqQM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CQAAAAMAAAAYAAAAEgAAAAkAAAADAAAAEAAAABAAAAAhAPAAAAAAAAAAAAAAAIA/AAAAAAAAAAAAAIA/AAAAAAAAAAAAAAAAAAAAAAAAAAAAAAAAAAAAAAAAAAAlAAAADAAAAAAAAIAoAAAADAAAAAMAAABQAAAA3AIAAAoAAAADAAAAFwAAABAAAAAKAAAAAwAAAAAAAAAAAAAADgAAAA4AAABMAAAAKAAAAHQAAABoAgAAAAAAAAAAAAAOAAAAKAAAAA4AAAAOAAAAAQAYAAAAAAAAAAAAAAAAAAAAAAAAAAAAAAAAAJ+k4f////////////////////39//z8/3KI8eHk+v///////+vt+8XL9XIAy874////////////////////9fX/8/P/FjHxcX/o/f3/6Oz/XG7ikpnicwD///+0wsm6yM+3xMy3xMy/y9TH0dbI0tYcQf8+W//CzP+NofsnQN67wPRPAP///4evv1Z2hm+Ro2+Po1t0i6K+y63K1n6T9zFU/0tp/z9f+4GT+PL0/i4A////fZ6vzLqt2sm92si9zLy17OPi8ero5ubyiJ3/OV3/dIj/4+b//v7/MADU3P+73ej/2MD/2MD/2MD/3cv/7N3/7uDIyv1qgf9beP9ffP/Dz//8/P95AP///3aNmePAq6BwUKl9YtKwnfrv5v/48GB4/3uO/9rc/624/1l8/7vJ/28A////vePv+e3e5d7S39bO8OfmnKr8jZ7/gpP87OX2/+7m5ezousrzl6j9VgD///+OscPR6/FBuuMmp8+Gzd6kufeks/rs5e3/7OD/59nAx8SGnKnt7/FhAP///6XL3Lzo9i286TvD7VO82+js7P/08P/u5//o4P/m2cPPz2+Pm+js7SYA////pcvc2fH4YsnqLbrpW8jo6+/v//Tw/+/g/+vg/+jdw9HTaYib5urtIAD///+YvMT5/f3Z8Pi85/bU8vn6/Pr//fr/8On/7eD/5duzvL9khJXn6+5kAP///63a54SmraHH0JnD0Haarb3l88jy/4KdqrHS33CElJK2xG2Moebp7WUAcJiwdJqykKjAgqGygqGykKjAZoykYIigiaK5bYudkKjAa4ibUHCA5erscgAnAAAAGAAAAAMAAAAAAAAA////AgAAAAAlAAAADAAAAAMAAABMAAAAZAAAACIAAAAEAAAAawAAABAAAAAiAAAABAAAAEoAAAANAAAAIQDwAAAAAAAAAAAAAACAPwAAAAAAAAAAAACAPwAAAAAAAAAAAAAAAAAAAAAAAAAAAAAAAAAAAAAAAAAAJQAAAAwAAAAAAACAKAAAAAwAAAADAAAAUgAAAHABAAADAAAA9f///wAAAAAAAAAAAAAAAJABAAAAAAABAAAAAHQAYQBoAG8AbQBhAAAAAAAAAAAAAAAAAAAAAAAAAAAAAAAAAAAAAAAAAAAAAAAAAAAAAAAAAAAAAAAAAAAAAAAAAFx2d3BcdosNAZc7AAAAcNQkAJtJr2YAAAAAiw0BlwAAAAAA390Cq0mvZv8iAOF/5ADAKQAAAAAAAADfAQAgAAAAIC4AigEs1CQAUNQkAIsNAZdTZWdvZSBVSQBRrWZYAAAAAAAAAKNRrWYSAAAAAN/dAozUJABTZWdvZSBVSQAAJAASAAAAAAAAAADf3QIkUa1mAAAAAAEAAAAAAAAAjNQkAE4wr2YA1SQAAAAAAAEAAAAAAAAApNQkAE4wr2YAACQAAAAAAHzWJAABAAAAAAAAAGDVJAAaLa9mGNUkAJEUAfcBAAAAAAAAAAIAAACYzTcAAAAAAAEAAAiRFAH3ZHYACAAAAAAlAAAADAAAAAMAAAAYAAAADAAAAP8AAAISAAAADAAAAAEAAAAeAAAAGAAAACIAAAAEAAAAbAAAABEAAABUAAAAqAAAACMAAAAEAAAAagAAABAAAAABAAAAk2i7QQAA+kEjAAAABAAAAA8AAABMAAAAAAAAAAAAAAAAAAAA//////////9sAAAARgBpAHIAbQBhACAAbgBvACAAdgDhAGwAaQBkAGEAAAAGAAAAAgAAAAQAAAAIAAAABgAAAAMAAAAGAAAABgAAAAMAAAAGAAAABgAAAAIAAAACAAAABgAAAAY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LIDAMiYAwAAAAASi7IDAAAAAAAAAABTAGkAZwBuAGEAdAB1AHIAZQBMAGkAbgBlAAAA7HeMZwAAAACqGq5mThquZgAABABccCQAV2mxZnBT9QLrdq5mdGmxZkQs6Qn4cCQAAQAEAAAABACao61mkJMbBAAABABYcCQAYg27ZgAAsgMAO7ID+HAkAPhwJAABAAQAAAAEAMhwJAAAAAAA/////4xwJADIcCQAEBO7ZgA4sgPrdq5mGhO7ZtAs6QkAACQAcFP1AsCIGwQAAAAAMAAAANxwJAAAAAAAf1etZgAAAACABBMAAAAAALCo+QPAcCQAp1OtZnSJGwR7cSQAZHYACAAAAAAlAAAADAAAAAQAAAAYAAAADAAAAAAAAAISAAAADAAAAAEAAAAWAAAADAAAAAgAAABUAAAAVAAAAAoAAAA3AAAAHgAAAFoAAAABAAAAk2i7QQAA+kE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EUAAADxAAAAVwAAACkAAABFAAAAyQAAABMAAAAhAPAAAAAAAAAAAAAAAIA/AAAAAAAAAAAAAIA/AAAAAAAAAAAAAAAAAAAAAAAAAAAAAAAAAAAAAAAAAAAlAAAADAAAAAAAAIAoAAAADAAAAAUAAABSAAAAcAEAAAUAAADw////AAAAAAAAAAAAAAAAkAEAAAAAAAEAAAAAdABhAGgAbwBtAGEAAAAAAAAAAAAAAAAAAAAAAAAAAAAAAAAAAAAAAAAAAAAAAAAAAAAAAAAAAAAAAAAAAAAAAAAAAAABAAAAAAAAALzXrmYAOCIBXLkkAAEAAABYuCQAeZStZn4SAXXMuSQAAQAAAGC4JACvZa1m0MSPZ9S5JACkuSQAc8KuZtDEj2czM2syAIAAAAEAAACCwq5mAJgbBXgAAAAUuSQAJIigEMC5JAAAmBsFBwAAAHgAAAAAAAAAAAAAAASAIAB4AAAA2LgkACbOrmZ+EgF1BgAAAECRp3YAAAAA0LNAAAAAAABAkad2pBMKnfy4JADgeqN20LNAAAAAAABAkad2/LgkAP96o3ZAkad2fhIBdeAKMwYkuSQAPXqjdgEAAAAMuSQAEAAAAAMBAADgCjMGfhIBdeAKMwZkdgAIAAAAACUAAAAMAAAABQAAABgAAAAMAAAAAAAAAhIAAAAMAAAAAQAAAB4AAAAYAAAAKQAAAEUAAADyAAAAWAAAAFQAAADMAAAAKgAAAEUAAADwAAAAVwAAAAEAAACTaLtBAAD6QSoAAABFAAAAFQAAAEwAAAAAAAAAAAAAAAAAAAD//////////3gAAABPAFMAQwBBAFIAIABBAE0AQQBSAEkATABMAEEAIABDAEEA0QBFAFQARQAAAAwAAAAJAAAACgAAAAsAAAAKAAAABQAAAAsAAAAMAAAACwAAAAoAAAAGAAAACAAAAAgAAAALAAAABQAAAAoAAAALAAAACwAAAAkAAAAKAAAACQAAAEsAAAAQAAAAAAAAAAUAAAAlAAAADAAAAA0AAIAnAAAAGAAAAAYAAAAAAAAA////AgAAAAAlAAAADAAAAAYAAABMAAAAZAAAAAAAAABgAAAA/wAAAHwAAAAAAAAAYAAAAAABAAAdAAAAIQDwAAAAAAAAAAAAAACAPwAAAAAAAAAAAACAPwAAAAAAAAAAAAAAAAAAAAAAAAAAAAAAAAAAAAAAAAAAJQAAAAwAAAAAAACAKAAAAAwAAAAGAAAAJwAAABgAAAAGAAAAAAAAAP///wIAAAAAJQAAAAwAAAAGAAAATAAAAGQAAAAJAAAAYAAAAPYAAABsAAAACQAAAGAAAADuAAAADQAAACEA8AAAAAAAAAAAAAAAgD8AAAAAAAAAAAAAgD8AAAAAAAAAAAAAAAAAAAAAAAAAAAAAAAAAAAAAAAAAACUAAAAMAAAAAAAAgCgAAAAMAAAABgAAACUAAAAMAAAAAwAAABgAAAAMAAAAAAAAAhIAAAAMAAAAAQAAAB4AAAAYAAAACQAAAGAAAAD3AAAAbQAAAFQAAADMAAAACgAAAGAAAACLAAAAbAAAAAEAAACTaLtBAAD6QQoAAABgAAAAFQAAAEwAAAAAAAAAAAAAAAAAAAD//////////3gAAABPAFMAQwBBAFIAIABBAE0AQQBSAEkATABMAEEAIABDAEEA0QBFAFQARQB/SwgAAAAGAAAABwAAAAcAAAAHAAAAAwAAAAcAAAAIAAAABwAAAAcAAAAEAAAABQAAAAUAAAAHAAAAAwAAAAcAAAAHAAAABwAAAAYAAAAGAAAABgAAAEsAAAAQAAAAAAAAAAUAAAAlAAAADAAAAA0AAIAnAAAAGAAAAAYAAAAAAAAA////AgAAAAAlAAAADAAAAAYAAABMAAAAZAAAAAkAAABwAAAA9gAAAHwAAAAJAAAAcAAAAO4AAAANAAAAIQDwAAAAAAAAAAAAAACAPwAAAAAAAAAAAACAPwAAAAAAAAAAAAAAAAAAAAAAAAAAAAAAAAAAAAAAAAAAJQAAAAwAAAAAAACAKAAAAAwAAAAGAAAAJQAAAAwAAAADAAAAGAAAAAwAAAAAAAACEgAAAAwAAAABAAAAHgAAABgAAAAJAAAAcAAAAPcAAAB9AAAAVAAAAHgAAAAKAAAAcAAAADQAAAB8AAAAAQAAAJNou0EAAPpBCgAAAHAAAAAHAAAATAAAAAAAAAAAAAAAAAAAAP//////////XAAAAFMASQBOAEQASQBDAE8AAAAGAAAABAAAAAcAAAAHAAAABAAAAAcAAAAIAAAASwAAABAAAAAAAAAABQAAACUAAAAMAAAADQAAgAoAAAAQAAAAAAAAAAAAAAAOAAAAFAAAAAAAAAAQAAAAFAAAAA=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u9kQPl26pVtVfBfyQNMYdejRNlg=</DigestValue>
    </Reference>
    <Reference URI="#idOfficeObject" Type="http://www.w3.org/2000/09/xmldsig#Object">
      <DigestMethod Algorithm="http://www.w3.org/2000/09/xmldsig#sha1"/>
      <DigestValue>sYeLtsDykNM1s8SOJm9bFhmKOLs=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gI/mKOYF9BKFOJ6eT6D5vwgoiXs=</DigestValue>
    </Reference>
    <Reference URI="#idValidSigLnImg" Type="http://www.w3.org/2000/09/xmldsig#Object">
      <DigestMethod Algorithm="http://www.w3.org/2000/09/xmldsig#sha1"/>
      <DigestValue>r+FZeq4CJNay8jPczBzPkZqxIT8=</DigestValue>
    </Reference>
    <Reference URI="#idInvalidSigLnImg" Type="http://www.w3.org/2000/09/xmldsig#Object">
      <DigestMethod Algorithm="http://www.w3.org/2000/09/xmldsig#sha1"/>
      <DigestValue>KBwWolwqWr0t0C82jV0nqQH4nSY=</DigestValue>
    </Reference>
  </SignedInfo>
  <SignatureValue>Nv+qEdrOkdK/1FtN6ZkaJmyH1abDTTvlmfk0GpVW1gNmTbzF5GmGELiontnZgs0ronZJ87WlTa5S
nxvQI42bX5j3bhlD3BsXkoblIRna7ofOfnVrhJj+H1f6Mbu+/Xt+K9sHaz5Tbh6XgvFuT7oOS3e4
GjsqilrsKdqT1rwty34J9rg5kEA5xSYscSh21//liluAlg6s2vkHnCejoGXtLd40TENoaN6X9U1m
0gVCJNDheXaPjXEqC+GDPVPeUdm8Svih2tNj7kCVJ1BdWhR9V/umcwpBMcsd+9xffXrkBfojQR8f
MH42tjIgRNvAa39mTIYCF1lRnnh59yOUTUBRHQ==</SignatureValue>
  <KeyInfo>
    <X509Data>
      <X509Certificate>MIIH8zCCBdugAwIBAgIIBOowxvbWjR8wDQYJKoZIhvcNAQELBQAwWzEXMBUGA1UEBRMOUlVDIDgw
MDUwMTcyLTExGjAYBgNVBAMTEUNBLURPQ1VNRU5UQSBTLkEuMRcwFQYDVQQKEw5ET0NVTUVOVEEg
Uy5BLjELMAkGA1UEBhMCUFkwHhcNMTkwNTI0MTkxNzE4WhcNMjEwNTIzMTkyNzE4WjCBnTELMAkG
A1UEBhMCUFkxEzARBgNVBAQMClJVSVogR09ET1kxEjAQBgNVBAUTCUNJMTIyNzUwMzEWMBQGA1UE
KgwNR0VSQVJETyBSQU1PTjEXMBUGA1UECgwOUEVSU09OQSBGSVNJQ0ExETAPBgNVBAsMCEZJUk1B
IEYyMSEwHwYDVQQDDBhHRVJBUkRPIFJBTU9OIFJVSVogR09ET1kwggEiMA0GCSqGSIb3DQEBAQUA
A4IBDwAwggEKAoIBAQDP62Cgb4zfzqDCC0DnLk0wAxRM3ITBqq506cvIzoWKpw18eH1FII6/KCOt
HNPmmFc7Is+Wi1QPJVuZ4d5SOijecCfjfwbFYtHd+P6DoRqKRDv8TBT4R4wMKvd85auojX5HyhSv
ByqkgS9PHo/hGffO+iX9F0p5lB0BCqpWPWtRhH45WKBMRbloAKM3wsOS7ercJ3+trx6R4IZw0iYk
Jc/Y0GaYbINKGmYRxySOuKhfUGzyR0LrNypeNhQWQW0C8YDn3RajQflnAQvi87viDjEhpTTcQ3aX
5aA5IHgWX9kCeJdryUeIJyn8BrdnMpw4jfxogmyVsEQ9n5bhFEH41H9xAgMBAAGjggN2MIIDcjAM
BgNVHRMBAf8EAjAAMA4GA1UdDwEB/wQEAwIF4DAqBgNVHSUBAf8EIDAeBggrBgEFBQcDAQYIKwYB
BQUHAwIGCCsGAQUFBwMEMB0GA1UdDgQWBBQX7BrUq1PCmKrwzPx61J7VvAvJtjCBlgYIKwYBBQUH
AQEEgYkwgYYwOQYIKwYBBQUHMAGGLWh0dHA6Ly93d3cuZG9jdW1lbnRhLmNvbS5weS9maXJtYWRp
Z2l0YWwvb3NjcDBJBggrBgEFBQcwAoY9aHR0cHM6Ly93d3cuZG9jdW1lbnRhLmNvbS5weS9maXJt
YWRpZ2l0YWwvZGVzY2FyZ2FzL2NhZG9jLmNydDAfBgNVHSMEGDAWgBRAJqwmXGKPxvUCVOSNwRom
1u6lsjBPBgNVHR8ESDBGMESgQqBAhj5odHRwczovL3d3dy5kb2N1bWVudGEuY29tLnB5L2Zpcm1h
ZGlnaXRhbC9kZXNjYXJnYXMvY3JsZG9jLmNybDAbBgNVHREEFDASgRBncnVpekBwY2cuY29tLnB5
MIIB3QYDVR0gBIIB1DCCAdAwggHMBg4rBgEEAYL5OwEBAQYBATCCAbgwPwYIKwYBBQUHAgEWM2h0
dHBzOi8vd3d3LmRvY3VtZW50YS5jb20ucHkvZmlybWFkaWdpdGFsL2Rlc2NhcmdhczCBwAYIKwYB
BQUHAgIwgbMagbBFc3RlIGVzIHVuIGNlcnRpZmljYWRvIGRlIHBlcnNvbmEgZu1zaWNhIGN1eWEg
Y2xhdmUgcHJpdmFkYSBlc3ThIGNvbnRlbmlkYSBlbiB1biBt82R1bG8gZGUgaGFyZHdhcmUgc2Vn
dXJvIHkgc3UgZmluYWxpZGFkIGVzIGF1dGVudGljYXIgYSBzdSB0aXR1bGFyIG8gZ2VuZXJhciBm
aXJtYXMgZGlnaXRhbGVzLjCBsQYIKwYBBQUHAgIwgaQagaFUaGlzIGlzIGFuIGVuZCB1c2VyIGNl
cnRpZmljYXRlIHdob3NlIHByaXZhdGUga2V5IGlzIGVtYmVkZGVkIHdpdGhpbiBhIHNlY3VyZSBo
YXJkd2FyZSBtb2R1bGUgdGhhdCBhaW1zIHRvIGF1dGhlbnRpY2F0ZSBpdHMgb3duZXIgb3IgZ2Vu
ZXJhdGUgZGlnaXRhbCBzaWduYXR1cmVzLjANBgkqhkiG9w0BAQsFAAOCAgEAgURlDwkWquAHbUnH
75IhOeKTDTdxiDPCwNeUE7QzM1wmppMcwR+4Nnz1UkkCWm0C4kR2u06ql0Zrow9cWXZ+Nvexbbv4
n4a9FUbswmvg0f3lNLHbq97U+1NlFArdxOgBXyUX7GCBO7gzerXVhJk59h0Gtk8b5ydQ2/T6UC9T
dXRLkjSxsKxr3jt8D1SQwpuMfnMx1GD0N9F4L34tfoVtgwxVK0RROdbDev821fsGI0cm9+K+7mCr
n4hx9Zjn92PVZLriRy9tOzLDTsNkAuPmep5gFMwvWGBi2zkimsNsC1MHsOUU1hPQScSBScDe0sAR
KbinXv8a9hB3362ehJftNespNOQmoN3gDsjoiVEXiKbJT9zHOWYPH/IACmoSxhsZFsf2OjXqGxQk
JfmdkqvSNia4V6NU15VNeX2zAmuRQu5NS2NlTOYXbr97BxajUuQngfy51V2wu3bMV/sCqZcy3cci
dmrcukve89X2c9xvHlYncM1/vYxiJdoqHVGpxWgB6YSP8i0ix1tI+cok+1vQO70wNMxDltu+k3Xu
a4D6Ax+ZSG2v9zvlA1iXPi59Zo4v20CpKHdfEs2BRWuJjNw3C1bl+2+NA08E+Snpg0+jhjqix65q
9AthCXoDwv9RIJA6SDK3BPFAhymTJvjnpJYTde7soZzku7ShosUa7E7hIhc=</X509Certificate>
    </X509Data>
  </KeyInfo>
  <Object xmlns:mdssi="http://schemas.openxmlformats.org/package/2006/digital-signature" Id="idPackageObject">
    <Manifest>
      <Reference URI="/xl/printerSettings/printerSettings13.bin?ContentType=application/vnd.openxmlformats-officedocument.spreadsheetml.printerSettings">
        <DigestMethod Algorithm="http://www.w3.org/2000/09/xmldsig#sha1"/>
        <DigestValue>jQHVBRJnryrNv9nnFCBPK3QUH6o=</DigestValue>
      </Reference>
      <Reference URI="/xl/media/image3.emf?ContentType=image/x-emf">
        <DigestMethod Algorithm="http://www.w3.org/2000/09/xmldsig#sha1"/>
        <DigestValue>o4oPsJFzyIW4ZtDBrMWos2qU0Ck=</DigestValue>
      </Reference>
      <Reference URI="/xl/media/image2.emf?ContentType=image/x-emf">
        <DigestMethod Algorithm="http://www.w3.org/2000/09/xmldsig#sha1"/>
        <DigestValue>EXxFTBN/UnHMxwmJi44Oy6ngvu0=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jQHVBRJnryrNv9nnFCBPK3QUH6o=</DigestValue>
      </Reference>
      <Reference URI="/xl/worksheets/sheet11.xml?ContentType=application/vnd.openxmlformats-officedocument.spreadsheetml.worksheet+xml">
        <DigestMethod Algorithm="http://www.w3.org/2000/09/xmldsig#sha1"/>
        <DigestValue>+cEVWxuv2YgL4uhUAXAH9nXzx68=</DigestValue>
      </Reference>
      <Reference URI="/xl/worksheets/sheet10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9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12.xml?ContentType=application/vnd.openxmlformats-officedocument.spreadsheetml.worksheet+xml">
        <DigestMethod Algorithm="http://www.w3.org/2000/09/xmldsig#sha1"/>
        <DigestValue>gwig93zi/5j3rp+jI3Nuhnmkxcs=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jQHVBRJnryrNv9nnFCBPK3QUH6o=</DigestValue>
      </Reference>
      <Reference URI="/xl/worksheets/sheet7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8.xml?ContentType=application/vnd.openxmlformats-officedocument.spreadsheetml.worksheet+xml">
        <DigestMethod Algorithm="http://www.w3.org/2000/09/xmldsig#sha1"/>
        <DigestValue>gwig93zi/5j3rp+jI3Nuhnmkxcs=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zWGoseudum+GBFkhkLO96omM5x8=</DigestValue>
      </Reference>
      <Reference URI="/xl/printerSettings/printerSettings16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15.bin?ContentType=application/vnd.openxmlformats-officedocument.spreadsheetml.printerSettings">
        <DigestMethod Algorithm="http://www.w3.org/2000/09/xmldsig#sha1"/>
        <DigestValue>dN65Sy0/7Tfn1voNbz/q3MA+0cs=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jQHVBRJnryrNv9nnFCBPK3QUH6o=</DigestValue>
      </Reference>
      <Reference URI="/xl/calcChain.xml?ContentType=application/vnd.openxmlformats-officedocument.spreadsheetml.calcChain+xml">
        <DigestMethod Algorithm="http://www.w3.org/2000/09/xmldsig#sha1"/>
        <DigestValue>/Pfjl0FbrJUfr2ah0MbdeSgraQs=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jQHVBRJnryrNv9nnFCBPK3QUH6o=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fmX2i60k/JIJsyvQXxLJAWenXT8=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jQHVBRJnryrNv9nnFCBPK3QUH6o=</DigestValue>
      </Reference>
      <Reference URI="/xl/worksheets/sheet13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6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15.xml?ContentType=application/vnd.openxmlformats-officedocument.spreadsheetml.worksheet+xml">
        <DigestMethod Algorithm="http://www.w3.org/2000/09/xmldsig#sha1"/>
        <DigestValue>gwig93zi/5j3rp+jI3Nuhnmkxcs=</DigestValue>
      </Reference>
      <Reference URI="/xl/styles.xml?ContentType=application/vnd.openxmlformats-officedocument.spreadsheetml.styles+xml">
        <DigestMethod Algorithm="http://www.w3.org/2000/09/xmldsig#sha1"/>
        <DigestValue>F3lij40IATRQDEe17jjV90VnR2Q=</DigestValue>
      </Reference>
      <Reference URI="/xl/worksheets/sheet3.xml?ContentType=application/vnd.openxmlformats-officedocument.spreadsheetml.worksheet+xml">
        <DigestMethod Algorithm="http://www.w3.org/2000/09/xmldsig#sha1"/>
        <DigestValue>gwig93zi/5j3rp+jI3Nuhnmkxcs=</DigestValue>
      </Reference>
      <Reference URI="/xl/theme/theme1.xml?ContentType=application/vnd.openxmlformats-officedocument.theme+xml">
        <DigestMethod Algorithm="http://www.w3.org/2000/09/xmldsig#sha1"/>
        <DigestValue>NxRce5j61R1JQ0oZ4SHeTW3rgyc=</DigestValue>
      </Reference>
      <Reference URI="/xl/media/image4.emf?ContentType=image/x-emf">
        <DigestMethod Algorithm="http://www.w3.org/2000/09/xmldsig#sha1"/>
        <DigestValue>p+UO7Dda7K7gVQgOCL+7tmWOVMo=</DigestValue>
      </Reference>
      <Reference URI="/xl/worksheets/sheet16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sheet1.xml?ContentType=application/vnd.openxmlformats-officedocument.spreadsheetml.worksheet+xml">
        <DigestMethod Algorithm="http://www.w3.org/2000/09/xmldsig#sha1"/>
        <DigestValue>C6F3x1wNc7GkxdtT9E83DY3s0jE=</DigestValue>
      </Reference>
      <Reference URI="/xl/worksheets/sheet5.xml?ContentType=application/vnd.openxmlformats-officedocument.spreadsheetml.worksheet+xml">
        <DigestMethod Algorithm="http://www.w3.org/2000/09/xmldsig#sha1"/>
        <DigestValue>gwig93zi/5j3rp+jI3Nuhnmkxcs=</DigestValue>
      </Reference>
      <Reference URI="/xl/sharedStrings.xml?ContentType=application/vnd.openxmlformats-officedocument.spreadsheetml.sharedStrings+xml">
        <DigestMethod Algorithm="http://www.w3.org/2000/09/xmldsig#sha1"/>
        <DigestValue>P9XY6wQNFs/K4SzwzqS999domKk=</DigestValue>
      </Reference>
      <Reference URI="/xl/drawings/vmlDrawing1.vml?ContentType=application/vnd.openxmlformats-officedocument.vmlDrawing">
        <DigestMethod Algorithm="http://www.w3.org/2000/09/xmldsig#sha1"/>
        <DigestValue>0qpLN7Amc4gC9ktvnApu2mkAJMg=</DigestValue>
      </Reference>
      <Reference URI="/xl/worksheets/sheet14.xml?ContentType=application/vnd.openxmlformats-officedocument.spreadsheetml.worksheet+xml">
        <DigestMethod Algorithm="http://www.w3.org/2000/09/xmldsig#sha1"/>
        <DigestValue>gwig93zi/5j3rp+jI3Nuhnmkxcs=</DigestValue>
      </Reference>
      <Reference URI="/xl/media/image1.emf?ContentType=image/x-emf">
        <DigestMethod Algorithm="http://www.w3.org/2000/09/xmldsig#sha1"/>
        <DigestValue>ajgCzOWhlJbFdPpIXye1TKit6Vk=</DigestValue>
      </Reference>
      <Reference URI="/xl/workbook.xml?ContentType=application/vnd.openxmlformats-officedocument.spreadsheetml.sheet.main+xml">
        <DigestMethod Algorithm="http://www.w3.org/2000/09/xmldsig#sha1"/>
        <DigestValue>PRpY7JSxdfZHo+Fb6oopzi1mf4c=</DigestValue>
      </Reference>
      <Reference URI="/xl/worksheets/sheet2.xml?ContentType=application/vnd.openxmlformats-officedocument.spreadsheetml.worksheet+xml">
        <DigestMethod Algorithm="http://www.w3.org/2000/09/xmldsig#sha1"/>
        <DigestValue>A6F4ybkr2y0gq9SLcBiPhsU76L4=</DigestValue>
      </Reference>
      <Reference URI="/xl/worksheets/sheet4.xml?ContentType=application/vnd.openxmlformats-officedocument.spreadsheetml.worksheet+xml">
        <DigestMethod Algorithm="http://www.w3.org/2000/09/xmldsig#sha1"/>
        <DigestValue>gwig93zi/5j3rp+jI3Nuhnmkxcs=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U7CUEIIjus89uV8hommNXczPLCs=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n+0vGARnVcePbMd38IPwNKCZjEA=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Vclzwqg39PLFkJdzcx3F8AQsaJo=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wq4CjvcIXrAyAs/vmq7dZAl44ms=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DFdJzDLZ8OTJcoQLID9K1l3GaC8=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iJZ2darYc81RVE9DJao+TZEPPcM=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RGQIFHvTzT+WnggN65Ys3379YGo=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3"/>
            <mdssi:RelationshipReference SourceId="rId7"/>
            <mdssi:RelationshipReference SourceId="rId12"/>
            <mdssi:RelationshipReference SourceId="rId17"/>
            <mdssi:RelationshipReference SourceId="rId2"/>
            <mdssi:RelationshipReference SourceId="rId16"/>
            <mdssi:RelationshipReference SourceId="rId20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19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CPEnRoWtw5Axcae2wrejR8c0uGg=</DigestValue>
      </Reference>
    </Manifest>
    <SignatureProperties>
      <SignatureProperty Id="idSignatureTime" Target="#idPackageSignature">
        <mdssi:SignatureTime>
          <mdssi:Format>YYYY-MM-DDThh:mm:ssTZD</mdssi:Format>
          <mdssi:Value>2020-09-04T17:54:58Z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{09849026-6DFA-4015-8545-951F859E180A}</SetupID>
          <SignatureText>GERARDO R. RUIZ GODOY</SignatureText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2020-09-04T17:54:58Z</xd:SigningTime>
          <xd:SigningCertificate>
            <xd:Cert>
              <xd:CertDigest>
                <DigestMethod Algorithm="http://www.w3.org/2000/09/xmldsig#sha1"/>
                <DigestValue>ELz/O/9EM0cEuA7+IjxmZen5Q00=</DigestValue>
              </xd:CertDigest>
              <xd:IssuerSerial>
                <X509IssuerName>C=PY, O=DOCUMENTA S.A., CN=CA-DOCUMENTA S.A., SERIALNUMBER=RUC 80050172-1</X509IssuerName>
                <X509SerialNumber>354149151804919071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  <Object Id="idValidSigLnImg">AQAAAGwAAAAAAAAAAAAAAP8AAAB/AAAAAAAAAAAAAAAvGQAAkQwAACBFTUYAAAEAZ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QAYQBoAG8AbQBhAAAAAAAAAAAAAAAAAAAAAAAAAAAAAAAAAAAAAAAAAAAAAAAAAAAAAAAAAAAAAAAAAAAAAAAAALoAHdufdgAAAAA4vboAAAAAABDf9mA0AAAAAAAAAKkdASYBAAAANAAAAAAAAACpHQEm0MPvADQAAAAAAIA9AAAAAHAUAAA+F1P/AAAAAAAAAAAKUwoAAAAAAAAAAAAAAAAAAAAAAMFpv3vQw+8A6L66AEnan3Y4vboA9f///wAAn3ZAjap29f///wAAAAAAAAAAAAAAAJABAAAAAAABAAAAAHQAYQBoAG8AbQBhAAAAAAAAAAAAAAAAAAAAAAAAAAAAAAAAAJY+33YAAAAAVAbbfwcAAACcvroA0F3VdgHYAACcvroAAAAAAAAAAAAAAAAAAAAAAAAAAAABJgEAZHYACAAAAAAlAAAADAAAAAEAAAAYAAAADAAAAAAAAAISAAAADAAAAAEAAAAeAAAAGAAAAMkAAAAEAAAA9wAAABEAAAAlAAAADAAAAAEAAABUAAAAfAAAAMoAAAAEAAAA9QAAABAAAAABAAAA0XbJQasKyUHKAAAABAAAAAgAAABMAAAAAAAAAAAAAAAAAAAA//////////9cAAAANAAvADkALwAyADAAMgAwAAYAAAAEAAAABgAAAAQAAAAGAAAABgAAAAYAAAAGAAAASwAAAEAAAAAwAAAABQAAACAAAAABAAAAAQAAABAAAAAAAAAAAAAAAAABAACAAAAAAAAAAAAAAAAAAQAAgAAAAFIAAABwAQAAAgAAABAAAAAHAAAAAAAAAAAAAAC8AgAAAAAAAAECAiJTAHkAcwB0AGUAbQAAAAAAAAAAAAAAAAAAAAAAAAAAAAAAAAAAAAAAAAAAAAAAAAAAAAAAAAAAAAAAAAAAAAAAAAAAAAAAAAAKAAAAAMC6AGSC72AACAAAAEUrAQQAAADwFg8BgBYPAbyyMAEkwLoA6IHvYPAWDwEARSsBRWHvYAAAAACAFg8BvLIwAcBv3wJFYe9gAAAAAIAVDwFQsi0DADTFBUjAugCFYO9gULrrAPwBAACEwLoASWDvYPwBAAAAAAAATmDvYGg0fq/8AQAAULrrAFCyLQMAAAAAXLrrAFzAugCgzLoAcHboYQAAAABOYO9g/1/vYPwBAAAAAAAAAAAAAAcAAAAAAAAAlj7fdgAAAABUBtt/BwAAAMDBugDQXdV2AdgAAMDBug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LoAHdufdpsfugAQILoAAAAAALwfugBQFvNg1B+6ANrm9WCgIQJhAQAAAKzJ/mCoif9gIJNpBqjOendYeWoGqCcwAcTJ/mDAOGkGwDhpBhwgugDKAfNgdPIBYQAAAACsyf5gxMn+YBnLv3sAgKIEwCG6AEnan3YQILoA4P///wAAn3ZAeWoG4P///wAAAAAAAAAAAAAAAJABAAAAAAABAAAAAGEAcgBpAGEAbAAAAAAAAAAAAAAAAAAAAAAAAAAAAAAAAAAAAJY+33YAAAAAVAbbfwYAAAB0IboA0F3VdgHYAAB0IboAAAAAAAAAAAAAAAAAAAAAAAAAAAABAAAAZHYACAAAAAAlAAAADAAAAAMAAAAYAAAADAAAAAAAAAI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xgAAABMAAAAhAPAAAAAAAAAAAAAAAIA/AAAAAAAAAAAAAIA/AAAAAAAAAAAAAAAAAAAAAAAAAAAAAAAAAAAAAAAAAAAlAAAADAAAAAAAAIAoAAAADAAAAAQAAABSAAAAcAEAAAQAAADw////AAAAAAAAAAAAAAAAkAEAAAAAAAEAAAAAdABhAGgAbwBtAGEAAAAAAAAAAAAAAAAAAAAAAAAAAAAAAAAAAAAAAAAAAAAAAAAAAAAAAAAAAAAAAAAAAAAAAAAAugAd2592iB+6AHAfugAAAAAAoOwdG4gfugC60vlgAAAAABcAAADkigphytL5YDMbCjWU4cAF4J60BAAgxgUAAAAAAAAAAAAAAAAgAAAAvAIAAAAAAAABAgIiUwB5AHMAdABlAG0Aucu/ewAAAAAgIboASdqfdnAfugDw////AACfdgAAAADw////AAAAAAAAAAAAAAAAkAEAAAAAAAEAAAAAdABhAGgAbwBtAGEAAAAAAAAAAAAAAAAAAAAAAAAAAAAAAAAAlj7fdgAAAABUBtt/BwAAANQgugDQXdV2AdgAANQgugAAAAAAAAAAAAAAAAAAAAAAAAAAAAwAkAFkdgAIAAAAACUAAAAMAAAABAAAABgAAAAMAAAAAAAAAhIAAAAMAAAAAQAAAB4AAAAYAAAAKQAAADUAAADvAAAASAAAACUAAAAMAAAABAAAAFQAAADMAAAAKgAAADUAAADtAAAARwAAAAEAAADRdslBqwrJQSoAAAA1AAAAFQAAAEwAAAAAAAAAAAAAAAAAAAD//////////3gAAABHAEUAUgBBAFIARABPACAAUgAuACAAUgBVAEkAWgAgAEcATwBEAE8AWQAAAAsAAAAJAAAACgAAAAsAAAAKAAAACwAAAAwAAAAFAAAACgAAAAUAAAAFAAAACgAAAAsAAAAGAAAACQAAAAUAAAALAAAADAAAAAsAAAAMAAAACg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MAAAACgAAAFAAAACKAAAAXAAAAAEAAADRdslBqwrJQQoAAABQAAAAFQAAAEwAAAAAAAAAAAAAAAAAAAD//////////3gAAABHAEUAUgBBAFIARABPACAAUgAuACAAUgBVAEkAWgAgAEcATwBEAE8AWQAAAAcAAAAGAAAABwAAAAcAAAAHAAAABwAAAAgAAAADAAAABwAAAAQAAAADAAAABwAAAAcAAAAEAAAABgAAAAMAAAAHAAAACAAAAAcAAAAI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BgBAAAKAAAAYAAAANQAAABsAAAAAQAAANF2yUGrCslBCgAAAGAAAAAiAAAATAAAAAAAAAAAAAAAAAAAAP//////////kAAAAFMATwBDAEkATwAgAFAAQwBHACAAQQBVAEQASQBUAE8AUgBFAFMAIAAtACAAQwBPAE4AUwBVAEwAVABPAFIARQBTACAABgAAAAgAAAAHAAAABAAAAAgAAAADAAAABgAAAAcAAAAHAAAAAwAAAAcAAAAHAAAABwAAAAQAAAAGAAAACAAAAAcAAAAGAAAABgAAAAMAAAAEAAAAAwAAAAcAAAAIAAAABwAAAAYAAAAHAAAABQAAAAYAAAAIAAAABwAAAAYAAAAGAAAAAwAAAEsAAABAAAAAMAAAAAUAAAAgAAAAAQAAAAEAAAAQAAAAAAAAAAAAAAAAAQAAgAAAAAAAAAAAAAAAAAEAAIAAAAAlAAAADAAAAAIAAAAnAAAAGAAAAAUAAAAAAAAA////AAAAAAAlAAAADAAAAAUAAABMAAAAZAAAAAkAAABwAAAA5QAAAHwAAAAJAAAAcAAAAN0AAAANAAAAIQDwAAAAAAAAAAAAAACAPwAAAAAAAAAAAACAPwAAAAAAAAAAAAAAAAAAAAAAAAAAAAAAAAAAAAAAAAAAJQAAAAwAAAAAAACAKAAAAAwAAAAFAAAAJQAAAAwAAAABAAAAGAAAAAwAAAAAAAACEgAAAAwAAAABAAAAFgAAAAwAAAAAAAAAVAAAACwBAAAKAAAAcAAAAOQAAAB8AAAAAQAAANF2yUGrCslBCgAAAHAAAAAlAAAATAAAAAQAAAAJAAAAcAAAAOYAAAB9AAAAmAAAAEYAaQByAG0AYQBkAG8AIABwAG8AcgA6ACAARwBFAFIAQQBSAEQATwAgAFIAQQBNAE8ATgAgAFIAVQBJAFoAIABHAE8ARABPAFkAAAAGAAAAAgAAAAQAAAAIAAAABgAAAAYAAAAGAAAAAwAAAAYAAAAGAAAABAAAAAQAAAADAAAABwAAAAYAAAAHAAAABwAAAAcAAAAHAAAACAAAAAMAAAAHAAAABwAAAAgAAAAIAAAABwAAAAMAAAAHAAAABwAAAAQAAAAGAAAAAwAAAAcAAAAIAAAABwAAAAgAAAAGAAAAFgAAAAwAAAAAAAAAJQAAAAwAAAACAAAADgAAABQAAAAAAAAAEAAAABQAAAA=</Object>
  <Object Id="idInvalidSigLnImg">AQAAAGwAAAAAAAAAAAAAAP8AAAB/AAAAAAAAAAAAAAAvGQAAkQwAACBFTUYAAAEADCAAALA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ImAHCYsHSaspCowIKhsoKhspCowGaMpGCIoImiuW2LnZCowGuIm1BwgAECAnMAJwAAABgAAAABAAAAAAAAAP///wAAAAAAJQAAAAwAAAABAAAATAAAAGQAAAAiAAAABAAAAGsAAAAQAAAAIgAAAAQAAABKAAAADQAAACEA8AAAAAAAAAAAAAAAgD8AAAAAAAAAAAAAgD8AAAAAAAAAAAAAAAAAAAAAAAAAAAAAAAAAAAAAAAAAACUAAAAMAAAAAAAAgCgAAAAMAAAAAQAAAFIAAABwAQAAAQAAAPX///8AAAAAAAAAAAAAAACQAQAAAAAAAQAAAAB0AGEAaABvAG0AYQAAAAAAAAAAAAAAAAAAAAAAAAAAAAAAAAAAAAAAAAAAAAAAAAAAAAAAAAAAAAAAAAAAAAAAAAC6AB3bn3YAAAAAOL26AAAAAAAQ3/ZgNAAAAAAAAACpHQEmAQAAADQAAAAAAAAAqR0BJtDD7wA0AAAAAACAPQAAAABwFAAAPhdT/wAAAAAAAAAAClMKAAAAAAAAAAAAAAAAAAAAAADBab970MPvAOi+ugBJ2p92OL26APX///8AAJ92QI2qdvX///8AAAAAAAAAAAAAAACQAQAAAAAAAQAAAAB0AGEAaABvAG0AYQAAAAAAAAAAAAAAAAAAAAAAAAAAAAAAAACWPt92AAAAAFQG238HAAAAnL66ANBd1XYB2AAAnL66AAAAAAAAAAAAAAAAAAAAAAAAAAAAASYBAGR2AAgAAAAAJQAAAAwAAAABAAAAGAAAAAwAAAD/AAACEgAAAAwAAAABAAAAHgAAABgAAAAiAAAABAAAAGwAAAARAAAAJQAAAAwAAAABAAAAVAAAAKgAAAAjAAAABAAAAGoAAAAQAAAAAQAAANF2yUGrCslBIwAAAAQAAAAPAAAATAAAAAAAAAAAAAAAAAAAAP//////////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AAAAAAKAAAAAMC6AGSC72AACAAAAEUrAQQAAADwFg8BgBYPAbyyMAEkwLoA6IHvYPAWDwEARSsBRWHvYAAAAACAFg8BvLIwAcBv3wJFYe9gAAAAAIAVDwFQsi0DADTFBUjAugCFYO9gULrrAPwBAACEwLoASWDvYPwBAAAAAAAATmDvYGg0fq/8AQAAULrrAFCyLQMAAAAAXLrrAFzAugCgzLoAcHboYQAAAABOYO9g/1/vYPwBAAAAAAAAAAAAAAcAAAAAAAAAlj7fdgAAAABUBtt/BwAAAMDBugDQXdV2AdgAAMDBug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LoAHdufdpsfugAQILoAAAAAALwfugBQFvNg1B+6ANrm9WCgIQJhAQAAAKzJ/mCoif9gIJNpBqjOendYeWoGqCcwAcTJ/mDAOGkGwDhpBhwgugDKAfNgdPIBYQAAAACsyf5gxMn+YBnLv3sAgKIEwCG6AEnan3YQILoA4P///wAAn3ZAeWoG4P///wAAAAAAAAAAAAAAAJABAAAAAAABAAAAAGEAcgBpAGEAbAAAAAAAAAAAAAAAAAAAAAAAAAAAAAAAAAAAAJY+33YAAAAAVAbbfwYAAAB0IboA0F3VdgHYAAB0IboAAAAAAAAAAAAAAAAAAAAAAAAAAAABAAAAZHYACAAAAAAlAAAADAAAAAMAAAAYAAAADAAAAAAAAAI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xgAAABMAAAAhAPAAAAAAAAAAAAAAAIA/AAAAAAAAAAAAAIA/AAAAAAAAAAAAAAAAAAAAAAAAAAAAAAAAAAAAAAAAAAAlAAAADAAAAAAAAIAoAAAADAAAAAQAAABSAAAAcAEAAAQAAADw////AAAAAAAAAAAAAAAAkAEAAAAAAAEAAAAAdABhAGgAbwBtAGEAAAAAAAAAAAAAAAAAAAAAAAAAAAAAAAAAAAAAAAAAAAAAAAAAAAAAAAAAAAAAAAAAAAAAAAAAugAd2592iB+6AHAfugAAAAAAoOwdG4gfugC60vlgAAAAABcAAADkigphytL5YDMbCjWU4cAF4J60BAAgxgUAAAAAAAAAAAAAAAAgAAAAvAIAAAAAAAABAgIiUwB5AHMAdABlAG0Aucu/ewAAAAAgIboASdqfdnAfugDw////AACfdgAAAADw////AAAAAAAAAAAAAAAAkAEAAAAAAAEAAAAAdABhAGgAbwBtAGEAAAAAAAAAAAAAAAAAAAAAAAAAAAAAAAAAlj7fdgAAAABUBtt/BwAAANQgugDQXdV2AdgAANQgugAAAAAAAAAAAAAAAAAAAAAAAAAAAAwAkAFkdgAIAAAAACUAAAAMAAAABAAAABgAAAAMAAAAAAAAAhIAAAAMAAAAAQAAAB4AAAAYAAAAKQAAADUAAADvAAAASAAAACUAAAAMAAAABAAAAFQAAADMAAAAKgAAADUAAADtAAAARwAAAAEAAADRdslBqwrJQSoAAAA1AAAAFQAAAEwAAAAAAAAAAAAAAAAAAAD//////////3gAAABHAEUAUgBBAFIARABPACAAUgAuACAAUgBVAEkAWgAgAEcATwBEAE8AWQAAAAsAAAAJAAAACgAAAAsAAAAKAAAACwAAAAwAAAAFAAAACgAAAAUAAAAFAAAACgAAAAsAAAAGAAAACQAAAAUAAAALAAAADAAAAAsAAAAMAAAACg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MAAAACgAAAFAAAACKAAAAXAAAAAEAAADRdslBqwrJQQoAAABQAAAAFQAAAEwAAAAAAAAAAAAAAAAAAAD//////////3gAAABHAEUAUgBBAFIARABPACAAUgAuACAAUgBVAEkAWgAgAEcATwBEAE8AWQAAAAcAAAAGAAAABwAAAAcAAAAHAAAABwAAAAgAAAADAAAABwAAAAQAAAADAAAABwAAAAcAAAAEAAAABgAAAAMAAAAHAAAACAAAAAcAAAAI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BgBAAAKAAAAYAAAANQAAABsAAAAAQAAANF2yUGrCslBCgAAAGAAAAAiAAAATAAAAAAAAAAAAAAAAAAAAP//////////kAAAAFMATwBDAEkATwAgAFAAQwBHACAAQQBVAEQASQBUAE8AUgBFAFMAIAAtACAAQwBPAE4AUwBVAEwAVABPAFIARQBTACAABgAAAAgAAAAHAAAABAAAAAgAAAADAAAABgAAAAcAAAAHAAAAAwAAAAcAAAAHAAAABwAAAAQAAAAGAAAACAAAAAcAAAAGAAAABgAAAAMAAAAEAAAAAwAAAAcAAAAIAAAABwAAAAYAAAAHAAAABQAAAAYAAAAIAAAABwAAAAYAAAAGAAAAAwAAAEsAAABAAAAAMAAAAAUAAAAgAAAAAQAAAAEAAAAQAAAAAAAAAAAAAAAAAQAAgAAAAAAAAAAAAAAAAAEAAIAAAAAlAAAADAAAAAIAAAAnAAAAGAAAAAUAAAAAAAAA////AAAAAAAlAAAADAAAAAUAAABMAAAAZAAAAAkAAABwAAAA5QAAAHwAAAAJAAAAcAAAAN0AAAANAAAAIQDwAAAAAAAAAAAAAACAPwAAAAAAAAAAAACAPwAAAAAAAAAAAAAAAAAAAAAAAAAAAAAAAAAAAAAAAAAAJQAAAAwAAAAAAACAKAAAAAwAAAAFAAAAJQAAAAwAAAABAAAAGAAAAAwAAAAAAAACEgAAAAwAAAABAAAAFgAAAAwAAAAAAAAAVAAAACwBAAAKAAAAcAAAAOQAAAB8AAAAAQAAANF2yUGrCslBCgAAAHAAAAAlAAAATAAAAAQAAAAJAAAAcAAAAOYAAAB9AAAAmAAAAEYAaQByAG0AYQBkAG8AIABwAG8AcgA6ACAARwBFAFIAQQBSAEQATwAgAFIAQQBNAE8ATgAgAFIAVQBJAFoAIABHAE8ARABPAFkAAAAGAAAAAgAAAAQAAAAIAAAABgAAAAYAAAAGAAAAAwAAAAYAAAAGAAAABAAAAAQAAAADAAAABwAAAAYAAAAHAAAABwAAAAcAAAAHAAAACAAAAAMAAAAHAAAABwAAAAgAAAAIAAAABwAAAAMAAAAHAAAABwAAAAQAAAAGAAAAAwAAAAcAAAAIAAAABwAAAAg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Hoja9</vt:lpstr>
      <vt:lpstr>Hoja10</vt:lpstr>
      <vt:lpstr>Hoja11</vt:lpstr>
      <vt:lpstr>Hoja12</vt:lpstr>
      <vt:lpstr>Hoja13</vt:lpstr>
      <vt:lpstr>Hoja14</vt:lpstr>
      <vt:lpstr>Hoja15</vt:lpstr>
      <vt:lpstr>Hoja16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YUICHI TANAKA</dc:creator>
  <cp:lastModifiedBy>Nelson Torales</cp:lastModifiedBy>
  <cp:lastPrinted>2020-02-12T12:34:22Z</cp:lastPrinted>
  <dcterms:created xsi:type="dcterms:W3CDTF">1998-02-19T16:31:41Z</dcterms:created>
  <dcterms:modified xsi:type="dcterms:W3CDTF">2020-09-03T14:49:42Z</dcterms:modified>
</cp:coreProperties>
</file>